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2.xml" ContentType="application/vnd.openxmlformats-officedocument.spreadsheetml.externalLink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Отчетность\2025\3_Ежемесячная\01. Январь\!На согласование\"/>
    </mc:Choice>
  </mc:AlternateContent>
  <bookViews>
    <workbookView xWindow="0" yWindow="0" windowWidth="13395" windowHeight="3720"/>
  </bookViews>
  <sheets>
    <sheet name="01.2025" sheetId="117" r:id="rId1"/>
    <sheet name="11.2024" sheetId="115" state="hidden" r:id="rId2"/>
    <sheet name="Лист1" sheetId="82" state="hidden" r:id="rId3"/>
  </sheets>
  <externalReferences>
    <externalReference r:id="rId4"/>
    <externalReference r:id="rId5"/>
  </externalReferences>
  <definedNames>
    <definedName name="_xlnm.Print_Area" localSheetId="0">'01.2025'!$A$1:$BF$166</definedName>
    <definedName name="_xlnm.Print_Area" localSheetId="1">'11.2024'!$A$1:$BF$157</definedName>
  </definedName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117" i="82" l="1"/>
  <c r="BE115" i="82"/>
  <c r="BF115" i="82"/>
  <c r="BF107" i="82"/>
  <c r="BE107" i="82"/>
  <c r="BD107" i="82"/>
  <c r="BD97" i="82"/>
  <c r="BE97" i="82"/>
  <c r="BF97" i="82"/>
  <c r="BD98" i="82"/>
  <c r="BE98" i="82"/>
  <c r="BF98" i="82"/>
  <c r="BD99" i="82"/>
  <c r="BE99" i="82"/>
  <c r="BF99" i="82"/>
  <c r="BF96" i="82"/>
  <c r="BE96" i="82"/>
  <c r="BD96" i="82"/>
  <c r="BF88" i="82"/>
  <c r="BE88" i="82"/>
  <c r="BD88" i="82"/>
  <c r="BF84" i="82"/>
  <c r="BE84" i="82"/>
  <c r="BD84" i="82"/>
  <c r="BD74" i="82"/>
  <c r="BE74" i="82"/>
  <c r="BF74" i="82"/>
  <c r="BD75" i="82"/>
  <c r="BE75" i="82"/>
  <c r="BF75" i="82"/>
  <c r="BD76" i="82"/>
  <c r="BE76" i="82"/>
  <c r="BF76" i="82"/>
  <c r="BF73" i="82"/>
  <c r="BE73" i="82"/>
  <c r="BD73" i="82"/>
  <c r="BD67" i="82"/>
  <c r="BE67" i="82"/>
  <c r="BF67" i="82"/>
  <c r="BD68" i="82"/>
  <c r="BE68" i="82"/>
  <c r="BF68" i="82"/>
  <c r="BF66" i="82"/>
  <c r="BE66" i="82"/>
  <c r="BD66" i="82"/>
  <c r="BD51" i="82"/>
  <c r="BE51" i="82"/>
  <c r="BF51" i="82"/>
  <c r="BD52" i="82"/>
  <c r="BE52" i="82"/>
  <c r="BF52" i="82"/>
  <c r="BD53" i="82"/>
  <c r="BE53" i="82"/>
  <c r="BF53" i="82"/>
  <c r="BF49" i="82"/>
  <c r="BE49" i="82"/>
  <c r="BD49" i="82"/>
  <c r="BD14" i="82"/>
  <c r="BE14" i="82"/>
  <c r="BF14" i="82"/>
  <c r="BF13" i="82"/>
  <c r="BD13" i="82"/>
  <c r="BE13" i="82"/>
  <c r="G123" i="82"/>
  <c r="AJ117" i="82"/>
  <c r="AJ119" i="82" s="1"/>
  <c r="AI117" i="82"/>
  <c r="AI119" i="82" s="1"/>
  <c r="AH117" i="82"/>
  <c r="AH119" i="82" s="1"/>
  <c r="AG117" i="82"/>
  <c r="AG119" i="82" s="1"/>
  <c r="AF117" i="82"/>
  <c r="AF119" i="82" s="1"/>
  <c r="AE117" i="82"/>
  <c r="AE119" i="82" s="1"/>
  <c r="AA117" i="82"/>
  <c r="K117" i="82"/>
  <c r="K119" i="82" s="1"/>
  <c r="J117" i="82"/>
  <c r="J119" i="82" s="1"/>
  <c r="I117" i="82"/>
  <c r="E117" i="82"/>
  <c r="AT115" i="82"/>
  <c r="AT117" i="82" s="1"/>
  <c r="AT119" i="82" s="1"/>
  <c r="AS115" i="82"/>
  <c r="AS117" i="82" s="1"/>
  <c r="AS119" i="82" s="1"/>
  <c r="AR115" i="82"/>
  <c r="AR117" i="82" s="1"/>
  <c r="AR119" i="82" s="1"/>
  <c r="AQ115" i="82"/>
  <c r="AQ117" i="82" s="1"/>
  <c r="AQ119" i="82" s="1"/>
  <c r="AL115" i="82"/>
  <c r="AL117" i="82" s="1"/>
  <c r="AL119" i="82" s="1"/>
  <c r="AK115" i="82"/>
  <c r="AK117" i="82" s="1"/>
  <c r="AK119" i="82" s="1"/>
  <c r="AD115" i="82"/>
  <c r="AD117" i="82" s="1"/>
  <c r="AD119" i="82" s="1"/>
  <c r="AA119" i="82" s="1"/>
  <c r="AA115" i="82"/>
  <c r="H115" i="82"/>
  <c r="H117" i="82" s="1"/>
  <c r="H119" i="82" s="1"/>
  <c r="H111" i="82"/>
  <c r="AJ109" i="82"/>
  <c r="AJ111" i="82" s="1"/>
  <c r="AI109" i="82"/>
  <c r="AI111" i="82" s="1"/>
  <c r="AH109" i="82"/>
  <c r="AH111" i="82" s="1"/>
  <c r="AG109" i="82"/>
  <c r="AG111" i="82" s="1"/>
  <c r="AF109" i="82"/>
  <c r="AF111" i="82" s="1"/>
  <c r="AE109" i="82"/>
  <c r="AE111" i="82" s="1"/>
  <c r="K109" i="82"/>
  <c r="K111" i="82" s="1"/>
  <c r="J109" i="82"/>
  <c r="J111" i="82" s="1"/>
  <c r="I109" i="82"/>
  <c r="I111" i="82" s="1"/>
  <c r="E109" i="82"/>
  <c r="E111" i="82" s="1"/>
  <c r="AT107" i="82"/>
  <c r="AT109" i="82" s="1"/>
  <c r="AT111" i="82" s="1"/>
  <c r="AQ107" i="82"/>
  <c r="AQ109" i="82" s="1"/>
  <c r="AQ111" i="82" s="1"/>
  <c r="AL107" i="82"/>
  <c r="AL109" i="82" s="1"/>
  <c r="AL111" i="82" s="1"/>
  <c r="AK107" i="82"/>
  <c r="AK109" i="82" s="1"/>
  <c r="AK111" i="82" s="1"/>
  <c r="AD107" i="82"/>
  <c r="AD109" i="82" s="1"/>
  <c r="AA109" i="82" s="1"/>
  <c r="H107" i="82"/>
  <c r="H109" i="82" s="1"/>
  <c r="G107" i="82"/>
  <c r="AO107" i="82" s="1"/>
  <c r="AO109" i="82" s="1"/>
  <c r="AO111" i="82" s="1"/>
  <c r="AI103" i="82"/>
  <c r="AJ101" i="82"/>
  <c r="AJ103" i="82" s="1"/>
  <c r="AI101" i="82"/>
  <c r="AH101" i="82"/>
  <c r="AH103" i="82" s="1"/>
  <c r="AG101" i="82"/>
  <c r="AG103" i="82" s="1"/>
  <c r="AF101" i="82"/>
  <c r="AF103" i="82" s="1"/>
  <c r="AE101" i="82"/>
  <c r="AE103" i="82" s="1"/>
  <c r="K101" i="82"/>
  <c r="K103" i="82" s="1"/>
  <c r="J101" i="82"/>
  <c r="J103" i="82" s="1"/>
  <c r="I101" i="82"/>
  <c r="I103" i="82" s="1"/>
  <c r="E101" i="82"/>
  <c r="E103" i="82" s="1"/>
  <c r="AT99" i="82"/>
  <c r="AQ99" i="82"/>
  <c r="AL99" i="82"/>
  <c r="AK99" i="82"/>
  <c r="AD99" i="82"/>
  <c r="AA99" i="82"/>
  <c r="H99" i="82"/>
  <c r="G99" i="82" s="1"/>
  <c r="AT98" i="82"/>
  <c r="AQ98" i="82"/>
  <c r="AL98" i="82"/>
  <c r="AK98" i="82"/>
  <c r="AD98" i="82"/>
  <c r="AA98" i="82"/>
  <c r="H98" i="82"/>
  <c r="G98" i="82" s="1"/>
  <c r="AT97" i="82"/>
  <c r="AQ97" i="82"/>
  <c r="AL97" i="82"/>
  <c r="AK97" i="82"/>
  <c r="AD97" i="82"/>
  <c r="AA97" i="82" s="1"/>
  <c r="H97" i="82"/>
  <c r="G97" i="82" s="1"/>
  <c r="AT96" i="82"/>
  <c r="AT101" i="82" s="1"/>
  <c r="AT103" i="82" s="1"/>
  <c r="AQ96" i="82"/>
  <c r="AL96" i="82"/>
  <c r="AK96" i="82"/>
  <c r="AD96" i="82"/>
  <c r="AD101" i="82" s="1"/>
  <c r="AD103" i="82" s="1"/>
  <c r="H96" i="82"/>
  <c r="G96" i="82" s="1"/>
  <c r="AG92" i="82"/>
  <c r="AJ90" i="82"/>
  <c r="AI90" i="82"/>
  <c r="AH90" i="82"/>
  <c r="AG90" i="82"/>
  <c r="AF90" i="82"/>
  <c r="AE90" i="82"/>
  <c r="K90" i="82"/>
  <c r="J90" i="82"/>
  <c r="I90" i="82"/>
  <c r="E90" i="82"/>
  <c r="AT88" i="82"/>
  <c r="AT90" i="82" s="1"/>
  <c r="AQ88" i="82"/>
  <c r="AQ90" i="82" s="1"/>
  <c r="AL88" i="82"/>
  <c r="AL90" i="82" s="1"/>
  <c r="AK88" i="82"/>
  <c r="AK90" i="82" s="1"/>
  <c r="AD88" i="82"/>
  <c r="AD90" i="82" s="1"/>
  <c r="AA88" i="82"/>
  <c r="AA90" i="82" s="1"/>
  <c r="AA92" i="82" s="1"/>
  <c r="H88" i="82"/>
  <c r="G88" i="82" s="1"/>
  <c r="AJ86" i="82"/>
  <c r="AI86" i="82"/>
  <c r="AH86" i="82"/>
  <c r="AG86" i="82"/>
  <c r="AF86" i="82"/>
  <c r="AE86" i="82"/>
  <c r="AD86" i="82"/>
  <c r="AA86" i="82"/>
  <c r="K86" i="82"/>
  <c r="J86" i="82"/>
  <c r="J92" i="82" s="1"/>
  <c r="I86" i="82"/>
  <c r="I92" i="82" s="1"/>
  <c r="E86" i="82"/>
  <c r="AT84" i="82"/>
  <c r="AT86" i="82" s="1"/>
  <c r="AQ84" i="82"/>
  <c r="AQ86" i="82" s="1"/>
  <c r="AL84" i="82"/>
  <c r="AL86" i="82" s="1"/>
  <c r="AK84" i="82"/>
  <c r="AK86" i="82" s="1"/>
  <c r="AD84" i="82"/>
  <c r="H84" i="82"/>
  <c r="H86" i="82" s="1"/>
  <c r="AN78" i="82"/>
  <c r="AN80" i="82" s="1"/>
  <c r="AJ78" i="82"/>
  <c r="AI78" i="82"/>
  <c r="AH78" i="82"/>
  <c r="AG78" i="82"/>
  <c r="AG80" i="82" s="1"/>
  <c r="AF78" i="82"/>
  <c r="AE78" i="82"/>
  <c r="Q78" i="82"/>
  <c r="P78" i="82"/>
  <c r="O78" i="82"/>
  <c r="F78" i="82"/>
  <c r="E78" i="82"/>
  <c r="BB76" i="82"/>
  <c r="BB78" i="82" s="1"/>
  <c r="AY76" i="82"/>
  <c r="AY78" i="82" s="1"/>
  <c r="AU76" i="82"/>
  <c r="AU78" i="82" s="1"/>
  <c r="AU80" i="82" s="1"/>
  <c r="AU121" i="82" s="1"/>
  <c r="AT76" i="82"/>
  <c r="AQ76" i="82"/>
  <c r="AP76" i="82"/>
  <c r="AO76" i="82"/>
  <c r="AN76" i="82"/>
  <c r="AM76" i="82"/>
  <c r="AM78" i="82" s="1"/>
  <c r="AL76" i="82"/>
  <c r="AK76" i="82"/>
  <c r="AD76" i="82"/>
  <c r="AA76" i="82" s="1"/>
  <c r="N76" i="82"/>
  <c r="AW76" i="82" s="1"/>
  <c r="AW78" i="82" s="1"/>
  <c r="AW80" i="82" s="1"/>
  <c r="AW121" i="82" s="1"/>
  <c r="M76" i="82"/>
  <c r="L76" i="82"/>
  <c r="H76" i="82"/>
  <c r="R76" i="82" s="1"/>
  <c r="BC75" i="82"/>
  <c r="BG75" i="82" s="1"/>
  <c r="AL75" i="82"/>
  <c r="AK75" i="82"/>
  <c r="AD75" i="82"/>
  <c r="AA75" i="82" s="1"/>
  <c r="K75" i="82"/>
  <c r="J75" i="82"/>
  <c r="J78" i="82" s="1"/>
  <c r="I75" i="82"/>
  <c r="H75" i="82"/>
  <c r="G75" i="82"/>
  <c r="AO75" i="82" s="1"/>
  <c r="AT74" i="82"/>
  <c r="AQ74" i="82"/>
  <c r="AL74" i="82"/>
  <c r="AK74" i="82"/>
  <c r="AD74" i="82"/>
  <c r="AA74" i="82" s="1"/>
  <c r="H74" i="82"/>
  <c r="G74" i="82" s="1"/>
  <c r="AT73" i="82"/>
  <c r="AQ73" i="82"/>
  <c r="AL73" i="82"/>
  <c r="AK73" i="82"/>
  <c r="AD73" i="82"/>
  <c r="H73" i="82"/>
  <c r="G73" i="82" s="1"/>
  <c r="AN71" i="82"/>
  <c r="AJ71" i="82"/>
  <c r="AJ80" i="82" s="1"/>
  <c r="AI71" i="82"/>
  <c r="AI80" i="82" s="1"/>
  <c r="AH71" i="82"/>
  <c r="AG71" i="82"/>
  <c r="AF71" i="82"/>
  <c r="AF80" i="82" s="1"/>
  <c r="AE71" i="82"/>
  <c r="AE80" i="82" s="1"/>
  <c r="Q71" i="82"/>
  <c r="Q80" i="82" s="1"/>
  <c r="Q121" i="82" s="1"/>
  <c r="P71" i="82"/>
  <c r="P80" i="82" s="1"/>
  <c r="P121" i="82" s="1"/>
  <c r="O71" i="82"/>
  <c r="O80" i="82" s="1"/>
  <c r="O121" i="82" s="1"/>
  <c r="K71" i="82"/>
  <c r="J71" i="82"/>
  <c r="I71" i="82"/>
  <c r="F71" i="82"/>
  <c r="E71" i="82"/>
  <c r="BC69" i="82"/>
  <c r="BB69" i="82"/>
  <c r="BB71" i="82" s="1"/>
  <c r="BA69" i="82"/>
  <c r="BA71" i="82" s="1"/>
  <c r="AZ69" i="82"/>
  <c r="AZ71" i="82" s="1"/>
  <c r="AY69" i="82"/>
  <c r="AY71" i="82" s="1"/>
  <c r="AY80" i="82" s="1"/>
  <c r="AY121" i="82" s="1"/>
  <c r="AT69" i="82"/>
  <c r="AQ69" i="82"/>
  <c r="AP69" i="82"/>
  <c r="AO69" i="82"/>
  <c r="AM69" i="82"/>
  <c r="AM71" i="82" s="1"/>
  <c r="AM80" i="82" s="1"/>
  <c r="AM121" i="82" s="1"/>
  <c r="AD69" i="82"/>
  <c r="AA69" i="82" s="1"/>
  <c r="AC69" i="82"/>
  <c r="H69" i="82"/>
  <c r="AT68" i="82"/>
  <c r="AQ68" i="82"/>
  <c r="AL68" i="82"/>
  <c r="AK68" i="82"/>
  <c r="H68" i="82"/>
  <c r="G68" i="82"/>
  <c r="AT67" i="82"/>
  <c r="AQ67" i="82"/>
  <c r="AL67" i="82"/>
  <c r="AK67" i="82"/>
  <c r="AD67" i="82"/>
  <c r="AA67" i="82" s="1"/>
  <c r="H67" i="82"/>
  <c r="AT66" i="82"/>
  <c r="AQ66" i="82"/>
  <c r="AL66" i="82"/>
  <c r="AK66" i="82"/>
  <c r="AD66" i="82"/>
  <c r="AA66" i="82" s="1"/>
  <c r="AA71" i="82" s="1"/>
  <c r="R66" i="82"/>
  <c r="H66" i="82"/>
  <c r="G66" i="82"/>
  <c r="AP66" i="82" s="1"/>
  <c r="AI62" i="82"/>
  <c r="Y62" i="82"/>
  <c r="J62" i="82"/>
  <c r="F62" i="82"/>
  <c r="AN60" i="82"/>
  <c r="AN62" i="82" s="1"/>
  <c r="AJ56" i="82"/>
  <c r="AJ62" i="82" s="1"/>
  <c r="AI56" i="82"/>
  <c r="AH56" i="82"/>
  <c r="AH62" i="82" s="1"/>
  <c r="AG56" i="82"/>
  <c r="AG62" i="82" s="1"/>
  <c r="AF56" i="82"/>
  <c r="AF62" i="82" s="1"/>
  <c r="AE56" i="82"/>
  <c r="AE62" i="82" s="1"/>
  <c r="Y56" i="82"/>
  <c r="W56" i="82"/>
  <c r="W62" i="82" s="1"/>
  <c r="V56" i="82"/>
  <c r="V62" i="82" s="1"/>
  <c r="K56" i="82"/>
  <c r="K62" i="82" s="1"/>
  <c r="J56" i="82"/>
  <c r="I56" i="82"/>
  <c r="I62" i="82" s="1"/>
  <c r="E56" i="82"/>
  <c r="E62" i="82" s="1"/>
  <c r="AT54" i="82"/>
  <c r="AQ54" i="82"/>
  <c r="AO54" i="82"/>
  <c r="AL54" i="82"/>
  <c r="AK54" i="82"/>
  <c r="AD54" i="82"/>
  <c r="AA54" i="82"/>
  <c r="Z54" i="82"/>
  <c r="BC54" i="82" s="1"/>
  <c r="H54" i="82"/>
  <c r="G54" i="82"/>
  <c r="AP54" i="82" s="1"/>
  <c r="AT53" i="82"/>
  <c r="AQ53" i="82"/>
  <c r="AL53" i="82"/>
  <c r="AK53" i="82"/>
  <c r="AD53" i="82"/>
  <c r="AA53" i="82" s="1"/>
  <c r="H53" i="82"/>
  <c r="G53" i="82"/>
  <c r="AT52" i="82"/>
  <c r="AQ52" i="82"/>
  <c r="AL52" i="82"/>
  <c r="AK52" i="82"/>
  <c r="AD52" i="82"/>
  <c r="AA52" i="82"/>
  <c r="H52" i="82"/>
  <c r="G52" i="82" s="1"/>
  <c r="AT51" i="82"/>
  <c r="AQ51" i="82"/>
  <c r="AO51" i="82"/>
  <c r="AL51" i="82"/>
  <c r="AK51" i="82"/>
  <c r="AD51" i="82"/>
  <c r="AA51" i="82"/>
  <c r="H51" i="82"/>
  <c r="G51" i="82"/>
  <c r="AT50" i="82"/>
  <c r="AQ50" i="82"/>
  <c r="AL50" i="82"/>
  <c r="AK50" i="82"/>
  <c r="AD50" i="82"/>
  <c r="AA50" i="82"/>
  <c r="Z50" i="82"/>
  <c r="BC50" i="82" s="1"/>
  <c r="G50" i="82"/>
  <c r="AP50" i="82" s="1"/>
  <c r="AT49" i="82"/>
  <c r="AQ49" i="82"/>
  <c r="AL49" i="82"/>
  <c r="AK49" i="82"/>
  <c r="AD49" i="82"/>
  <c r="H49" i="82"/>
  <c r="G49" i="82"/>
  <c r="R49" i="82" s="1"/>
  <c r="AJ43" i="82"/>
  <c r="AI43" i="82"/>
  <c r="AI45" i="82" s="1"/>
  <c r="AH43" i="82"/>
  <c r="AG43" i="82"/>
  <c r="AF43" i="82"/>
  <c r="AE43" i="82"/>
  <c r="AE45" i="82" s="1"/>
  <c r="AD43" i="82"/>
  <c r="AC43" i="82"/>
  <c r="AB43" i="82"/>
  <c r="AA43" i="82"/>
  <c r="U43" i="82"/>
  <c r="S43" i="82"/>
  <c r="K43" i="82"/>
  <c r="J43" i="82"/>
  <c r="I43" i="82"/>
  <c r="E43" i="82"/>
  <c r="AT41" i="82"/>
  <c r="AS41" i="82"/>
  <c r="AR41" i="82"/>
  <c r="AQ41" i="82"/>
  <c r="AL41" i="82"/>
  <c r="AK41" i="82"/>
  <c r="AA41" i="82"/>
  <c r="Z41" i="82"/>
  <c r="H41" i="82"/>
  <c r="G41" i="82" s="1"/>
  <c r="AP41" i="82" s="1"/>
  <c r="BC40" i="82"/>
  <c r="AT40" i="82"/>
  <c r="AS40" i="82"/>
  <c r="AR40" i="82"/>
  <c r="AQ40" i="82"/>
  <c r="AP40" i="82"/>
  <c r="AO40" i="82"/>
  <c r="AL40" i="82"/>
  <c r="AK40" i="82"/>
  <c r="AJ38" i="82"/>
  <c r="AI38" i="82"/>
  <c r="AH38" i="82"/>
  <c r="AH45" i="82" s="1"/>
  <c r="AG38" i="82"/>
  <c r="AF38" i="82"/>
  <c r="AE38" i="82"/>
  <c r="AC38" i="82"/>
  <c r="AB38" i="82"/>
  <c r="AB45" i="82" s="1"/>
  <c r="Z38" i="82"/>
  <c r="R38" i="82"/>
  <c r="K38" i="82"/>
  <c r="J38" i="82"/>
  <c r="I38" i="82"/>
  <c r="H38" i="82"/>
  <c r="E38" i="82"/>
  <c r="BC36" i="82"/>
  <c r="AT36" i="82"/>
  <c r="AS36" i="82"/>
  <c r="AR36" i="82"/>
  <c r="AQ36" i="82"/>
  <c r="AL36" i="82"/>
  <c r="AK36" i="82"/>
  <c r="AA36" i="82"/>
  <c r="H36" i="82"/>
  <c r="G36" i="82" s="1"/>
  <c r="G38" i="82" s="1"/>
  <c r="BC35" i="82"/>
  <c r="AT35" i="82"/>
  <c r="AS35" i="82"/>
  <c r="AR35" i="82"/>
  <c r="AQ35" i="82"/>
  <c r="AQ38" i="82" s="1"/>
  <c r="AP35" i="82"/>
  <c r="AO35" i="82"/>
  <c r="AL35" i="82"/>
  <c r="AK35" i="82"/>
  <c r="AD35" i="82"/>
  <c r="AA35" i="82" s="1"/>
  <c r="Z35" i="82"/>
  <c r="AJ33" i="82"/>
  <c r="AJ45" i="82" s="1"/>
  <c r="AI33" i="82"/>
  <c r="AH33" i="82"/>
  <c r="AG33" i="82"/>
  <c r="AC33" i="82"/>
  <c r="AB33" i="82"/>
  <c r="U33" i="82"/>
  <c r="S33" i="82"/>
  <c r="R33" i="82"/>
  <c r="K33" i="82"/>
  <c r="K45" i="82" s="1"/>
  <c r="J33" i="82"/>
  <c r="I33" i="82"/>
  <c r="I45" i="82" s="1"/>
  <c r="AT31" i="82"/>
  <c r="AS31" i="82"/>
  <c r="AR31" i="82"/>
  <c r="AQ31" i="82"/>
  <c r="AQ33" i="82" s="1"/>
  <c r="AL31" i="82"/>
  <c r="AK31" i="82"/>
  <c r="AD31" i="82"/>
  <c r="AA31" i="82" s="1"/>
  <c r="Z31" i="82"/>
  <c r="BC31" i="82" s="1"/>
  <c r="H31" i="82"/>
  <c r="G31" i="82"/>
  <c r="AP31" i="82" s="1"/>
  <c r="AT30" i="82"/>
  <c r="AT33" i="82" s="1"/>
  <c r="AS30" i="82"/>
  <c r="AR30" i="82"/>
  <c r="AQ30" i="82"/>
  <c r="AD30" i="82"/>
  <c r="AA30" i="82" s="1"/>
  <c r="AC30" i="82"/>
  <c r="Z30" i="82"/>
  <c r="BC30" i="82" s="1"/>
  <c r="E30" i="82"/>
  <c r="AP24" i="82"/>
  <c r="BC22" i="82"/>
  <c r="BC24" i="82" s="1"/>
  <c r="AT22" i="82"/>
  <c r="AT24" i="82" s="1"/>
  <c r="AS22" i="82"/>
  <c r="AS24" i="82" s="1"/>
  <c r="AR22" i="82"/>
  <c r="AR24" i="82" s="1"/>
  <c r="AQ22" i="82"/>
  <c r="AQ24" i="82" s="1"/>
  <c r="AP22" i="82"/>
  <c r="AO22" i="82"/>
  <c r="AO24" i="82" s="1"/>
  <c r="AL22" i="82"/>
  <c r="AL24" i="82" s="1"/>
  <c r="AK22" i="82"/>
  <c r="AK24" i="82" s="1"/>
  <c r="BC18" i="82"/>
  <c r="BC20" i="82" s="1"/>
  <c r="AT18" i="82"/>
  <c r="AT20" i="82" s="1"/>
  <c r="AS18" i="82"/>
  <c r="AS20" i="82" s="1"/>
  <c r="AR18" i="82"/>
  <c r="AR20" i="82" s="1"/>
  <c r="AQ18" i="82"/>
  <c r="AQ20" i="82" s="1"/>
  <c r="AP18" i="82"/>
  <c r="AP20" i="82" s="1"/>
  <c r="AO18" i="82"/>
  <c r="AO20" i="82" s="1"/>
  <c r="AL18" i="82"/>
  <c r="AL20" i="82" s="1"/>
  <c r="AK18" i="82"/>
  <c r="AK20" i="82" s="1"/>
  <c r="AJ16" i="82"/>
  <c r="AJ26" i="82" s="1"/>
  <c r="AI16" i="82"/>
  <c r="AI26" i="82" s="1"/>
  <c r="AH16" i="82"/>
  <c r="AH26" i="82" s="1"/>
  <c r="AG16" i="82"/>
  <c r="AG26" i="82" s="1"/>
  <c r="AF16" i="82"/>
  <c r="AF26" i="82" s="1"/>
  <c r="AE16" i="82"/>
  <c r="AE26" i="82" s="1"/>
  <c r="K16" i="82"/>
  <c r="K26" i="82" s="1"/>
  <c r="J16" i="82"/>
  <c r="J26" i="82" s="1"/>
  <c r="I16" i="82"/>
  <c r="I26" i="82" s="1"/>
  <c r="E16" i="82"/>
  <c r="E26" i="82" s="1"/>
  <c r="AT14" i="82"/>
  <c r="AL14" i="82"/>
  <c r="AK14" i="82"/>
  <c r="AD14" i="82"/>
  <c r="AA14" i="82" s="1"/>
  <c r="H14" i="82"/>
  <c r="G14" i="82" s="1"/>
  <c r="AT13" i="82"/>
  <c r="AT16" i="82" s="1"/>
  <c r="AL13" i="82"/>
  <c r="AK13" i="82"/>
  <c r="AD13" i="82"/>
  <c r="AA13" i="82" s="1"/>
  <c r="H13" i="82"/>
  <c r="G13" i="82"/>
  <c r="AD4" i="82"/>
  <c r="AB96" i="82" s="1"/>
  <c r="AO74" i="82" l="1"/>
  <c r="AP74" i="82"/>
  <c r="R88" i="82"/>
  <c r="R90" i="82" s="1"/>
  <c r="AP88" i="82"/>
  <c r="AP90" i="82" s="1"/>
  <c r="J45" i="82"/>
  <c r="AK38" i="82"/>
  <c r="AD38" i="82"/>
  <c r="AB66" i="82"/>
  <c r="AC66" i="82" s="1"/>
  <c r="AB88" i="82"/>
  <c r="AC88" i="82" s="1"/>
  <c r="AE92" i="82"/>
  <c r="AB98" i="82"/>
  <c r="AC98" i="82" s="1"/>
  <c r="Z98" i="82" s="1"/>
  <c r="U98" i="82" s="1"/>
  <c r="AB99" i="82"/>
  <c r="AC99" i="82" s="1"/>
  <c r="Z99" i="82" s="1"/>
  <c r="AA33" i="82"/>
  <c r="AS33" i="82"/>
  <c r="Z33" i="82"/>
  <c r="AL38" i="82"/>
  <c r="AR38" i="82"/>
  <c r="AP36" i="82"/>
  <c r="AT38" i="82"/>
  <c r="S45" i="82"/>
  <c r="AO50" i="82"/>
  <c r="AB52" i="82"/>
  <c r="AC52" i="82" s="1"/>
  <c r="Z52" i="82" s="1"/>
  <c r="AO66" i="82"/>
  <c r="AB67" i="82"/>
  <c r="AC67" i="82" s="1"/>
  <c r="Z67" i="82" s="1"/>
  <c r="AB74" i="82"/>
  <c r="AC74" i="82" s="1"/>
  <c r="Z74" i="82" s="1"/>
  <c r="S74" i="82" s="1"/>
  <c r="AL78" i="82"/>
  <c r="F80" i="82"/>
  <c r="F121" i="82" s="1"/>
  <c r="K92" i="82"/>
  <c r="AD92" i="82"/>
  <c r="AF92" i="82"/>
  <c r="AJ92" i="82"/>
  <c r="AC45" i="82"/>
  <c r="AK16" i="82"/>
  <c r="AB14" i="82"/>
  <c r="AB51" i="82"/>
  <c r="AC51" i="82" s="1"/>
  <c r="Z51" i="82" s="1"/>
  <c r="U51" i="82" s="1"/>
  <c r="AN121" i="82"/>
  <c r="AB84" i="82"/>
  <c r="AB86" i="82" s="1"/>
  <c r="H90" i="82"/>
  <c r="H92" i="82" s="1"/>
  <c r="AI92" i="82"/>
  <c r="AI121" i="82" s="1"/>
  <c r="AB13" i="82"/>
  <c r="AC13" i="82" s="1"/>
  <c r="Z13" i="82" s="1"/>
  <c r="AA16" i="82"/>
  <c r="AA26" i="82" s="1"/>
  <c r="AO31" i="82"/>
  <c r="AF45" i="82"/>
  <c r="AT43" i="82"/>
  <c r="AR43" i="82"/>
  <c r="U45" i="82"/>
  <c r="AB53" i="82"/>
  <c r="AC53" i="82" s="1"/>
  <c r="Z53" i="82" s="1"/>
  <c r="BC53" i="82" s="1"/>
  <c r="BG53" i="82" s="1"/>
  <c r="E80" i="82"/>
  <c r="AB76" i="82"/>
  <c r="AC76" i="82" s="1"/>
  <c r="Z76" i="82" s="1"/>
  <c r="BC76" i="82" s="1"/>
  <c r="BG76" i="82" s="1"/>
  <c r="H78" i="82"/>
  <c r="G84" i="82"/>
  <c r="AO84" i="82" s="1"/>
  <c r="AO86" i="82" s="1"/>
  <c r="E92" i="82"/>
  <c r="AA96" i="82"/>
  <c r="AA101" i="82" s="1"/>
  <c r="AA103" i="82" s="1"/>
  <c r="AA107" i="82"/>
  <c r="G115" i="82"/>
  <c r="G117" i="82" s="1"/>
  <c r="G119" i="82" s="1"/>
  <c r="AK92" i="82"/>
  <c r="AQ92" i="82"/>
  <c r="AL16" i="82"/>
  <c r="AL26" i="82" s="1"/>
  <c r="AS38" i="82"/>
  <c r="BC38" i="82"/>
  <c r="AQ43" i="82"/>
  <c r="AT56" i="82"/>
  <c r="AT62" i="82" s="1"/>
  <c r="AL92" i="82"/>
  <c r="AT45" i="82"/>
  <c r="AT92" i="82"/>
  <c r="AP43" i="82"/>
  <c r="AL43" i="82"/>
  <c r="AL56" i="82"/>
  <c r="AL62" i="82" s="1"/>
  <c r="AK71" i="82"/>
  <c r="AT71" i="82"/>
  <c r="AQ71" i="82"/>
  <c r="AQ101" i="82"/>
  <c r="AQ103" i="82" s="1"/>
  <c r="AQ45" i="82"/>
  <c r="BB80" i="82"/>
  <c r="BB121" i="82" s="1"/>
  <c r="V76" i="82"/>
  <c r="V78" i="82" s="1"/>
  <c r="L78" i="82"/>
  <c r="L80" i="82" s="1"/>
  <c r="L121" i="82" s="1"/>
  <c r="Y121" i="82" s="1"/>
  <c r="N78" i="82"/>
  <c r="N80" i="82" s="1"/>
  <c r="N121" i="82" s="1"/>
  <c r="BD115" i="82"/>
  <c r="BD121" i="82" s="1"/>
  <c r="BD122" i="82" s="1"/>
  <c r="BC13" i="82"/>
  <c r="BG13" i="82" s="1"/>
  <c r="S13" i="82"/>
  <c r="U13" i="82"/>
  <c r="BC51" i="82"/>
  <c r="BG51" i="82" s="1"/>
  <c r="BC67" i="82"/>
  <c r="BG67" i="82" s="1"/>
  <c r="S67" i="82"/>
  <c r="U67" i="82"/>
  <c r="AK26" i="82"/>
  <c r="AP14" i="82"/>
  <c r="R14" i="82"/>
  <c r="AO14" i="82"/>
  <c r="AA38" i="82"/>
  <c r="AA45" i="82" s="1"/>
  <c r="H43" i="82"/>
  <c r="Z66" i="82"/>
  <c r="I78" i="82"/>
  <c r="I80" i="82" s="1"/>
  <c r="E33" i="82"/>
  <c r="E45" i="82" s="1"/>
  <c r="E121" i="82" s="1"/>
  <c r="AO68" i="82"/>
  <c r="R68" i="82"/>
  <c r="AC96" i="82"/>
  <c r="AP98" i="82"/>
  <c r="R98" i="82"/>
  <c r="AO98" i="82"/>
  <c r="BC98" i="82"/>
  <c r="BG98" i="82" s="1"/>
  <c r="G101" i="82"/>
  <c r="I119" i="82"/>
  <c r="AP13" i="82"/>
  <c r="R13" i="82"/>
  <c r="H30" i="82"/>
  <c r="AP38" i="82"/>
  <c r="AS43" i="82"/>
  <c r="BC41" i="82"/>
  <c r="BC43" i="82" s="1"/>
  <c r="Z43" i="82"/>
  <c r="AO41" i="82"/>
  <c r="AO43" i="82" s="1"/>
  <c r="AO49" i="82"/>
  <c r="BC52" i="82"/>
  <c r="BG52" i="82" s="1"/>
  <c r="U52" i="82"/>
  <c r="AP53" i="82"/>
  <c r="R53" i="82"/>
  <c r="AO53" i="82"/>
  <c r="S53" i="82"/>
  <c r="G56" i="82"/>
  <c r="G67" i="82"/>
  <c r="H71" i="82"/>
  <c r="H80" i="82" s="1"/>
  <c r="BC74" i="82"/>
  <c r="BG74" i="82" s="1"/>
  <c r="U74" i="82"/>
  <c r="X74" i="82" s="1"/>
  <c r="AP84" i="82"/>
  <c r="AP86" i="82" s="1"/>
  <c r="AP92" i="82" s="1"/>
  <c r="R115" i="82"/>
  <c r="R117" i="82" s="1"/>
  <c r="R119" i="82" s="1"/>
  <c r="H16" i="82"/>
  <c r="H26" i="82" s="1"/>
  <c r="AO13" i="82"/>
  <c r="G16" i="82"/>
  <c r="BC33" i="82"/>
  <c r="AA49" i="82"/>
  <c r="AA56" i="82" s="1"/>
  <c r="AA62" i="82" s="1"/>
  <c r="AD56" i="82"/>
  <c r="AD62" i="82" s="1"/>
  <c r="AP49" i="82"/>
  <c r="AP52" i="82"/>
  <c r="R52" i="82"/>
  <c r="AO52" i="82"/>
  <c r="H56" i="82"/>
  <c r="H62" i="82" s="1"/>
  <c r="AP68" i="82"/>
  <c r="AA73" i="82"/>
  <c r="AA78" i="82" s="1"/>
  <c r="AA80" i="82" s="1"/>
  <c r="AA121" i="82" s="1"/>
  <c r="AD78" i="82"/>
  <c r="T76" i="82"/>
  <c r="T78" i="82" s="1"/>
  <c r="T80" i="82" s="1"/>
  <c r="T121" i="82" s="1"/>
  <c r="W76" i="82"/>
  <c r="W78" i="82" s="1"/>
  <c r="W80" i="82" s="1"/>
  <c r="W121" i="82" s="1"/>
  <c r="AP96" i="82"/>
  <c r="R96" i="82"/>
  <c r="AO96" i="82"/>
  <c r="AK101" i="82"/>
  <c r="AK103" i="82" s="1"/>
  <c r="AT26" i="82"/>
  <c r="AD33" i="82"/>
  <c r="AO36" i="82"/>
  <c r="AO38" i="82" s="1"/>
  <c r="AG45" i="82"/>
  <c r="AG121" i="82" s="1"/>
  <c r="G43" i="82"/>
  <c r="S52" i="82"/>
  <c r="AL71" i="82"/>
  <c r="AL80" i="82" s="1"/>
  <c r="AO73" i="82"/>
  <c r="AO78" i="82" s="1"/>
  <c r="G78" i="82"/>
  <c r="R78" i="82" s="1"/>
  <c r="AP73" i="82"/>
  <c r="R73" i="82"/>
  <c r="BC99" i="82"/>
  <c r="BG99" i="82" s="1"/>
  <c r="U99" i="82"/>
  <c r="S99" i="82"/>
  <c r="AF121" i="82"/>
  <c r="AK78" i="82"/>
  <c r="AK80" i="82" s="1"/>
  <c r="M78" i="82"/>
  <c r="M80" i="82" s="1"/>
  <c r="M121" i="82" s="1"/>
  <c r="AV76" i="82"/>
  <c r="AV78" i="82" s="1"/>
  <c r="AV80" i="82" s="1"/>
  <c r="AV121" i="82" s="1"/>
  <c r="AP97" i="82"/>
  <c r="R97" i="82"/>
  <c r="AP99" i="82"/>
  <c r="R99" i="82"/>
  <c r="AE121" i="82"/>
  <c r="AP107" i="82"/>
  <c r="AP109" i="82" s="1"/>
  <c r="AP111" i="82" s="1"/>
  <c r="R107" i="82"/>
  <c r="R109" i="82" s="1"/>
  <c r="R111" i="82" s="1"/>
  <c r="AD16" i="82"/>
  <c r="AD26" i="82" s="1"/>
  <c r="AR33" i="82"/>
  <c r="AR45" i="82" s="1"/>
  <c r="AK56" i="82"/>
  <c r="AK62" i="82" s="1"/>
  <c r="AQ56" i="82"/>
  <c r="AQ62" i="82" s="1"/>
  <c r="AP51" i="82"/>
  <c r="R51" i="82"/>
  <c r="AD71" i="82"/>
  <c r="AH80" i="82"/>
  <c r="AP75" i="82"/>
  <c r="K78" i="82"/>
  <c r="K80" i="82" s="1"/>
  <c r="K121" i="82" s="1"/>
  <c r="AC84" i="82"/>
  <c r="AB90" i="82"/>
  <c r="AB92" i="82" s="1"/>
  <c r="H101" i="82"/>
  <c r="H103" i="82" s="1"/>
  <c r="AO97" i="82"/>
  <c r="AO99" i="82"/>
  <c r="AJ121" i="82"/>
  <c r="AB115" i="82"/>
  <c r="AB97" i="82"/>
  <c r="AC97" i="82" s="1"/>
  <c r="Z97" i="82" s="1"/>
  <c r="AB68" i="82"/>
  <c r="AC68" i="82" s="1"/>
  <c r="Z68" i="82" s="1"/>
  <c r="AK43" i="82"/>
  <c r="AB49" i="82"/>
  <c r="J80" i="82"/>
  <c r="J121" i="82" s="1"/>
  <c r="AB73" i="82"/>
  <c r="R74" i="82"/>
  <c r="G90" i="82"/>
  <c r="AO88" i="82"/>
  <c r="AO90" i="82" s="1"/>
  <c r="AH92" i="82"/>
  <c r="AL101" i="82"/>
  <c r="AL103" i="82" s="1"/>
  <c r="AB107" i="82"/>
  <c r="G109" i="82"/>
  <c r="G111" i="82" s="1"/>
  <c r="AD111" i="82"/>
  <c r="AA111" i="82" s="1"/>
  <c r="E119" i="82"/>
  <c r="AH121" i="82" l="1"/>
  <c r="AD80" i="82"/>
  <c r="AP115" i="82"/>
  <c r="AP117" i="82" s="1"/>
  <c r="AP119" i="82" s="1"/>
  <c r="R84" i="82"/>
  <c r="R86" i="82" s="1"/>
  <c r="U53" i="82"/>
  <c r="Z45" i="82"/>
  <c r="S98" i="82"/>
  <c r="X98" i="82" s="1"/>
  <c r="AB16" i="82"/>
  <c r="AB26" i="82" s="1"/>
  <c r="AC14" i="82"/>
  <c r="AO115" i="82"/>
  <c r="AO117" i="82" s="1"/>
  <c r="AO119" i="82" s="1"/>
  <c r="G86" i="82"/>
  <c r="AC90" i="82"/>
  <c r="Z88" i="82"/>
  <c r="AB101" i="82"/>
  <c r="AB103" i="82" s="1"/>
  <c r="S51" i="82"/>
  <c r="X51" i="82" s="1"/>
  <c r="X99" i="82"/>
  <c r="AD45" i="82"/>
  <c r="AP78" i="82"/>
  <c r="AO92" i="82"/>
  <c r="AS45" i="82"/>
  <c r="AP16" i="82"/>
  <c r="AP26" i="82" s="1"/>
  <c r="AB117" i="82"/>
  <c r="AB119" i="82" s="1"/>
  <c r="AC115" i="82"/>
  <c r="AP67" i="82"/>
  <c r="AP71" i="82" s="1"/>
  <c r="AP80" i="82" s="1"/>
  <c r="AO67" i="82"/>
  <c r="AO71" i="82" s="1"/>
  <c r="AO80" i="82" s="1"/>
  <c r="R67" i="82"/>
  <c r="G71" i="82"/>
  <c r="G62" i="82"/>
  <c r="R62" i="82" s="1"/>
  <c r="R56" i="82"/>
  <c r="I121" i="82"/>
  <c r="S68" i="82"/>
  <c r="U68" i="82"/>
  <c r="BC68" i="82"/>
  <c r="BG68" i="82" s="1"/>
  <c r="AB71" i="82"/>
  <c r="AP101" i="82"/>
  <c r="AP103" i="82" s="1"/>
  <c r="AP56" i="82"/>
  <c r="AP62" i="82" s="1"/>
  <c r="G26" i="82"/>
  <c r="R26" i="82" s="1"/>
  <c r="R16" i="82"/>
  <c r="AO56" i="82"/>
  <c r="AO62" i="82" s="1"/>
  <c r="Z96" i="82"/>
  <c r="AC101" i="82"/>
  <c r="AC103" i="82" s="1"/>
  <c r="V80" i="82"/>
  <c r="Y78" i="82"/>
  <c r="BC66" i="82"/>
  <c r="BG66" i="82" s="1"/>
  <c r="S66" i="82"/>
  <c r="Z71" i="82"/>
  <c r="U66" i="82"/>
  <c r="U71" i="82" s="1"/>
  <c r="X67" i="82"/>
  <c r="X13" i="82"/>
  <c r="Z84" i="82"/>
  <c r="AC86" i="82"/>
  <c r="AC92" i="82" s="1"/>
  <c r="AO101" i="82"/>
  <c r="AO103" i="82" s="1"/>
  <c r="R101" i="82"/>
  <c r="R103" i="82" s="1"/>
  <c r="G103" i="82"/>
  <c r="AB109" i="82"/>
  <c r="AB111" i="82" s="1"/>
  <c r="AC107" i="82"/>
  <c r="AC73" i="82"/>
  <c r="AB78" i="82"/>
  <c r="BC45" i="82"/>
  <c r="G30" i="82"/>
  <c r="H33" i="82"/>
  <c r="H45" i="82" s="1"/>
  <c r="H121" i="82" s="1"/>
  <c r="Y76" i="82"/>
  <c r="AC49" i="82"/>
  <c r="AB56" i="82"/>
  <c r="AB62" i="82" s="1"/>
  <c r="S97" i="82"/>
  <c r="BC97" i="82"/>
  <c r="BG97" i="82" s="1"/>
  <c r="U97" i="82"/>
  <c r="X52" i="82"/>
  <c r="AO16" i="82"/>
  <c r="AO26" i="82" s="1"/>
  <c r="G92" i="82"/>
  <c r="R92" i="82" s="1"/>
  <c r="X53" i="82"/>
  <c r="AC71" i="82"/>
  <c r="S88" i="82" l="1"/>
  <c r="U88" i="82"/>
  <c r="Z90" i="82"/>
  <c r="BC88" i="82"/>
  <c r="Z14" i="82"/>
  <c r="AC16" i="82"/>
  <c r="AC26" i="82" s="1"/>
  <c r="AD121" i="82"/>
  <c r="AC78" i="82"/>
  <c r="AC80" i="82" s="1"/>
  <c r="AC121" i="82" s="1"/>
  <c r="Z73" i="82"/>
  <c r="H138" i="82"/>
  <c r="H140" i="82" s="1"/>
  <c r="F124" i="82"/>
  <c r="BC84" i="82"/>
  <c r="U84" i="82"/>
  <c r="U86" i="82" s="1"/>
  <c r="S84" i="82"/>
  <c r="Z86" i="82"/>
  <c r="Z92" i="82" s="1"/>
  <c r="G80" i="82"/>
  <c r="R71" i="82"/>
  <c r="G138" i="82"/>
  <c r="G140" i="82" s="1"/>
  <c r="AC56" i="82"/>
  <c r="AC62" i="82" s="1"/>
  <c r="Z49" i="82"/>
  <c r="G33" i="82"/>
  <c r="G45" i="82" s="1"/>
  <c r="G121" i="82" s="1"/>
  <c r="R121" i="82" s="1"/>
  <c r="Z107" i="82"/>
  <c r="AC109" i="82"/>
  <c r="AC111" i="82" s="1"/>
  <c r="X66" i="82"/>
  <c r="S71" i="82"/>
  <c r="V121" i="82"/>
  <c r="Y80" i="82"/>
  <c r="AB80" i="82"/>
  <c r="AB121" i="82" s="1"/>
  <c r="X68" i="82"/>
  <c r="Z101" i="82"/>
  <c r="Z103" i="82" s="1"/>
  <c r="U96" i="82"/>
  <c r="U101" i="82" s="1"/>
  <c r="U103" i="82" s="1"/>
  <c r="S96" i="82"/>
  <c r="BC96" i="82"/>
  <c r="Z115" i="82"/>
  <c r="AC117" i="82"/>
  <c r="AC119" i="82" s="1"/>
  <c r="X97" i="82"/>
  <c r="BC71" i="82"/>
  <c r="U90" i="82" l="1"/>
  <c r="U92" i="82" s="1"/>
  <c r="S90" i="82"/>
  <c r="BC90" i="82"/>
  <c r="BG88" i="82"/>
  <c r="S14" i="82"/>
  <c r="U14" i="82"/>
  <c r="U16" i="82" s="1"/>
  <c r="U26" i="82" s="1"/>
  <c r="Z16" i="82"/>
  <c r="Z26" i="82" s="1"/>
  <c r="Z121" i="82" s="1"/>
  <c r="BC14" i="82"/>
  <c r="X88" i="82"/>
  <c r="X90" i="82" s="1"/>
  <c r="BC86" i="82"/>
  <c r="BG84" i="82"/>
  <c r="BC101" i="82"/>
  <c r="BC103" i="82" s="1"/>
  <c r="BG96" i="82"/>
  <c r="Z117" i="82"/>
  <c r="S115" i="82"/>
  <c r="Z119" i="82"/>
  <c r="BC115" i="82"/>
  <c r="U115" i="82"/>
  <c r="S73" i="82"/>
  <c r="Z78" i="82"/>
  <c r="Z80" i="82" s="1"/>
  <c r="BC73" i="82"/>
  <c r="U73" i="82"/>
  <c r="U78" i="82" s="1"/>
  <c r="U80" i="82" s="1"/>
  <c r="S86" i="82"/>
  <c r="S92" i="82" s="1"/>
  <c r="X84" i="82"/>
  <c r="X86" i="82" s="1"/>
  <c r="X96" i="82"/>
  <c r="S101" i="82"/>
  <c r="X71" i="82"/>
  <c r="Z109" i="82"/>
  <c r="S107" i="82"/>
  <c r="Z111" i="82"/>
  <c r="BC107" i="82"/>
  <c r="U107" i="82"/>
  <c r="BC49" i="82"/>
  <c r="S49" i="82"/>
  <c r="Z56" i="82"/>
  <c r="Z62" i="82" s="1"/>
  <c r="U49" i="82"/>
  <c r="U56" i="82" s="1"/>
  <c r="U62" i="82" s="1"/>
  <c r="R80" i="82"/>
  <c r="E124" i="82"/>
  <c r="G124" i="82" s="1"/>
  <c r="BC92" i="82" l="1"/>
  <c r="S16" i="82"/>
  <c r="X14" i="82"/>
  <c r="X92" i="82"/>
  <c r="BG14" i="82"/>
  <c r="BC16" i="82"/>
  <c r="BC26" i="82" s="1"/>
  <c r="BC117" i="82"/>
  <c r="BC119" i="82" s="1"/>
  <c r="BG115" i="82"/>
  <c r="BC109" i="82"/>
  <c r="BC111" i="82" s="1"/>
  <c r="BG107" i="82"/>
  <c r="BC56" i="82"/>
  <c r="BC62" i="82" s="1"/>
  <c r="BG49" i="82"/>
  <c r="BC78" i="82"/>
  <c r="BC80" i="82" s="1"/>
  <c r="BG73" i="82"/>
  <c r="U119" i="82"/>
  <c r="S119" i="82"/>
  <c r="X119" i="82" s="1"/>
  <c r="S109" i="82"/>
  <c r="U109" i="82"/>
  <c r="S56" i="82"/>
  <c r="X49" i="82"/>
  <c r="S111" i="82"/>
  <c r="U111" i="82"/>
  <c r="U121" i="82" s="1"/>
  <c r="X115" i="82"/>
  <c r="X117" i="82" s="1"/>
  <c r="X107" i="82"/>
  <c r="X109" i="82" s="1"/>
  <c r="X101" i="82"/>
  <c r="S103" i="82"/>
  <c r="X103" i="82" s="1"/>
  <c r="X73" i="82"/>
  <c r="S78" i="82"/>
  <c r="U117" i="82"/>
  <c r="S117" i="82"/>
  <c r="X111" i="82" l="1"/>
  <c r="S26" i="82"/>
  <c r="X26" i="82" s="1"/>
  <c r="X16" i="82"/>
  <c r="BC121" i="82"/>
  <c r="X78" i="82"/>
  <c r="S80" i="82"/>
  <c r="X80" i="82" s="1"/>
  <c r="S62" i="82"/>
  <c r="X56" i="82"/>
  <c r="X62" i="82" s="1"/>
  <c r="S121" i="82" l="1"/>
  <c r="X121" i="82" s="1"/>
  <c r="AK30" i="82" l="1"/>
  <c r="AK33" i="82" s="1"/>
  <c r="AK45" i="82" s="1"/>
  <c r="AK121" i="82" s="1"/>
  <c r="AO30" i="82" l="1"/>
  <c r="AO33" i="82" s="1"/>
  <c r="AO45" i="82" s="1"/>
  <c r="AO121" i="82" s="1"/>
  <c r="AR54" i="82" l="1"/>
  <c r="AS50" i="82"/>
  <c r="AS69" i="82"/>
  <c r="AR76" i="82"/>
  <c r="AS76" i="82"/>
  <c r="AS54" i="82"/>
  <c r="AR50" i="82"/>
  <c r="AR69" i="82"/>
  <c r="AQ13" i="82" l="1"/>
  <c r="AZ76" i="82"/>
  <c r="AZ78" i="82" s="1"/>
  <c r="AZ80" i="82" s="1"/>
  <c r="AZ121" i="82" s="1"/>
  <c r="AQ14" i="82"/>
  <c r="BA76" i="82"/>
  <c r="BA78" i="82" s="1"/>
  <c r="BA80" i="82" s="1"/>
  <c r="BA121" i="82" s="1"/>
  <c r="AQ16" i="82" l="1"/>
  <c r="AQ26" i="82" s="1"/>
  <c r="AR52" i="82"/>
  <c r="AS52" i="82"/>
  <c r="AR88" i="82"/>
  <c r="AR90" i="82" s="1"/>
  <c r="AR98" i="82"/>
  <c r="AS98" i="82"/>
  <c r="AR51" i="82"/>
  <c r="AR53" i="82"/>
  <c r="AS53" i="82"/>
  <c r="AR99" i="82"/>
  <c r="AS99" i="82"/>
  <c r="AR49" i="82"/>
  <c r="AS49" i="82"/>
  <c r="AR84" i="82"/>
  <c r="AR86" i="82" s="1"/>
  <c r="AR96" i="82"/>
  <c r="AS96" i="82"/>
  <c r="AS51" i="82"/>
  <c r="AS84" i="82"/>
  <c r="AS86" i="82" s="1"/>
  <c r="AR97" i="82"/>
  <c r="AS97" i="82"/>
  <c r="AR92" i="82" l="1"/>
  <c r="AS101" i="82"/>
  <c r="AS103" i="82" s="1"/>
  <c r="AR56" i="82"/>
  <c r="AR62" i="82" s="1"/>
  <c r="AS56" i="82"/>
  <c r="AS62" i="82" s="1"/>
  <c r="AS66" i="82"/>
  <c r="AS88" i="82"/>
  <c r="AS90" i="82" s="1"/>
  <c r="AS92" i="82" s="1"/>
  <c r="AS67" i="82"/>
  <c r="AR66" i="82"/>
  <c r="AR74" i="82"/>
  <c r="AS68" i="82"/>
  <c r="AR107" i="82"/>
  <c r="AR109" i="82" s="1"/>
  <c r="AR111" i="82" s="1"/>
  <c r="AR101" i="82"/>
  <c r="AR103" i="82" s="1"/>
  <c r="AR68" i="82"/>
  <c r="AS74" i="82"/>
  <c r="AR73" i="82"/>
  <c r="AS75" i="82"/>
  <c r="AR67" i="82"/>
  <c r="AR75" i="82"/>
  <c r="AS73" i="82"/>
  <c r="AS107" i="82"/>
  <c r="AS109" i="82" s="1"/>
  <c r="AS111" i="82" s="1"/>
  <c r="AR14" i="82" l="1"/>
  <c r="AS13" i="82"/>
  <c r="AS14" i="82"/>
  <c r="AR13" i="82"/>
  <c r="AQ75" i="82"/>
  <c r="AQ78" i="82" s="1"/>
  <c r="AQ80" i="82" s="1"/>
  <c r="AQ121" i="82" s="1"/>
  <c r="AS78" i="82"/>
  <c r="AR78" i="82"/>
  <c r="AT75" i="82"/>
  <c r="AT78" i="82" s="1"/>
  <c r="AT80" i="82" s="1"/>
  <c r="AT121" i="82" s="1"/>
  <c r="AR71" i="82"/>
  <c r="AS71" i="82"/>
  <c r="AS80" i="82" l="1"/>
  <c r="AR80" i="82"/>
  <c r="AR16" i="82"/>
  <c r="AR26" i="82" s="1"/>
  <c r="AS16" i="82"/>
  <c r="AS26" i="82" s="1"/>
  <c r="AS121" i="82" l="1"/>
  <c r="AR121" i="82"/>
  <c r="AL30" i="82"/>
  <c r="AL33" i="82" s="1"/>
  <c r="AL45" i="82" s="1"/>
  <c r="AL121" i="82" s="1"/>
  <c r="AX76" i="82" l="1"/>
  <c r="AX78" i="82" s="1"/>
  <c r="AX80" i="82" s="1"/>
  <c r="AX121" i="82" s="1"/>
  <c r="AP30" i="82" l="1"/>
  <c r="AP33" i="82" s="1"/>
  <c r="AP45" i="82" s="1"/>
  <c r="AP121" i="82" s="1"/>
</calcChain>
</file>

<file path=xl/sharedStrings.xml><?xml version="1.0" encoding="utf-8"?>
<sst xmlns="http://schemas.openxmlformats.org/spreadsheetml/2006/main" count="823" uniqueCount="136">
  <si>
    <t>Министерство</t>
  </si>
  <si>
    <t>Топлива и энергетики</t>
  </si>
  <si>
    <t>Российской  Федерации</t>
  </si>
  <si>
    <t xml:space="preserve">         Календарное время:</t>
  </si>
  <si>
    <t>час</t>
  </si>
  <si>
    <t>№№</t>
  </si>
  <si>
    <t>№</t>
  </si>
  <si>
    <t>Способ экспл.</t>
  </si>
  <si>
    <t>Объект экспл. пласт</t>
  </si>
  <si>
    <t>Извлечено в тоннах</t>
  </si>
  <si>
    <t>Дебит</t>
  </si>
  <si>
    <t>Скважино-  дней</t>
  </si>
  <si>
    <t>Скважин - часов</t>
  </si>
  <si>
    <t>Извлечено</t>
  </si>
  <si>
    <t>Добыча</t>
  </si>
  <si>
    <t>Утилизация</t>
  </si>
  <si>
    <t>Реализация</t>
  </si>
  <si>
    <t>Дни</t>
  </si>
  <si>
    <t xml:space="preserve"> скв.</t>
  </si>
  <si>
    <t>конденсат</t>
  </si>
  <si>
    <t>вода</t>
  </si>
  <si>
    <t xml:space="preserve"> жидкость</t>
  </si>
  <si>
    <t>эксплуатации</t>
  </si>
  <si>
    <t>прочих</t>
  </si>
  <si>
    <t>общее</t>
  </si>
  <si>
    <t>эксп-</t>
  </si>
  <si>
    <t>всего</t>
  </si>
  <si>
    <t xml:space="preserve"> ПРС</t>
  </si>
  <si>
    <t>КРС</t>
  </si>
  <si>
    <t>прочее</t>
  </si>
  <si>
    <t>Исслед</t>
  </si>
  <si>
    <t>откл</t>
  </si>
  <si>
    <t>экспл.</t>
  </si>
  <si>
    <t>работ,</t>
  </si>
  <si>
    <t>календ</t>
  </si>
  <si>
    <t>луата-</t>
  </si>
  <si>
    <t>прос-</t>
  </si>
  <si>
    <t>ование</t>
  </si>
  <si>
    <t>ЭЭ</t>
  </si>
  <si>
    <t>с начала</t>
  </si>
  <si>
    <t>с нач.</t>
  </si>
  <si>
    <t>т\сут.</t>
  </si>
  <si>
    <t>тыс.м3</t>
  </si>
  <si>
    <t>прост.</t>
  </si>
  <si>
    <t>время</t>
  </si>
  <si>
    <t>ции</t>
  </si>
  <si>
    <t>тоев</t>
  </si>
  <si>
    <t>года</t>
  </si>
  <si>
    <t>тонн</t>
  </si>
  <si>
    <t>тыс. м3</t>
  </si>
  <si>
    <t xml:space="preserve">  Преображенское  месторождение</t>
  </si>
  <si>
    <t>фонт.</t>
  </si>
  <si>
    <t>Итого по пласту:</t>
  </si>
  <si>
    <t>D2ar</t>
  </si>
  <si>
    <t>D3ps</t>
  </si>
  <si>
    <t>Итого по Преображенскому месторождению</t>
  </si>
  <si>
    <t>Вознесенское месторождение</t>
  </si>
  <si>
    <t>Итого по Вознесенскому месторождению</t>
  </si>
  <si>
    <t>Фонд скважин ООО "ННК-Саратовнефтегаздобыча"</t>
  </si>
  <si>
    <t>Количество</t>
  </si>
  <si>
    <t>Действующие</t>
  </si>
  <si>
    <t>В освоении</t>
  </si>
  <si>
    <t>В бездействии</t>
  </si>
  <si>
    <t>В консервации</t>
  </si>
  <si>
    <t>В ликвидации</t>
  </si>
  <si>
    <t>Всего:</t>
  </si>
  <si>
    <t>Коптевское месторождение</t>
  </si>
  <si>
    <t>D2bs</t>
  </si>
  <si>
    <t>Итого по пласту</t>
  </si>
  <si>
    <t>Итого по Коптевскому месторождению</t>
  </si>
  <si>
    <t>Кудринское месторождение</t>
  </si>
  <si>
    <t>Итого по Кудринскому месторождению</t>
  </si>
  <si>
    <t>D2vb</t>
  </si>
  <si>
    <t>КГФ. г/м3</t>
  </si>
  <si>
    <t>% обв.*</t>
  </si>
  <si>
    <t>Крутовское месторождение</t>
  </si>
  <si>
    <t>Итого по Крутовскому месторождению</t>
  </si>
  <si>
    <t>1 Н-К</t>
  </si>
  <si>
    <t>Ковелинское месторождение</t>
  </si>
  <si>
    <t>Итого по Ковелинскому месторождению</t>
  </si>
  <si>
    <t>Западно-Преображенское месторождение</t>
  </si>
  <si>
    <t>Итого по Западно-Преображенскому месторождению</t>
  </si>
  <si>
    <t>нефть</t>
  </si>
  <si>
    <t>Растворенный газ, тыс. м3</t>
  </si>
  <si>
    <t>ГФ, м3/т</t>
  </si>
  <si>
    <t>ный газ</t>
  </si>
  <si>
    <t>Конденсат</t>
  </si>
  <si>
    <t>Нефть</t>
  </si>
  <si>
    <t>Вода</t>
  </si>
  <si>
    <t>Растворенный газ</t>
  </si>
  <si>
    <t>сут.</t>
  </si>
  <si>
    <t>D1kv</t>
  </si>
  <si>
    <t>Свободный газ, тыс. м3</t>
  </si>
  <si>
    <t>Попутный газ, тыс. м3</t>
  </si>
  <si>
    <t>Газ газовой шапки, тыс. м3</t>
  </si>
  <si>
    <t>свободный газ</t>
  </si>
  <si>
    <t>Свободный газ</t>
  </si>
  <si>
    <t>Попутный газ</t>
  </si>
  <si>
    <t>Газ газовой шапки</t>
  </si>
  <si>
    <t xml:space="preserve">Газ газовой </t>
  </si>
  <si>
    <t>шапки</t>
  </si>
  <si>
    <t>Генеральный директор ООО «ННК-Саратовнефтегаздобыча»</t>
  </si>
  <si>
    <t>А.В. Григорьев</t>
  </si>
  <si>
    <t>Всего по ООО «ННК-СНГД»:</t>
  </si>
  <si>
    <t>Растворен-</t>
  </si>
  <si>
    <t>2022</t>
  </si>
  <si>
    <t>Куговское месторождение</t>
  </si>
  <si>
    <t>Итого по Куговскому месторожденю</t>
  </si>
  <si>
    <t>январь</t>
  </si>
  <si>
    <t xml:space="preserve">                              ОТЧЕТ О  ИЗВЛЕКАЕМОМ УГЛЕВОДОРОДНОМ СЫРЬЕ ПРИ ЭКСПЛУАТАЦИИ СКВАЖИН  ООО "ННК-Саратовнефтегаздобыча"</t>
  </si>
  <si>
    <t>МАРТ</t>
  </si>
  <si>
    <t>Куговское месторождение*</t>
  </si>
  <si>
    <t>*добыча УВС по скважине №1 Куговская ведется в рамках освоения скважины</t>
  </si>
  <si>
    <t>простои</t>
  </si>
  <si>
    <t>проверка</t>
  </si>
  <si>
    <t>Дейст.Ф</t>
  </si>
  <si>
    <t>Кал.время работы 
Эксплуатац.Ф</t>
  </si>
  <si>
    <t>Эксп.Фонда</t>
  </si>
  <si>
    <t xml:space="preserve">Время экспл. </t>
  </si>
  <si>
    <t>Скважино-дней</t>
  </si>
  <si>
    <t>Скважино-часов</t>
  </si>
  <si>
    <t>ноябрь</t>
  </si>
  <si>
    <t>Федоровское месторождение</t>
  </si>
  <si>
    <t>-</t>
  </si>
  <si>
    <t>2024</t>
  </si>
  <si>
    <t>Восточно-Преображенское месторождение</t>
  </si>
  <si>
    <t>Е.А. Морозов</t>
  </si>
  <si>
    <t>Караманское месторождение</t>
  </si>
  <si>
    <t>Итого по Караманскому месторождению</t>
  </si>
  <si>
    <t>Итого по Восточно-Преображенскому месторождению</t>
  </si>
  <si>
    <t>Итого по Федоровскому месторождению</t>
  </si>
  <si>
    <t>Итого по Куговскому месторождению</t>
  </si>
  <si>
    <t>добыча в пределах Южно-Мечеткинского ЛУ</t>
  </si>
  <si>
    <t>добыча в пределах Калужского ЛУ</t>
  </si>
  <si>
    <t>D2vor</t>
  </si>
  <si>
    <t>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</si>
</sst>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43" formatCode="_-* #,##0.00_-;\-* #,##0.00_-;_-* &quot;-&quot;??_-;_-@_-"/>
    <numFmt numFmtId="164" formatCode="0.000"/>
    <numFmt numFmtId="165" formatCode="0.0"/>
    <numFmt numFmtId="166" formatCode="0.0000"/>
    <numFmt numFmtId="167" formatCode="0.00000"/>
    <numFmt numFmtId="168" formatCode="0.000000"/>
    <numFmt numFmtId="169" formatCode="0.00000000000"/>
    <numFmt numFmtId="170" formatCode="0.000000000000"/>
    <numFmt numFmtId="171" formatCode="_-* #,##0&quot;р.&quot;_-;\-* #,##0&quot;р.&quot;_-;_-* &quot;-&quot;&quot;р.&quot;_-;_-@_-"/>
    <numFmt numFmtId="172" formatCode="_-* #,##0_р_._-;\-* #,##0_р_._-;_-* &quot;-&quot;_р_._-;_-@_-"/>
    <numFmt numFmtId="173" formatCode="_-* #,##0.00&quot;р.&quot;_-;\-* #,##0.00&quot;р.&quot;_-;_-* &quot;-&quot;??&quot;р.&quot;_-;_-@_-"/>
    <numFmt numFmtId="174" formatCode="_-* #,##0.00_р_._-;\-* #,##0.00_р_._-;_-* &quot;-&quot;??_р_._-;_-@_-"/>
    <numFmt numFmtId="175" formatCode="#,##0.0_ ;\-#,##0.0\ "/>
    <numFmt numFmtId="176" formatCode="0.000000000"/>
    <numFmt numFmtId="177" formatCode="0.0000000"/>
  </numFmts>
  <fonts count="51" x14ac:knownFonts="1">
    <font>
      <sz val="11"/>
      <color theme="1"/>
      <name val="Calibri"/>
      <family val="2"/>
      <charset val="204"/>
      <scheme val="minor"/>
    </font>
    <font>
      <b/>
      <sz val="16"/>
      <name val="Arial Cyr"/>
      <family val="2"/>
      <charset val="204"/>
    </font>
    <font>
      <sz val="22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22"/>
      <name val="Arial Cyr"/>
      <family val="2"/>
      <charset val="204"/>
    </font>
    <font>
      <sz val="22"/>
      <name val="Arial Cyr"/>
      <family val="2"/>
      <charset val="204"/>
    </font>
    <font>
      <sz val="11"/>
      <color theme="1"/>
      <name val="Calibri"/>
      <family val="2"/>
      <scheme val="minor"/>
    </font>
    <font>
      <b/>
      <sz val="22"/>
      <color indexed="8"/>
      <name val="Arial Cyr"/>
      <family val="2"/>
      <charset val="204"/>
    </font>
    <font>
      <b/>
      <sz val="26"/>
      <name val="Arial Cyr"/>
      <family val="2"/>
      <charset val="204"/>
    </font>
    <font>
      <b/>
      <sz val="36"/>
      <name val="Arial Cyr"/>
      <family val="2"/>
      <charset val="204"/>
    </font>
    <font>
      <sz val="36"/>
      <color theme="1"/>
      <name val="Calibri"/>
      <family val="2"/>
      <charset val="204"/>
      <scheme val="minor"/>
    </font>
    <font>
      <b/>
      <u/>
      <sz val="36"/>
      <name val="Arial Cyr"/>
      <family val="2"/>
      <charset val="204"/>
    </font>
    <font>
      <b/>
      <sz val="48"/>
      <name val="Arial Cyr"/>
      <family val="2"/>
      <charset val="204"/>
    </font>
    <font>
      <sz val="48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22"/>
      <color rgb="FFFF0000"/>
      <name val="Arial Cyr"/>
      <family val="2"/>
      <charset val="204"/>
    </font>
    <font>
      <sz val="28"/>
      <color theme="1"/>
      <name val="Calibri"/>
      <family val="2"/>
      <charset val="204"/>
      <scheme val="minor"/>
    </font>
    <font>
      <b/>
      <sz val="28"/>
      <color theme="1"/>
      <name val="Calibri"/>
      <family val="2"/>
      <charset val="204"/>
      <scheme val="minor"/>
    </font>
    <font>
      <sz val="28"/>
      <name val="Arial Cyr"/>
      <family val="2"/>
      <charset val="204"/>
    </font>
    <font>
      <sz val="28"/>
      <color rgb="FFFF0000"/>
      <name val="Arial Cyr"/>
      <family val="2"/>
      <charset val="204"/>
    </font>
    <font>
      <sz val="28"/>
      <color theme="0"/>
      <name val="Arial Cyr"/>
      <family val="2"/>
      <charset val="204"/>
    </font>
    <font>
      <sz val="28"/>
      <color theme="0"/>
      <name val="Calibri"/>
      <family val="2"/>
      <charset val="204"/>
      <scheme val="minor"/>
    </font>
    <font>
      <sz val="28"/>
      <color rgb="FF00B050"/>
      <name val="Calibri"/>
      <family val="2"/>
      <charset val="204"/>
      <scheme val="minor"/>
    </font>
    <font>
      <b/>
      <sz val="28"/>
      <name val="Arial Cyr"/>
      <charset val="204"/>
    </font>
    <font>
      <sz val="28"/>
      <name val="Calibri"/>
      <family val="2"/>
      <charset val="204"/>
      <scheme val="minor"/>
    </font>
    <font>
      <b/>
      <sz val="28"/>
      <name val="Arial Cyr"/>
      <family val="2"/>
      <charset val="204"/>
    </font>
    <font>
      <sz val="28"/>
      <color rgb="FFFF0000"/>
      <name val="Calibri"/>
      <family val="2"/>
      <charset val="204"/>
      <scheme val="minor"/>
    </font>
    <font>
      <sz val="26"/>
      <name val="Arial Cyr"/>
      <family val="2"/>
      <charset val="204"/>
    </font>
    <font>
      <sz val="24"/>
      <name val="Arial Cyr"/>
      <family val="2"/>
      <charset val="204"/>
    </font>
    <font>
      <b/>
      <sz val="28"/>
      <name val="Calibri"/>
      <family val="2"/>
      <charset val="204"/>
      <scheme val="minor"/>
    </font>
    <font>
      <sz val="48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2"/>
      <name val="Arial Cyr"/>
      <charset val="204"/>
    </font>
    <font>
      <sz val="26"/>
      <color theme="1"/>
      <name val="Calibri"/>
      <family val="2"/>
      <charset val="204"/>
      <scheme val="minor"/>
    </font>
    <font>
      <sz val="18"/>
      <name val="Arial Cyr"/>
      <family val="2"/>
      <charset val="204"/>
    </font>
    <font>
      <sz val="18"/>
      <color theme="1"/>
      <name val="Calibri"/>
      <family val="2"/>
      <charset val="204"/>
      <scheme val="minor"/>
    </font>
    <font>
      <sz val="36"/>
      <color rgb="FFFF0000"/>
      <name val="Calibri"/>
      <family val="2"/>
      <charset val="204"/>
      <scheme val="minor"/>
    </font>
    <font>
      <b/>
      <sz val="20"/>
      <name val="Arial Cyr"/>
      <family val="2"/>
      <charset val="204"/>
    </font>
    <font>
      <sz val="12"/>
      <color theme="1"/>
      <name val="Calibri"/>
      <family val="2"/>
      <charset val="204"/>
      <scheme val="minor"/>
    </font>
    <font>
      <sz val="22"/>
      <color rgb="FFFF0000"/>
      <name val="Calibri"/>
      <family val="2"/>
      <charset val="204"/>
      <scheme val="minor"/>
    </font>
    <font>
      <sz val="16"/>
      <color rgb="FFFF0000"/>
      <name val="Arial Cyr"/>
      <family val="2"/>
      <charset val="204"/>
    </font>
    <font>
      <sz val="10"/>
      <name val="Arial"/>
      <family val="2"/>
    </font>
    <font>
      <sz val="11"/>
      <color theme="1"/>
      <name val="Calibri"/>
      <family val="2"/>
      <charset val="204"/>
      <scheme val="minor"/>
    </font>
    <font>
      <b/>
      <sz val="28"/>
      <color rgb="FFFF0000"/>
      <name val="Calibri"/>
      <family val="2"/>
      <charset val="204"/>
      <scheme val="minor"/>
    </font>
    <font>
      <sz val="20"/>
      <color rgb="FFFF0000"/>
      <name val="Arial Cyr"/>
      <family val="2"/>
      <charset val="204"/>
    </font>
    <font>
      <sz val="20"/>
      <name val="Arial Cyr"/>
      <family val="2"/>
      <charset val="204"/>
    </font>
    <font>
      <sz val="24"/>
      <color theme="1"/>
      <name val="Calibri"/>
      <family val="2"/>
      <charset val="204"/>
      <scheme val="minor"/>
    </font>
    <font>
      <b/>
      <sz val="18"/>
      <name val="Arial Cyr"/>
      <family val="2"/>
      <charset val="204"/>
    </font>
    <font>
      <sz val="22"/>
      <name val="Calibri"/>
      <family val="2"/>
      <charset val="204"/>
      <scheme val="minor"/>
    </font>
    <font>
      <sz val="36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gray125">
        <bgColor theme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9">
    <xf numFmtId="0" fontId="0" fillId="0" borderId="0"/>
    <xf numFmtId="0" fontId="6" fillId="0" borderId="0"/>
    <xf numFmtId="0" fontId="6" fillId="0" borderId="0"/>
    <xf numFmtId="9" fontId="42" fillId="0" borderId="0" applyFont="0" applyFill="0" applyBorder="0" applyAlignment="0" applyProtection="0"/>
    <xf numFmtId="173" fontId="42" fillId="0" borderId="0" applyFont="0" applyFill="0" applyBorder="0" applyAlignment="0" applyProtection="0"/>
    <xf numFmtId="171" fontId="42" fillId="0" borderId="0" applyFont="0" applyFill="0" applyBorder="0" applyAlignment="0" applyProtection="0"/>
    <xf numFmtId="174" fontId="42" fillId="0" borderId="0" applyFont="0" applyFill="0" applyBorder="0" applyAlignment="0" applyProtection="0"/>
    <xf numFmtId="172" fontId="42" fillId="0" borderId="0" applyFont="0" applyFill="0" applyBorder="0" applyAlignment="0" applyProtection="0"/>
    <xf numFmtId="43" fontId="43" fillId="0" borderId="0" applyFont="0" applyFill="0" applyBorder="0" applyAlignment="0" applyProtection="0"/>
  </cellStyleXfs>
  <cellXfs count="424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Fill="1"/>
    <xf numFmtId="1" fontId="1" fillId="2" borderId="0" xfId="0" applyNumberFormat="1" applyFont="1" applyFill="1"/>
    <xf numFmtId="1" fontId="3" fillId="2" borderId="0" xfId="0" applyNumberFormat="1" applyFont="1" applyFill="1"/>
    <xf numFmtId="0" fontId="3" fillId="2" borderId="0" xfId="0" applyFont="1" applyFill="1"/>
    <xf numFmtId="164" fontId="3" fillId="2" borderId="0" xfId="0" applyNumberFormat="1" applyFont="1" applyFill="1"/>
    <xf numFmtId="0" fontId="1" fillId="0" borderId="0" xfId="0" applyFont="1" applyFill="1" applyBorder="1"/>
    <xf numFmtId="164" fontId="1" fillId="0" borderId="0" xfId="0" applyNumberFormat="1" applyFont="1" applyFill="1"/>
    <xf numFmtId="164" fontId="1" fillId="0" borderId="0" xfId="0" applyNumberFormat="1" applyFont="1" applyFill="1" applyBorder="1" applyAlignment="1" applyProtection="1">
      <alignment horizontal="right"/>
      <protection locked="0"/>
    </xf>
    <xf numFmtId="167" fontId="3" fillId="2" borderId="0" xfId="0" applyNumberFormat="1" applyFont="1" applyFill="1"/>
    <xf numFmtId="167" fontId="1" fillId="0" borderId="0" xfId="0" applyNumberFormat="1" applyFont="1" applyFill="1"/>
    <xf numFmtId="166" fontId="3" fillId="2" borderId="0" xfId="0" applyNumberFormat="1" applyFont="1" applyFill="1"/>
    <xf numFmtId="169" fontId="3" fillId="2" borderId="0" xfId="0" applyNumberFormat="1" applyFont="1" applyFill="1"/>
    <xf numFmtId="0" fontId="3" fillId="2" borderId="11" xfId="0" applyFont="1" applyFill="1" applyBorder="1" applyAlignment="1"/>
    <xf numFmtId="0" fontId="7" fillId="2" borderId="4" xfId="0" applyFont="1" applyFill="1" applyBorder="1" applyAlignment="1" applyProtection="1">
      <alignment vertical="center" wrapText="1"/>
    </xf>
    <xf numFmtId="0" fontId="7" fillId="2" borderId="1" xfId="0" applyFont="1" applyFill="1" applyBorder="1" applyAlignment="1" applyProtection="1"/>
    <xf numFmtId="1" fontId="7" fillId="2" borderId="1" xfId="0" applyNumberFormat="1" applyFont="1" applyFill="1" applyBorder="1" applyAlignment="1" applyProtection="1"/>
    <xf numFmtId="1" fontId="7" fillId="2" borderId="1" xfId="0" applyNumberFormat="1" applyFont="1" applyFill="1" applyBorder="1" applyAlignment="1" applyProtection="1">
      <alignment horizontal="center"/>
    </xf>
    <xf numFmtId="1" fontId="7" fillId="2" borderId="2" xfId="0" applyNumberFormat="1" applyFont="1" applyFill="1" applyBorder="1" applyAlignment="1" applyProtection="1">
      <alignment horizontal="center"/>
    </xf>
    <xf numFmtId="0" fontId="7" fillId="2" borderId="5" xfId="0" applyFont="1" applyFill="1" applyBorder="1" applyAlignment="1" applyProtection="1">
      <alignment horizontal="center"/>
    </xf>
    <xf numFmtId="0" fontId="7" fillId="2" borderId="8" xfId="0" applyFont="1" applyFill="1" applyBorder="1" applyAlignment="1" applyProtection="1">
      <alignment vertical="center" wrapText="1"/>
    </xf>
    <xf numFmtId="1" fontId="5" fillId="2" borderId="1" xfId="0" applyNumberFormat="1" applyFont="1" applyFill="1" applyBorder="1"/>
    <xf numFmtId="1" fontId="7" fillId="2" borderId="1" xfId="0" applyNumberFormat="1" applyFont="1" applyFill="1" applyBorder="1"/>
    <xf numFmtId="1" fontId="5" fillId="2" borderId="2" xfId="0" applyNumberFormat="1" applyFont="1" applyFill="1" applyBorder="1"/>
    <xf numFmtId="0" fontId="5" fillId="2" borderId="1" xfId="0" applyFont="1" applyFill="1" applyBorder="1"/>
    <xf numFmtId="0" fontId="7" fillId="2" borderId="1" xfId="0" applyFont="1" applyFill="1" applyBorder="1"/>
    <xf numFmtId="1" fontId="7" fillId="2" borderId="1" xfId="0" applyNumberFormat="1" applyFont="1" applyFill="1" applyBorder="1" applyAlignment="1">
      <alignment horizontal="center"/>
    </xf>
    <xf numFmtId="1" fontId="7" fillId="2" borderId="2" xfId="0" applyNumberFormat="1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8" fillId="2" borderId="0" xfId="0" applyFont="1" applyFill="1"/>
    <xf numFmtId="2" fontId="8" fillId="2" borderId="0" xfId="0" applyNumberFormat="1" applyFont="1" applyFill="1"/>
    <xf numFmtId="0" fontId="8" fillId="2" borderId="0" xfId="0" applyFont="1" applyFill="1" applyProtection="1"/>
    <xf numFmtId="0" fontId="9" fillId="0" borderId="0" xfId="0" applyFont="1" applyFill="1"/>
    <xf numFmtId="0" fontId="9" fillId="2" borderId="0" xfId="0" applyFont="1" applyFill="1"/>
    <xf numFmtId="0" fontId="10" fillId="2" borderId="0" xfId="0" applyFont="1" applyFill="1"/>
    <xf numFmtId="164" fontId="10" fillId="2" borderId="0" xfId="0" applyNumberFormat="1" applyFont="1" applyFill="1"/>
    <xf numFmtId="0" fontId="10" fillId="0" borderId="0" xfId="0" applyFont="1" applyFill="1"/>
    <xf numFmtId="1" fontId="8" fillId="2" borderId="0" xfId="0" applyNumberFormat="1" applyFont="1" applyFill="1"/>
    <xf numFmtId="0" fontId="8" fillId="2" borderId="0" xfId="0" applyFont="1" applyFill="1" applyBorder="1"/>
    <xf numFmtId="0" fontId="8" fillId="0" borderId="0" xfId="0" applyFont="1" applyFill="1" applyAlignment="1" applyProtection="1">
      <alignment horizontal="right"/>
    </xf>
    <xf numFmtId="1" fontId="8" fillId="2" borderId="0" xfId="0" applyNumberFormat="1" applyFont="1" applyFill="1" applyAlignment="1" applyProtection="1">
      <alignment horizontal="right"/>
    </xf>
    <xf numFmtId="17" fontId="11" fillId="2" borderId="0" xfId="0" applyNumberFormat="1" applyFont="1" applyFill="1"/>
    <xf numFmtId="49" fontId="11" fillId="2" borderId="0" xfId="0" applyNumberFormat="1" applyFont="1" applyFill="1" applyAlignment="1" applyProtection="1">
      <alignment horizontal="right"/>
    </xf>
    <xf numFmtId="1" fontId="9" fillId="2" borderId="0" xfId="0" applyNumberFormat="1" applyFont="1" applyFill="1"/>
    <xf numFmtId="0" fontId="12" fillId="2" borderId="0" xfId="0" applyFont="1" applyFill="1"/>
    <xf numFmtId="0" fontId="13" fillId="2" borderId="0" xfId="0" applyFont="1" applyFill="1"/>
    <xf numFmtId="0" fontId="13" fillId="2" borderId="0" xfId="0" applyFont="1" applyFill="1" applyBorder="1"/>
    <xf numFmtId="164" fontId="13" fillId="2" borderId="0" xfId="0" applyNumberFormat="1" applyFont="1" applyFill="1" applyBorder="1"/>
    <xf numFmtId="164" fontId="13" fillId="2" borderId="0" xfId="0" applyNumberFormat="1" applyFont="1" applyFill="1"/>
    <xf numFmtId="0" fontId="9" fillId="2" borderId="0" xfId="0" applyFont="1" applyFill="1" applyAlignment="1">
      <alignment horizontal="center"/>
    </xf>
    <xf numFmtId="0" fontId="9" fillId="2" borderId="0" xfId="0" applyFont="1" applyFill="1" applyAlignment="1" applyProtection="1">
      <alignment horizontal="left"/>
    </xf>
    <xf numFmtId="164" fontId="9" fillId="2" borderId="0" xfId="0" applyNumberFormat="1" applyFont="1" applyFill="1"/>
    <xf numFmtId="0" fontId="9" fillId="0" borderId="0" xfId="0" applyFont="1" applyFill="1" applyAlignment="1" applyProtection="1"/>
    <xf numFmtId="168" fontId="9" fillId="2" borderId="0" xfId="0" applyNumberFormat="1" applyFont="1" applyFill="1"/>
    <xf numFmtId="1" fontId="10" fillId="2" borderId="0" xfId="0" applyNumberFormat="1" applyFont="1" applyFill="1"/>
    <xf numFmtId="164" fontId="9" fillId="0" borderId="0" xfId="0" applyNumberFormat="1" applyFont="1" applyFill="1"/>
    <xf numFmtId="0" fontId="9" fillId="0" borderId="0" xfId="0" applyFont="1" applyFill="1" applyAlignment="1" applyProtection="1">
      <alignment horizontal="right"/>
    </xf>
    <xf numFmtId="164" fontId="14" fillId="2" borderId="0" xfId="0" applyNumberFormat="1" applyFont="1" applyFill="1"/>
    <xf numFmtId="0" fontId="14" fillId="2" borderId="0" xfId="0" applyFont="1" applyFill="1"/>
    <xf numFmtId="167" fontId="14" fillId="2" borderId="0" xfId="0" applyNumberFormat="1" applyFont="1" applyFill="1"/>
    <xf numFmtId="0" fontId="4" fillId="0" borderId="1" xfId="0" applyFont="1" applyFill="1" applyBorder="1" applyAlignment="1" applyProtection="1">
      <alignment horizontal="center"/>
    </xf>
    <xf numFmtId="0" fontId="4" fillId="2" borderId="1" xfId="0" applyFont="1" applyFill="1" applyBorder="1" applyAlignment="1" applyProtection="1">
      <alignment horizontal="center"/>
    </xf>
    <xf numFmtId="0" fontId="7" fillId="0" borderId="1" xfId="0" applyFont="1" applyFill="1" applyBorder="1" applyAlignment="1" applyProtection="1">
      <alignment horizontal="center"/>
    </xf>
    <xf numFmtId="0" fontId="7" fillId="2" borderId="8" xfId="0" applyFont="1" applyFill="1" applyBorder="1" applyAlignment="1" applyProtection="1">
      <alignment horizontal="center"/>
    </xf>
    <xf numFmtId="0" fontId="4" fillId="0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 applyProtection="1">
      <alignment horizontal="center"/>
    </xf>
    <xf numFmtId="164" fontId="4" fillId="1" borderId="1" xfId="0" applyNumberFormat="1" applyFont="1" applyFill="1" applyBorder="1" applyAlignment="1" applyProtection="1">
      <alignment horizontal="center"/>
    </xf>
    <xf numFmtId="164" fontId="4" fillId="2" borderId="1" xfId="0" applyNumberFormat="1" applyFont="1" applyFill="1" applyBorder="1" applyAlignment="1" applyProtection="1">
      <alignment horizontal="center"/>
    </xf>
    <xf numFmtId="164" fontId="4" fillId="1" borderId="10" xfId="0" applyNumberFormat="1" applyFont="1" applyFill="1" applyBorder="1" applyAlignment="1" applyProtection="1">
      <alignment horizontal="center"/>
    </xf>
    <xf numFmtId="165" fontId="4" fillId="2" borderId="1" xfId="0" applyNumberFormat="1" applyFont="1" applyFill="1" applyBorder="1" applyAlignment="1" applyProtection="1">
      <alignment horizontal="center"/>
    </xf>
    <xf numFmtId="165" fontId="4" fillId="1" borderId="1" xfId="0" applyNumberFormat="1" applyFont="1" applyFill="1" applyBorder="1" applyAlignment="1" applyProtection="1">
      <alignment horizontal="center"/>
    </xf>
    <xf numFmtId="165" fontId="7" fillId="2" borderId="1" xfId="0" applyNumberFormat="1" applyFont="1" applyFill="1" applyBorder="1" applyAlignment="1" applyProtection="1">
      <alignment horizontal="center"/>
    </xf>
    <xf numFmtId="1" fontId="4" fillId="1" borderId="1" xfId="0" applyNumberFormat="1" applyFont="1" applyFill="1" applyBorder="1" applyAlignment="1" applyProtection="1">
      <alignment horizontal="center"/>
    </xf>
    <xf numFmtId="165" fontId="7" fillId="0" borderId="1" xfId="0" applyNumberFormat="1" applyFont="1" applyFill="1" applyBorder="1" applyAlignment="1" applyProtection="1">
      <alignment horizontal="center"/>
    </xf>
    <xf numFmtId="165" fontId="7" fillId="2" borderId="1" xfId="0" applyNumberFormat="1" applyFont="1" applyFill="1" applyBorder="1" applyAlignment="1">
      <alignment horizontal="center"/>
    </xf>
    <xf numFmtId="164" fontId="7" fillId="2" borderId="1" xfId="0" applyNumberFormat="1" applyFont="1" applyFill="1" applyBorder="1" applyAlignment="1" applyProtection="1">
      <alignment horizontal="center"/>
    </xf>
    <xf numFmtId="165" fontId="4" fillId="0" borderId="1" xfId="0" applyNumberFormat="1" applyFont="1" applyFill="1" applyBorder="1" applyAlignment="1" applyProtection="1">
      <alignment horizontal="center"/>
    </xf>
    <xf numFmtId="1" fontId="4" fillId="0" borderId="1" xfId="0" applyNumberFormat="1" applyFont="1" applyFill="1" applyBorder="1" applyAlignment="1" applyProtection="1">
      <alignment horizontal="center"/>
    </xf>
    <xf numFmtId="164" fontId="7" fillId="0" borderId="1" xfId="0" applyNumberFormat="1" applyFont="1" applyFill="1" applyBorder="1" applyAlignment="1" applyProtection="1">
      <alignment horizontal="center"/>
    </xf>
    <xf numFmtId="0" fontId="4" fillId="2" borderId="1" xfId="0" applyFont="1" applyFill="1" applyBorder="1" applyAlignment="1" applyProtection="1">
      <alignment horizontal="left"/>
    </xf>
    <xf numFmtId="1" fontId="4" fillId="2" borderId="1" xfId="0" applyNumberFormat="1" applyFont="1" applyFill="1" applyBorder="1" applyAlignment="1" applyProtection="1"/>
    <xf numFmtId="1" fontId="4" fillId="2" borderId="1" xfId="0" applyNumberFormat="1" applyFont="1" applyFill="1" applyBorder="1" applyAlignment="1" applyProtection="1">
      <alignment horizontal="center"/>
    </xf>
    <xf numFmtId="164" fontId="4" fillId="3" borderId="1" xfId="0" applyNumberFormat="1" applyFont="1" applyFill="1" applyBorder="1" applyAlignment="1" applyProtection="1">
      <alignment horizontal="center"/>
    </xf>
    <xf numFmtId="164" fontId="4" fillId="3" borderId="10" xfId="0" applyNumberFormat="1" applyFont="1" applyFill="1" applyBorder="1" applyAlignment="1" applyProtection="1">
      <alignment horizontal="center"/>
    </xf>
    <xf numFmtId="165" fontId="4" fillId="3" borderId="1" xfId="0" applyNumberFormat="1" applyFont="1" applyFill="1" applyBorder="1" applyAlignment="1" applyProtection="1">
      <alignment horizontal="center"/>
    </xf>
    <xf numFmtId="1" fontId="4" fillId="3" borderId="1" xfId="0" applyNumberFormat="1" applyFont="1" applyFill="1" applyBorder="1" applyAlignment="1" applyProtection="1">
      <alignment horizontal="center"/>
    </xf>
    <xf numFmtId="2" fontId="7" fillId="2" borderId="1" xfId="0" applyNumberFormat="1" applyFont="1" applyFill="1" applyBorder="1" applyAlignment="1" applyProtection="1">
      <alignment horizontal="center"/>
    </xf>
    <xf numFmtId="165" fontId="4" fillId="0" borderId="10" xfId="0" applyNumberFormat="1" applyFont="1" applyFill="1" applyBorder="1" applyAlignment="1" applyProtection="1">
      <alignment horizontal="center"/>
    </xf>
    <xf numFmtId="1" fontId="4" fillId="0" borderId="10" xfId="0" applyNumberFormat="1" applyFont="1" applyFill="1" applyBorder="1" applyAlignment="1" applyProtection="1">
      <alignment horizontal="center"/>
    </xf>
    <xf numFmtId="164" fontId="4" fillId="0" borderId="10" xfId="0" applyNumberFormat="1" applyFont="1" applyFill="1" applyBorder="1" applyAlignment="1" applyProtection="1">
      <alignment horizontal="center"/>
    </xf>
    <xf numFmtId="164" fontId="4" fillId="0" borderId="1" xfId="0" applyNumberFormat="1" applyFont="1" applyFill="1" applyBorder="1" applyAlignment="1" applyProtection="1">
      <alignment horizontal="center" vertical="center"/>
    </xf>
    <xf numFmtId="165" fontId="4" fillId="1" borderId="10" xfId="0" applyNumberFormat="1" applyFont="1" applyFill="1" applyBorder="1" applyAlignment="1" applyProtection="1">
      <alignment horizontal="center"/>
    </xf>
    <xf numFmtId="1" fontId="4" fillId="1" borderId="10" xfId="0" applyNumberFormat="1" applyFont="1" applyFill="1" applyBorder="1" applyAlignment="1" applyProtection="1">
      <alignment horizontal="center"/>
    </xf>
    <xf numFmtId="2" fontId="4" fillId="2" borderId="1" xfId="0" applyNumberFormat="1" applyFont="1" applyFill="1" applyBorder="1" applyAlignment="1" applyProtection="1">
      <alignment horizontal="center"/>
    </xf>
    <xf numFmtId="165" fontId="4" fillId="2" borderId="10" xfId="0" applyNumberFormat="1" applyFont="1" applyFill="1" applyBorder="1" applyAlignment="1" applyProtection="1">
      <alignment horizontal="center" vertical="center"/>
    </xf>
    <xf numFmtId="1" fontId="4" fillId="2" borderId="10" xfId="0" applyNumberFormat="1" applyFont="1" applyFill="1" applyBorder="1" applyAlignment="1" applyProtection="1">
      <alignment horizontal="center" vertical="center"/>
    </xf>
    <xf numFmtId="1" fontId="7" fillId="0" borderId="1" xfId="0" applyNumberFormat="1" applyFont="1" applyFill="1" applyBorder="1" applyAlignment="1" applyProtection="1">
      <alignment horizontal="center"/>
    </xf>
    <xf numFmtId="165" fontId="7" fillId="0" borderId="1" xfId="0" applyNumberFormat="1" applyFont="1" applyFill="1" applyBorder="1" applyAlignment="1">
      <alignment horizontal="center"/>
    </xf>
    <xf numFmtId="165" fontId="4" fillId="3" borderId="10" xfId="0" applyNumberFormat="1" applyFont="1" applyFill="1" applyBorder="1" applyAlignment="1" applyProtection="1">
      <alignment horizontal="center"/>
    </xf>
    <xf numFmtId="168" fontId="7" fillId="2" borderId="1" xfId="0" applyNumberFormat="1" applyFont="1" applyFill="1" applyBorder="1" applyAlignment="1" applyProtection="1">
      <alignment horizontal="center"/>
    </xf>
    <xf numFmtId="165" fontId="4" fillId="0" borderId="10" xfId="0" applyNumberFormat="1" applyFont="1" applyFill="1" applyBorder="1" applyAlignment="1" applyProtection="1">
      <alignment horizontal="center" vertical="center"/>
    </xf>
    <xf numFmtId="1" fontId="4" fillId="0" borderId="10" xfId="0" applyNumberFormat="1" applyFont="1" applyFill="1" applyBorder="1" applyAlignment="1" applyProtection="1">
      <alignment horizontal="center" vertical="center"/>
    </xf>
    <xf numFmtId="164" fontId="4" fillId="0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64" fontId="7" fillId="0" borderId="1" xfId="0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 applyProtection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164" fontId="15" fillId="2" borderId="0" xfId="0" applyNumberFormat="1" applyFont="1" applyFill="1"/>
    <xf numFmtId="167" fontId="15" fillId="2" borderId="0" xfId="0" applyNumberFormat="1" applyFont="1" applyFill="1"/>
    <xf numFmtId="0" fontId="15" fillId="2" borderId="0" xfId="0" applyFont="1" applyFill="1"/>
    <xf numFmtId="0" fontId="7" fillId="2" borderId="5" xfId="0" applyFont="1" applyFill="1" applyBorder="1" applyAlignment="1" applyProtection="1">
      <alignment horizontal="center" wrapText="1"/>
    </xf>
    <xf numFmtId="164" fontId="7" fillId="2" borderId="1" xfId="0" applyNumberFormat="1" applyFont="1" applyFill="1" applyBorder="1" applyAlignment="1">
      <alignment horizontal="center"/>
    </xf>
    <xf numFmtId="2" fontId="4" fillId="1" borderId="10" xfId="0" applyNumberFormat="1" applyFont="1" applyFill="1" applyBorder="1" applyAlignment="1" applyProtection="1">
      <alignment horizontal="center"/>
    </xf>
    <xf numFmtId="164" fontId="16" fillId="1" borderId="10" xfId="0" applyNumberFormat="1" applyFont="1" applyFill="1" applyBorder="1" applyAlignment="1" applyProtection="1">
      <alignment horizontal="center"/>
    </xf>
    <xf numFmtId="164" fontId="17" fillId="2" borderId="0" xfId="0" applyNumberFormat="1" applyFont="1" applyFill="1" applyBorder="1"/>
    <xf numFmtId="165" fontId="16" fillId="1" borderId="10" xfId="0" applyNumberFormat="1" applyFont="1" applyFill="1" applyBorder="1" applyAlignment="1" applyProtection="1">
      <alignment horizontal="center"/>
    </xf>
    <xf numFmtId="164" fontId="16" fillId="0" borderId="1" xfId="0" applyNumberFormat="1" applyFont="1" applyFill="1" applyBorder="1" applyAlignment="1" applyProtection="1">
      <alignment horizontal="center"/>
    </xf>
    <xf numFmtId="2" fontId="4" fillId="0" borderId="1" xfId="0" applyNumberFormat="1" applyFont="1" applyFill="1" applyBorder="1" applyAlignment="1" applyProtection="1">
      <alignment horizontal="center"/>
    </xf>
    <xf numFmtId="165" fontId="2" fillId="2" borderId="0" xfId="0" applyNumberFormat="1" applyFont="1" applyFill="1" applyAlignment="1">
      <alignment horizontal="left"/>
    </xf>
    <xf numFmtId="0" fontId="17" fillId="2" borderId="0" xfId="0" applyFont="1" applyFill="1"/>
    <xf numFmtId="164" fontId="17" fillId="2" borderId="0" xfId="0" applyNumberFormat="1" applyFont="1" applyFill="1"/>
    <xf numFmtId="170" fontId="17" fillId="2" borderId="0" xfId="0" applyNumberFormat="1" applyFont="1" applyFill="1"/>
    <xf numFmtId="164" fontId="18" fillId="2" borderId="0" xfId="0" applyNumberFormat="1" applyFont="1" applyFill="1"/>
    <xf numFmtId="2" fontId="2" fillId="2" borderId="0" xfId="0" applyNumberFormat="1" applyFont="1" applyFill="1" applyAlignment="1">
      <alignment horizontal="left"/>
    </xf>
    <xf numFmtId="2" fontId="17" fillId="2" borderId="0" xfId="0" applyNumberFormat="1" applyFont="1" applyFill="1"/>
    <xf numFmtId="165" fontId="17" fillId="2" borderId="0" xfId="0" applyNumberFormat="1" applyFont="1" applyFill="1"/>
    <xf numFmtId="165" fontId="8" fillId="2" borderId="0" xfId="0" applyNumberFormat="1" applyFont="1" applyFill="1" applyBorder="1"/>
    <xf numFmtId="0" fontId="19" fillId="0" borderId="0" xfId="0" applyFont="1" applyFill="1"/>
    <xf numFmtId="0" fontId="19" fillId="2" borderId="0" xfId="0" applyFont="1" applyFill="1"/>
    <xf numFmtId="167" fontId="19" fillId="0" borderId="0" xfId="0" applyNumberFormat="1" applyFont="1" applyFill="1"/>
    <xf numFmtId="164" fontId="19" fillId="0" borderId="0" xfId="0" applyNumberFormat="1" applyFont="1" applyFill="1"/>
    <xf numFmtId="164" fontId="19" fillId="2" borderId="0" xfId="0" applyNumberFormat="1" applyFont="1" applyFill="1"/>
    <xf numFmtId="168" fontId="19" fillId="2" borderId="0" xfId="0" applyNumberFormat="1" applyFont="1" applyFill="1"/>
    <xf numFmtId="165" fontId="19" fillId="2" borderId="0" xfId="0" applyNumberFormat="1" applyFont="1" applyFill="1"/>
    <xf numFmtId="165" fontId="19" fillId="0" borderId="0" xfId="0" applyNumberFormat="1" applyFont="1" applyFill="1"/>
    <xf numFmtId="2" fontId="19" fillId="2" borderId="0" xfId="0" applyNumberFormat="1" applyFont="1" applyFill="1"/>
    <xf numFmtId="0" fontId="17" fillId="0" borderId="0" xfId="0" applyFont="1" applyFill="1"/>
    <xf numFmtId="164" fontId="17" fillId="0" borderId="0" xfId="0" applyNumberFormat="1" applyFont="1" applyFill="1"/>
    <xf numFmtId="168" fontId="17" fillId="0" borderId="0" xfId="0" applyNumberFormat="1" applyFont="1" applyFill="1"/>
    <xf numFmtId="165" fontId="17" fillId="0" borderId="0" xfId="0" applyNumberFormat="1" applyFont="1" applyFill="1"/>
    <xf numFmtId="166" fontId="20" fillId="2" borderId="0" xfId="0" applyNumberFormat="1" applyFont="1" applyFill="1"/>
    <xf numFmtId="0" fontId="20" fillId="2" borderId="0" xfId="0" applyFont="1" applyFill="1"/>
    <xf numFmtId="166" fontId="20" fillId="0" borderId="0" xfId="0" applyNumberFormat="1" applyFont="1" applyFill="1"/>
    <xf numFmtId="0" fontId="21" fillId="2" borderId="0" xfId="0" applyFont="1" applyFill="1"/>
    <xf numFmtId="165" fontId="20" fillId="2" borderId="0" xfId="0" applyNumberFormat="1" applyFont="1" applyFill="1"/>
    <xf numFmtId="165" fontId="21" fillId="2" borderId="0" xfId="0" applyNumberFormat="1" applyFont="1" applyFill="1"/>
    <xf numFmtId="0" fontId="22" fillId="2" borderId="0" xfId="0" applyFont="1" applyFill="1"/>
    <xf numFmtId="164" fontId="23" fillId="2" borderId="0" xfId="0" applyNumberFormat="1" applyFont="1" applyFill="1"/>
    <xf numFmtId="168" fontId="23" fillId="2" borderId="0" xfId="0" applyNumberFormat="1" applyFont="1" applyFill="1"/>
    <xf numFmtId="0" fontId="24" fillId="0" borderId="0" xfId="0" applyFont="1" applyFill="1"/>
    <xf numFmtId="0" fontId="21" fillId="0" borderId="0" xfId="0" applyFont="1" applyFill="1"/>
    <xf numFmtId="164" fontId="21" fillId="2" borderId="0" xfId="0" applyNumberFormat="1" applyFont="1" applyFill="1"/>
    <xf numFmtId="164" fontId="20" fillId="2" borderId="0" xfId="0" applyNumberFormat="1" applyFont="1" applyFill="1"/>
    <xf numFmtId="166" fontId="21" fillId="2" borderId="0" xfId="0" applyNumberFormat="1" applyFont="1" applyFill="1"/>
    <xf numFmtId="2" fontId="22" fillId="2" borderId="0" xfId="0" applyNumberFormat="1" applyFont="1" applyFill="1"/>
    <xf numFmtId="164" fontId="22" fillId="2" borderId="0" xfId="0" applyNumberFormat="1" applyFont="1" applyFill="1"/>
    <xf numFmtId="0" fontId="25" fillId="2" borderId="0" xfId="0" applyFont="1" applyFill="1"/>
    <xf numFmtId="0" fontId="24" fillId="2" borderId="1" xfId="0" applyFont="1" applyFill="1" applyBorder="1"/>
    <xf numFmtId="0" fontId="24" fillId="2" borderId="0" xfId="0" applyFont="1" applyFill="1" applyBorder="1" applyAlignment="1">
      <alignment horizontal="center"/>
    </xf>
    <xf numFmtId="165" fontId="21" fillId="0" borderId="0" xfId="0" applyNumberFormat="1" applyFont="1" applyFill="1"/>
    <xf numFmtId="0" fontId="19" fillId="2" borderId="1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left" wrapText="1"/>
    </xf>
    <xf numFmtId="0" fontId="19" fillId="2" borderId="0" xfId="0" applyFont="1" applyFill="1" applyBorder="1" applyAlignment="1">
      <alignment horizontal="left"/>
    </xf>
    <xf numFmtId="0" fontId="24" fillId="2" borderId="1" xfId="0" applyFont="1" applyFill="1" applyBorder="1" applyAlignment="1">
      <alignment horizontal="center" vertical="center"/>
    </xf>
    <xf numFmtId="164" fontId="21" fillId="0" borderId="0" xfId="0" applyNumberFormat="1" applyFont="1" applyFill="1"/>
    <xf numFmtId="0" fontId="26" fillId="0" borderId="0" xfId="0" applyFont="1" applyFill="1"/>
    <xf numFmtId="0" fontId="26" fillId="2" borderId="0" xfId="0" applyFont="1" applyFill="1"/>
    <xf numFmtId="164" fontId="26" fillId="0" borderId="0" xfId="0" applyNumberFormat="1" applyFont="1" applyFill="1"/>
    <xf numFmtId="164" fontId="26" fillId="2" borderId="0" xfId="0" applyNumberFormat="1" applyFont="1" applyFill="1"/>
    <xf numFmtId="164" fontId="18" fillId="0" borderId="0" xfId="0" applyNumberFormat="1" applyFont="1" applyFill="1"/>
    <xf numFmtId="0" fontId="18" fillId="0" borderId="0" xfId="0" applyFont="1" applyFill="1"/>
    <xf numFmtId="0" fontId="18" fillId="2" borderId="0" xfId="0" applyFont="1" applyFill="1"/>
    <xf numFmtId="0" fontId="17" fillId="2" borderId="0" xfId="0" applyFont="1" applyFill="1" applyBorder="1"/>
    <xf numFmtId="1" fontId="19" fillId="2" borderId="0" xfId="0" applyNumberFormat="1" applyFont="1" applyFill="1"/>
    <xf numFmtId="164" fontId="27" fillId="2" borderId="0" xfId="0" applyNumberFormat="1" applyFont="1" applyFill="1"/>
    <xf numFmtId="164" fontId="2" fillId="2" borderId="0" xfId="0" applyNumberFormat="1" applyFont="1" applyFill="1"/>
    <xf numFmtId="166" fontId="28" fillId="0" borderId="0" xfId="0" applyNumberFormat="1" applyFont="1" applyFill="1"/>
    <xf numFmtId="164" fontId="29" fillId="2" borderId="0" xfId="0" applyNumberFormat="1" applyFont="1" applyFill="1"/>
    <xf numFmtId="164" fontId="5" fillId="2" borderId="0" xfId="0" applyNumberFormat="1" applyFont="1" applyFill="1"/>
    <xf numFmtId="164" fontId="4" fillId="2" borderId="10" xfId="0" applyNumberFormat="1" applyFont="1" applyFill="1" applyBorder="1" applyAlignment="1" applyProtection="1">
      <alignment horizontal="left" vertical="center"/>
    </xf>
    <xf numFmtId="164" fontId="30" fillId="0" borderId="0" xfId="0" applyNumberFormat="1" applyFont="1" applyFill="1"/>
    <xf numFmtId="164" fontId="25" fillId="0" borderId="0" xfId="0" applyNumberFormat="1" applyFont="1" applyFill="1"/>
    <xf numFmtId="0" fontId="25" fillId="2" borderId="0" xfId="0" applyFont="1" applyFill="1" applyBorder="1"/>
    <xf numFmtId="164" fontId="25" fillId="2" borderId="0" xfId="0" applyNumberFormat="1" applyFont="1" applyFill="1" applyBorder="1"/>
    <xf numFmtId="164" fontId="25" fillId="2" borderId="0" xfId="0" applyNumberFormat="1" applyFont="1" applyFill="1"/>
    <xf numFmtId="0" fontId="31" fillId="2" borderId="0" xfId="0" applyFont="1" applyFill="1" applyBorder="1"/>
    <xf numFmtId="0" fontId="32" fillId="2" borderId="0" xfId="0" applyFont="1" applyFill="1"/>
    <xf numFmtId="164" fontId="4" fillId="2" borderId="10" xfId="0" applyNumberFormat="1" applyFont="1" applyFill="1" applyBorder="1" applyAlignment="1" applyProtection="1">
      <alignment horizontal="center"/>
    </xf>
    <xf numFmtId="168" fontId="17" fillId="2" borderId="0" xfId="0" applyNumberFormat="1" applyFont="1" applyFill="1"/>
    <xf numFmtId="0" fontId="33" fillId="0" borderId="0" xfId="0" applyFont="1" applyFill="1"/>
    <xf numFmtId="164" fontId="1" fillId="2" borderId="0" xfId="0" applyNumberFormat="1" applyFont="1" applyFill="1" applyBorder="1"/>
    <xf numFmtId="0" fontId="4" fillId="2" borderId="2" xfId="0" applyFont="1" applyFill="1" applyBorder="1" applyAlignment="1" applyProtection="1">
      <alignment horizontal="center"/>
    </xf>
    <xf numFmtId="0" fontId="4" fillId="2" borderId="9" xfId="0" applyFont="1" applyFill="1" applyBorder="1" applyAlignment="1" applyProtection="1">
      <alignment horizontal="center"/>
    </xf>
    <xf numFmtId="0" fontId="4" fillId="2" borderId="10" xfId="0" applyFont="1" applyFill="1" applyBorder="1" applyAlignment="1" applyProtection="1">
      <alignment horizontal="center"/>
    </xf>
    <xf numFmtId="0" fontId="4" fillId="0" borderId="1" xfId="0" applyFont="1" applyFill="1" applyBorder="1" applyAlignment="1" applyProtection="1">
      <alignment horizontal="left"/>
    </xf>
    <xf numFmtId="0" fontId="4" fillId="0" borderId="2" xfId="0" applyFont="1" applyFill="1" applyBorder="1" applyAlignment="1" applyProtection="1">
      <alignment horizontal="center"/>
    </xf>
    <xf numFmtId="0" fontId="4" fillId="0" borderId="9" xfId="0" applyFont="1" applyFill="1" applyBorder="1" applyAlignment="1" applyProtection="1">
      <alignment horizontal="center"/>
    </xf>
    <xf numFmtId="0" fontId="4" fillId="0" borderId="10" xfId="0" applyFont="1" applyFill="1" applyBorder="1" applyAlignment="1" applyProtection="1">
      <alignment horizontal="center"/>
    </xf>
    <xf numFmtId="0" fontId="4" fillId="2" borderId="10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left" vertical="center"/>
    </xf>
    <xf numFmtId="0" fontId="4" fillId="2" borderId="9" xfId="0" applyFont="1" applyFill="1" applyBorder="1" applyAlignment="1" applyProtection="1">
      <alignment horizontal="left" vertical="center"/>
    </xf>
    <xf numFmtId="0" fontId="7" fillId="2" borderId="4" xfId="0" applyFont="1" applyFill="1" applyBorder="1" applyAlignment="1" applyProtection="1">
      <alignment horizontal="center" vertical="center" wrapText="1"/>
    </xf>
    <xf numFmtId="0" fontId="7" fillId="2" borderId="8" xfId="0" applyFont="1" applyFill="1" applyBorder="1" applyAlignment="1" applyProtection="1">
      <alignment horizontal="center" vertical="center" wrapText="1"/>
    </xf>
    <xf numFmtId="0" fontId="4" fillId="2" borderId="1" xfId="0" applyFont="1" applyFill="1" applyBorder="1" applyAlignment="1" applyProtection="1">
      <alignment horizontal="center" vertical="center"/>
    </xf>
    <xf numFmtId="0" fontId="7" fillId="2" borderId="6" xfId="0" applyFont="1" applyFill="1" applyBorder="1" applyAlignment="1" applyProtection="1">
      <alignment horizontal="center"/>
    </xf>
    <xf numFmtId="0" fontId="7" fillId="2" borderId="1" xfId="0" applyFont="1" applyFill="1" applyBorder="1" applyAlignment="1" applyProtection="1">
      <alignment horizontal="center"/>
    </xf>
    <xf numFmtId="0" fontId="4" fillId="0" borderId="10" xfId="0" applyFont="1" applyFill="1" applyBorder="1" applyAlignment="1" applyProtection="1">
      <alignment horizontal="center" vertical="center"/>
    </xf>
    <xf numFmtId="0" fontId="7" fillId="2" borderId="7" xfId="0" applyFont="1" applyFill="1" applyBorder="1" applyAlignment="1" applyProtection="1">
      <alignment horizontal="center"/>
    </xf>
    <xf numFmtId="0" fontId="17" fillId="2" borderId="6" xfId="0" applyFont="1" applyFill="1" applyBorder="1" applyAlignment="1">
      <alignment wrapText="1"/>
    </xf>
    <xf numFmtId="0" fontId="17" fillId="2" borderId="6" xfId="0" applyFont="1" applyFill="1" applyBorder="1"/>
    <xf numFmtId="0" fontId="14" fillId="2" borderId="6" xfId="0" applyFont="1" applyFill="1" applyBorder="1"/>
    <xf numFmtId="0" fontId="17" fillId="2" borderId="15" xfId="0" applyFont="1" applyFill="1" applyBorder="1"/>
    <xf numFmtId="164" fontId="1" fillId="2" borderId="0" xfId="0" applyNumberFormat="1" applyFont="1" applyFill="1"/>
    <xf numFmtId="164" fontId="1" fillId="2" borderId="0" xfId="0" applyNumberFormat="1" applyFont="1" applyFill="1" applyBorder="1" applyAlignment="1" applyProtection="1">
      <alignment horizontal="right"/>
      <protection locked="0"/>
    </xf>
    <xf numFmtId="164" fontId="4" fillId="2" borderId="1" xfId="0" applyNumberFormat="1" applyFont="1" applyFill="1" applyBorder="1" applyAlignment="1" applyProtection="1">
      <alignment horizontal="center" vertical="center"/>
    </xf>
    <xf numFmtId="164" fontId="4" fillId="2" borderId="1" xfId="0" applyNumberFormat="1" applyFont="1" applyFill="1" applyBorder="1" applyAlignment="1" applyProtection="1">
      <alignment horizontal="left"/>
    </xf>
    <xf numFmtId="167" fontId="19" fillId="2" borderId="0" xfId="0" applyNumberFormat="1" applyFont="1" applyFill="1"/>
    <xf numFmtId="164" fontId="30" fillId="2" borderId="0" xfId="0" applyNumberFormat="1" applyFont="1" applyFill="1"/>
    <xf numFmtId="1" fontId="17" fillId="2" borderId="0" xfId="0" applyNumberFormat="1" applyFont="1" applyFill="1"/>
    <xf numFmtId="164" fontId="35" fillId="2" borderId="0" xfId="0" applyNumberFormat="1" applyFont="1" applyFill="1"/>
    <xf numFmtId="166" fontId="7" fillId="2" borderId="1" xfId="0" applyNumberFormat="1" applyFont="1" applyFill="1" applyBorder="1" applyAlignment="1" applyProtection="1">
      <alignment horizontal="center"/>
    </xf>
    <xf numFmtId="165" fontId="36" fillId="2" borderId="0" xfId="0" applyNumberFormat="1" applyFont="1" applyFill="1"/>
    <xf numFmtId="164" fontId="37" fillId="2" borderId="0" xfId="0" applyNumberFormat="1" applyFont="1" applyFill="1"/>
    <xf numFmtId="167" fontId="38" fillId="2" borderId="0" xfId="0" applyNumberFormat="1" applyFont="1" applyFill="1"/>
    <xf numFmtId="2" fontId="35" fillId="2" borderId="0" xfId="0" applyNumberFormat="1" applyFont="1" applyFill="1"/>
    <xf numFmtId="166" fontId="39" fillId="2" borderId="0" xfId="0" applyNumberFormat="1" applyFont="1" applyFill="1"/>
    <xf numFmtId="168" fontId="3" fillId="2" borderId="0" xfId="0" applyNumberFormat="1" applyFont="1" applyFill="1"/>
    <xf numFmtId="164" fontId="40" fillId="2" borderId="0" xfId="0" applyNumberFormat="1" applyFont="1" applyFill="1"/>
    <xf numFmtId="0" fontId="27" fillId="2" borderId="0" xfId="0" applyFont="1" applyFill="1"/>
    <xf numFmtId="165" fontId="15" fillId="2" borderId="0" xfId="0" applyNumberFormat="1" applyFont="1" applyFill="1"/>
    <xf numFmtId="2" fontId="3" fillId="2" borderId="0" xfId="0" applyNumberFormat="1" applyFont="1" applyFill="1"/>
    <xf numFmtId="165" fontId="3" fillId="2" borderId="0" xfId="0" applyNumberFormat="1" applyFont="1" applyFill="1"/>
    <xf numFmtId="167" fontId="4" fillId="2" borderId="0" xfId="0" applyNumberFormat="1" applyFont="1" applyFill="1"/>
    <xf numFmtId="165" fontId="41" fillId="2" borderId="0" xfId="0" applyNumberFormat="1" applyFont="1" applyFill="1"/>
    <xf numFmtId="165" fontId="35" fillId="2" borderId="0" xfId="0" applyNumberFormat="1" applyFont="1" applyFill="1"/>
    <xf numFmtId="168" fontId="4" fillId="2" borderId="0" xfId="0" applyNumberFormat="1" applyFont="1" applyFill="1"/>
    <xf numFmtId="165" fontId="17" fillId="2" borderId="0" xfId="0" applyNumberFormat="1" applyFont="1" applyFill="1" applyBorder="1"/>
    <xf numFmtId="1" fontId="4" fillId="2" borderId="1" xfId="0" applyNumberFormat="1" applyFont="1" applyFill="1" applyBorder="1"/>
    <xf numFmtId="165" fontId="4" fillId="2" borderId="1" xfId="0" applyNumberFormat="1" applyFont="1" applyFill="1" applyBorder="1" applyAlignment="1">
      <alignment horizontal="center"/>
    </xf>
    <xf numFmtId="175" fontId="4" fillId="2" borderId="1" xfId="8" applyNumberFormat="1" applyFont="1" applyFill="1" applyBorder="1" applyAlignment="1" applyProtection="1">
      <alignment horizontal="center"/>
    </xf>
    <xf numFmtId="0" fontId="44" fillId="2" borderId="0" xfId="0" applyFont="1" applyFill="1"/>
    <xf numFmtId="164" fontId="45" fillId="2" borderId="0" xfId="0" applyNumberFormat="1" applyFont="1" applyFill="1"/>
    <xf numFmtId="167" fontId="17" fillId="2" borderId="0" xfId="0" applyNumberFormat="1" applyFont="1" applyFill="1"/>
    <xf numFmtId="2" fontId="25" fillId="2" borderId="0" xfId="0" applyNumberFormat="1" applyFont="1" applyFill="1"/>
    <xf numFmtId="0" fontId="9" fillId="2" borderId="0" xfId="0" applyFont="1" applyFill="1" applyAlignment="1" applyProtection="1"/>
    <xf numFmtId="0" fontId="9" fillId="2" borderId="0" xfId="0" applyFont="1" applyFill="1" applyAlignment="1" applyProtection="1">
      <alignment horizontal="right"/>
    </xf>
    <xf numFmtId="0" fontId="1" fillId="2" borderId="0" xfId="0" applyFont="1" applyFill="1" applyBorder="1"/>
    <xf numFmtId="0" fontId="8" fillId="2" borderId="0" xfId="0" applyFont="1" applyFill="1" applyAlignment="1" applyProtection="1">
      <alignment horizontal="right"/>
    </xf>
    <xf numFmtId="165" fontId="16" fillId="3" borderId="10" xfId="0" applyNumberFormat="1" applyFont="1" applyFill="1" applyBorder="1" applyAlignment="1" applyProtection="1">
      <alignment horizontal="center"/>
    </xf>
    <xf numFmtId="165" fontId="4" fillId="2" borderId="10" xfId="0" applyNumberFormat="1" applyFont="1" applyFill="1" applyBorder="1" applyAlignment="1" applyProtection="1">
      <alignment horizontal="center"/>
    </xf>
    <xf numFmtId="1" fontId="4" fillId="2" borderId="10" xfId="0" applyNumberFormat="1" applyFont="1" applyFill="1" applyBorder="1" applyAlignment="1" applyProtection="1">
      <alignment horizontal="center"/>
    </xf>
    <xf numFmtId="1" fontId="4" fillId="3" borderId="10" xfId="0" applyNumberFormat="1" applyFont="1" applyFill="1" applyBorder="1" applyAlignment="1" applyProtection="1">
      <alignment horizontal="center"/>
    </xf>
    <xf numFmtId="164" fontId="16" fillId="3" borderId="10" xfId="0" applyNumberFormat="1" applyFont="1" applyFill="1" applyBorder="1" applyAlignment="1" applyProtection="1">
      <alignment horizontal="center"/>
    </xf>
    <xf numFmtId="164" fontId="16" fillId="2" borderId="1" xfId="0" applyNumberFormat="1" applyFont="1" applyFill="1" applyBorder="1" applyAlignment="1" applyProtection="1">
      <alignment horizontal="center"/>
    </xf>
    <xf numFmtId="2" fontId="4" fillId="3" borderId="10" xfId="0" applyNumberFormat="1" applyFont="1" applyFill="1" applyBorder="1" applyAlignment="1" applyProtection="1">
      <alignment horizontal="center"/>
    </xf>
    <xf numFmtId="0" fontId="33" fillId="2" borderId="0" xfId="0" applyFont="1" applyFill="1"/>
    <xf numFmtId="176" fontId="17" fillId="2" borderId="0" xfId="0" applyNumberFormat="1" applyFont="1" applyFill="1"/>
    <xf numFmtId="164" fontId="46" fillId="2" borderId="0" xfId="0" applyNumberFormat="1" applyFont="1" applyFill="1"/>
    <xf numFmtId="0" fontId="34" fillId="2" borderId="0" xfId="0" applyFont="1" applyFill="1"/>
    <xf numFmtId="2" fontId="34" fillId="2" borderId="0" xfId="0" applyNumberFormat="1" applyFont="1" applyFill="1"/>
    <xf numFmtId="0" fontId="47" fillId="2" borderId="0" xfId="0" applyFont="1" applyFill="1"/>
    <xf numFmtId="2" fontId="15" fillId="2" borderId="0" xfId="0" applyNumberFormat="1" applyFont="1" applyFill="1"/>
    <xf numFmtId="165" fontId="38" fillId="2" borderId="0" xfId="0" applyNumberFormat="1" applyFont="1" applyFill="1"/>
    <xf numFmtId="1" fontId="34" fillId="2" borderId="0" xfId="0" applyNumberFormat="1" applyFont="1" applyFill="1"/>
    <xf numFmtId="167" fontId="2" fillId="2" borderId="0" xfId="0" applyNumberFormat="1" applyFont="1" applyFill="1" applyAlignment="1">
      <alignment horizontal="left"/>
    </xf>
    <xf numFmtId="168" fontId="2" fillId="2" borderId="0" xfId="0" applyNumberFormat="1" applyFont="1" applyFill="1" applyAlignment="1">
      <alignment horizontal="left"/>
    </xf>
    <xf numFmtId="166" fontId="48" fillId="2" borderId="0" xfId="0" applyNumberFormat="1" applyFont="1" applyFill="1"/>
    <xf numFmtId="166" fontId="36" fillId="2" borderId="0" xfId="0" applyNumberFormat="1" applyFont="1" applyFill="1"/>
    <xf numFmtId="164" fontId="4" fillId="2" borderId="0" xfId="0" applyNumberFormat="1" applyFont="1" applyFill="1"/>
    <xf numFmtId="166" fontId="4" fillId="2" borderId="0" xfId="0" applyNumberFormat="1" applyFont="1" applyFill="1"/>
    <xf numFmtId="166" fontId="17" fillId="2" borderId="0" xfId="0" applyNumberFormat="1" applyFont="1" applyFill="1"/>
    <xf numFmtId="177" fontId="46" fillId="2" borderId="0" xfId="0" applyNumberFormat="1" applyFont="1" applyFill="1"/>
    <xf numFmtId="177" fontId="17" fillId="2" borderId="0" xfId="0" applyNumberFormat="1" applyFont="1" applyFill="1"/>
    <xf numFmtId="167" fontId="4" fillId="2" borderId="1" xfId="0" applyNumberFormat="1" applyFont="1" applyFill="1" applyBorder="1" applyAlignment="1" applyProtection="1">
      <alignment horizontal="center"/>
    </xf>
    <xf numFmtId="167" fontId="20" fillId="2" borderId="0" xfId="0" applyNumberFormat="1" applyFont="1" applyFill="1"/>
    <xf numFmtId="168" fontId="49" fillId="2" borderId="0" xfId="0" applyNumberFormat="1" applyFont="1" applyFill="1" applyAlignment="1">
      <alignment horizontal="left"/>
    </xf>
    <xf numFmtId="177" fontId="25" fillId="2" borderId="0" xfId="0" applyNumberFormat="1" applyFont="1" applyFill="1"/>
    <xf numFmtId="0" fontId="4" fillId="2" borderId="1" xfId="0" applyFont="1" applyFill="1" applyBorder="1" applyAlignment="1" applyProtection="1">
      <alignment horizontal="center" vertical="center"/>
    </xf>
    <xf numFmtId="0" fontId="7" fillId="2" borderId="7" xfId="0" applyFont="1" applyFill="1" applyBorder="1" applyAlignment="1" applyProtection="1">
      <alignment horizontal="center"/>
    </xf>
    <xf numFmtId="0" fontId="7" fillId="2" borderId="4" xfId="0" applyFont="1" applyFill="1" applyBorder="1" applyAlignment="1" applyProtection="1">
      <alignment horizontal="center" vertical="center" wrapText="1"/>
    </xf>
    <xf numFmtId="0" fontId="7" fillId="2" borderId="8" xfId="0" applyFont="1" applyFill="1" applyBorder="1" applyAlignment="1" applyProtection="1">
      <alignment horizontal="center" vertical="center" wrapText="1"/>
    </xf>
    <xf numFmtId="0" fontId="7" fillId="2" borderId="6" xfId="0" applyFont="1" applyFill="1" applyBorder="1" applyAlignment="1" applyProtection="1">
      <alignment horizontal="center"/>
    </xf>
    <xf numFmtId="0" fontId="7" fillId="2" borderId="1" xfId="0" applyFont="1" applyFill="1" applyBorder="1" applyAlignment="1" applyProtection="1">
      <alignment horizontal="center"/>
    </xf>
    <xf numFmtId="0" fontId="4" fillId="2" borderId="1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/>
    </xf>
    <xf numFmtId="0" fontId="4" fillId="2" borderId="9" xfId="0" applyFont="1" applyFill="1" applyBorder="1" applyAlignment="1" applyProtection="1">
      <alignment horizontal="center"/>
    </xf>
    <xf numFmtId="0" fontId="4" fillId="2" borderId="10" xfId="0" applyFont="1" applyFill="1" applyBorder="1" applyAlignment="1" applyProtection="1">
      <alignment horizontal="center"/>
    </xf>
    <xf numFmtId="0" fontId="4" fillId="2" borderId="2" xfId="0" applyFont="1" applyFill="1" applyBorder="1" applyAlignment="1" applyProtection="1">
      <alignment horizontal="left" vertical="center"/>
    </xf>
    <xf numFmtId="0" fontId="4" fillId="2" borderId="9" xfId="0" applyFont="1" applyFill="1" applyBorder="1" applyAlignment="1" applyProtection="1">
      <alignment horizontal="left" vertical="center"/>
    </xf>
    <xf numFmtId="0" fontId="4" fillId="2" borderId="1" xfId="0" applyFont="1" applyFill="1" applyBorder="1" applyAlignment="1" applyProtection="1">
      <alignment horizontal="left"/>
    </xf>
    <xf numFmtId="168" fontId="46" fillId="2" borderId="0" xfId="0" applyNumberFormat="1" applyFont="1" applyFill="1"/>
    <xf numFmtId="177" fontId="35" fillId="2" borderId="0" xfId="0" applyNumberFormat="1" applyFont="1" applyFill="1"/>
    <xf numFmtId="0" fontId="4" fillId="2" borderId="2" xfId="0" applyFont="1" applyFill="1" applyBorder="1" applyAlignment="1" applyProtection="1">
      <alignment horizontal="center"/>
    </xf>
    <xf numFmtId="0" fontId="4" fillId="2" borderId="9" xfId="0" applyFont="1" applyFill="1" applyBorder="1" applyAlignment="1" applyProtection="1">
      <alignment horizontal="center"/>
    </xf>
    <xf numFmtId="0" fontId="4" fillId="2" borderId="10" xfId="0" applyFont="1" applyFill="1" applyBorder="1" applyAlignment="1" applyProtection="1">
      <alignment horizontal="center"/>
    </xf>
    <xf numFmtId="0" fontId="4" fillId="2" borderId="1" xfId="0" applyFont="1" applyFill="1" applyBorder="1" applyAlignment="1" applyProtection="1">
      <alignment horizontal="left"/>
    </xf>
    <xf numFmtId="0" fontId="4" fillId="2" borderId="2" xfId="0" applyFont="1" applyFill="1" applyBorder="1" applyAlignment="1" applyProtection="1">
      <alignment horizontal="left" vertical="center"/>
    </xf>
    <xf numFmtId="0" fontId="4" fillId="2" borderId="9" xfId="0" applyFont="1" applyFill="1" applyBorder="1" applyAlignment="1" applyProtection="1">
      <alignment horizontal="left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10" xfId="0" applyFont="1" applyFill="1" applyBorder="1" applyAlignment="1" applyProtection="1">
      <alignment horizontal="center" vertical="center"/>
    </xf>
    <xf numFmtId="0" fontId="7" fillId="2" borderId="4" xfId="0" applyFont="1" applyFill="1" applyBorder="1" applyAlignment="1" applyProtection="1">
      <alignment horizontal="center" vertical="center" wrapText="1"/>
    </xf>
    <xf numFmtId="0" fontId="7" fillId="2" borderId="8" xfId="0" applyFont="1" applyFill="1" applyBorder="1" applyAlignment="1" applyProtection="1">
      <alignment horizontal="center" vertical="center" wrapText="1"/>
    </xf>
    <xf numFmtId="0" fontId="7" fillId="2" borderId="6" xfId="0" applyFont="1" applyFill="1" applyBorder="1" applyAlignment="1" applyProtection="1">
      <alignment horizontal="center"/>
    </xf>
    <xf numFmtId="0" fontId="7" fillId="2" borderId="1" xfId="0" applyFont="1" applyFill="1" applyBorder="1" applyAlignment="1" applyProtection="1">
      <alignment horizontal="center"/>
    </xf>
    <xf numFmtId="0" fontId="7" fillId="2" borderId="7" xfId="0" applyFont="1" applyFill="1" applyBorder="1" applyAlignment="1" applyProtection="1">
      <alignment horizontal="center"/>
    </xf>
    <xf numFmtId="0" fontId="7" fillId="2" borderId="1" xfId="0" applyFont="1" applyFill="1" applyBorder="1" applyAlignment="1" applyProtection="1">
      <alignment horizontal="center"/>
    </xf>
    <xf numFmtId="0" fontId="50" fillId="2" borderId="0" xfId="0" applyFont="1" applyFill="1"/>
    <xf numFmtId="165" fontId="25" fillId="2" borderId="0" xfId="0" applyNumberFormat="1" applyFont="1" applyFill="1"/>
    <xf numFmtId="1" fontId="25" fillId="2" borderId="0" xfId="0" applyNumberFormat="1" applyFont="1" applyFill="1"/>
    <xf numFmtId="0" fontId="30" fillId="2" borderId="0" xfId="0" applyFont="1" applyFill="1"/>
    <xf numFmtId="0" fontId="31" fillId="2" borderId="0" xfId="0" applyFont="1" applyFill="1"/>
    <xf numFmtId="0" fontId="4" fillId="2" borderId="1" xfId="0" applyFont="1" applyFill="1" applyBorder="1" applyAlignment="1" applyProtection="1">
      <alignment horizontal="left"/>
    </xf>
    <xf numFmtId="0" fontId="4" fillId="2" borderId="2" xfId="0" applyFont="1" applyFill="1" applyBorder="1" applyAlignment="1" applyProtection="1">
      <alignment horizontal="left"/>
    </xf>
    <xf numFmtId="0" fontId="4" fillId="2" borderId="9" xfId="0" applyFont="1" applyFill="1" applyBorder="1" applyAlignment="1" applyProtection="1">
      <alignment horizontal="left"/>
    </xf>
    <xf numFmtId="0" fontId="4" fillId="2" borderId="10" xfId="0" applyFont="1" applyFill="1" applyBorder="1" applyAlignment="1" applyProtection="1">
      <alignment horizontal="left"/>
    </xf>
    <xf numFmtId="0" fontId="4" fillId="2" borderId="2" xfId="0" applyFont="1" applyFill="1" applyBorder="1" applyAlignment="1" applyProtection="1">
      <alignment horizontal="center"/>
    </xf>
    <xf numFmtId="0" fontId="4" fillId="2" borderId="9" xfId="0" applyFont="1" applyFill="1" applyBorder="1" applyAlignment="1" applyProtection="1">
      <alignment horizontal="center"/>
    </xf>
    <xf numFmtId="0" fontId="4" fillId="2" borderId="10" xfId="0" applyFont="1" applyFill="1" applyBorder="1" applyAlignment="1" applyProtection="1">
      <alignment horizontal="center"/>
    </xf>
    <xf numFmtId="0" fontId="4" fillId="2" borderId="2" xfId="0" applyFont="1" applyFill="1" applyBorder="1" applyAlignment="1" applyProtection="1">
      <alignment horizontal="left" vertical="center"/>
    </xf>
    <xf numFmtId="0" fontId="4" fillId="2" borderId="9" xfId="0" applyFont="1" applyFill="1" applyBorder="1" applyAlignment="1" applyProtection="1">
      <alignment horizontal="left" vertical="center"/>
    </xf>
    <xf numFmtId="0" fontId="4" fillId="2" borderId="10" xfId="0" applyFont="1" applyFill="1" applyBorder="1" applyAlignment="1" applyProtection="1">
      <alignment horizontal="left" vertical="center"/>
    </xf>
    <xf numFmtId="0" fontId="4" fillId="2" borderId="2" xfId="0" applyFont="1" applyFill="1" applyBorder="1" applyAlignment="1" applyProtection="1">
      <alignment horizontal="center" vertical="center"/>
    </xf>
    <xf numFmtId="0" fontId="4" fillId="2" borderId="9" xfId="0" applyFont="1" applyFill="1" applyBorder="1" applyAlignment="1" applyProtection="1">
      <alignment horizontal="center" vertical="center"/>
    </xf>
    <xf numFmtId="0" fontId="4" fillId="2" borderId="10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left" wrapText="1"/>
    </xf>
    <xf numFmtId="0" fontId="4" fillId="2" borderId="9" xfId="0" applyFont="1" applyFill="1" applyBorder="1" applyAlignment="1" applyProtection="1">
      <alignment horizontal="left" wrapText="1"/>
    </xf>
    <xf numFmtId="0" fontId="4" fillId="2" borderId="10" xfId="0" applyFont="1" applyFill="1" applyBorder="1" applyAlignment="1" applyProtection="1">
      <alignment horizontal="left" wrapText="1"/>
    </xf>
    <xf numFmtId="0" fontId="7" fillId="2" borderId="4" xfId="0" applyFont="1" applyFill="1" applyBorder="1" applyAlignment="1" applyProtection="1">
      <alignment horizontal="center" vertical="center" wrapText="1"/>
    </xf>
    <xf numFmtId="0" fontId="7" fillId="2" borderId="8" xfId="0" applyFont="1" applyFill="1" applyBorder="1" applyAlignment="1" applyProtection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4" fillId="2" borderId="5" xfId="0" applyFont="1" applyFill="1" applyBorder="1" applyAlignment="1" applyProtection="1">
      <alignment horizontal="center" vertical="center"/>
    </xf>
    <xf numFmtId="0" fontId="4" fillId="2" borderId="7" xfId="0" applyFont="1" applyFill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horizontal="center" vertical="center"/>
    </xf>
    <xf numFmtId="0" fontId="4" fillId="2" borderId="8" xfId="0" applyFont="1" applyFill="1" applyBorder="1" applyAlignment="1" applyProtection="1">
      <alignment horizontal="center" vertical="center"/>
    </xf>
    <xf numFmtId="0" fontId="4" fillId="2" borderId="12" xfId="0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</xf>
    <xf numFmtId="0" fontId="4" fillId="2" borderId="11" xfId="0" applyFont="1" applyFill="1" applyBorder="1" applyAlignment="1" applyProtection="1">
      <alignment horizontal="center" vertical="center" wrapText="1"/>
    </xf>
    <xf numFmtId="0" fontId="4" fillId="2" borderId="4" xfId="0" applyFont="1" applyFill="1" applyBorder="1" applyAlignment="1" applyProtection="1">
      <alignment horizontal="center" vertical="center" wrapText="1"/>
    </xf>
    <xf numFmtId="0" fontId="4" fillId="2" borderId="6" xfId="0" applyFont="1" applyFill="1" applyBorder="1" applyAlignment="1" applyProtection="1">
      <alignment horizontal="center" vertical="center" wrapText="1"/>
    </xf>
    <xf numFmtId="0" fontId="4" fillId="2" borderId="8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/>
    </xf>
    <xf numFmtId="0" fontId="4" fillId="2" borderId="12" xfId="0" applyFont="1" applyFill="1" applyBorder="1" applyAlignment="1" applyProtection="1">
      <alignment horizontal="center"/>
    </xf>
    <xf numFmtId="0" fontId="4" fillId="2" borderId="13" xfId="0" applyFont="1" applyFill="1" applyBorder="1" applyAlignment="1" applyProtection="1">
      <alignment horizontal="center"/>
    </xf>
    <xf numFmtId="0" fontId="4" fillId="2" borderId="7" xfId="0" applyFont="1" applyFill="1" applyBorder="1" applyAlignment="1" applyProtection="1">
      <alignment horizontal="center"/>
    </xf>
    <xf numFmtId="0" fontId="4" fillId="2" borderId="11" xfId="0" applyFont="1" applyFill="1" applyBorder="1" applyAlignment="1" applyProtection="1">
      <alignment horizontal="center"/>
    </xf>
    <xf numFmtId="0" fontId="4" fillId="2" borderId="14" xfId="0" applyFont="1" applyFill="1" applyBorder="1" applyAlignment="1" applyProtection="1">
      <alignment horizontal="center"/>
    </xf>
    <xf numFmtId="0" fontId="4" fillId="2" borderId="1" xfId="0" applyFont="1" applyFill="1" applyBorder="1" applyAlignment="1" applyProtection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 applyProtection="1">
      <alignment horizontal="center" vertical="center" wrapText="1"/>
    </xf>
    <xf numFmtId="0" fontId="7" fillId="2" borderId="14" xfId="0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left" vertical="center" wrapText="1"/>
    </xf>
    <xf numFmtId="0" fontId="4" fillId="2" borderId="9" xfId="0" applyFont="1" applyFill="1" applyBorder="1" applyAlignment="1" applyProtection="1">
      <alignment horizontal="left" vertical="center" wrapText="1"/>
    </xf>
    <xf numFmtId="0" fontId="4" fillId="2" borderId="10" xfId="0" applyFont="1" applyFill="1" applyBorder="1" applyAlignment="1" applyProtection="1">
      <alignment horizontal="left" vertical="center" wrapText="1"/>
    </xf>
    <xf numFmtId="0" fontId="7" fillId="2" borderId="4" xfId="0" applyFont="1" applyFill="1" applyBorder="1" applyAlignment="1" applyProtection="1">
      <alignment horizontal="center"/>
    </xf>
    <xf numFmtId="0" fontId="7" fillId="2" borderId="6" xfId="0" applyFont="1" applyFill="1" applyBorder="1" applyAlignment="1" applyProtection="1">
      <alignment horizontal="center"/>
    </xf>
    <xf numFmtId="0" fontId="7" fillId="2" borderId="1" xfId="0" applyFont="1" applyFill="1" applyBorder="1" applyAlignment="1" applyProtection="1">
      <alignment horizontal="center"/>
    </xf>
    <xf numFmtId="0" fontId="4" fillId="2" borderId="6" xfId="0" applyFont="1" applyFill="1" applyBorder="1" applyAlignment="1" applyProtection="1">
      <alignment horizontal="center" vertical="center"/>
    </xf>
    <xf numFmtId="0" fontId="7" fillId="2" borderId="3" xfId="0" applyFont="1" applyFill="1" applyBorder="1" applyAlignment="1" applyProtection="1">
      <alignment horizontal="center" vertical="center"/>
    </xf>
    <xf numFmtId="0" fontId="7" fillId="2" borderId="12" xfId="0" applyFont="1" applyFill="1" applyBorder="1" applyAlignment="1" applyProtection="1">
      <alignment horizontal="center" vertical="center"/>
    </xf>
    <xf numFmtId="0" fontId="7" fillId="2" borderId="13" xfId="0" applyFont="1" applyFill="1" applyBorder="1" applyAlignment="1" applyProtection="1">
      <alignment horizontal="center" vertical="center"/>
    </xf>
    <xf numFmtId="0" fontId="7" fillId="2" borderId="7" xfId="0" applyFont="1" applyFill="1" applyBorder="1" applyAlignment="1" applyProtection="1">
      <alignment horizontal="center" vertical="center"/>
    </xf>
    <xf numFmtId="0" fontId="7" fillId="2" borderId="11" xfId="0" applyFont="1" applyFill="1" applyBorder="1" applyAlignment="1" applyProtection="1">
      <alignment horizontal="center" vertical="center"/>
    </xf>
    <xf numFmtId="0" fontId="7" fillId="2" borderId="14" xfId="0" applyFont="1" applyFill="1" applyBorder="1" applyAlignment="1" applyProtection="1">
      <alignment horizontal="center" vertical="center"/>
    </xf>
    <xf numFmtId="0" fontId="7" fillId="2" borderId="2" xfId="0" applyFont="1" applyFill="1" applyBorder="1" applyAlignment="1" applyProtection="1">
      <alignment horizontal="center"/>
    </xf>
    <xf numFmtId="0" fontId="7" fillId="2" borderId="9" xfId="0" applyFont="1" applyFill="1" applyBorder="1" applyAlignment="1" applyProtection="1">
      <alignment horizontal="center"/>
    </xf>
    <xf numFmtId="0" fontId="7" fillId="2" borderId="10" xfId="0" applyFont="1" applyFill="1" applyBorder="1" applyAlignment="1" applyProtection="1">
      <alignment horizont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7" fillId="2" borderId="3" xfId="0" applyFont="1" applyFill="1" applyBorder="1" applyAlignment="1" applyProtection="1">
      <alignment horizontal="center"/>
    </xf>
    <xf numFmtId="0" fontId="7" fillId="2" borderId="12" xfId="0" applyFont="1" applyFill="1" applyBorder="1" applyAlignment="1" applyProtection="1">
      <alignment horizontal="center"/>
    </xf>
    <xf numFmtId="0" fontId="7" fillId="2" borderId="13" xfId="0" applyFont="1" applyFill="1" applyBorder="1" applyAlignment="1" applyProtection="1">
      <alignment horizontal="center"/>
    </xf>
    <xf numFmtId="0" fontId="7" fillId="2" borderId="7" xfId="0" applyFont="1" applyFill="1" applyBorder="1" applyAlignment="1" applyProtection="1">
      <alignment horizontal="center"/>
    </xf>
    <xf numFmtId="0" fontId="7" fillId="2" borderId="11" xfId="0" applyFont="1" applyFill="1" applyBorder="1" applyAlignment="1" applyProtection="1">
      <alignment horizontal="center"/>
    </xf>
    <xf numFmtId="0" fontId="7" fillId="2" borderId="14" xfId="0" applyFont="1" applyFill="1" applyBorder="1" applyAlignment="1" applyProtection="1">
      <alignment horizontal="center"/>
    </xf>
    <xf numFmtId="0" fontId="7" fillId="2" borderId="6" xfId="0" applyFont="1" applyFill="1" applyBorder="1" applyAlignment="1" applyProtection="1">
      <alignment horizontal="center" vertical="center" wrapText="1"/>
    </xf>
    <xf numFmtId="0" fontId="7" fillId="2" borderId="10" xfId="0" applyFont="1" applyFill="1" applyBorder="1" applyAlignment="1" applyProtection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  <xf numFmtId="0" fontId="7" fillId="0" borderId="10" xfId="0" applyFont="1" applyFill="1" applyBorder="1" applyAlignment="1" applyProtection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0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/>
    </xf>
    <xf numFmtId="0" fontId="4" fillId="0" borderId="5" xfId="0" applyFont="1" applyFill="1" applyBorder="1" applyAlignment="1" applyProtection="1">
      <alignment horizontal="center" vertical="center"/>
    </xf>
    <xf numFmtId="0" fontId="4" fillId="0" borderId="7" xfId="0" applyFont="1" applyFill="1" applyBorder="1" applyAlignment="1" applyProtection="1">
      <alignment horizontal="center" vertical="center"/>
    </xf>
    <xf numFmtId="0" fontId="4" fillId="0" borderId="3" xfId="0" applyFont="1" applyFill="1" applyBorder="1" applyAlignment="1" applyProtection="1">
      <alignment horizontal="center"/>
    </xf>
    <xf numFmtId="0" fontId="4" fillId="0" borderId="12" xfId="0" applyFont="1" applyFill="1" applyBorder="1" applyAlignment="1" applyProtection="1">
      <alignment horizontal="center"/>
    </xf>
    <xf numFmtId="0" fontId="4" fillId="0" borderId="13" xfId="0" applyFont="1" applyFill="1" applyBorder="1" applyAlignment="1" applyProtection="1">
      <alignment horizontal="center"/>
    </xf>
    <xf numFmtId="0" fontId="4" fillId="0" borderId="7" xfId="0" applyFont="1" applyFill="1" applyBorder="1" applyAlignment="1" applyProtection="1">
      <alignment horizontal="center"/>
    </xf>
    <xf numFmtId="0" fontId="4" fillId="0" borderId="11" xfId="0" applyFont="1" applyFill="1" applyBorder="1" applyAlignment="1" applyProtection="1">
      <alignment horizontal="center"/>
    </xf>
    <xf numFmtId="0" fontId="4" fillId="0" borderId="14" xfId="0" applyFont="1" applyFill="1" applyBorder="1" applyAlignment="1" applyProtection="1">
      <alignment horizontal="center"/>
    </xf>
    <xf numFmtId="0" fontId="4" fillId="0" borderId="2" xfId="0" applyFont="1" applyFill="1" applyBorder="1" applyAlignment="1" applyProtection="1">
      <alignment horizontal="center"/>
    </xf>
    <xf numFmtId="0" fontId="4" fillId="0" borderId="9" xfId="0" applyFont="1" applyFill="1" applyBorder="1" applyAlignment="1" applyProtection="1">
      <alignment horizontal="center"/>
    </xf>
    <xf numFmtId="0" fontId="4" fillId="0" borderId="10" xfId="0" applyFont="1" applyFill="1" applyBorder="1" applyAlignment="1" applyProtection="1">
      <alignment horizontal="center"/>
    </xf>
    <xf numFmtId="0" fontId="4" fillId="0" borderId="2" xfId="0" applyFont="1" applyFill="1" applyBorder="1" applyAlignment="1" applyProtection="1">
      <alignment horizontal="left" vertical="center"/>
    </xf>
    <xf numFmtId="0" fontId="4" fillId="0" borderId="9" xfId="0" applyFont="1" applyFill="1" applyBorder="1" applyAlignment="1" applyProtection="1">
      <alignment horizontal="left" vertical="center"/>
    </xf>
    <xf numFmtId="0" fontId="4" fillId="0" borderId="10" xfId="0" applyFont="1" applyFill="1" applyBorder="1" applyAlignment="1" applyProtection="1">
      <alignment horizontal="left" vertical="center"/>
    </xf>
    <xf numFmtId="0" fontId="4" fillId="0" borderId="2" xfId="0" applyFont="1" applyFill="1" applyBorder="1" applyAlignment="1" applyProtection="1">
      <alignment horizontal="left"/>
    </xf>
    <xf numFmtId="0" fontId="4" fillId="0" borderId="9" xfId="0" applyFont="1" applyFill="1" applyBorder="1" applyAlignment="1" applyProtection="1">
      <alignment horizontal="left"/>
    </xf>
    <xf numFmtId="0" fontId="4" fillId="0" borderId="10" xfId="0" applyFont="1" applyFill="1" applyBorder="1" applyAlignment="1" applyProtection="1">
      <alignment horizontal="left"/>
    </xf>
    <xf numFmtId="0" fontId="4" fillId="0" borderId="1" xfId="0" applyFont="1" applyFill="1" applyBorder="1" applyAlignment="1" applyProtection="1">
      <alignment horizontal="left"/>
    </xf>
    <xf numFmtId="0" fontId="24" fillId="0" borderId="1" xfId="0" applyFont="1" applyFill="1" applyBorder="1" applyAlignment="1">
      <alignment horizontal="center"/>
    </xf>
    <xf numFmtId="0" fontId="24" fillId="2" borderId="1" xfId="0" applyFont="1" applyFill="1" applyBorder="1" applyAlignment="1">
      <alignment horizontal="center"/>
    </xf>
    <xf numFmtId="0" fontId="24" fillId="0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left" wrapText="1"/>
    </xf>
    <xf numFmtId="0" fontId="19" fillId="2" borderId="1" xfId="0" applyFont="1" applyFill="1" applyBorder="1" applyAlignment="1">
      <alignment horizontal="left"/>
    </xf>
  </cellXfs>
  <cellStyles count="9">
    <cellStyle name="Comma" xfId="6"/>
    <cellStyle name="Comma [0]" xfId="7"/>
    <cellStyle name="Currency" xfId="4"/>
    <cellStyle name="Currency [0]" xfId="5"/>
    <cellStyle name="Normal" xfId="1"/>
    <cellStyle name="Percent" xfId="3"/>
    <cellStyle name="Обычный" xfId="0" builtinId="0"/>
    <cellStyle name="Обычный 2" xfId="2"/>
    <cellStyle name="Финансовый" xfId="8" builtinId="3"/>
  </cellStyles>
  <dxfs count="0"/>
  <tableStyles count="0" defaultTableStyle="TableStyleMedium2" defaultPivotStyle="PivotStyleLight16"/>
  <colors>
    <mruColors>
      <color rgb="FFFFCCFF"/>
      <color rgb="FFFF99CC"/>
      <color rgb="FFFF9933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054;&#1090;&#1095;&#1077;&#1090;&#1085;&#1086;&#1089;&#1090;&#1100;\2021\2.%20&#1045;&#1078;&#1077;&#1084;&#1077;&#1089;&#1103;&#1095;&#1085;&#1072;&#1103;\&#1053;&#1086;&#1088;&#1084;&#1072;&#1090;&#1080;&#1074;&#1099;%20&#1087;&#1086;&#1090;&#1077;&#1088;&#1100;%20&#1080;%20&#1088;&#1072;&#1089;&#1095;&#1077;&#1090;%20&#1087;&#1086;&#1076;%20&#1085;.&#1087;.%202021%20&#1073;&#1077;&#1079;%20&#1087;&#1086;&#1090;&#1077;&#1088;&#1100;%207%20&#1050;&#1091;&#1076;&#1088;.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4;&#1090;&#1095;&#1077;&#1090;&#1085;&#1086;&#1089;&#1090;&#1100;/2022/2.%20&#1077;&#1078;&#1077;&#1084;&#1077;&#1089;&#1103;&#1095;&#1085;&#1072;&#1103;/!&#1053;&#1086;&#1088;&#1084;&#1072;&#1090;&#1080;&#1074;&#1099;%20&#1087;&#1086;&#1090;&#1077;&#1088;&#1100;%20&#1080;%20&#1088;&#1072;&#1089;&#1095;&#1077;&#1090;%20&#1087;&#1086;&#1076;%20&#1085;.&#1087;.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ормативы"/>
      <sheetName val="расчет под нормативы 06.2021"/>
      <sheetName val="расчет под нормативы 05.2021"/>
      <sheetName val="расчет под нормативы 04.2021"/>
      <sheetName val="расчет под нормативы 03.2021"/>
      <sheetName val="расчет под нормативы 02.2021"/>
      <sheetName val="расчет под нормативы 01.2021"/>
      <sheetName val="расчет под нормативы 12.2020"/>
      <sheetName val="расчет под нормативы 11.2020"/>
    </sheetNames>
    <sheetDataSet>
      <sheetData sheetId="0" refreshError="1">
        <row r="74">
          <cell r="G74">
            <v>1087.269</v>
          </cell>
        </row>
        <row r="122">
          <cell r="K122">
            <v>0</v>
          </cell>
        </row>
      </sheetData>
      <sheetData sheetId="1" refreshError="1"/>
      <sheetData sheetId="2" refreshError="1">
        <row r="98">
          <cell r="L98">
            <v>17.074999999999999</v>
          </cell>
        </row>
        <row r="100">
          <cell r="M100">
            <v>0</v>
          </cell>
        </row>
        <row r="101">
          <cell r="M101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ормативы"/>
      <sheetName val="расчет под нормативы 02.2022"/>
      <sheetName val="расчет под нормативы 01.2022"/>
      <sheetName val="расчет под нормативы 12.2021"/>
      <sheetName val="расчет под нормативы 11.2020"/>
    </sheetNames>
    <sheetDataSet>
      <sheetData sheetId="0"/>
      <sheetData sheetId="1"/>
      <sheetData sheetId="2">
        <row r="98">
          <cell r="J98">
            <v>0</v>
          </cell>
        </row>
        <row r="100">
          <cell r="J100">
            <v>0</v>
          </cell>
        </row>
        <row r="101">
          <cell r="J101">
            <v>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178"/>
  <sheetViews>
    <sheetView tabSelected="1" zoomScale="25" zoomScaleNormal="25" zoomScaleSheetLayoutView="40" workbookViewId="0">
      <pane xSplit="4" ySplit="12" topLeftCell="E130" activePane="bottomRight" state="frozen"/>
      <selection pane="topRight" activeCell="E1" sqref="E1"/>
      <selection pane="bottomLeft" activeCell="A13" sqref="A13"/>
      <selection pane="bottomRight" activeCell="L154" sqref="L154"/>
    </sheetView>
  </sheetViews>
  <sheetFormatPr defaultRowHeight="36" outlineLevelCol="1" x14ac:dyDescent="0.55000000000000004"/>
  <cols>
    <col min="1" max="1" width="9.140625" style="6"/>
    <col min="2" max="2" width="17" style="6" customWidth="1"/>
    <col min="3" max="3" width="20.140625" style="6" customWidth="1"/>
    <col min="4" max="4" width="47.42578125" style="6" customWidth="1"/>
    <col min="5" max="5" width="23.140625" style="6" customWidth="1"/>
    <col min="6" max="7" width="20.28515625" style="6" customWidth="1"/>
    <col min="8" max="8" width="24.85546875" style="192" customWidth="1"/>
    <col min="9" max="9" width="23.5703125" style="192" customWidth="1"/>
    <col min="10" max="10" width="27.7109375" style="192" customWidth="1"/>
    <col min="11" max="11" width="27.85546875" style="192" customWidth="1"/>
    <col min="12" max="12" width="22" style="6" customWidth="1"/>
    <col min="13" max="17" width="21.42578125" style="6" customWidth="1"/>
    <col min="18" max="18" width="19.85546875" style="6" customWidth="1" outlineLevel="1"/>
    <col min="19" max="19" width="23.42578125" style="6" customWidth="1" outlineLevel="1"/>
    <col min="20" max="20" width="18" style="6" customWidth="1" outlineLevel="1"/>
    <col min="21" max="21" width="21.85546875" style="6" customWidth="1" outlineLevel="1"/>
    <col min="22" max="23" width="19.42578125" style="6" customWidth="1" outlineLevel="1"/>
    <col min="24" max="24" width="20.7109375" style="6" customWidth="1" outlineLevel="1"/>
    <col min="25" max="25" width="16.42578125" style="6" customWidth="1" outlineLevel="1"/>
    <col min="26" max="26" width="22.140625" style="6" customWidth="1"/>
    <col min="27" max="27" width="18" style="6" bestFit="1" customWidth="1"/>
    <col min="28" max="28" width="18.85546875" style="6" customWidth="1" outlineLevel="1"/>
    <col min="29" max="29" width="19.5703125" style="6" customWidth="1"/>
    <col min="30" max="30" width="18.140625" style="6" customWidth="1"/>
    <col min="31" max="31" width="14.140625" style="6" customWidth="1" outlineLevel="1"/>
    <col min="32" max="32" width="14" style="6" customWidth="1"/>
    <col min="33" max="33" width="19.140625" style="192" customWidth="1"/>
    <col min="34" max="34" width="17.7109375" style="6" customWidth="1"/>
    <col min="35" max="35" width="13.5703125" style="6" hidden="1" customWidth="1" outlineLevel="1"/>
    <col min="36" max="36" width="12.42578125" style="6" hidden="1" customWidth="1" outlineLevel="1"/>
    <col min="37" max="37" width="25.7109375" style="6" customWidth="1" collapsed="1"/>
    <col min="38" max="39" width="25.42578125" style="6" customWidth="1"/>
    <col min="40" max="42" width="25" style="6" customWidth="1"/>
    <col min="43" max="43" width="28.28515625" style="6" customWidth="1"/>
    <col min="44" max="44" width="25.42578125" style="6" customWidth="1"/>
    <col min="45" max="45" width="26.5703125" style="6" customWidth="1"/>
    <col min="46" max="46" width="29" style="6" customWidth="1"/>
    <col min="47" max="47" width="22.140625" style="6" customWidth="1"/>
    <col min="48" max="48" width="20.7109375" style="6" customWidth="1"/>
    <col min="49" max="49" width="21.85546875" style="6" customWidth="1"/>
    <col min="50" max="50" width="24" style="6" customWidth="1"/>
    <col min="51" max="51" width="22.140625" style="6" customWidth="1"/>
    <col min="52" max="52" width="21.140625" style="6" customWidth="1"/>
    <col min="53" max="53" width="20.28515625" style="6" customWidth="1"/>
    <col min="54" max="54" width="21.7109375" style="6" customWidth="1"/>
    <col min="55" max="55" width="24" style="6" customWidth="1"/>
    <col min="56" max="56" width="27.7109375" style="6" hidden="1" customWidth="1"/>
    <col min="57" max="57" width="26.7109375" style="6" hidden="1" customWidth="1"/>
    <col min="58" max="58" width="19.7109375" style="6" hidden="1" customWidth="1"/>
    <col min="59" max="59" width="35.5703125" style="125" customWidth="1"/>
    <col min="60" max="60" width="29.7109375" style="6" customWidth="1"/>
    <col min="61" max="61" width="28.5703125" style="6" customWidth="1"/>
    <col min="62" max="16384" width="9.140625" style="6"/>
  </cols>
  <sheetData>
    <row r="1" spans="1:59" s="36" customFormat="1" ht="46.5" x14ac:dyDescent="0.7">
      <c r="A1" s="251" t="s">
        <v>0</v>
      </c>
      <c r="B1" s="35"/>
      <c r="C1" s="51"/>
      <c r="E1" s="35"/>
      <c r="F1" s="35"/>
      <c r="G1" s="35"/>
      <c r="H1" s="35"/>
      <c r="I1" s="35"/>
      <c r="J1" s="313"/>
      <c r="K1" s="35"/>
      <c r="L1" s="52"/>
      <c r="M1" s="35"/>
      <c r="N1" s="35"/>
      <c r="O1" s="35"/>
      <c r="P1" s="35"/>
      <c r="Q1" s="35" t="s">
        <v>109</v>
      </c>
      <c r="R1" s="35"/>
      <c r="S1" s="35"/>
      <c r="T1" s="35"/>
      <c r="U1" s="35"/>
      <c r="V1" s="35"/>
      <c r="W1" s="35"/>
      <c r="X1" s="35"/>
      <c r="Y1" s="35"/>
      <c r="AA1" s="35"/>
      <c r="AB1" s="35"/>
      <c r="AC1" s="35"/>
      <c r="AD1" s="35"/>
      <c r="AE1" s="45"/>
      <c r="AF1" s="45"/>
      <c r="AG1" s="45"/>
      <c r="AH1" s="55"/>
      <c r="AI1" s="53"/>
      <c r="AJ1" s="56"/>
      <c r="AT1" s="37"/>
      <c r="BG1" s="125"/>
    </row>
    <row r="2" spans="1:59" s="36" customFormat="1" ht="46.5" x14ac:dyDescent="0.7">
      <c r="A2" s="251" t="s">
        <v>1</v>
      </c>
      <c r="B2" s="35"/>
      <c r="C2" s="51"/>
      <c r="D2" s="35"/>
      <c r="E2" s="53"/>
      <c r="F2" s="35"/>
      <c r="G2" s="53"/>
      <c r="H2" s="35"/>
      <c r="I2" s="230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252"/>
      <c r="AA2" s="35"/>
      <c r="AB2" s="35"/>
      <c r="AC2" s="35"/>
      <c r="AD2" s="35"/>
      <c r="AE2" s="45"/>
      <c r="AF2" s="45"/>
      <c r="AG2" s="45"/>
      <c r="AH2" s="45"/>
      <c r="AI2" s="45"/>
      <c r="AJ2" s="56"/>
      <c r="AK2" s="229"/>
      <c r="AL2" s="37"/>
      <c r="AO2" s="37"/>
      <c r="AQ2" s="37"/>
      <c r="BG2" s="125"/>
    </row>
    <row r="3" spans="1:59" s="36" customFormat="1" ht="46.5" x14ac:dyDescent="0.7">
      <c r="A3" s="251" t="s">
        <v>2</v>
      </c>
      <c r="B3" s="35"/>
      <c r="C3" s="51"/>
      <c r="D3" s="35"/>
      <c r="E3" s="45"/>
      <c r="F3" s="53"/>
      <c r="G3" s="53"/>
      <c r="H3" s="53"/>
      <c r="I3" s="4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43" t="s">
        <v>108</v>
      </c>
      <c r="AB3" s="44"/>
      <c r="AC3" s="44" t="s">
        <v>135</v>
      </c>
      <c r="AD3" s="269"/>
      <c r="AE3" s="45"/>
      <c r="AF3" s="45"/>
      <c r="AG3" s="45"/>
      <c r="AH3" s="45"/>
      <c r="AI3" s="45"/>
      <c r="AJ3" s="56"/>
      <c r="AK3" s="228"/>
      <c r="AQ3" s="233"/>
      <c r="AR3" s="37"/>
      <c r="AT3" s="37"/>
      <c r="AU3" s="37"/>
      <c r="AY3" s="37"/>
      <c r="BB3" s="37"/>
      <c r="BG3" s="125"/>
    </row>
    <row r="4" spans="1:59" x14ac:dyDescent="0.55000000000000004">
      <c r="A4" s="1"/>
      <c r="B4" s="1"/>
      <c r="C4" s="2"/>
      <c r="D4" s="1"/>
      <c r="E4" s="219"/>
      <c r="F4" s="242"/>
      <c r="G4" s="220"/>
      <c r="H4" s="239"/>
      <c r="I4" s="196"/>
      <c r="J4" s="1"/>
      <c r="K4" s="1"/>
      <c r="L4" s="253"/>
      <c r="M4" s="1"/>
      <c r="N4" s="1"/>
      <c r="O4" s="253"/>
      <c r="P4" s="1"/>
      <c r="Q4" s="31"/>
      <c r="R4" s="31"/>
      <c r="S4" s="40"/>
      <c r="T4" s="132"/>
      <c r="U4" s="40"/>
      <c r="V4" s="40"/>
      <c r="W4" s="40"/>
      <c r="X4" s="31"/>
      <c r="Y4" s="31"/>
      <c r="Z4" s="254" t="s">
        <v>3</v>
      </c>
      <c r="AA4" s="31"/>
      <c r="AB4" s="32"/>
      <c r="AC4" s="32"/>
      <c r="AD4" s="33">
        <v>744</v>
      </c>
      <c r="AE4" s="42" t="s">
        <v>4</v>
      </c>
      <c r="AF4" s="39"/>
      <c r="AG4" s="4"/>
      <c r="AH4" s="4"/>
      <c r="AI4" s="4"/>
      <c r="AJ4" s="5"/>
      <c r="AK4" s="7"/>
      <c r="AL4" s="7"/>
      <c r="AQ4" s="7"/>
      <c r="AR4" s="7"/>
      <c r="AT4" s="7"/>
    </row>
    <row r="5" spans="1:59" ht="27.75" customHeight="1" x14ac:dyDescent="0.55000000000000004">
      <c r="A5" s="338" t="s">
        <v>5</v>
      </c>
      <c r="B5" s="341" t="s">
        <v>6</v>
      </c>
      <c r="C5" s="343" t="s">
        <v>7</v>
      </c>
      <c r="D5" s="346" t="s">
        <v>8</v>
      </c>
      <c r="E5" s="349" t="s">
        <v>9</v>
      </c>
      <c r="F5" s="350"/>
      <c r="G5" s="350"/>
      <c r="H5" s="351"/>
      <c r="I5" s="349" t="s">
        <v>92</v>
      </c>
      <c r="J5" s="350"/>
      <c r="K5" s="351"/>
      <c r="L5" s="349" t="s">
        <v>93</v>
      </c>
      <c r="M5" s="350"/>
      <c r="N5" s="350"/>
      <c r="O5" s="350"/>
      <c r="P5" s="350"/>
      <c r="Q5" s="351"/>
      <c r="R5" s="341" t="s">
        <v>74</v>
      </c>
      <c r="S5" s="381" t="s">
        <v>10</v>
      </c>
      <c r="T5" s="382"/>
      <c r="U5" s="382"/>
      <c r="V5" s="382"/>
      <c r="W5" s="383"/>
      <c r="X5" s="335" t="s">
        <v>73</v>
      </c>
      <c r="Y5" s="335" t="s">
        <v>84</v>
      </c>
      <c r="Z5" s="368" t="s">
        <v>119</v>
      </c>
      <c r="AA5" s="370"/>
      <c r="AB5" s="368" t="s">
        <v>120</v>
      </c>
      <c r="AC5" s="369"/>
      <c r="AD5" s="369"/>
      <c r="AE5" s="369"/>
      <c r="AF5" s="369"/>
      <c r="AG5" s="369"/>
      <c r="AH5" s="369"/>
      <c r="AI5" s="369"/>
      <c r="AJ5" s="370"/>
      <c r="AK5" s="368" t="s">
        <v>86</v>
      </c>
      <c r="AL5" s="370"/>
      <c r="AM5" s="368" t="s">
        <v>87</v>
      </c>
      <c r="AN5" s="370"/>
      <c r="AO5" s="368" t="s">
        <v>88</v>
      </c>
      <c r="AP5" s="370"/>
      <c r="AQ5" s="369" t="s">
        <v>96</v>
      </c>
      <c r="AR5" s="369"/>
      <c r="AS5" s="369"/>
      <c r="AT5" s="369"/>
      <c r="AU5" s="374" t="s">
        <v>97</v>
      </c>
      <c r="AV5" s="375"/>
      <c r="AW5" s="375"/>
      <c r="AX5" s="375"/>
      <c r="AY5" s="375"/>
      <c r="AZ5" s="375"/>
      <c r="BA5" s="375"/>
      <c r="BB5" s="376"/>
      <c r="BC5" s="364" t="s">
        <v>17</v>
      </c>
    </row>
    <row r="6" spans="1:59" ht="27" customHeight="1" x14ac:dyDescent="0.55000000000000004">
      <c r="A6" s="339"/>
      <c r="B6" s="342"/>
      <c r="C6" s="344"/>
      <c r="D6" s="347"/>
      <c r="E6" s="352"/>
      <c r="F6" s="353"/>
      <c r="G6" s="353"/>
      <c r="H6" s="354"/>
      <c r="I6" s="352"/>
      <c r="J6" s="353"/>
      <c r="K6" s="354"/>
      <c r="L6" s="352"/>
      <c r="M6" s="353"/>
      <c r="N6" s="353"/>
      <c r="O6" s="353"/>
      <c r="P6" s="353"/>
      <c r="Q6" s="354"/>
      <c r="R6" s="367"/>
      <c r="S6" s="384"/>
      <c r="T6" s="385"/>
      <c r="U6" s="385"/>
      <c r="V6" s="385"/>
      <c r="W6" s="386"/>
      <c r="X6" s="387"/>
      <c r="Y6" s="387"/>
      <c r="Z6" s="371"/>
      <c r="AA6" s="373"/>
      <c r="AB6" s="371"/>
      <c r="AC6" s="372"/>
      <c r="AD6" s="372"/>
      <c r="AE6" s="372"/>
      <c r="AF6" s="372"/>
      <c r="AG6" s="372"/>
      <c r="AH6" s="372"/>
      <c r="AI6" s="372"/>
      <c r="AJ6" s="373"/>
      <c r="AK6" s="371"/>
      <c r="AL6" s="373"/>
      <c r="AM6" s="371"/>
      <c r="AN6" s="373"/>
      <c r="AO6" s="371"/>
      <c r="AP6" s="373"/>
      <c r="AQ6" s="372"/>
      <c r="AR6" s="372"/>
      <c r="AS6" s="372"/>
      <c r="AT6" s="372"/>
      <c r="AU6" s="366" t="s">
        <v>98</v>
      </c>
      <c r="AV6" s="366"/>
      <c r="AW6" s="366"/>
      <c r="AX6" s="366"/>
      <c r="AY6" s="366" t="s">
        <v>89</v>
      </c>
      <c r="AZ6" s="366"/>
      <c r="BA6" s="366"/>
      <c r="BB6" s="366"/>
      <c r="BC6" s="365"/>
    </row>
    <row r="7" spans="1:59" ht="68.25" customHeight="1" x14ac:dyDescent="0.55000000000000004">
      <c r="A7" s="339"/>
      <c r="B7" s="331" t="s">
        <v>18</v>
      </c>
      <c r="C7" s="344"/>
      <c r="D7" s="347"/>
      <c r="E7" s="330" t="s">
        <v>19</v>
      </c>
      <c r="F7" s="341" t="s">
        <v>82</v>
      </c>
      <c r="G7" s="331" t="s">
        <v>20</v>
      </c>
      <c r="H7" s="355" t="s">
        <v>21</v>
      </c>
      <c r="I7" s="337" t="s">
        <v>14</v>
      </c>
      <c r="J7" s="337" t="s">
        <v>15</v>
      </c>
      <c r="K7" s="355" t="s">
        <v>16</v>
      </c>
      <c r="L7" s="331" t="s">
        <v>94</v>
      </c>
      <c r="M7" s="331"/>
      <c r="N7" s="331"/>
      <c r="O7" s="331" t="s">
        <v>83</v>
      </c>
      <c r="P7" s="331"/>
      <c r="Q7" s="331"/>
      <c r="R7" s="367"/>
      <c r="S7" s="377" t="s">
        <v>19</v>
      </c>
      <c r="T7" s="379" t="s">
        <v>82</v>
      </c>
      <c r="U7" s="335" t="s">
        <v>95</v>
      </c>
      <c r="V7" s="307" t="s">
        <v>99</v>
      </c>
      <c r="W7" s="16" t="s">
        <v>104</v>
      </c>
      <c r="X7" s="387"/>
      <c r="Y7" s="387"/>
      <c r="Z7" s="388" t="s">
        <v>22</v>
      </c>
      <c r="AA7" s="17" t="s">
        <v>23</v>
      </c>
      <c r="AB7" s="17" t="s">
        <v>24</v>
      </c>
      <c r="AC7" s="17" t="s">
        <v>25</v>
      </c>
      <c r="AD7" s="17" t="s">
        <v>26</v>
      </c>
      <c r="AE7" s="18" t="s">
        <v>27</v>
      </c>
      <c r="AF7" s="18" t="s">
        <v>28</v>
      </c>
      <c r="AG7" s="85" t="s">
        <v>29</v>
      </c>
      <c r="AH7" s="18" t="s">
        <v>30</v>
      </c>
      <c r="AI7" s="19" t="s">
        <v>31</v>
      </c>
      <c r="AJ7" s="20" t="s">
        <v>31</v>
      </c>
      <c r="AK7" s="21" t="s">
        <v>13</v>
      </c>
      <c r="AL7" s="21" t="s">
        <v>13</v>
      </c>
      <c r="AM7" s="21" t="s">
        <v>13</v>
      </c>
      <c r="AN7" s="21" t="s">
        <v>13</v>
      </c>
      <c r="AO7" s="21" t="s">
        <v>13</v>
      </c>
      <c r="AP7" s="21" t="s">
        <v>13</v>
      </c>
      <c r="AQ7" s="21" t="s">
        <v>14</v>
      </c>
      <c r="AR7" s="21" t="s">
        <v>15</v>
      </c>
      <c r="AS7" s="21" t="s">
        <v>16</v>
      </c>
      <c r="AT7" s="21" t="s">
        <v>13</v>
      </c>
      <c r="AU7" s="21" t="s">
        <v>14</v>
      </c>
      <c r="AV7" s="116" t="s">
        <v>15</v>
      </c>
      <c r="AW7" s="116" t="s">
        <v>16</v>
      </c>
      <c r="AX7" s="116" t="s">
        <v>13</v>
      </c>
      <c r="AY7" s="21" t="s">
        <v>14</v>
      </c>
      <c r="AZ7" s="116" t="s">
        <v>15</v>
      </c>
      <c r="BA7" s="116" t="s">
        <v>16</v>
      </c>
      <c r="BB7" s="116" t="s">
        <v>13</v>
      </c>
      <c r="BC7" s="309" t="s">
        <v>32</v>
      </c>
    </row>
    <row r="8" spans="1:59" ht="39" customHeight="1" x14ac:dyDescent="0.55000000000000004">
      <c r="A8" s="339"/>
      <c r="B8" s="331"/>
      <c r="C8" s="344"/>
      <c r="D8" s="347"/>
      <c r="E8" s="330"/>
      <c r="F8" s="367"/>
      <c r="G8" s="331"/>
      <c r="H8" s="355"/>
      <c r="I8" s="337"/>
      <c r="J8" s="337"/>
      <c r="K8" s="337"/>
      <c r="L8" s="356" t="s">
        <v>14</v>
      </c>
      <c r="M8" s="356" t="s">
        <v>15</v>
      </c>
      <c r="N8" s="346" t="s">
        <v>16</v>
      </c>
      <c r="O8" s="379" t="s">
        <v>14</v>
      </c>
      <c r="P8" s="356" t="s">
        <v>15</v>
      </c>
      <c r="Q8" s="346" t="s">
        <v>16</v>
      </c>
      <c r="R8" s="367"/>
      <c r="S8" s="378"/>
      <c r="T8" s="380"/>
      <c r="U8" s="336"/>
      <c r="V8" s="308" t="s">
        <v>100</v>
      </c>
      <c r="W8" s="22" t="s">
        <v>85</v>
      </c>
      <c r="X8" s="387"/>
      <c r="Y8" s="387"/>
      <c r="Z8" s="388"/>
      <c r="AA8" s="17" t="s">
        <v>33</v>
      </c>
      <c r="AB8" s="17" t="s">
        <v>34</v>
      </c>
      <c r="AC8" s="17" t="s">
        <v>35</v>
      </c>
      <c r="AD8" s="17" t="s">
        <v>36</v>
      </c>
      <c r="AE8" s="23"/>
      <c r="AF8" s="23"/>
      <c r="AG8" s="85"/>
      <c r="AH8" s="18" t="s">
        <v>37</v>
      </c>
      <c r="AI8" s="19" t="s">
        <v>38</v>
      </c>
      <c r="AJ8" s="20" t="s">
        <v>38</v>
      </c>
      <c r="AK8" s="21" t="s">
        <v>39</v>
      </c>
      <c r="AL8" s="21" t="s">
        <v>39</v>
      </c>
      <c r="AM8" s="21" t="s">
        <v>39</v>
      </c>
      <c r="AN8" s="21" t="s">
        <v>39</v>
      </c>
      <c r="AO8" s="21" t="s">
        <v>39</v>
      </c>
      <c r="AP8" s="21" t="s">
        <v>39</v>
      </c>
      <c r="AQ8" s="21" t="s">
        <v>40</v>
      </c>
      <c r="AR8" s="21" t="s">
        <v>40</v>
      </c>
      <c r="AS8" s="21" t="s">
        <v>40</v>
      </c>
      <c r="AT8" s="21" t="s">
        <v>40</v>
      </c>
      <c r="AU8" s="21" t="s">
        <v>40</v>
      </c>
      <c r="AV8" s="116" t="s">
        <v>40</v>
      </c>
      <c r="AW8" s="116" t="s">
        <v>40</v>
      </c>
      <c r="AX8" s="116" t="s">
        <v>40</v>
      </c>
      <c r="AY8" s="21" t="s">
        <v>40</v>
      </c>
      <c r="AZ8" s="21" t="s">
        <v>40</v>
      </c>
      <c r="BA8" s="21" t="s">
        <v>40</v>
      </c>
      <c r="BB8" s="21" t="s">
        <v>40</v>
      </c>
      <c r="BC8" s="309" t="s">
        <v>39</v>
      </c>
    </row>
    <row r="9" spans="1:59" ht="37.5" customHeight="1" x14ac:dyDescent="0.55000000000000004">
      <c r="A9" s="339"/>
      <c r="B9" s="331"/>
      <c r="C9" s="344"/>
      <c r="D9" s="347"/>
      <c r="E9" s="330"/>
      <c r="F9" s="367"/>
      <c r="G9" s="331"/>
      <c r="H9" s="355"/>
      <c r="I9" s="337"/>
      <c r="J9" s="337"/>
      <c r="K9" s="337"/>
      <c r="L9" s="357"/>
      <c r="M9" s="357"/>
      <c r="N9" s="347"/>
      <c r="O9" s="389"/>
      <c r="P9" s="357"/>
      <c r="Q9" s="347"/>
      <c r="R9" s="367"/>
      <c r="S9" s="359" t="s">
        <v>41</v>
      </c>
      <c r="T9" s="335" t="s">
        <v>41</v>
      </c>
      <c r="U9" s="335" t="s">
        <v>42</v>
      </c>
      <c r="V9" s="335" t="s">
        <v>42</v>
      </c>
      <c r="W9" s="335" t="s">
        <v>42</v>
      </c>
      <c r="X9" s="387"/>
      <c r="Y9" s="387"/>
      <c r="Z9" s="388"/>
      <c r="AA9" s="17" t="s">
        <v>43</v>
      </c>
      <c r="AB9" s="17" t="s">
        <v>44</v>
      </c>
      <c r="AC9" s="17" t="s">
        <v>45</v>
      </c>
      <c r="AD9" s="17" t="s">
        <v>46</v>
      </c>
      <c r="AE9" s="24"/>
      <c r="AF9" s="24"/>
      <c r="AG9" s="23"/>
      <c r="AH9" s="23"/>
      <c r="AI9" s="23"/>
      <c r="AJ9" s="25"/>
      <c r="AK9" s="21" t="s">
        <v>47</v>
      </c>
      <c r="AL9" s="21" t="s">
        <v>32</v>
      </c>
      <c r="AM9" s="21" t="s">
        <v>47</v>
      </c>
      <c r="AN9" s="21" t="s">
        <v>32</v>
      </c>
      <c r="AO9" s="21" t="s">
        <v>47</v>
      </c>
      <c r="AP9" s="21" t="s">
        <v>32</v>
      </c>
      <c r="AQ9" s="21" t="s">
        <v>47</v>
      </c>
      <c r="AR9" s="21" t="s">
        <v>47</v>
      </c>
      <c r="AS9" s="21" t="s">
        <v>47</v>
      </c>
      <c r="AT9" s="21" t="s">
        <v>32</v>
      </c>
      <c r="AU9" s="21" t="s">
        <v>47</v>
      </c>
      <c r="AV9" s="21" t="s">
        <v>47</v>
      </c>
      <c r="AW9" s="21" t="s">
        <v>47</v>
      </c>
      <c r="AX9" s="21" t="s">
        <v>32</v>
      </c>
      <c r="AY9" s="21" t="s">
        <v>47</v>
      </c>
      <c r="AZ9" s="21" t="s">
        <v>47</v>
      </c>
      <c r="BA9" s="21" t="s">
        <v>47</v>
      </c>
      <c r="BB9" s="21" t="s">
        <v>32</v>
      </c>
      <c r="BC9" s="309" t="s">
        <v>47</v>
      </c>
    </row>
    <row r="10" spans="1:59" ht="30" customHeight="1" x14ac:dyDescent="0.55000000000000004">
      <c r="A10" s="340"/>
      <c r="B10" s="331"/>
      <c r="C10" s="345"/>
      <c r="D10" s="348"/>
      <c r="E10" s="330"/>
      <c r="F10" s="342"/>
      <c r="G10" s="331"/>
      <c r="H10" s="355"/>
      <c r="I10" s="337"/>
      <c r="J10" s="337"/>
      <c r="K10" s="337"/>
      <c r="L10" s="358"/>
      <c r="M10" s="358"/>
      <c r="N10" s="348"/>
      <c r="O10" s="380"/>
      <c r="P10" s="358"/>
      <c r="Q10" s="348"/>
      <c r="R10" s="342"/>
      <c r="S10" s="360"/>
      <c r="T10" s="336"/>
      <c r="U10" s="336"/>
      <c r="V10" s="336"/>
      <c r="W10" s="336"/>
      <c r="X10" s="336"/>
      <c r="Y10" s="336"/>
      <c r="Z10" s="388"/>
      <c r="AA10" s="26"/>
      <c r="AB10" s="27"/>
      <c r="AC10" s="27"/>
      <c r="AD10" s="27"/>
      <c r="AE10" s="24"/>
      <c r="AF10" s="24"/>
      <c r="AG10" s="244"/>
      <c r="AH10" s="24"/>
      <c r="AI10" s="28"/>
      <c r="AJ10" s="29"/>
      <c r="AK10" s="311" t="s">
        <v>48</v>
      </c>
      <c r="AL10" s="311" t="s">
        <v>48</v>
      </c>
      <c r="AM10" s="311" t="s">
        <v>48</v>
      </c>
      <c r="AN10" s="311" t="s">
        <v>48</v>
      </c>
      <c r="AO10" s="311" t="s">
        <v>48</v>
      </c>
      <c r="AP10" s="311" t="s">
        <v>48</v>
      </c>
      <c r="AQ10" s="311" t="s">
        <v>42</v>
      </c>
      <c r="AR10" s="311" t="s">
        <v>42</v>
      </c>
      <c r="AS10" s="311" t="s">
        <v>42</v>
      </c>
      <c r="AT10" s="311" t="s">
        <v>49</v>
      </c>
      <c r="AU10" s="311" t="s">
        <v>42</v>
      </c>
      <c r="AV10" s="311" t="s">
        <v>42</v>
      </c>
      <c r="AW10" s="311" t="s">
        <v>42</v>
      </c>
      <c r="AX10" s="311" t="s">
        <v>49</v>
      </c>
      <c r="AY10" s="311" t="s">
        <v>42</v>
      </c>
      <c r="AZ10" s="311" t="s">
        <v>42</v>
      </c>
      <c r="BA10" s="311" t="s">
        <v>42</v>
      </c>
      <c r="BB10" s="311" t="s">
        <v>49</v>
      </c>
      <c r="BC10" s="30" t="s">
        <v>90</v>
      </c>
    </row>
    <row r="11" spans="1:59" x14ac:dyDescent="0.55000000000000004">
      <c r="A11" s="63">
        <v>1</v>
      </c>
      <c r="B11" s="63">
        <v>2</v>
      </c>
      <c r="C11" s="63">
        <v>3</v>
      </c>
      <c r="D11" s="63">
        <v>4</v>
      </c>
      <c r="E11" s="63">
        <v>5</v>
      </c>
      <c r="F11" s="63">
        <v>6</v>
      </c>
      <c r="G11" s="63">
        <v>7</v>
      </c>
      <c r="H11" s="63">
        <v>8</v>
      </c>
      <c r="I11" s="63">
        <v>9</v>
      </c>
      <c r="J11" s="63">
        <v>10</v>
      </c>
      <c r="K11" s="63">
        <v>11</v>
      </c>
      <c r="L11" s="63">
        <v>12</v>
      </c>
      <c r="M11" s="63">
        <v>13</v>
      </c>
      <c r="N11" s="63">
        <v>14</v>
      </c>
      <c r="O11" s="63">
        <v>12</v>
      </c>
      <c r="P11" s="63">
        <v>13</v>
      </c>
      <c r="Q11" s="63">
        <v>14</v>
      </c>
      <c r="R11" s="63">
        <v>15</v>
      </c>
      <c r="S11" s="310">
        <v>16</v>
      </c>
      <c r="T11" s="310">
        <v>17</v>
      </c>
      <c r="U11" s="310">
        <v>18</v>
      </c>
      <c r="V11" s="310"/>
      <c r="W11" s="310">
        <v>19</v>
      </c>
      <c r="X11" s="310">
        <v>20</v>
      </c>
      <c r="Y11" s="310">
        <v>21</v>
      </c>
      <c r="Z11" s="312">
        <v>21</v>
      </c>
      <c r="AA11" s="310">
        <v>22</v>
      </c>
      <c r="AB11" s="310"/>
      <c r="AC11" s="310">
        <v>23</v>
      </c>
      <c r="AD11" s="310">
        <v>24</v>
      </c>
      <c r="AE11" s="310">
        <v>27</v>
      </c>
      <c r="AF11" s="310">
        <v>25</v>
      </c>
      <c r="AG11" s="63">
        <v>26</v>
      </c>
      <c r="AH11" s="310">
        <v>27</v>
      </c>
      <c r="AI11" s="310"/>
      <c r="AJ11" s="310"/>
      <c r="AK11" s="65">
        <v>28</v>
      </c>
      <c r="AL11" s="65">
        <v>29</v>
      </c>
      <c r="AM11" s="65">
        <v>30</v>
      </c>
      <c r="AN11" s="65">
        <v>31</v>
      </c>
      <c r="AO11" s="65">
        <v>32</v>
      </c>
      <c r="AP11" s="65">
        <v>33</v>
      </c>
      <c r="AQ11" s="65">
        <v>34</v>
      </c>
      <c r="AR11" s="65">
        <v>35</v>
      </c>
      <c r="AS11" s="65">
        <v>36</v>
      </c>
      <c r="AT11" s="65">
        <v>37</v>
      </c>
      <c r="AU11" s="65">
        <v>38</v>
      </c>
      <c r="AV11" s="65">
        <v>39</v>
      </c>
      <c r="AW11" s="65">
        <v>40</v>
      </c>
      <c r="AX11" s="65">
        <v>41</v>
      </c>
      <c r="AY11" s="65">
        <v>42</v>
      </c>
      <c r="AZ11" s="65">
        <v>43</v>
      </c>
      <c r="BA11" s="65">
        <v>44</v>
      </c>
      <c r="BB11" s="65">
        <v>45</v>
      </c>
      <c r="BC11" s="65">
        <v>46</v>
      </c>
    </row>
    <row r="12" spans="1:59" s="60" customFormat="1" ht="35.25" customHeight="1" x14ac:dyDescent="0.55000000000000004">
      <c r="A12" s="337" t="s">
        <v>50</v>
      </c>
      <c r="B12" s="337"/>
      <c r="C12" s="337"/>
      <c r="D12" s="337"/>
      <c r="E12" s="337"/>
      <c r="F12" s="337"/>
      <c r="G12" s="337"/>
      <c r="H12" s="67"/>
      <c r="I12" s="63"/>
      <c r="J12" s="67"/>
      <c r="K12" s="67"/>
      <c r="L12" s="63"/>
      <c r="M12" s="67"/>
      <c r="N12" s="67"/>
      <c r="O12" s="63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8"/>
      <c r="AF12" s="68"/>
      <c r="AG12" s="68"/>
      <c r="AH12" s="68"/>
      <c r="AI12" s="68"/>
      <c r="AJ12" s="68"/>
      <c r="AK12" s="67"/>
      <c r="AL12" s="67"/>
      <c r="AM12" s="67"/>
      <c r="AN12" s="67"/>
      <c r="AO12" s="69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59"/>
      <c r="BG12" s="125"/>
    </row>
    <row r="13" spans="1:59" x14ac:dyDescent="0.55000000000000004">
      <c r="A13" s="63">
        <v>1</v>
      </c>
      <c r="B13" s="63">
        <v>1</v>
      </c>
      <c r="C13" s="63" t="s">
        <v>51</v>
      </c>
      <c r="D13" s="63" t="s">
        <v>72</v>
      </c>
      <c r="E13" s="72">
        <v>0</v>
      </c>
      <c r="F13" s="87"/>
      <c r="G13" s="72">
        <v>0</v>
      </c>
      <c r="H13" s="72">
        <v>0</v>
      </c>
      <c r="I13" s="72">
        <v>0</v>
      </c>
      <c r="J13" s="72">
        <v>0</v>
      </c>
      <c r="K13" s="72">
        <v>0</v>
      </c>
      <c r="L13" s="88"/>
      <c r="M13" s="88"/>
      <c r="N13" s="88"/>
      <c r="O13" s="88"/>
      <c r="P13" s="88"/>
      <c r="Q13" s="255"/>
      <c r="R13" s="86">
        <v>0</v>
      </c>
      <c r="S13" s="74">
        <v>0</v>
      </c>
      <c r="T13" s="89"/>
      <c r="U13" s="76">
        <v>0</v>
      </c>
      <c r="V13" s="89"/>
      <c r="W13" s="89"/>
      <c r="X13" s="19">
        <v>0</v>
      </c>
      <c r="Y13" s="90"/>
      <c r="Z13" s="76">
        <v>0</v>
      </c>
      <c r="AA13" s="76">
        <v>0</v>
      </c>
      <c r="AB13" s="76">
        <v>0</v>
      </c>
      <c r="AC13" s="76">
        <v>0</v>
      </c>
      <c r="AD13" s="79">
        <v>0</v>
      </c>
      <c r="AE13" s="79">
        <v>0</v>
      </c>
      <c r="AF13" s="79">
        <v>0</v>
      </c>
      <c r="AG13" s="245">
        <v>0</v>
      </c>
      <c r="AH13" s="79">
        <v>0</v>
      </c>
      <c r="AI13" s="79">
        <v>0</v>
      </c>
      <c r="AJ13" s="79">
        <v>0</v>
      </c>
      <c r="AK13" s="80">
        <v>0</v>
      </c>
      <c r="AL13" s="80">
        <v>55993.006999999991</v>
      </c>
      <c r="AM13" s="88"/>
      <c r="AN13" s="88"/>
      <c r="AO13" s="80">
        <v>0</v>
      </c>
      <c r="AP13" s="80">
        <v>3858.8289999999988</v>
      </c>
      <c r="AQ13" s="80">
        <v>0</v>
      </c>
      <c r="AR13" s="80">
        <v>0</v>
      </c>
      <c r="AS13" s="80">
        <v>0</v>
      </c>
      <c r="AT13" s="80">
        <v>595293.43099999998</v>
      </c>
      <c r="AU13" s="88"/>
      <c r="AV13" s="88"/>
      <c r="AW13" s="88"/>
      <c r="AX13" s="88"/>
      <c r="AY13" s="88"/>
      <c r="AZ13" s="88"/>
      <c r="BA13" s="88"/>
      <c r="BB13" s="88"/>
      <c r="BC13" s="76">
        <v>0</v>
      </c>
      <c r="BD13" s="129"/>
    </row>
    <row r="14" spans="1:59" x14ac:dyDescent="0.55000000000000004">
      <c r="A14" s="63">
        <v>2</v>
      </c>
      <c r="B14" s="63">
        <v>2</v>
      </c>
      <c r="C14" s="63" t="s">
        <v>51</v>
      </c>
      <c r="D14" s="63" t="s">
        <v>72</v>
      </c>
      <c r="E14" s="72">
        <v>0</v>
      </c>
      <c r="F14" s="87"/>
      <c r="G14" s="72">
        <v>0</v>
      </c>
      <c r="H14" s="72">
        <v>0</v>
      </c>
      <c r="I14" s="72">
        <v>0</v>
      </c>
      <c r="J14" s="72">
        <v>0</v>
      </c>
      <c r="K14" s="72">
        <v>0</v>
      </c>
      <c r="L14" s="88"/>
      <c r="M14" s="88"/>
      <c r="N14" s="88"/>
      <c r="O14" s="88"/>
      <c r="P14" s="88"/>
      <c r="Q14" s="255"/>
      <c r="R14" s="86">
        <v>0</v>
      </c>
      <c r="S14" s="98">
        <v>0</v>
      </c>
      <c r="T14" s="89"/>
      <c r="U14" s="76">
        <v>0</v>
      </c>
      <c r="V14" s="89"/>
      <c r="W14" s="89"/>
      <c r="X14" s="19">
        <v>0</v>
      </c>
      <c r="Y14" s="90"/>
      <c r="Z14" s="76">
        <v>0</v>
      </c>
      <c r="AA14" s="76">
        <v>0</v>
      </c>
      <c r="AB14" s="76">
        <v>0</v>
      </c>
      <c r="AC14" s="76">
        <v>0</v>
      </c>
      <c r="AD14" s="79">
        <v>0</v>
      </c>
      <c r="AE14" s="79">
        <v>0</v>
      </c>
      <c r="AF14" s="79">
        <v>0</v>
      </c>
      <c r="AG14" s="245">
        <v>0</v>
      </c>
      <c r="AH14" s="79">
        <v>0</v>
      </c>
      <c r="AI14" s="79">
        <v>0</v>
      </c>
      <c r="AJ14" s="79">
        <v>0</v>
      </c>
      <c r="AK14" s="80">
        <v>0</v>
      </c>
      <c r="AL14" s="80">
        <v>10721.948000000002</v>
      </c>
      <c r="AM14" s="88"/>
      <c r="AN14" s="88"/>
      <c r="AO14" s="80">
        <v>0</v>
      </c>
      <c r="AP14" s="80">
        <v>1176.9650000000001</v>
      </c>
      <c r="AQ14" s="80">
        <v>0</v>
      </c>
      <c r="AR14" s="80">
        <v>0</v>
      </c>
      <c r="AS14" s="80">
        <v>0</v>
      </c>
      <c r="AT14" s="80">
        <v>185190.315</v>
      </c>
      <c r="AU14" s="88"/>
      <c r="AV14" s="88"/>
      <c r="AW14" s="88"/>
      <c r="AX14" s="88"/>
      <c r="AY14" s="88"/>
      <c r="AZ14" s="88"/>
      <c r="BA14" s="88"/>
      <c r="BB14" s="88"/>
      <c r="BC14" s="76">
        <v>0</v>
      </c>
      <c r="BD14" s="129"/>
    </row>
    <row r="15" spans="1:59" x14ac:dyDescent="0.55000000000000004">
      <c r="A15" s="63"/>
      <c r="B15" s="63"/>
      <c r="C15" s="63"/>
      <c r="D15" s="63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4"/>
      <c r="S15" s="76"/>
      <c r="T15" s="74"/>
      <c r="U15" s="76"/>
      <c r="V15" s="74"/>
      <c r="W15" s="74"/>
      <c r="X15" s="19"/>
      <c r="Y15" s="86"/>
      <c r="Z15" s="76"/>
      <c r="AA15" s="76"/>
      <c r="AB15" s="76"/>
      <c r="AC15" s="76"/>
      <c r="AD15" s="79"/>
      <c r="AE15" s="79"/>
      <c r="AF15" s="79"/>
      <c r="AG15" s="245"/>
      <c r="AH15" s="79"/>
      <c r="AI15" s="79"/>
      <c r="AJ15" s="79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76"/>
      <c r="BD15" s="124"/>
    </row>
    <row r="16" spans="1:59" x14ac:dyDescent="0.55000000000000004">
      <c r="A16" s="331" t="s">
        <v>52</v>
      </c>
      <c r="B16" s="331"/>
      <c r="C16" s="331"/>
      <c r="D16" s="63"/>
      <c r="E16" s="72">
        <v>0</v>
      </c>
      <c r="F16" s="87"/>
      <c r="G16" s="72">
        <v>0</v>
      </c>
      <c r="H16" s="72">
        <v>0</v>
      </c>
      <c r="I16" s="72">
        <v>0</v>
      </c>
      <c r="J16" s="72">
        <v>0</v>
      </c>
      <c r="K16" s="72">
        <v>0</v>
      </c>
      <c r="L16" s="88"/>
      <c r="M16" s="88"/>
      <c r="N16" s="88"/>
      <c r="O16" s="88"/>
      <c r="P16" s="88"/>
      <c r="Q16" s="88"/>
      <c r="R16" s="74">
        <v>0</v>
      </c>
      <c r="S16" s="76">
        <v>0</v>
      </c>
      <c r="T16" s="76"/>
      <c r="U16" s="76">
        <v>0</v>
      </c>
      <c r="V16" s="89"/>
      <c r="W16" s="89"/>
      <c r="X16" s="19">
        <v>0</v>
      </c>
      <c r="Y16" s="90"/>
      <c r="Z16" s="76">
        <v>0</v>
      </c>
      <c r="AA16" s="76">
        <v>0</v>
      </c>
      <c r="AB16" s="76">
        <v>0</v>
      </c>
      <c r="AC16" s="76">
        <v>0</v>
      </c>
      <c r="AD16" s="76">
        <v>0</v>
      </c>
      <c r="AE16" s="76">
        <v>0</v>
      </c>
      <c r="AF16" s="76">
        <v>0</v>
      </c>
      <c r="AG16" s="74">
        <v>0</v>
      </c>
      <c r="AH16" s="76">
        <v>0</v>
      </c>
      <c r="AI16" s="76">
        <v>0</v>
      </c>
      <c r="AJ16" s="76">
        <v>0</v>
      </c>
      <c r="AK16" s="80">
        <v>0</v>
      </c>
      <c r="AL16" s="80">
        <v>66714.954999999987</v>
      </c>
      <c r="AM16" s="88"/>
      <c r="AN16" s="88"/>
      <c r="AO16" s="80">
        <v>0</v>
      </c>
      <c r="AP16" s="80">
        <v>5035.793999999999</v>
      </c>
      <c r="AQ16" s="80">
        <v>0</v>
      </c>
      <c r="AR16" s="80">
        <v>0</v>
      </c>
      <c r="AS16" s="80">
        <v>0</v>
      </c>
      <c r="AT16" s="80">
        <v>780483.74600000004</v>
      </c>
      <c r="AU16" s="88"/>
      <c r="AV16" s="88"/>
      <c r="AW16" s="88"/>
      <c r="AX16" s="88"/>
      <c r="AY16" s="88"/>
      <c r="AZ16" s="88"/>
      <c r="BA16" s="88"/>
      <c r="BB16" s="88"/>
      <c r="BC16" s="76">
        <v>0</v>
      </c>
      <c r="BD16" s="124"/>
    </row>
    <row r="17" spans="1:59" x14ac:dyDescent="0.55000000000000004">
      <c r="A17" s="63"/>
      <c r="B17" s="63"/>
      <c r="C17" s="63"/>
      <c r="D17" s="63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4"/>
      <c r="S17" s="76"/>
      <c r="T17" s="74"/>
      <c r="U17" s="76"/>
      <c r="V17" s="74"/>
      <c r="W17" s="74"/>
      <c r="X17" s="19"/>
      <c r="Y17" s="86"/>
      <c r="Z17" s="76"/>
      <c r="AA17" s="76"/>
      <c r="AB17" s="76"/>
      <c r="AC17" s="76"/>
      <c r="AD17" s="79"/>
      <c r="AE17" s="79"/>
      <c r="AF17" s="79"/>
      <c r="AG17" s="245"/>
      <c r="AH17" s="79"/>
      <c r="AI17" s="79"/>
      <c r="AJ17" s="79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76"/>
      <c r="BD17" s="124"/>
    </row>
    <row r="18" spans="1:59" x14ac:dyDescent="0.55000000000000004">
      <c r="A18" s="63">
        <v>1</v>
      </c>
      <c r="B18" s="63">
        <v>2</v>
      </c>
      <c r="C18" s="63" t="s">
        <v>51</v>
      </c>
      <c r="D18" s="63" t="s">
        <v>53</v>
      </c>
      <c r="E18" s="72">
        <v>0</v>
      </c>
      <c r="F18" s="87"/>
      <c r="G18" s="72">
        <v>0</v>
      </c>
      <c r="H18" s="72">
        <v>0</v>
      </c>
      <c r="I18" s="72">
        <v>0</v>
      </c>
      <c r="J18" s="72">
        <v>0</v>
      </c>
      <c r="K18" s="72">
        <v>0</v>
      </c>
      <c r="L18" s="88"/>
      <c r="M18" s="88"/>
      <c r="N18" s="88"/>
      <c r="O18" s="88"/>
      <c r="P18" s="88"/>
      <c r="Q18" s="88"/>
      <c r="R18" s="74">
        <v>0</v>
      </c>
      <c r="S18" s="76">
        <v>0</v>
      </c>
      <c r="T18" s="89"/>
      <c r="U18" s="76">
        <v>0</v>
      </c>
      <c r="V18" s="89"/>
      <c r="W18" s="89"/>
      <c r="X18" s="19">
        <v>0</v>
      </c>
      <c r="Y18" s="90"/>
      <c r="Z18" s="76">
        <v>0</v>
      </c>
      <c r="AA18" s="76">
        <v>0</v>
      </c>
      <c r="AB18" s="76">
        <v>0</v>
      </c>
      <c r="AC18" s="76">
        <v>0</v>
      </c>
      <c r="AD18" s="76">
        <v>0</v>
      </c>
      <c r="AE18" s="76">
        <v>0</v>
      </c>
      <c r="AF18" s="76">
        <v>0</v>
      </c>
      <c r="AG18" s="74">
        <v>0</v>
      </c>
      <c r="AH18" s="76">
        <v>0</v>
      </c>
      <c r="AI18" s="76">
        <v>0</v>
      </c>
      <c r="AJ18" s="76">
        <v>0</v>
      </c>
      <c r="AK18" s="80">
        <v>0</v>
      </c>
      <c r="AL18" s="80">
        <v>483.05900000000003</v>
      </c>
      <c r="AM18" s="88"/>
      <c r="AN18" s="88"/>
      <c r="AO18" s="80">
        <v>0</v>
      </c>
      <c r="AP18" s="80">
        <v>9.3209999999999997</v>
      </c>
      <c r="AQ18" s="80">
        <v>0</v>
      </c>
      <c r="AR18" s="80">
        <v>0</v>
      </c>
      <c r="AS18" s="80">
        <v>0</v>
      </c>
      <c r="AT18" s="80">
        <v>6676.2389999999996</v>
      </c>
      <c r="AU18" s="88"/>
      <c r="AV18" s="88"/>
      <c r="AW18" s="88"/>
      <c r="AX18" s="88"/>
      <c r="AY18" s="88"/>
      <c r="AZ18" s="88"/>
      <c r="BA18" s="88"/>
      <c r="BB18" s="88"/>
      <c r="BC18" s="19">
        <v>0</v>
      </c>
      <c r="BD18" s="124"/>
    </row>
    <row r="19" spans="1:59" x14ac:dyDescent="0.55000000000000004">
      <c r="A19" s="63"/>
      <c r="B19" s="63"/>
      <c r="C19" s="63"/>
      <c r="D19" s="63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4"/>
      <c r="S19" s="76"/>
      <c r="T19" s="74"/>
      <c r="U19" s="76"/>
      <c r="V19" s="74"/>
      <c r="W19" s="74"/>
      <c r="X19" s="19"/>
      <c r="Y19" s="86"/>
      <c r="Z19" s="76"/>
      <c r="AA19" s="76"/>
      <c r="AB19" s="76"/>
      <c r="AC19" s="76"/>
      <c r="AD19" s="79"/>
      <c r="AE19" s="79"/>
      <c r="AF19" s="79"/>
      <c r="AG19" s="245"/>
      <c r="AH19" s="79"/>
      <c r="AI19" s="79"/>
      <c r="AJ19" s="79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76"/>
      <c r="BD19" s="124"/>
    </row>
    <row r="20" spans="1:59" x14ac:dyDescent="0.55000000000000004">
      <c r="A20" s="331" t="s">
        <v>52</v>
      </c>
      <c r="B20" s="331"/>
      <c r="C20" s="331"/>
      <c r="D20" s="302"/>
      <c r="E20" s="72">
        <v>0</v>
      </c>
      <c r="F20" s="87"/>
      <c r="G20" s="72">
        <v>0</v>
      </c>
      <c r="H20" s="72">
        <v>0</v>
      </c>
      <c r="I20" s="72">
        <v>0</v>
      </c>
      <c r="J20" s="72">
        <v>0</v>
      </c>
      <c r="K20" s="72">
        <v>0</v>
      </c>
      <c r="L20" s="88"/>
      <c r="M20" s="88"/>
      <c r="N20" s="88"/>
      <c r="O20" s="88"/>
      <c r="P20" s="88"/>
      <c r="Q20" s="88"/>
      <c r="R20" s="76">
        <v>0</v>
      </c>
      <c r="S20" s="76">
        <v>0</v>
      </c>
      <c r="T20" s="89"/>
      <c r="U20" s="76">
        <v>0</v>
      </c>
      <c r="V20" s="89"/>
      <c r="W20" s="89"/>
      <c r="X20" s="19">
        <v>0</v>
      </c>
      <c r="Y20" s="90"/>
      <c r="Z20" s="76">
        <v>0</v>
      </c>
      <c r="AA20" s="76">
        <v>0</v>
      </c>
      <c r="AB20" s="76">
        <v>0</v>
      </c>
      <c r="AC20" s="76">
        <v>0</v>
      </c>
      <c r="AD20" s="76">
        <v>0</v>
      </c>
      <c r="AE20" s="76">
        <v>0</v>
      </c>
      <c r="AF20" s="76">
        <v>0</v>
      </c>
      <c r="AG20" s="74">
        <v>0</v>
      </c>
      <c r="AH20" s="76">
        <v>0</v>
      </c>
      <c r="AI20" s="76">
        <v>0</v>
      </c>
      <c r="AJ20" s="76">
        <v>0</v>
      </c>
      <c r="AK20" s="80">
        <v>0</v>
      </c>
      <c r="AL20" s="80">
        <v>483.05900000000003</v>
      </c>
      <c r="AM20" s="88"/>
      <c r="AN20" s="88"/>
      <c r="AO20" s="80">
        <v>0</v>
      </c>
      <c r="AP20" s="80">
        <v>9.3209999999999997</v>
      </c>
      <c r="AQ20" s="80">
        <v>0</v>
      </c>
      <c r="AR20" s="80">
        <v>0</v>
      </c>
      <c r="AS20" s="80">
        <v>0</v>
      </c>
      <c r="AT20" s="80">
        <v>6676.2389999999996</v>
      </c>
      <c r="AU20" s="88"/>
      <c r="AV20" s="88"/>
      <c r="AW20" s="88"/>
      <c r="AX20" s="88"/>
      <c r="AY20" s="88"/>
      <c r="AZ20" s="88"/>
      <c r="BA20" s="88"/>
      <c r="BB20" s="88"/>
      <c r="BC20" s="76">
        <v>0</v>
      </c>
      <c r="BD20" s="124"/>
    </row>
    <row r="21" spans="1:59" x14ac:dyDescent="0.55000000000000004">
      <c r="A21" s="302"/>
      <c r="B21" s="302"/>
      <c r="C21" s="302"/>
      <c r="D21" s="30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4"/>
      <c r="S21" s="74"/>
      <c r="T21" s="74"/>
      <c r="U21" s="74"/>
      <c r="V21" s="74"/>
      <c r="W21" s="74"/>
      <c r="X21" s="85"/>
      <c r="Y21" s="86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2"/>
      <c r="AL21" s="72"/>
      <c r="AM21" s="72"/>
      <c r="AN21" s="72"/>
      <c r="AO21" s="80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4"/>
      <c r="BD21" s="124"/>
    </row>
    <row r="22" spans="1:59" x14ac:dyDescent="0.55000000000000004">
      <c r="A22" s="63">
        <v>1</v>
      </c>
      <c r="B22" s="63">
        <v>2</v>
      </c>
      <c r="C22" s="63" t="s">
        <v>51</v>
      </c>
      <c r="D22" s="63" t="s">
        <v>54</v>
      </c>
      <c r="E22" s="72">
        <v>0</v>
      </c>
      <c r="F22" s="87"/>
      <c r="G22" s="72">
        <v>0</v>
      </c>
      <c r="H22" s="72">
        <v>0</v>
      </c>
      <c r="I22" s="72">
        <v>0</v>
      </c>
      <c r="J22" s="72">
        <v>0</v>
      </c>
      <c r="K22" s="72">
        <v>0</v>
      </c>
      <c r="L22" s="88"/>
      <c r="M22" s="88"/>
      <c r="N22" s="88"/>
      <c r="O22" s="88"/>
      <c r="P22" s="88"/>
      <c r="Q22" s="88"/>
      <c r="R22" s="74">
        <v>0</v>
      </c>
      <c r="S22" s="76">
        <v>0</v>
      </c>
      <c r="T22" s="89"/>
      <c r="U22" s="76">
        <v>0</v>
      </c>
      <c r="V22" s="89"/>
      <c r="W22" s="89"/>
      <c r="X22" s="19">
        <v>0</v>
      </c>
      <c r="Y22" s="90"/>
      <c r="Z22" s="76">
        <v>0</v>
      </c>
      <c r="AA22" s="76">
        <v>0</v>
      </c>
      <c r="AB22" s="76">
        <v>0</v>
      </c>
      <c r="AC22" s="76">
        <v>0</v>
      </c>
      <c r="AD22" s="79">
        <v>0</v>
      </c>
      <c r="AE22" s="76">
        <v>0</v>
      </c>
      <c r="AF22" s="76">
        <v>0</v>
      </c>
      <c r="AG22" s="74">
        <v>0</v>
      </c>
      <c r="AH22" s="76">
        <v>0</v>
      </c>
      <c r="AI22" s="76">
        <v>0</v>
      </c>
      <c r="AJ22" s="76">
        <v>0</v>
      </c>
      <c r="AK22" s="80">
        <v>0</v>
      </c>
      <c r="AL22" s="80">
        <v>17232.720000000005</v>
      </c>
      <c r="AM22" s="88"/>
      <c r="AN22" s="88"/>
      <c r="AO22" s="80">
        <v>0</v>
      </c>
      <c r="AP22" s="80">
        <v>965.58699999999999</v>
      </c>
      <c r="AQ22" s="80">
        <v>0</v>
      </c>
      <c r="AR22" s="80">
        <v>0</v>
      </c>
      <c r="AS22" s="80">
        <v>0</v>
      </c>
      <c r="AT22" s="80">
        <v>37210.358</v>
      </c>
      <c r="AU22" s="88"/>
      <c r="AV22" s="88"/>
      <c r="AW22" s="88"/>
      <c r="AX22" s="88"/>
      <c r="AY22" s="88"/>
      <c r="AZ22" s="88"/>
      <c r="BA22" s="88"/>
      <c r="BB22" s="88"/>
      <c r="BC22" s="76">
        <v>0</v>
      </c>
      <c r="BD22" s="124"/>
    </row>
    <row r="23" spans="1:59" x14ac:dyDescent="0.55000000000000004">
      <c r="A23" s="63"/>
      <c r="B23" s="63"/>
      <c r="C23" s="63"/>
      <c r="D23" s="63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4"/>
      <c r="S23" s="76"/>
      <c r="T23" s="74"/>
      <c r="U23" s="76"/>
      <c r="V23" s="74"/>
      <c r="W23" s="74"/>
      <c r="X23" s="19"/>
      <c r="Y23" s="86"/>
      <c r="Z23" s="76"/>
      <c r="AA23" s="76"/>
      <c r="AB23" s="76"/>
      <c r="AC23" s="76"/>
      <c r="AD23" s="76"/>
      <c r="AE23" s="76"/>
      <c r="AF23" s="76"/>
      <c r="AG23" s="74"/>
      <c r="AH23" s="76"/>
      <c r="AI23" s="76"/>
      <c r="AJ23" s="76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76"/>
      <c r="BD23" s="124"/>
    </row>
    <row r="24" spans="1:59" x14ac:dyDescent="0.55000000000000004">
      <c r="A24" s="331" t="s">
        <v>52</v>
      </c>
      <c r="B24" s="331"/>
      <c r="C24" s="331"/>
      <c r="D24" s="302"/>
      <c r="E24" s="74">
        <v>0</v>
      </c>
      <c r="F24" s="89"/>
      <c r="G24" s="74">
        <v>0</v>
      </c>
      <c r="H24" s="72">
        <v>0</v>
      </c>
      <c r="I24" s="74">
        <v>0</v>
      </c>
      <c r="J24" s="74">
        <v>0</v>
      </c>
      <c r="K24" s="74">
        <v>0</v>
      </c>
      <c r="L24" s="88"/>
      <c r="M24" s="88"/>
      <c r="N24" s="88"/>
      <c r="O24" s="88"/>
      <c r="P24" s="88"/>
      <c r="Q24" s="88"/>
      <c r="R24" s="74">
        <v>0</v>
      </c>
      <c r="S24" s="74">
        <v>0</v>
      </c>
      <c r="T24" s="89"/>
      <c r="U24" s="74">
        <v>0</v>
      </c>
      <c r="V24" s="89"/>
      <c r="W24" s="89"/>
      <c r="X24" s="86">
        <v>0</v>
      </c>
      <c r="Y24" s="90"/>
      <c r="Z24" s="74">
        <v>0</v>
      </c>
      <c r="AA24" s="74">
        <v>0</v>
      </c>
      <c r="AB24" s="74">
        <v>0</v>
      </c>
      <c r="AC24" s="74">
        <v>0</v>
      </c>
      <c r="AD24" s="74">
        <v>0</v>
      </c>
      <c r="AE24" s="74">
        <v>0</v>
      </c>
      <c r="AF24" s="74">
        <v>0</v>
      </c>
      <c r="AG24" s="74">
        <v>0</v>
      </c>
      <c r="AH24" s="74">
        <v>0</v>
      </c>
      <c r="AI24" s="74">
        <v>0</v>
      </c>
      <c r="AJ24" s="74">
        <v>0</v>
      </c>
      <c r="AK24" s="80">
        <v>0</v>
      </c>
      <c r="AL24" s="80">
        <v>17232.720000000005</v>
      </c>
      <c r="AM24" s="88"/>
      <c r="AN24" s="88"/>
      <c r="AO24" s="80">
        <v>0</v>
      </c>
      <c r="AP24" s="80">
        <v>965.58699999999999</v>
      </c>
      <c r="AQ24" s="80">
        <v>0</v>
      </c>
      <c r="AR24" s="80">
        <v>0</v>
      </c>
      <c r="AS24" s="80">
        <v>0</v>
      </c>
      <c r="AT24" s="80">
        <v>37210.358</v>
      </c>
      <c r="AU24" s="88"/>
      <c r="AV24" s="88"/>
      <c r="AW24" s="88"/>
      <c r="AX24" s="88"/>
      <c r="AY24" s="88"/>
      <c r="AZ24" s="88"/>
      <c r="BA24" s="88"/>
      <c r="BB24" s="88"/>
      <c r="BC24" s="76">
        <v>0</v>
      </c>
      <c r="BD24" s="124"/>
    </row>
    <row r="25" spans="1:59" x14ac:dyDescent="0.55000000000000004">
      <c r="A25" s="302"/>
      <c r="B25" s="302"/>
      <c r="C25" s="302"/>
      <c r="D25" s="30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4"/>
      <c r="S25" s="76"/>
      <c r="T25" s="74"/>
      <c r="U25" s="76"/>
      <c r="V25" s="74"/>
      <c r="W25" s="74"/>
      <c r="X25" s="19"/>
      <c r="Y25" s="86"/>
      <c r="Z25" s="76"/>
      <c r="AA25" s="76"/>
      <c r="AB25" s="74"/>
      <c r="AC25" s="74"/>
      <c r="AD25" s="74"/>
      <c r="AE25" s="74"/>
      <c r="AF25" s="74"/>
      <c r="AG25" s="74"/>
      <c r="AH25" s="74"/>
      <c r="AI25" s="74"/>
      <c r="AJ25" s="74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76"/>
      <c r="BD25" s="124"/>
    </row>
    <row r="26" spans="1:59" ht="29.25" customHeight="1" x14ac:dyDescent="0.55000000000000004">
      <c r="A26" s="361" t="s">
        <v>55</v>
      </c>
      <c r="B26" s="362"/>
      <c r="C26" s="362"/>
      <c r="D26" s="363"/>
      <c r="E26" s="72">
        <v>0</v>
      </c>
      <c r="F26" s="87"/>
      <c r="G26" s="72">
        <v>0</v>
      </c>
      <c r="H26" s="72">
        <v>0</v>
      </c>
      <c r="I26" s="72">
        <v>0</v>
      </c>
      <c r="J26" s="72">
        <v>0</v>
      </c>
      <c r="K26" s="72">
        <v>0</v>
      </c>
      <c r="L26" s="88"/>
      <c r="M26" s="88"/>
      <c r="N26" s="88"/>
      <c r="O26" s="88"/>
      <c r="P26" s="88"/>
      <c r="Q26" s="88"/>
      <c r="R26" s="74">
        <v>0</v>
      </c>
      <c r="S26" s="74">
        <v>0</v>
      </c>
      <c r="T26" s="74"/>
      <c r="U26" s="74">
        <v>0</v>
      </c>
      <c r="V26" s="89"/>
      <c r="W26" s="89"/>
      <c r="X26" s="86">
        <v>0</v>
      </c>
      <c r="Y26" s="90"/>
      <c r="Z26" s="74">
        <v>0</v>
      </c>
      <c r="AA26" s="74">
        <v>0</v>
      </c>
      <c r="AB26" s="74">
        <v>0</v>
      </c>
      <c r="AC26" s="74">
        <v>0</v>
      </c>
      <c r="AD26" s="74">
        <v>0</v>
      </c>
      <c r="AE26" s="74">
        <v>0</v>
      </c>
      <c r="AF26" s="74">
        <v>0</v>
      </c>
      <c r="AG26" s="74">
        <v>0</v>
      </c>
      <c r="AH26" s="74">
        <v>0</v>
      </c>
      <c r="AI26" s="74">
        <v>0</v>
      </c>
      <c r="AJ26" s="74">
        <v>0</v>
      </c>
      <c r="AK26" s="72">
        <v>0</v>
      </c>
      <c r="AL26" s="72">
        <v>84430.733999999982</v>
      </c>
      <c r="AM26" s="88"/>
      <c r="AN26" s="88"/>
      <c r="AO26" s="72">
        <v>0</v>
      </c>
      <c r="AP26" s="72">
        <v>6010.7019999999993</v>
      </c>
      <c r="AQ26" s="72">
        <v>0</v>
      </c>
      <c r="AR26" s="72">
        <v>0</v>
      </c>
      <c r="AS26" s="72">
        <v>0</v>
      </c>
      <c r="AT26" s="72">
        <v>824370.34299999999</v>
      </c>
      <c r="AU26" s="88"/>
      <c r="AV26" s="88"/>
      <c r="AW26" s="88"/>
      <c r="AX26" s="88"/>
      <c r="AY26" s="88"/>
      <c r="AZ26" s="88"/>
      <c r="BA26" s="88"/>
      <c r="BB26" s="88"/>
      <c r="BC26" s="74">
        <v>0</v>
      </c>
      <c r="BD26" s="124"/>
      <c r="BE26" s="13"/>
    </row>
    <row r="27" spans="1:59" x14ac:dyDescent="0.55000000000000004">
      <c r="A27" s="63"/>
      <c r="B27" s="63"/>
      <c r="C27" s="63"/>
      <c r="D27" s="63"/>
      <c r="E27" s="72"/>
      <c r="F27" s="72"/>
      <c r="G27" s="63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4"/>
      <c r="S27" s="76"/>
      <c r="T27" s="74"/>
      <c r="U27" s="76"/>
      <c r="V27" s="74"/>
      <c r="W27" s="74"/>
      <c r="X27" s="19"/>
      <c r="Y27" s="19"/>
      <c r="Z27" s="76"/>
      <c r="AA27" s="76"/>
      <c r="AB27" s="76"/>
      <c r="AC27" s="76"/>
      <c r="AD27" s="79"/>
      <c r="AE27" s="79"/>
      <c r="AF27" s="79"/>
      <c r="AG27" s="245"/>
      <c r="AH27" s="79"/>
      <c r="AI27" s="79"/>
      <c r="AJ27" s="79"/>
      <c r="AK27" s="80"/>
      <c r="AL27" s="80"/>
      <c r="AM27" s="80"/>
      <c r="AN27" s="80"/>
      <c r="AO27" s="80"/>
      <c r="AP27" s="31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76"/>
      <c r="BD27" s="124"/>
    </row>
    <row r="28" spans="1:59" s="60" customFormat="1" x14ac:dyDescent="0.55000000000000004">
      <c r="A28" s="328" t="s">
        <v>56</v>
      </c>
      <c r="B28" s="329"/>
      <c r="C28" s="329"/>
      <c r="D28" s="329"/>
      <c r="E28" s="329"/>
      <c r="F28" s="329"/>
      <c r="G28" s="330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4"/>
      <c r="S28" s="76"/>
      <c r="T28" s="76"/>
      <c r="U28" s="76"/>
      <c r="V28" s="76"/>
      <c r="W28" s="76"/>
      <c r="X28" s="19"/>
      <c r="Y28" s="19"/>
      <c r="Z28" s="76"/>
      <c r="AA28" s="76"/>
      <c r="AB28" s="76"/>
      <c r="AC28" s="76"/>
      <c r="AD28" s="76"/>
      <c r="AE28" s="76"/>
      <c r="AF28" s="76"/>
      <c r="AG28" s="74"/>
      <c r="AH28" s="76"/>
      <c r="AI28" s="76"/>
      <c r="AJ28" s="76"/>
      <c r="AK28" s="80"/>
      <c r="AL28" s="80"/>
      <c r="AM28" s="80"/>
      <c r="AN28" s="80"/>
      <c r="AO28" s="80"/>
      <c r="AP28" s="31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76"/>
      <c r="BD28" s="124"/>
      <c r="BG28" s="125"/>
    </row>
    <row r="29" spans="1:59" x14ac:dyDescent="0.55000000000000004">
      <c r="A29" s="302"/>
      <c r="B29" s="302"/>
      <c r="C29" s="302"/>
      <c r="D29" s="30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4"/>
      <c r="S29" s="76"/>
      <c r="T29" s="74"/>
      <c r="U29" s="76"/>
      <c r="V29" s="76"/>
      <c r="W29" s="76"/>
      <c r="X29" s="19"/>
      <c r="Y29" s="19"/>
      <c r="Z29" s="76"/>
      <c r="AA29" s="76"/>
      <c r="AB29" s="76"/>
      <c r="AC29" s="76"/>
      <c r="AD29" s="76"/>
      <c r="AE29" s="76"/>
      <c r="AF29" s="76"/>
      <c r="AG29" s="74"/>
      <c r="AH29" s="76"/>
      <c r="AI29" s="76"/>
      <c r="AJ29" s="76"/>
      <c r="AK29" s="80"/>
      <c r="AL29" s="80"/>
      <c r="AM29" s="80"/>
      <c r="AN29" s="80"/>
      <c r="AO29" s="80"/>
      <c r="AP29" s="31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76"/>
      <c r="BD29" s="124"/>
    </row>
    <row r="30" spans="1:59" x14ac:dyDescent="0.55000000000000004">
      <c r="A30" s="63">
        <v>1</v>
      </c>
      <c r="B30" s="63">
        <v>1</v>
      </c>
      <c r="C30" s="63" t="s">
        <v>51</v>
      </c>
      <c r="D30" s="63" t="s">
        <v>72</v>
      </c>
      <c r="E30" s="72">
        <v>0</v>
      </c>
      <c r="F30" s="87"/>
      <c r="G30" s="72">
        <v>0</v>
      </c>
      <c r="H30" s="72">
        <v>0</v>
      </c>
      <c r="I30" s="72">
        <v>0</v>
      </c>
      <c r="J30" s="72">
        <v>0</v>
      </c>
      <c r="K30" s="72">
        <v>0</v>
      </c>
      <c r="L30" s="88"/>
      <c r="M30" s="88"/>
      <c r="N30" s="88"/>
      <c r="O30" s="88"/>
      <c r="P30" s="88"/>
      <c r="Q30" s="88"/>
      <c r="R30" s="74">
        <v>0</v>
      </c>
      <c r="S30" s="74">
        <v>0</v>
      </c>
      <c r="T30" s="89"/>
      <c r="U30" s="74">
        <v>0</v>
      </c>
      <c r="V30" s="89"/>
      <c r="W30" s="89"/>
      <c r="X30" s="86">
        <v>0</v>
      </c>
      <c r="Y30" s="90"/>
      <c r="Z30" s="76">
        <v>0</v>
      </c>
      <c r="AA30" s="76">
        <v>0</v>
      </c>
      <c r="AB30" s="76">
        <v>0</v>
      </c>
      <c r="AC30" s="76">
        <v>0</v>
      </c>
      <c r="AD30" s="76">
        <v>0</v>
      </c>
      <c r="AE30" s="76">
        <v>0</v>
      </c>
      <c r="AF30" s="76">
        <v>0</v>
      </c>
      <c r="AG30" s="74">
        <v>0</v>
      </c>
      <c r="AH30" s="76">
        <v>0</v>
      </c>
      <c r="AI30" s="76">
        <v>0</v>
      </c>
      <c r="AJ30" s="76">
        <v>0</v>
      </c>
      <c r="AK30" s="80">
        <v>0</v>
      </c>
      <c r="AL30" s="80">
        <v>16666.13900000001</v>
      </c>
      <c r="AM30" s="88"/>
      <c r="AN30" s="88"/>
      <c r="AO30" s="80">
        <v>0</v>
      </c>
      <c r="AP30" s="80">
        <v>820.89299999999992</v>
      </c>
      <c r="AQ30" s="80">
        <v>0</v>
      </c>
      <c r="AR30" s="80">
        <v>0</v>
      </c>
      <c r="AS30" s="80">
        <v>0</v>
      </c>
      <c r="AT30" s="80">
        <v>237696.45600000001</v>
      </c>
      <c r="AU30" s="88"/>
      <c r="AV30" s="88"/>
      <c r="AW30" s="88"/>
      <c r="AX30" s="88"/>
      <c r="AY30" s="88"/>
      <c r="AZ30" s="88"/>
      <c r="BA30" s="88"/>
      <c r="BB30" s="88"/>
      <c r="BC30" s="76">
        <v>0</v>
      </c>
      <c r="BD30" s="124"/>
    </row>
    <row r="31" spans="1:59" x14ac:dyDescent="0.55000000000000004">
      <c r="A31" s="63">
        <v>2</v>
      </c>
      <c r="B31" s="63">
        <v>3</v>
      </c>
      <c r="C31" s="63" t="s">
        <v>51</v>
      </c>
      <c r="D31" s="63" t="s">
        <v>72</v>
      </c>
      <c r="E31" s="72">
        <v>0</v>
      </c>
      <c r="F31" s="87"/>
      <c r="G31" s="72">
        <v>0</v>
      </c>
      <c r="H31" s="72">
        <v>0</v>
      </c>
      <c r="I31" s="72">
        <v>0</v>
      </c>
      <c r="J31" s="72">
        <v>0</v>
      </c>
      <c r="K31" s="72">
        <v>0</v>
      </c>
      <c r="L31" s="88"/>
      <c r="M31" s="88"/>
      <c r="N31" s="88"/>
      <c r="O31" s="88"/>
      <c r="P31" s="88"/>
      <c r="Q31" s="88"/>
      <c r="R31" s="74">
        <v>0</v>
      </c>
      <c r="S31" s="74">
        <v>0</v>
      </c>
      <c r="T31" s="89"/>
      <c r="U31" s="74">
        <v>0</v>
      </c>
      <c r="V31" s="89"/>
      <c r="W31" s="89"/>
      <c r="X31" s="86">
        <v>0</v>
      </c>
      <c r="Y31" s="90"/>
      <c r="Z31" s="76">
        <v>0</v>
      </c>
      <c r="AA31" s="76">
        <v>0</v>
      </c>
      <c r="AB31" s="76">
        <v>0</v>
      </c>
      <c r="AC31" s="76">
        <v>0</v>
      </c>
      <c r="AD31" s="76">
        <v>0</v>
      </c>
      <c r="AE31" s="76">
        <v>0</v>
      </c>
      <c r="AF31" s="76">
        <v>0</v>
      </c>
      <c r="AG31" s="74">
        <v>0</v>
      </c>
      <c r="AH31" s="76">
        <v>0</v>
      </c>
      <c r="AI31" s="76">
        <v>0</v>
      </c>
      <c r="AJ31" s="76">
        <v>0</v>
      </c>
      <c r="AK31" s="80">
        <v>0</v>
      </c>
      <c r="AL31" s="80">
        <v>3484.241</v>
      </c>
      <c r="AM31" s="88"/>
      <c r="AN31" s="88"/>
      <c r="AO31" s="80">
        <v>0</v>
      </c>
      <c r="AP31" s="80">
        <v>248.054</v>
      </c>
      <c r="AQ31" s="80">
        <v>0</v>
      </c>
      <c r="AR31" s="80">
        <v>0</v>
      </c>
      <c r="AS31" s="80">
        <v>0</v>
      </c>
      <c r="AT31" s="80">
        <v>62542.080000000002</v>
      </c>
      <c r="AU31" s="88"/>
      <c r="AV31" s="88"/>
      <c r="AW31" s="88"/>
      <c r="AX31" s="88"/>
      <c r="AY31" s="88"/>
      <c r="AZ31" s="88"/>
      <c r="BA31" s="88"/>
      <c r="BB31" s="88"/>
      <c r="BC31" s="76">
        <v>0</v>
      </c>
      <c r="BD31" s="124"/>
    </row>
    <row r="32" spans="1:59" x14ac:dyDescent="0.55000000000000004">
      <c r="A32" s="63"/>
      <c r="B32" s="63"/>
      <c r="C32" s="63"/>
      <c r="D32" s="63"/>
      <c r="E32" s="72"/>
      <c r="F32" s="72"/>
      <c r="G32" s="63"/>
      <c r="H32" s="72"/>
      <c r="I32" s="63"/>
      <c r="J32" s="63"/>
      <c r="K32" s="72"/>
      <c r="L32" s="63"/>
      <c r="M32" s="63"/>
      <c r="N32" s="72"/>
      <c r="O32" s="63"/>
      <c r="P32" s="63"/>
      <c r="Q32" s="72"/>
      <c r="R32" s="74"/>
      <c r="S32" s="76"/>
      <c r="T32" s="74"/>
      <c r="U32" s="76"/>
      <c r="V32" s="74"/>
      <c r="W32" s="74"/>
      <c r="X32" s="19"/>
      <c r="Y32" s="86"/>
      <c r="Z32" s="76"/>
      <c r="AA32" s="76"/>
      <c r="AB32" s="76"/>
      <c r="AC32" s="76"/>
      <c r="AD32" s="76"/>
      <c r="AE32" s="76"/>
      <c r="AF32" s="76"/>
      <c r="AG32" s="74"/>
      <c r="AH32" s="76"/>
      <c r="AI32" s="76"/>
      <c r="AJ32" s="76"/>
      <c r="AK32" s="80"/>
      <c r="AL32" s="80"/>
      <c r="AM32" s="80"/>
      <c r="AN32" s="80"/>
      <c r="AO32" s="80"/>
      <c r="AP32" s="31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76"/>
      <c r="BD32" s="124"/>
    </row>
    <row r="33" spans="1:59" x14ac:dyDescent="0.55000000000000004">
      <c r="A33" s="331" t="s">
        <v>52</v>
      </c>
      <c r="B33" s="331"/>
      <c r="C33" s="331"/>
      <c r="D33" s="63"/>
      <c r="E33" s="72">
        <v>0</v>
      </c>
      <c r="F33" s="87"/>
      <c r="G33" s="72">
        <v>0</v>
      </c>
      <c r="H33" s="72">
        <v>0</v>
      </c>
      <c r="I33" s="72">
        <v>0</v>
      </c>
      <c r="J33" s="72">
        <v>0</v>
      </c>
      <c r="K33" s="72">
        <v>0</v>
      </c>
      <c r="L33" s="88"/>
      <c r="M33" s="88"/>
      <c r="N33" s="88"/>
      <c r="O33" s="88"/>
      <c r="P33" s="88"/>
      <c r="Q33" s="88"/>
      <c r="R33" s="74">
        <v>0</v>
      </c>
      <c r="S33" s="74">
        <v>0</v>
      </c>
      <c r="T33" s="89"/>
      <c r="U33" s="74">
        <v>0</v>
      </c>
      <c r="V33" s="89"/>
      <c r="W33" s="89"/>
      <c r="X33" s="86">
        <v>0</v>
      </c>
      <c r="Y33" s="90"/>
      <c r="Z33" s="74">
        <v>0</v>
      </c>
      <c r="AA33" s="74">
        <v>0</v>
      </c>
      <c r="AB33" s="74">
        <v>0</v>
      </c>
      <c r="AC33" s="74">
        <v>0</v>
      </c>
      <c r="AD33" s="74">
        <v>0</v>
      </c>
      <c r="AE33" s="74">
        <v>0</v>
      </c>
      <c r="AF33" s="74">
        <v>0</v>
      </c>
      <c r="AG33" s="74">
        <v>0</v>
      </c>
      <c r="AH33" s="74">
        <v>0</v>
      </c>
      <c r="AI33" s="74">
        <v>0</v>
      </c>
      <c r="AJ33" s="74">
        <v>0</v>
      </c>
      <c r="AK33" s="72">
        <v>0</v>
      </c>
      <c r="AL33" s="72">
        <v>20150.380000000012</v>
      </c>
      <c r="AM33" s="88"/>
      <c r="AN33" s="88"/>
      <c r="AO33" s="72">
        <v>0</v>
      </c>
      <c r="AP33" s="72">
        <v>1068.9469999999999</v>
      </c>
      <c r="AQ33" s="72">
        <v>0</v>
      </c>
      <c r="AR33" s="72">
        <v>0</v>
      </c>
      <c r="AS33" s="72">
        <v>0</v>
      </c>
      <c r="AT33" s="72">
        <v>300238.53600000002</v>
      </c>
      <c r="AU33" s="88"/>
      <c r="AV33" s="88"/>
      <c r="AW33" s="88"/>
      <c r="AX33" s="88"/>
      <c r="AY33" s="88"/>
      <c r="AZ33" s="88"/>
      <c r="BA33" s="88"/>
      <c r="BB33" s="88"/>
      <c r="BC33" s="74">
        <v>0</v>
      </c>
      <c r="BD33" s="124"/>
    </row>
    <row r="34" spans="1:59" x14ac:dyDescent="0.55000000000000004">
      <c r="A34" s="63"/>
      <c r="B34" s="63"/>
      <c r="C34" s="63"/>
      <c r="D34" s="63"/>
      <c r="E34" s="72"/>
      <c r="F34" s="72"/>
      <c r="G34" s="63"/>
      <c r="H34" s="72"/>
      <c r="I34" s="63"/>
      <c r="J34" s="63"/>
      <c r="K34" s="72"/>
      <c r="L34" s="63"/>
      <c r="M34" s="63"/>
      <c r="N34" s="72"/>
      <c r="O34" s="63"/>
      <c r="P34" s="63"/>
      <c r="Q34" s="72"/>
      <c r="R34" s="74"/>
      <c r="S34" s="76"/>
      <c r="T34" s="74"/>
      <c r="U34" s="76"/>
      <c r="V34" s="74"/>
      <c r="W34" s="74"/>
      <c r="X34" s="19"/>
      <c r="Y34" s="86"/>
      <c r="Z34" s="76"/>
      <c r="AA34" s="76"/>
      <c r="AB34" s="76"/>
      <c r="AC34" s="76"/>
      <c r="AD34" s="76"/>
      <c r="AE34" s="76"/>
      <c r="AF34" s="76"/>
      <c r="AG34" s="74"/>
      <c r="AH34" s="76"/>
      <c r="AI34" s="76"/>
      <c r="AJ34" s="76"/>
      <c r="AK34" s="80"/>
      <c r="AL34" s="80"/>
      <c r="AM34" s="80"/>
      <c r="AN34" s="80"/>
      <c r="AO34" s="80"/>
      <c r="AP34" s="31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76"/>
      <c r="BD34" s="124"/>
    </row>
    <row r="35" spans="1:59" x14ac:dyDescent="0.55000000000000004">
      <c r="A35" s="63">
        <v>1</v>
      </c>
      <c r="B35" s="63">
        <v>1</v>
      </c>
      <c r="C35" s="63" t="s">
        <v>51</v>
      </c>
      <c r="D35" s="63" t="s">
        <v>53</v>
      </c>
      <c r="E35" s="72">
        <v>0</v>
      </c>
      <c r="F35" s="87"/>
      <c r="G35" s="72">
        <v>0</v>
      </c>
      <c r="H35" s="72">
        <v>0</v>
      </c>
      <c r="I35" s="72">
        <v>0</v>
      </c>
      <c r="J35" s="72">
        <v>0</v>
      </c>
      <c r="K35" s="72">
        <v>0</v>
      </c>
      <c r="L35" s="88"/>
      <c r="M35" s="88"/>
      <c r="N35" s="88"/>
      <c r="O35" s="88"/>
      <c r="P35" s="88"/>
      <c r="Q35" s="88"/>
      <c r="R35" s="74">
        <v>0</v>
      </c>
      <c r="S35" s="76">
        <v>0</v>
      </c>
      <c r="T35" s="89"/>
      <c r="U35" s="76">
        <v>0</v>
      </c>
      <c r="V35" s="89"/>
      <c r="W35" s="89"/>
      <c r="X35" s="19">
        <v>0</v>
      </c>
      <c r="Y35" s="90"/>
      <c r="Z35" s="76">
        <v>0</v>
      </c>
      <c r="AA35" s="76">
        <v>0</v>
      </c>
      <c r="AB35" s="76">
        <v>0</v>
      </c>
      <c r="AC35" s="76">
        <v>0</v>
      </c>
      <c r="AD35" s="79">
        <v>0</v>
      </c>
      <c r="AE35" s="76">
        <v>0</v>
      </c>
      <c r="AF35" s="76">
        <v>0</v>
      </c>
      <c r="AG35" s="74">
        <v>0</v>
      </c>
      <c r="AH35" s="76">
        <v>0</v>
      </c>
      <c r="AI35" s="76">
        <v>0</v>
      </c>
      <c r="AJ35" s="76">
        <v>0</v>
      </c>
      <c r="AK35" s="80">
        <v>0</v>
      </c>
      <c r="AL35" s="80">
        <v>20045.550000000003</v>
      </c>
      <c r="AM35" s="88"/>
      <c r="AN35" s="88"/>
      <c r="AO35" s="80">
        <v>0</v>
      </c>
      <c r="AP35" s="80">
        <v>109.736</v>
      </c>
      <c r="AQ35" s="80">
        <v>0</v>
      </c>
      <c r="AR35" s="80">
        <v>0</v>
      </c>
      <c r="AS35" s="80">
        <v>0</v>
      </c>
      <c r="AT35" s="80">
        <v>143066.715</v>
      </c>
      <c r="AU35" s="88"/>
      <c r="AV35" s="88"/>
      <c r="AW35" s="88"/>
      <c r="AX35" s="88"/>
      <c r="AY35" s="88"/>
      <c r="AZ35" s="88"/>
      <c r="BA35" s="88"/>
      <c r="BB35" s="88"/>
      <c r="BC35" s="76">
        <v>0</v>
      </c>
      <c r="BD35" s="124"/>
    </row>
    <row r="36" spans="1:59" x14ac:dyDescent="0.55000000000000004">
      <c r="A36" s="63">
        <v>2</v>
      </c>
      <c r="B36" s="63">
        <v>3</v>
      </c>
      <c r="C36" s="63" t="s">
        <v>51</v>
      </c>
      <c r="D36" s="63" t="s">
        <v>53</v>
      </c>
      <c r="E36" s="72">
        <v>0</v>
      </c>
      <c r="F36" s="87"/>
      <c r="G36" s="72">
        <v>0</v>
      </c>
      <c r="H36" s="72">
        <v>0</v>
      </c>
      <c r="I36" s="72">
        <v>0</v>
      </c>
      <c r="J36" s="72">
        <v>0</v>
      </c>
      <c r="K36" s="72">
        <v>0</v>
      </c>
      <c r="L36" s="88"/>
      <c r="M36" s="88"/>
      <c r="N36" s="88"/>
      <c r="O36" s="88"/>
      <c r="P36" s="88"/>
      <c r="Q36" s="88"/>
      <c r="R36" s="74">
        <v>0</v>
      </c>
      <c r="S36" s="91">
        <v>0</v>
      </c>
      <c r="T36" s="89"/>
      <c r="U36" s="76">
        <v>0</v>
      </c>
      <c r="V36" s="89"/>
      <c r="W36" s="89"/>
      <c r="X36" s="19">
        <v>0</v>
      </c>
      <c r="Y36" s="90"/>
      <c r="Z36" s="76">
        <v>0</v>
      </c>
      <c r="AA36" s="76">
        <v>0</v>
      </c>
      <c r="AB36" s="76">
        <v>0</v>
      </c>
      <c r="AC36" s="19">
        <v>0</v>
      </c>
      <c r="AD36" s="76">
        <v>0</v>
      </c>
      <c r="AE36" s="76">
        <v>0</v>
      </c>
      <c r="AF36" s="76">
        <v>0</v>
      </c>
      <c r="AG36" s="74">
        <v>0</v>
      </c>
      <c r="AH36" s="76">
        <v>0</v>
      </c>
      <c r="AI36" s="76">
        <v>0</v>
      </c>
      <c r="AJ36" s="76">
        <v>0</v>
      </c>
      <c r="AK36" s="80">
        <v>0</v>
      </c>
      <c r="AL36" s="80">
        <v>847.95299999999997</v>
      </c>
      <c r="AM36" s="88"/>
      <c r="AN36" s="88"/>
      <c r="AO36" s="80">
        <v>0</v>
      </c>
      <c r="AP36" s="80">
        <v>176.833</v>
      </c>
      <c r="AQ36" s="80">
        <v>0</v>
      </c>
      <c r="AR36" s="80">
        <v>0</v>
      </c>
      <c r="AS36" s="80">
        <v>0</v>
      </c>
      <c r="AT36" s="80">
        <v>35711.156999999999</v>
      </c>
      <c r="AU36" s="88"/>
      <c r="AV36" s="88"/>
      <c r="AW36" s="88"/>
      <c r="AX36" s="88"/>
      <c r="AY36" s="88"/>
      <c r="AZ36" s="88"/>
      <c r="BA36" s="88"/>
      <c r="BB36" s="88"/>
      <c r="BC36" s="76">
        <v>0</v>
      </c>
      <c r="BD36" s="124"/>
    </row>
    <row r="37" spans="1:59" x14ac:dyDescent="0.55000000000000004">
      <c r="A37" s="63"/>
      <c r="B37" s="63"/>
      <c r="C37" s="63"/>
      <c r="D37" s="63"/>
      <c r="E37" s="72"/>
      <c r="F37" s="72"/>
      <c r="G37" s="63"/>
      <c r="H37" s="72"/>
      <c r="I37" s="63"/>
      <c r="J37" s="63"/>
      <c r="K37" s="72"/>
      <c r="L37" s="63"/>
      <c r="M37" s="63"/>
      <c r="N37" s="72"/>
      <c r="O37" s="63"/>
      <c r="P37" s="63"/>
      <c r="Q37" s="72"/>
      <c r="R37" s="74"/>
      <c r="S37" s="76"/>
      <c r="T37" s="74"/>
      <c r="U37" s="76"/>
      <c r="V37" s="74"/>
      <c r="W37" s="74"/>
      <c r="X37" s="19"/>
      <c r="Y37" s="86"/>
      <c r="Z37" s="76"/>
      <c r="AA37" s="76"/>
      <c r="AB37" s="76"/>
      <c r="AC37" s="76"/>
      <c r="AD37" s="76"/>
      <c r="AE37" s="76"/>
      <c r="AF37" s="76"/>
      <c r="AG37" s="74"/>
      <c r="AH37" s="76"/>
      <c r="AI37" s="76"/>
      <c r="AJ37" s="76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76"/>
      <c r="BD37" s="124"/>
    </row>
    <row r="38" spans="1:59" x14ac:dyDescent="0.55000000000000004">
      <c r="A38" s="331" t="s">
        <v>52</v>
      </c>
      <c r="B38" s="331"/>
      <c r="C38" s="331"/>
      <c r="D38" s="63"/>
      <c r="E38" s="72">
        <v>0</v>
      </c>
      <c r="F38" s="87"/>
      <c r="G38" s="72">
        <v>0</v>
      </c>
      <c r="H38" s="72">
        <v>0</v>
      </c>
      <c r="I38" s="72">
        <v>0</v>
      </c>
      <c r="J38" s="72">
        <v>0</v>
      </c>
      <c r="K38" s="72">
        <v>0</v>
      </c>
      <c r="L38" s="88"/>
      <c r="M38" s="88"/>
      <c r="N38" s="88"/>
      <c r="O38" s="88"/>
      <c r="P38" s="88"/>
      <c r="Q38" s="88"/>
      <c r="R38" s="74">
        <v>0</v>
      </c>
      <c r="S38" s="91">
        <v>0</v>
      </c>
      <c r="T38" s="89"/>
      <c r="U38" s="76">
        <v>0</v>
      </c>
      <c r="V38" s="89"/>
      <c r="W38" s="89"/>
      <c r="X38" s="19">
        <v>0</v>
      </c>
      <c r="Y38" s="90"/>
      <c r="Z38" s="76">
        <v>0</v>
      </c>
      <c r="AA38" s="76">
        <v>0</v>
      </c>
      <c r="AB38" s="76">
        <v>0</v>
      </c>
      <c r="AC38" s="76">
        <v>0</v>
      </c>
      <c r="AD38" s="76">
        <v>0</v>
      </c>
      <c r="AE38" s="76">
        <v>0</v>
      </c>
      <c r="AF38" s="76">
        <v>0</v>
      </c>
      <c r="AG38" s="74">
        <v>0</v>
      </c>
      <c r="AH38" s="76">
        <v>0</v>
      </c>
      <c r="AI38" s="76">
        <v>0</v>
      </c>
      <c r="AJ38" s="76">
        <v>0</v>
      </c>
      <c r="AK38" s="80">
        <v>0</v>
      </c>
      <c r="AL38" s="80">
        <v>20893.503000000004</v>
      </c>
      <c r="AM38" s="88"/>
      <c r="AN38" s="88"/>
      <c r="AO38" s="80">
        <v>0</v>
      </c>
      <c r="AP38" s="80">
        <v>286.56900000000002</v>
      </c>
      <c r="AQ38" s="80">
        <v>0</v>
      </c>
      <c r="AR38" s="80">
        <v>0</v>
      </c>
      <c r="AS38" s="80">
        <v>0</v>
      </c>
      <c r="AT38" s="80">
        <v>178777.872</v>
      </c>
      <c r="AU38" s="88"/>
      <c r="AV38" s="88"/>
      <c r="AW38" s="88"/>
      <c r="AX38" s="88"/>
      <c r="AY38" s="88"/>
      <c r="AZ38" s="88"/>
      <c r="BA38" s="88"/>
      <c r="BB38" s="88"/>
      <c r="BC38" s="76">
        <v>0</v>
      </c>
      <c r="BD38" s="124"/>
    </row>
    <row r="39" spans="1:59" x14ac:dyDescent="0.55000000000000004">
      <c r="A39" s="305"/>
      <c r="B39" s="305"/>
      <c r="C39" s="305"/>
      <c r="D39" s="63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4"/>
      <c r="S39" s="76"/>
      <c r="T39" s="74"/>
      <c r="U39" s="76"/>
      <c r="V39" s="74"/>
      <c r="W39" s="74"/>
      <c r="X39" s="19"/>
      <c r="Y39" s="86"/>
      <c r="Z39" s="76"/>
      <c r="AA39" s="76"/>
      <c r="AB39" s="76"/>
      <c r="AC39" s="76"/>
      <c r="AD39" s="79"/>
      <c r="AE39" s="79"/>
      <c r="AF39" s="79"/>
      <c r="AG39" s="245"/>
      <c r="AH39" s="79"/>
      <c r="AI39" s="79"/>
      <c r="AJ39" s="79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76"/>
      <c r="BD39" s="124"/>
    </row>
    <row r="40" spans="1:59" x14ac:dyDescent="0.55000000000000004">
      <c r="A40" s="305">
        <v>1</v>
      </c>
      <c r="B40" s="305">
        <v>1</v>
      </c>
      <c r="C40" s="305" t="s">
        <v>51</v>
      </c>
      <c r="D40" s="63" t="s">
        <v>54</v>
      </c>
      <c r="E40" s="72">
        <v>0</v>
      </c>
      <c r="F40" s="87"/>
      <c r="G40" s="72">
        <v>0</v>
      </c>
      <c r="H40" s="72">
        <v>0</v>
      </c>
      <c r="I40" s="72">
        <v>0</v>
      </c>
      <c r="J40" s="72">
        <v>0</v>
      </c>
      <c r="K40" s="72">
        <v>0</v>
      </c>
      <c r="L40" s="88"/>
      <c r="M40" s="88"/>
      <c r="N40" s="88"/>
      <c r="O40" s="88"/>
      <c r="P40" s="88"/>
      <c r="Q40" s="88"/>
      <c r="R40" s="74">
        <v>0</v>
      </c>
      <c r="S40" s="76">
        <v>0</v>
      </c>
      <c r="T40" s="89"/>
      <c r="U40" s="76">
        <v>0</v>
      </c>
      <c r="V40" s="89"/>
      <c r="W40" s="89"/>
      <c r="X40" s="19">
        <v>0</v>
      </c>
      <c r="Y40" s="90"/>
      <c r="Z40" s="76">
        <v>0</v>
      </c>
      <c r="AA40" s="76">
        <v>0</v>
      </c>
      <c r="AB40" s="76">
        <v>0</v>
      </c>
      <c r="AC40" s="76">
        <v>0</v>
      </c>
      <c r="AD40" s="79">
        <v>0</v>
      </c>
      <c r="AE40" s="79">
        <v>0</v>
      </c>
      <c r="AF40" s="79">
        <v>0</v>
      </c>
      <c r="AG40" s="245">
        <v>0</v>
      </c>
      <c r="AH40" s="79">
        <v>0</v>
      </c>
      <c r="AI40" s="79">
        <v>0</v>
      </c>
      <c r="AJ40" s="79">
        <v>0</v>
      </c>
      <c r="AK40" s="80">
        <v>0</v>
      </c>
      <c r="AL40" s="80">
        <v>17.725000000000001</v>
      </c>
      <c r="AM40" s="88"/>
      <c r="AN40" s="88"/>
      <c r="AO40" s="80">
        <v>0</v>
      </c>
      <c r="AP40" s="80">
        <v>0</v>
      </c>
      <c r="AQ40" s="80">
        <v>0</v>
      </c>
      <c r="AR40" s="80">
        <v>0</v>
      </c>
      <c r="AS40" s="80">
        <v>0</v>
      </c>
      <c r="AT40" s="80">
        <v>130.65700000000001</v>
      </c>
      <c r="AU40" s="88"/>
      <c r="AV40" s="88"/>
      <c r="AW40" s="88"/>
      <c r="AX40" s="88"/>
      <c r="AY40" s="88"/>
      <c r="AZ40" s="88"/>
      <c r="BA40" s="88"/>
      <c r="BB40" s="88"/>
      <c r="BC40" s="76">
        <v>0</v>
      </c>
      <c r="BD40" s="124"/>
    </row>
    <row r="41" spans="1:59" x14ac:dyDescent="0.55000000000000004">
      <c r="A41" s="63">
        <v>2</v>
      </c>
      <c r="B41" s="63">
        <v>3</v>
      </c>
      <c r="C41" s="63" t="s">
        <v>51</v>
      </c>
      <c r="D41" s="63" t="s">
        <v>54</v>
      </c>
      <c r="E41" s="72">
        <v>0</v>
      </c>
      <c r="F41" s="87"/>
      <c r="G41" s="72">
        <v>0</v>
      </c>
      <c r="H41" s="72">
        <v>0</v>
      </c>
      <c r="I41" s="72">
        <v>0</v>
      </c>
      <c r="J41" s="72">
        <v>0</v>
      </c>
      <c r="K41" s="72">
        <v>0</v>
      </c>
      <c r="L41" s="88"/>
      <c r="M41" s="88"/>
      <c r="N41" s="88"/>
      <c r="O41" s="88"/>
      <c r="P41" s="88"/>
      <c r="Q41" s="88"/>
      <c r="R41" s="74">
        <v>0</v>
      </c>
      <c r="S41" s="91">
        <v>0</v>
      </c>
      <c r="T41" s="89"/>
      <c r="U41" s="76">
        <v>0</v>
      </c>
      <c r="V41" s="89"/>
      <c r="W41" s="89"/>
      <c r="X41" s="19">
        <v>0</v>
      </c>
      <c r="Y41" s="90"/>
      <c r="Z41" s="76">
        <v>0</v>
      </c>
      <c r="AA41" s="76">
        <v>0</v>
      </c>
      <c r="AB41" s="76">
        <v>0</v>
      </c>
      <c r="AC41" s="19">
        <v>0</v>
      </c>
      <c r="AD41" s="76">
        <v>0</v>
      </c>
      <c r="AE41" s="76">
        <v>0</v>
      </c>
      <c r="AF41" s="76">
        <v>0</v>
      </c>
      <c r="AG41" s="74">
        <v>0</v>
      </c>
      <c r="AH41" s="76">
        <v>0</v>
      </c>
      <c r="AI41" s="76">
        <v>0</v>
      </c>
      <c r="AJ41" s="76">
        <v>0</v>
      </c>
      <c r="AK41" s="80">
        <v>0</v>
      </c>
      <c r="AL41" s="80">
        <v>469.63699999999994</v>
      </c>
      <c r="AM41" s="88"/>
      <c r="AN41" s="88"/>
      <c r="AO41" s="80">
        <v>0</v>
      </c>
      <c r="AP41" s="80">
        <v>20.730000000000004</v>
      </c>
      <c r="AQ41" s="80">
        <v>0</v>
      </c>
      <c r="AR41" s="80">
        <v>0</v>
      </c>
      <c r="AS41" s="80">
        <v>0</v>
      </c>
      <c r="AT41" s="80">
        <v>3376.1480000000001</v>
      </c>
      <c r="AU41" s="88"/>
      <c r="AV41" s="88"/>
      <c r="AW41" s="88"/>
      <c r="AX41" s="88"/>
      <c r="AY41" s="88"/>
      <c r="AZ41" s="88"/>
      <c r="BA41" s="88"/>
      <c r="BB41" s="88"/>
      <c r="BC41" s="76">
        <v>0</v>
      </c>
      <c r="BD41" s="124"/>
    </row>
    <row r="42" spans="1:59" x14ac:dyDescent="0.55000000000000004">
      <c r="A42" s="305"/>
      <c r="B42" s="305"/>
      <c r="C42" s="305"/>
      <c r="D42" s="63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4"/>
      <c r="S42" s="76"/>
      <c r="T42" s="74"/>
      <c r="U42" s="76"/>
      <c r="V42" s="74"/>
      <c r="W42" s="74"/>
      <c r="X42" s="19"/>
      <c r="Y42" s="86"/>
      <c r="Z42" s="76"/>
      <c r="AA42" s="76"/>
      <c r="AB42" s="76"/>
      <c r="AC42" s="76"/>
      <c r="AD42" s="79"/>
      <c r="AE42" s="79"/>
      <c r="AF42" s="79"/>
      <c r="AG42" s="245"/>
      <c r="AH42" s="79"/>
      <c r="AI42" s="79"/>
      <c r="AJ42" s="79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76"/>
      <c r="BD42" s="124"/>
    </row>
    <row r="43" spans="1:59" x14ac:dyDescent="0.55000000000000004">
      <c r="A43" s="331" t="s">
        <v>52</v>
      </c>
      <c r="B43" s="331"/>
      <c r="C43" s="331"/>
      <c r="D43" s="63"/>
      <c r="E43" s="72">
        <v>0</v>
      </c>
      <c r="F43" s="87"/>
      <c r="G43" s="72">
        <v>0</v>
      </c>
      <c r="H43" s="72">
        <v>0</v>
      </c>
      <c r="I43" s="72">
        <v>0</v>
      </c>
      <c r="J43" s="72">
        <v>0</v>
      </c>
      <c r="K43" s="72">
        <v>0</v>
      </c>
      <c r="L43" s="88"/>
      <c r="M43" s="88"/>
      <c r="N43" s="88"/>
      <c r="O43" s="88"/>
      <c r="P43" s="88"/>
      <c r="Q43" s="88"/>
      <c r="R43" s="74">
        <v>0</v>
      </c>
      <c r="S43" s="76">
        <v>0</v>
      </c>
      <c r="T43" s="89"/>
      <c r="U43" s="76">
        <v>0</v>
      </c>
      <c r="V43" s="89"/>
      <c r="W43" s="89"/>
      <c r="X43" s="19">
        <v>0</v>
      </c>
      <c r="Y43" s="90"/>
      <c r="Z43" s="76">
        <v>0</v>
      </c>
      <c r="AA43" s="76">
        <v>0</v>
      </c>
      <c r="AB43" s="76">
        <v>0</v>
      </c>
      <c r="AC43" s="76">
        <v>0</v>
      </c>
      <c r="AD43" s="76">
        <v>0</v>
      </c>
      <c r="AE43" s="76">
        <v>0</v>
      </c>
      <c r="AF43" s="76">
        <v>0</v>
      </c>
      <c r="AG43" s="74">
        <v>0</v>
      </c>
      <c r="AH43" s="76">
        <v>0</v>
      </c>
      <c r="AI43" s="76">
        <v>0</v>
      </c>
      <c r="AJ43" s="76">
        <v>0</v>
      </c>
      <c r="AK43" s="80">
        <v>0</v>
      </c>
      <c r="AL43" s="80">
        <v>487.36199999999997</v>
      </c>
      <c r="AM43" s="88"/>
      <c r="AN43" s="88"/>
      <c r="AO43" s="80">
        <v>0</v>
      </c>
      <c r="AP43" s="80">
        <v>20.730000000000004</v>
      </c>
      <c r="AQ43" s="80">
        <v>0</v>
      </c>
      <c r="AR43" s="80">
        <v>0</v>
      </c>
      <c r="AS43" s="80">
        <v>0</v>
      </c>
      <c r="AT43" s="80">
        <v>3506.8050000000003</v>
      </c>
      <c r="AU43" s="88"/>
      <c r="AV43" s="88"/>
      <c r="AW43" s="88"/>
      <c r="AX43" s="88"/>
      <c r="AY43" s="88"/>
      <c r="AZ43" s="88"/>
      <c r="BA43" s="88"/>
      <c r="BB43" s="88"/>
      <c r="BC43" s="76">
        <v>0</v>
      </c>
      <c r="BD43" s="124"/>
    </row>
    <row r="44" spans="1:59" x14ac:dyDescent="0.55000000000000004">
      <c r="A44" s="63"/>
      <c r="B44" s="63"/>
      <c r="C44" s="63"/>
      <c r="D44" s="63"/>
      <c r="E44" s="72"/>
      <c r="F44" s="72"/>
      <c r="G44" s="63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4"/>
      <c r="S44" s="76"/>
      <c r="T44" s="74"/>
      <c r="U44" s="76"/>
      <c r="V44" s="74"/>
      <c r="W44" s="74"/>
      <c r="X44" s="19"/>
      <c r="Y44" s="86"/>
      <c r="Z44" s="76"/>
      <c r="AA44" s="76"/>
      <c r="AB44" s="76"/>
      <c r="AC44" s="76"/>
      <c r="AD44" s="79"/>
      <c r="AE44" s="79"/>
      <c r="AF44" s="79"/>
      <c r="AG44" s="245"/>
      <c r="AH44" s="79"/>
      <c r="AI44" s="79"/>
      <c r="AJ44" s="79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76"/>
      <c r="BD44" s="124"/>
    </row>
    <row r="45" spans="1:59" ht="30.75" customHeight="1" x14ac:dyDescent="0.55000000000000004">
      <c r="A45" s="332" t="s">
        <v>57</v>
      </c>
      <c r="B45" s="333"/>
      <c r="C45" s="333"/>
      <c r="D45" s="334"/>
      <c r="E45" s="72">
        <v>0</v>
      </c>
      <c r="F45" s="87"/>
      <c r="G45" s="72">
        <v>0</v>
      </c>
      <c r="H45" s="72">
        <v>0</v>
      </c>
      <c r="I45" s="72">
        <v>0</v>
      </c>
      <c r="J45" s="72">
        <v>0</v>
      </c>
      <c r="K45" s="72">
        <v>0</v>
      </c>
      <c r="L45" s="88"/>
      <c r="M45" s="88"/>
      <c r="N45" s="88"/>
      <c r="O45" s="88"/>
      <c r="P45" s="88"/>
      <c r="Q45" s="88"/>
      <c r="R45" s="74">
        <v>0</v>
      </c>
      <c r="S45" s="74">
        <v>0</v>
      </c>
      <c r="T45" s="89"/>
      <c r="U45" s="74">
        <v>0</v>
      </c>
      <c r="V45" s="89"/>
      <c r="W45" s="89"/>
      <c r="X45" s="86">
        <v>0</v>
      </c>
      <c r="Y45" s="90"/>
      <c r="Z45" s="76">
        <v>0</v>
      </c>
      <c r="AA45" s="76">
        <v>0</v>
      </c>
      <c r="AB45" s="76">
        <v>0</v>
      </c>
      <c r="AC45" s="76">
        <v>0</v>
      </c>
      <c r="AD45" s="76">
        <v>0</v>
      </c>
      <c r="AE45" s="76">
        <v>0</v>
      </c>
      <c r="AF45" s="76">
        <v>0</v>
      </c>
      <c r="AG45" s="74">
        <v>0</v>
      </c>
      <c r="AH45" s="76">
        <v>0</v>
      </c>
      <c r="AI45" s="76">
        <v>0</v>
      </c>
      <c r="AJ45" s="76">
        <v>0</v>
      </c>
      <c r="AK45" s="80">
        <v>0</v>
      </c>
      <c r="AL45" s="80">
        <v>41531.245000000017</v>
      </c>
      <c r="AM45" s="88"/>
      <c r="AN45" s="88"/>
      <c r="AO45" s="80">
        <v>0</v>
      </c>
      <c r="AP45" s="80">
        <v>1376.2459999999999</v>
      </c>
      <c r="AQ45" s="80">
        <v>0</v>
      </c>
      <c r="AR45" s="80">
        <v>0</v>
      </c>
      <c r="AS45" s="80">
        <v>0</v>
      </c>
      <c r="AT45" s="80">
        <v>482523.21300000005</v>
      </c>
      <c r="AU45" s="88"/>
      <c r="AV45" s="88"/>
      <c r="AW45" s="88"/>
      <c r="AX45" s="88"/>
      <c r="AY45" s="88"/>
      <c r="AZ45" s="88"/>
      <c r="BA45" s="88"/>
      <c r="BB45" s="88"/>
      <c r="BC45" s="91">
        <v>0</v>
      </c>
      <c r="BD45" s="124"/>
    </row>
    <row r="46" spans="1:59" x14ac:dyDescent="0.55000000000000004">
      <c r="A46" s="302"/>
      <c r="B46" s="302"/>
      <c r="C46" s="302"/>
      <c r="D46" s="302"/>
      <c r="E46" s="72"/>
      <c r="F46" s="72"/>
      <c r="G46" s="63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4"/>
      <c r="S46" s="76"/>
      <c r="T46" s="76"/>
      <c r="U46" s="76"/>
      <c r="V46" s="76"/>
      <c r="W46" s="76"/>
      <c r="X46" s="19"/>
      <c r="Y46" s="19"/>
      <c r="Z46" s="76"/>
      <c r="AA46" s="76"/>
      <c r="AB46" s="76"/>
      <c r="AC46" s="76"/>
      <c r="AD46" s="76"/>
      <c r="AE46" s="76"/>
      <c r="AF46" s="76"/>
      <c r="AG46" s="74"/>
      <c r="AH46" s="76"/>
      <c r="AI46" s="76"/>
      <c r="AJ46" s="76"/>
      <c r="AK46" s="80"/>
      <c r="AL46" s="80"/>
      <c r="AM46" s="80"/>
      <c r="AN46" s="80"/>
      <c r="AO46" s="80"/>
      <c r="AP46" s="31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76"/>
      <c r="BD46" s="124"/>
    </row>
    <row r="47" spans="1:59" s="60" customFormat="1" x14ac:dyDescent="0.55000000000000004">
      <c r="A47" s="322" t="s">
        <v>66</v>
      </c>
      <c r="B47" s="323"/>
      <c r="C47" s="323"/>
      <c r="D47" s="323"/>
      <c r="E47" s="324"/>
      <c r="F47" s="301"/>
      <c r="G47" s="63"/>
      <c r="H47" s="72"/>
      <c r="I47" s="72"/>
      <c r="J47" s="63"/>
      <c r="K47" s="72"/>
      <c r="L47" s="72"/>
      <c r="M47" s="63"/>
      <c r="N47" s="72"/>
      <c r="O47" s="72"/>
      <c r="P47" s="63"/>
      <c r="Q47" s="72"/>
      <c r="R47" s="74"/>
      <c r="S47" s="76"/>
      <c r="T47" s="76"/>
      <c r="U47" s="76"/>
      <c r="V47" s="76"/>
      <c r="W47" s="76"/>
      <c r="X47" s="19"/>
      <c r="Y47" s="19"/>
      <c r="Z47" s="76"/>
      <c r="AA47" s="76"/>
      <c r="AB47" s="76"/>
      <c r="AC47" s="76"/>
      <c r="AD47" s="76"/>
      <c r="AE47" s="79"/>
      <c r="AF47" s="79"/>
      <c r="AG47" s="245"/>
      <c r="AH47" s="79"/>
      <c r="AI47" s="79"/>
      <c r="AJ47" s="79"/>
      <c r="AK47" s="310"/>
      <c r="AL47" s="80"/>
      <c r="AM47" s="310"/>
      <c r="AN47" s="80"/>
      <c r="AO47" s="310"/>
      <c r="AP47" s="31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76"/>
      <c r="BD47" s="124"/>
      <c r="BG47" s="125"/>
    </row>
    <row r="48" spans="1:59" x14ac:dyDescent="0.55000000000000004">
      <c r="A48" s="299"/>
      <c r="B48" s="300"/>
      <c r="C48" s="300"/>
      <c r="D48" s="300"/>
      <c r="E48" s="301"/>
      <c r="F48" s="301"/>
      <c r="G48" s="63"/>
      <c r="H48" s="72"/>
      <c r="I48" s="63"/>
      <c r="J48" s="72"/>
      <c r="K48" s="72"/>
      <c r="L48" s="63"/>
      <c r="M48" s="63"/>
      <c r="N48" s="72"/>
      <c r="O48" s="63"/>
      <c r="P48" s="63"/>
      <c r="Q48" s="72"/>
      <c r="R48" s="74"/>
      <c r="S48" s="76"/>
      <c r="T48" s="256"/>
      <c r="U48" s="76"/>
      <c r="V48" s="256"/>
      <c r="W48" s="256"/>
      <c r="X48" s="19"/>
      <c r="Y48" s="257"/>
      <c r="Z48" s="76"/>
      <c r="AA48" s="76"/>
      <c r="AB48" s="76"/>
      <c r="AC48" s="76"/>
      <c r="AD48" s="76"/>
      <c r="AE48" s="79"/>
      <c r="AF48" s="79"/>
      <c r="AG48" s="245"/>
      <c r="AH48" s="79"/>
      <c r="AI48" s="79"/>
      <c r="AJ48" s="79"/>
      <c r="AK48" s="80"/>
      <c r="AL48" s="80"/>
      <c r="AM48" s="310"/>
      <c r="AN48" s="80"/>
      <c r="AO48" s="310"/>
      <c r="AP48" s="31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76"/>
      <c r="BD48" s="124"/>
    </row>
    <row r="49" spans="1:59" x14ac:dyDescent="0.55000000000000004">
      <c r="A49" s="63">
        <v>1</v>
      </c>
      <c r="B49" s="300">
        <v>1</v>
      </c>
      <c r="C49" s="63" t="s">
        <v>51</v>
      </c>
      <c r="D49" s="63" t="s">
        <v>67</v>
      </c>
      <c r="E49" s="193">
        <v>86.251999999999995</v>
      </c>
      <c r="F49" s="88"/>
      <c r="G49" s="221">
        <v>5.117</v>
      </c>
      <c r="H49" s="72">
        <v>91.369</v>
      </c>
      <c r="I49" s="72">
        <v>4564.3940000000002</v>
      </c>
      <c r="J49" s="72">
        <v>4564.3940000000002</v>
      </c>
      <c r="K49" s="72">
        <v>4556.12</v>
      </c>
      <c r="L49" s="88"/>
      <c r="M49" s="88"/>
      <c r="N49" s="88"/>
      <c r="O49" s="88"/>
      <c r="P49" s="88"/>
      <c r="Q49" s="88"/>
      <c r="R49" s="98">
        <v>5.6003677396053364</v>
      </c>
      <c r="S49" s="76">
        <v>2.7829460004481286</v>
      </c>
      <c r="T49" s="88"/>
      <c r="U49" s="76">
        <v>147.27150705803271</v>
      </c>
      <c r="V49" s="103"/>
      <c r="W49" s="103"/>
      <c r="X49" s="19">
        <v>18.896703483529244</v>
      </c>
      <c r="Y49" s="258"/>
      <c r="Z49" s="76">
        <v>30.993055555555557</v>
      </c>
      <c r="AA49" s="76">
        <v>6.9444444444444441E-3</v>
      </c>
      <c r="AB49" s="19">
        <v>744</v>
      </c>
      <c r="AC49" s="76">
        <v>743.83333333333337</v>
      </c>
      <c r="AD49" s="79">
        <v>0.16666666666666666</v>
      </c>
      <c r="AE49" s="79">
        <v>0</v>
      </c>
      <c r="AF49" s="79">
        <v>0</v>
      </c>
      <c r="AG49" s="245">
        <v>0.16666666666666666</v>
      </c>
      <c r="AH49" s="79">
        <v>0</v>
      </c>
      <c r="AI49" s="79">
        <v>0</v>
      </c>
      <c r="AJ49" s="79">
        <v>0</v>
      </c>
      <c r="AK49" s="80">
        <v>86.251999999999995</v>
      </c>
      <c r="AL49" s="80">
        <v>2044.8310000000004</v>
      </c>
      <c r="AM49" s="88"/>
      <c r="AN49" s="88"/>
      <c r="AO49" s="80">
        <v>5.117</v>
      </c>
      <c r="AP49" s="80">
        <v>179.42399999999992</v>
      </c>
      <c r="AQ49" s="80">
        <v>4564.3940000000002</v>
      </c>
      <c r="AR49" s="80">
        <v>4564.3940000000002</v>
      </c>
      <c r="AS49" s="80">
        <v>4556.12</v>
      </c>
      <c r="AT49" s="80">
        <v>374842.00799999991</v>
      </c>
      <c r="AU49" s="88"/>
      <c r="AV49" s="88"/>
      <c r="AW49" s="88"/>
      <c r="AX49" s="88"/>
      <c r="AY49" s="88"/>
      <c r="AZ49" s="88"/>
      <c r="BA49" s="88"/>
      <c r="BB49" s="88"/>
      <c r="BC49" s="76">
        <v>30.993055555555557</v>
      </c>
      <c r="BD49" s="124"/>
      <c r="BE49" s="270" t="e">
        <v>#REF!</v>
      </c>
      <c r="BF49" s="266" t="e">
        <v>#REF!</v>
      </c>
    </row>
    <row r="50" spans="1:59" x14ac:dyDescent="0.55000000000000004">
      <c r="A50" s="63">
        <v>2</v>
      </c>
      <c r="B50" s="300">
        <v>3</v>
      </c>
      <c r="C50" s="63" t="s">
        <v>51</v>
      </c>
      <c r="D50" s="63" t="s">
        <v>67</v>
      </c>
      <c r="E50" s="193">
        <v>0</v>
      </c>
      <c r="F50" s="88"/>
      <c r="G50" s="221">
        <v>0</v>
      </c>
      <c r="H50" s="221">
        <v>0</v>
      </c>
      <c r="I50" s="72">
        <v>0</v>
      </c>
      <c r="J50" s="72">
        <v>0</v>
      </c>
      <c r="K50" s="72">
        <v>0</v>
      </c>
      <c r="L50" s="88"/>
      <c r="M50" s="88"/>
      <c r="N50" s="88"/>
      <c r="O50" s="88"/>
      <c r="P50" s="88"/>
      <c r="Q50" s="88"/>
      <c r="R50" s="74">
        <v>0</v>
      </c>
      <c r="S50" s="76">
        <v>0</v>
      </c>
      <c r="T50" s="88"/>
      <c r="U50" s="76">
        <v>0</v>
      </c>
      <c r="V50" s="103"/>
      <c r="W50" s="103"/>
      <c r="X50" s="19">
        <v>0</v>
      </c>
      <c r="Y50" s="258"/>
      <c r="Z50" s="76">
        <v>0</v>
      </c>
      <c r="AA50" s="76">
        <v>0</v>
      </c>
      <c r="AB50" s="76">
        <v>0</v>
      </c>
      <c r="AC50" s="76">
        <v>0</v>
      </c>
      <c r="AD50" s="79">
        <v>0</v>
      </c>
      <c r="AE50" s="79">
        <v>0</v>
      </c>
      <c r="AF50" s="79">
        <v>0</v>
      </c>
      <c r="AG50" s="245">
        <v>0</v>
      </c>
      <c r="AH50" s="79">
        <v>0</v>
      </c>
      <c r="AI50" s="79">
        <v>0</v>
      </c>
      <c r="AJ50" s="79">
        <v>0</v>
      </c>
      <c r="AK50" s="80">
        <v>0</v>
      </c>
      <c r="AL50" s="80">
        <v>527.05600000000015</v>
      </c>
      <c r="AM50" s="88"/>
      <c r="AN50" s="88"/>
      <c r="AO50" s="80">
        <v>0</v>
      </c>
      <c r="AP50" s="80">
        <v>1060.116</v>
      </c>
      <c r="AQ50" s="80">
        <v>0</v>
      </c>
      <c r="AR50" s="80">
        <v>0</v>
      </c>
      <c r="AS50" s="80">
        <v>0</v>
      </c>
      <c r="AT50" s="80">
        <v>89383.67</v>
      </c>
      <c r="AU50" s="88"/>
      <c r="AV50" s="88"/>
      <c r="AW50" s="88"/>
      <c r="AX50" s="88"/>
      <c r="AY50" s="88"/>
      <c r="AZ50" s="88"/>
      <c r="BA50" s="88"/>
      <c r="BB50" s="88"/>
      <c r="BC50" s="76">
        <v>0</v>
      </c>
      <c r="BD50" s="124"/>
      <c r="BE50" s="270"/>
      <c r="BF50" s="266"/>
    </row>
    <row r="51" spans="1:59" x14ac:dyDescent="0.55000000000000004">
      <c r="A51" s="63">
        <v>3</v>
      </c>
      <c r="B51" s="300">
        <v>4</v>
      </c>
      <c r="C51" s="63" t="s">
        <v>51</v>
      </c>
      <c r="D51" s="63" t="s">
        <v>67</v>
      </c>
      <c r="E51" s="193">
        <v>5.45</v>
      </c>
      <c r="F51" s="88"/>
      <c r="G51" s="221">
        <v>8.2089999999999996</v>
      </c>
      <c r="H51" s="72">
        <v>13.659000000000001</v>
      </c>
      <c r="I51" s="72">
        <v>284.767</v>
      </c>
      <c r="J51" s="72">
        <v>284.767</v>
      </c>
      <c r="K51" s="72">
        <v>284.25099999999998</v>
      </c>
      <c r="L51" s="88"/>
      <c r="M51" s="88"/>
      <c r="N51" s="88"/>
      <c r="O51" s="88"/>
      <c r="P51" s="88"/>
      <c r="Q51" s="88"/>
      <c r="R51" s="74">
        <v>60.099568050369712</v>
      </c>
      <c r="S51" s="76">
        <v>0.17580645161290323</v>
      </c>
      <c r="T51" s="88"/>
      <c r="U51" s="76">
        <v>9.1860322580645164</v>
      </c>
      <c r="V51" s="103"/>
      <c r="W51" s="103"/>
      <c r="X51" s="19">
        <v>19.138453542720892</v>
      </c>
      <c r="Y51" s="258"/>
      <c r="Z51" s="76">
        <v>31</v>
      </c>
      <c r="AA51" s="76">
        <v>0</v>
      </c>
      <c r="AB51" s="76">
        <v>744</v>
      </c>
      <c r="AC51" s="76">
        <v>744</v>
      </c>
      <c r="AD51" s="79">
        <v>0</v>
      </c>
      <c r="AE51" s="79">
        <v>0</v>
      </c>
      <c r="AF51" s="79">
        <v>0</v>
      </c>
      <c r="AG51" s="245">
        <v>0</v>
      </c>
      <c r="AH51" s="79">
        <v>0</v>
      </c>
      <c r="AI51" s="79">
        <v>0</v>
      </c>
      <c r="AJ51" s="79">
        <v>0</v>
      </c>
      <c r="AK51" s="80">
        <v>5.45</v>
      </c>
      <c r="AL51" s="80">
        <v>739.1339999999999</v>
      </c>
      <c r="AM51" s="88"/>
      <c r="AN51" s="88"/>
      <c r="AO51" s="80">
        <v>8.2089999999999996</v>
      </c>
      <c r="AP51" s="80">
        <v>907.21399999999994</v>
      </c>
      <c r="AQ51" s="80">
        <v>284.767</v>
      </c>
      <c r="AR51" s="80">
        <v>284.767</v>
      </c>
      <c r="AS51" s="80">
        <v>284.25099999999998</v>
      </c>
      <c r="AT51" s="80">
        <v>127643.31299999998</v>
      </c>
      <c r="AU51" s="88"/>
      <c r="AV51" s="88"/>
      <c r="AW51" s="88"/>
      <c r="AX51" s="88"/>
      <c r="AY51" s="88"/>
      <c r="AZ51" s="88"/>
      <c r="BA51" s="88"/>
      <c r="BB51" s="88"/>
      <c r="BC51" s="76">
        <v>31</v>
      </c>
      <c r="BD51" s="124"/>
      <c r="BE51" s="270" t="e">
        <v>#REF!</v>
      </c>
      <c r="BF51" s="266" t="e">
        <v>#REF!</v>
      </c>
    </row>
    <row r="52" spans="1:59" x14ac:dyDescent="0.55000000000000004">
      <c r="A52" s="63">
        <v>4</v>
      </c>
      <c r="B52" s="305">
        <v>9</v>
      </c>
      <c r="C52" s="63" t="s">
        <v>51</v>
      </c>
      <c r="D52" s="63" t="s">
        <v>67</v>
      </c>
      <c r="E52" s="193">
        <v>46.076000000000001</v>
      </c>
      <c r="F52" s="87"/>
      <c r="G52" s="221">
        <v>9.8409999999999993</v>
      </c>
      <c r="H52" s="72">
        <v>55.917000000000002</v>
      </c>
      <c r="I52" s="72">
        <v>2438.973</v>
      </c>
      <c r="J52" s="72">
        <v>2438.973</v>
      </c>
      <c r="K52" s="72">
        <v>2434.5520000000001</v>
      </c>
      <c r="L52" s="88"/>
      <c r="M52" s="88"/>
      <c r="N52" s="88"/>
      <c r="O52" s="88"/>
      <c r="P52" s="88"/>
      <c r="Q52" s="88"/>
      <c r="R52" s="74">
        <v>17.599298960959992</v>
      </c>
      <c r="S52" s="76">
        <v>1.4937511819532623</v>
      </c>
      <c r="T52" s="88"/>
      <c r="U52" s="76">
        <v>79.069771714169931</v>
      </c>
      <c r="V52" s="89"/>
      <c r="W52" s="89"/>
      <c r="X52" s="19">
        <v>18.891558045128011</v>
      </c>
      <c r="Y52" s="90"/>
      <c r="Z52" s="76">
        <v>30.845833333333331</v>
      </c>
      <c r="AA52" s="76">
        <v>0.15416666666666667</v>
      </c>
      <c r="AB52" s="76">
        <v>744</v>
      </c>
      <c r="AC52" s="76">
        <v>740.3</v>
      </c>
      <c r="AD52" s="79">
        <v>3.7</v>
      </c>
      <c r="AE52" s="79">
        <v>0</v>
      </c>
      <c r="AF52" s="79">
        <v>0</v>
      </c>
      <c r="AG52" s="245">
        <v>3.7</v>
      </c>
      <c r="AH52" s="79">
        <v>0</v>
      </c>
      <c r="AI52" s="79">
        <v>0</v>
      </c>
      <c r="AJ52" s="79">
        <v>0</v>
      </c>
      <c r="AK52" s="80">
        <v>46.076000000000001</v>
      </c>
      <c r="AL52" s="80">
        <v>1637.9779999999998</v>
      </c>
      <c r="AM52" s="88"/>
      <c r="AN52" s="88"/>
      <c r="AO52" s="80">
        <v>9.8409999999999993</v>
      </c>
      <c r="AP52" s="80">
        <v>185.05699999999996</v>
      </c>
      <c r="AQ52" s="80">
        <v>2438.973</v>
      </c>
      <c r="AR52" s="80">
        <v>2438.973</v>
      </c>
      <c r="AS52" s="80">
        <v>2434.5520000000001</v>
      </c>
      <c r="AT52" s="80">
        <v>354388.25199999998</v>
      </c>
      <c r="AU52" s="88"/>
      <c r="AV52" s="88"/>
      <c r="AW52" s="88"/>
      <c r="AX52" s="88"/>
      <c r="AY52" s="88"/>
      <c r="AZ52" s="88"/>
      <c r="BA52" s="88"/>
      <c r="BB52" s="88"/>
      <c r="BC52" s="76">
        <v>30.845833333333331</v>
      </c>
      <c r="BD52" s="124"/>
      <c r="BE52" s="270" t="e">
        <v>#REF!</v>
      </c>
      <c r="BF52" s="266" t="e">
        <v>#REF!</v>
      </c>
    </row>
    <row r="53" spans="1:59" x14ac:dyDescent="0.55000000000000004">
      <c r="A53" s="63">
        <v>5</v>
      </c>
      <c r="B53" s="305">
        <v>10</v>
      </c>
      <c r="C53" s="63" t="s">
        <v>51</v>
      </c>
      <c r="D53" s="63" t="s">
        <v>67</v>
      </c>
      <c r="E53" s="193">
        <v>56.298999999999999</v>
      </c>
      <c r="F53" s="87"/>
      <c r="G53" s="221">
        <v>105.619</v>
      </c>
      <c r="H53" s="72">
        <v>161.91800000000001</v>
      </c>
      <c r="I53" s="72">
        <v>2974.8690000000001</v>
      </c>
      <c r="J53" s="72">
        <v>2974.8690000000001</v>
      </c>
      <c r="K53" s="72">
        <v>2969.4760000000001</v>
      </c>
      <c r="L53" s="88"/>
      <c r="M53" s="88"/>
      <c r="N53" s="88"/>
      <c r="O53" s="88"/>
      <c r="P53" s="88"/>
      <c r="Q53" s="88"/>
      <c r="R53" s="74">
        <v>65.229931199743078</v>
      </c>
      <c r="S53" s="76">
        <v>1.8160967741935483</v>
      </c>
      <c r="T53" s="88"/>
      <c r="U53" s="76">
        <v>95.963516129032257</v>
      </c>
      <c r="V53" s="89"/>
      <c r="W53" s="89"/>
      <c r="X53" s="19">
        <v>18.924866943720883</v>
      </c>
      <c r="Y53" s="90"/>
      <c r="Z53" s="76">
        <v>31</v>
      </c>
      <c r="AA53" s="76">
        <v>0</v>
      </c>
      <c r="AB53" s="76">
        <v>744</v>
      </c>
      <c r="AC53" s="76">
        <v>744</v>
      </c>
      <c r="AD53" s="79">
        <v>0</v>
      </c>
      <c r="AE53" s="79">
        <v>0</v>
      </c>
      <c r="AF53" s="79">
        <v>0</v>
      </c>
      <c r="AG53" s="245">
        <v>0</v>
      </c>
      <c r="AH53" s="79">
        <v>0</v>
      </c>
      <c r="AI53" s="79">
        <v>0</v>
      </c>
      <c r="AJ53" s="79">
        <v>0</v>
      </c>
      <c r="AK53" s="80">
        <v>56.298999999999999</v>
      </c>
      <c r="AL53" s="80">
        <v>887.32599999999968</v>
      </c>
      <c r="AM53" s="88"/>
      <c r="AN53" s="88"/>
      <c r="AO53" s="80">
        <v>105.619</v>
      </c>
      <c r="AP53" s="80">
        <v>654.38200000000006</v>
      </c>
      <c r="AQ53" s="80">
        <v>2974.8690000000001</v>
      </c>
      <c r="AR53" s="80">
        <v>2974.8690000000001</v>
      </c>
      <c r="AS53" s="80">
        <v>2969.4760000000001</v>
      </c>
      <c r="AT53" s="80">
        <v>205818.91099999999</v>
      </c>
      <c r="AU53" s="88"/>
      <c r="AV53" s="88"/>
      <c r="AW53" s="88"/>
      <c r="AX53" s="88"/>
      <c r="AY53" s="88"/>
      <c r="AZ53" s="88"/>
      <c r="BA53" s="88"/>
      <c r="BB53" s="88"/>
      <c r="BC53" s="76">
        <v>31</v>
      </c>
      <c r="BD53" s="124"/>
      <c r="BE53" s="270" t="e">
        <v>#REF!</v>
      </c>
      <c r="BF53" s="266" t="e">
        <v>#REF!</v>
      </c>
    </row>
    <row r="54" spans="1:59" x14ac:dyDescent="0.55000000000000004">
      <c r="A54" s="63">
        <v>6</v>
      </c>
      <c r="B54" s="305" t="s">
        <v>77</v>
      </c>
      <c r="C54" s="63" t="s">
        <v>51</v>
      </c>
      <c r="D54" s="63" t="s">
        <v>67</v>
      </c>
      <c r="E54" s="72">
        <v>0</v>
      </c>
      <c r="F54" s="87"/>
      <c r="G54" s="72">
        <v>0</v>
      </c>
      <c r="H54" s="72">
        <v>0</v>
      </c>
      <c r="I54" s="72">
        <v>0</v>
      </c>
      <c r="J54" s="72">
        <v>0</v>
      </c>
      <c r="K54" s="72">
        <v>0</v>
      </c>
      <c r="L54" s="88"/>
      <c r="M54" s="88"/>
      <c r="N54" s="88"/>
      <c r="O54" s="88"/>
      <c r="P54" s="88"/>
      <c r="Q54" s="88"/>
      <c r="R54" s="74">
        <v>0</v>
      </c>
      <c r="S54" s="76">
        <v>0</v>
      </c>
      <c r="T54" s="88"/>
      <c r="U54" s="76">
        <v>0</v>
      </c>
      <c r="V54" s="89"/>
      <c r="W54" s="89"/>
      <c r="X54" s="19">
        <v>0</v>
      </c>
      <c r="Y54" s="90"/>
      <c r="Z54" s="76">
        <v>0</v>
      </c>
      <c r="AA54" s="76">
        <v>0</v>
      </c>
      <c r="AB54" s="76">
        <v>0</v>
      </c>
      <c r="AC54" s="76">
        <v>0</v>
      </c>
      <c r="AD54" s="79">
        <v>0</v>
      </c>
      <c r="AE54" s="79">
        <v>0</v>
      </c>
      <c r="AF54" s="79">
        <v>0</v>
      </c>
      <c r="AG54" s="245">
        <v>0</v>
      </c>
      <c r="AH54" s="79">
        <v>0</v>
      </c>
      <c r="AI54" s="79">
        <v>0</v>
      </c>
      <c r="AJ54" s="79">
        <v>0</v>
      </c>
      <c r="AK54" s="80">
        <v>0</v>
      </c>
      <c r="AL54" s="80">
        <v>363.81600000000003</v>
      </c>
      <c r="AM54" s="88"/>
      <c r="AN54" s="88"/>
      <c r="AO54" s="80">
        <v>0</v>
      </c>
      <c r="AP54" s="80">
        <v>393.43099999999998</v>
      </c>
      <c r="AQ54" s="80">
        <v>0</v>
      </c>
      <c r="AR54" s="80">
        <v>0</v>
      </c>
      <c r="AS54" s="80">
        <v>0</v>
      </c>
      <c r="AT54" s="80">
        <v>54879.603000000003</v>
      </c>
      <c r="AU54" s="88"/>
      <c r="AV54" s="88"/>
      <c r="AW54" s="88"/>
      <c r="AX54" s="88"/>
      <c r="AY54" s="88"/>
      <c r="AZ54" s="88"/>
      <c r="BA54" s="88"/>
      <c r="BB54" s="88"/>
      <c r="BC54" s="76">
        <v>0</v>
      </c>
      <c r="BD54" s="124"/>
      <c r="BE54" s="265"/>
      <c r="BF54" s="265"/>
    </row>
    <row r="55" spans="1:59" x14ac:dyDescent="0.55000000000000004">
      <c r="A55" s="63"/>
      <c r="B55" s="63"/>
      <c r="C55" s="63"/>
      <c r="D55" s="63"/>
      <c r="E55" s="72"/>
      <c r="F55" s="72"/>
      <c r="G55" s="63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4"/>
      <c r="S55" s="76"/>
      <c r="T55" s="76"/>
      <c r="U55" s="76"/>
      <c r="V55" s="76"/>
      <c r="W55" s="76"/>
      <c r="X55" s="19"/>
      <c r="Y55" s="19"/>
      <c r="Z55" s="76"/>
      <c r="AA55" s="76"/>
      <c r="AB55" s="76"/>
      <c r="AC55" s="76"/>
      <c r="AD55" s="79"/>
      <c r="AE55" s="79"/>
      <c r="AF55" s="79"/>
      <c r="AG55" s="245"/>
      <c r="AH55" s="79"/>
      <c r="AI55" s="79"/>
      <c r="AJ55" s="79"/>
      <c r="AK55" s="80"/>
      <c r="AL55" s="80"/>
      <c r="AM55" s="80"/>
      <c r="AN55" s="80"/>
      <c r="AO55" s="80"/>
      <c r="AP55" s="80"/>
      <c r="AQ55" s="80"/>
      <c r="AR55" s="80"/>
      <c r="AS55" s="80"/>
      <c r="AT55" s="80"/>
      <c r="AU55" s="80"/>
      <c r="AV55" s="80"/>
      <c r="AW55" s="80"/>
      <c r="AX55" s="80"/>
      <c r="AY55" s="80"/>
      <c r="AZ55" s="80"/>
      <c r="BA55" s="80"/>
      <c r="BB55" s="80"/>
      <c r="BC55" s="76"/>
      <c r="BD55" s="124"/>
    </row>
    <row r="56" spans="1:59" x14ac:dyDescent="0.55000000000000004">
      <c r="A56" s="328" t="s">
        <v>68</v>
      </c>
      <c r="B56" s="329"/>
      <c r="C56" s="330"/>
      <c r="D56" s="63"/>
      <c r="E56" s="72">
        <v>194.077</v>
      </c>
      <c r="F56" s="72"/>
      <c r="G56" s="72">
        <v>128.786</v>
      </c>
      <c r="H56" s="72">
        <v>322.863</v>
      </c>
      <c r="I56" s="72">
        <v>10263.003000000001</v>
      </c>
      <c r="J56" s="72">
        <v>10263.003000000001</v>
      </c>
      <c r="K56" s="72">
        <v>10244.399000000001</v>
      </c>
      <c r="L56" s="88"/>
      <c r="M56" s="88"/>
      <c r="N56" s="88"/>
      <c r="O56" s="88"/>
      <c r="P56" s="88"/>
      <c r="Q56" s="88"/>
      <c r="R56" s="74">
        <v>39.888745381167858</v>
      </c>
      <c r="S56" s="74">
        <v>6.2686004082078419</v>
      </c>
      <c r="T56" s="74"/>
      <c r="U56" s="74">
        <v>331.49082715929944</v>
      </c>
      <c r="V56" s="74">
        <v>0</v>
      </c>
      <c r="W56" s="74">
        <v>0</v>
      </c>
      <c r="X56" s="86">
        <v>18.910328415197558</v>
      </c>
      <c r="Y56" s="86">
        <v>0</v>
      </c>
      <c r="Z56" s="74">
        <v>123.83888888888889</v>
      </c>
      <c r="AA56" s="74">
        <v>0.16111111111111112</v>
      </c>
      <c r="AB56" s="74">
        <v>2976</v>
      </c>
      <c r="AC56" s="74">
        <v>2972.1333333333332</v>
      </c>
      <c r="AD56" s="74">
        <v>3.8666666666666667</v>
      </c>
      <c r="AE56" s="74">
        <v>0</v>
      </c>
      <c r="AF56" s="74">
        <v>0</v>
      </c>
      <c r="AG56" s="74">
        <v>3.8666666666666667</v>
      </c>
      <c r="AH56" s="74">
        <v>0</v>
      </c>
      <c r="AI56" s="74">
        <v>0</v>
      </c>
      <c r="AJ56" s="74">
        <v>0</v>
      </c>
      <c r="AK56" s="72">
        <v>194.077</v>
      </c>
      <c r="AL56" s="72">
        <v>6200.1410000000005</v>
      </c>
      <c r="AM56" s="88"/>
      <c r="AN56" s="88"/>
      <c r="AO56" s="72">
        <v>128.786</v>
      </c>
      <c r="AP56" s="72">
        <v>3379.6239999999998</v>
      </c>
      <c r="AQ56" s="72">
        <v>10263.003000000001</v>
      </c>
      <c r="AR56" s="72">
        <v>10263.003000000001</v>
      </c>
      <c r="AS56" s="72">
        <v>10244.399000000001</v>
      </c>
      <c r="AT56" s="72">
        <v>1206955.7569999998</v>
      </c>
      <c r="AU56" s="88"/>
      <c r="AV56" s="88"/>
      <c r="AW56" s="88"/>
      <c r="AX56" s="88"/>
      <c r="AY56" s="88"/>
      <c r="AZ56" s="88"/>
      <c r="BA56" s="88"/>
      <c r="BB56" s="88"/>
      <c r="BC56" s="74">
        <v>123.83888888888889</v>
      </c>
      <c r="BD56" s="124"/>
    </row>
    <row r="57" spans="1:59" x14ac:dyDescent="0.55000000000000004">
      <c r="A57" s="63"/>
      <c r="B57" s="63"/>
      <c r="C57" s="63"/>
      <c r="D57" s="63"/>
      <c r="E57" s="72"/>
      <c r="F57" s="72"/>
      <c r="G57" s="63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4"/>
      <c r="S57" s="76"/>
      <c r="T57" s="76"/>
      <c r="U57" s="76"/>
      <c r="V57" s="76"/>
      <c r="W57" s="76"/>
      <c r="X57" s="19"/>
      <c r="Y57" s="19"/>
      <c r="Z57" s="76"/>
      <c r="AA57" s="76"/>
      <c r="AB57" s="76"/>
      <c r="AC57" s="76"/>
      <c r="AD57" s="79"/>
      <c r="AE57" s="79"/>
      <c r="AF57" s="79"/>
      <c r="AG57" s="245"/>
      <c r="AH57" s="79"/>
      <c r="AI57" s="79"/>
      <c r="AJ57" s="79"/>
      <c r="AK57" s="80"/>
      <c r="AL57" s="80"/>
      <c r="AM57" s="80"/>
      <c r="AN57" s="80"/>
      <c r="AO57" s="80"/>
      <c r="AP57" s="80"/>
      <c r="AQ57" s="80"/>
      <c r="AR57" s="80"/>
      <c r="AS57" s="80"/>
      <c r="AT57" s="80"/>
      <c r="AU57" s="80"/>
      <c r="AV57" s="80"/>
      <c r="AW57" s="80"/>
      <c r="AX57" s="80"/>
      <c r="AY57" s="80"/>
      <c r="AZ57" s="80"/>
      <c r="BA57" s="80"/>
      <c r="BB57" s="80"/>
      <c r="BC57" s="76"/>
      <c r="BD57" s="124"/>
    </row>
    <row r="58" spans="1:59" x14ac:dyDescent="0.55000000000000004">
      <c r="A58" s="63">
        <v>1</v>
      </c>
      <c r="B58" s="305">
        <v>9</v>
      </c>
      <c r="C58" s="63" t="s">
        <v>51</v>
      </c>
      <c r="D58" s="63" t="s">
        <v>91</v>
      </c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9"/>
      <c r="T58" s="89"/>
      <c r="U58" s="89"/>
      <c r="V58" s="89"/>
      <c r="W58" s="89"/>
      <c r="X58" s="90"/>
      <c r="Y58" s="90"/>
      <c r="Z58" s="89"/>
      <c r="AA58" s="89"/>
      <c r="AB58" s="89"/>
      <c r="AC58" s="89"/>
      <c r="AD58" s="89"/>
      <c r="AE58" s="89"/>
      <c r="AF58" s="89"/>
      <c r="AG58" s="89"/>
      <c r="AH58" s="89"/>
      <c r="AI58" s="89"/>
      <c r="AJ58" s="89"/>
      <c r="AK58" s="87"/>
      <c r="AL58" s="87"/>
      <c r="AM58" s="87"/>
      <c r="AN58" s="72">
        <v>1068</v>
      </c>
      <c r="AO58" s="87"/>
      <c r="AP58" s="87"/>
      <c r="AQ58" s="87"/>
      <c r="AR58" s="87"/>
      <c r="AS58" s="87"/>
      <c r="AT58" s="87"/>
      <c r="AU58" s="87"/>
      <c r="AV58" s="87"/>
      <c r="AW58" s="87"/>
      <c r="AX58" s="87"/>
      <c r="AY58" s="87"/>
      <c r="AZ58" s="87"/>
      <c r="BA58" s="87"/>
      <c r="BB58" s="87"/>
      <c r="BC58" s="87"/>
      <c r="BD58" s="124"/>
    </row>
    <row r="59" spans="1:59" x14ac:dyDescent="0.55000000000000004">
      <c r="A59" s="63"/>
      <c r="B59" s="63"/>
      <c r="C59" s="63"/>
      <c r="D59" s="63"/>
      <c r="E59" s="72"/>
      <c r="F59" s="72"/>
      <c r="G59" s="63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4"/>
      <c r="S59" s="76"/>
      <c r="T59" s="76"/>
      <c r="U59" s="76"/>
      <c r="V59" s="76"/>
      <c r="W59" s="76"/>
      <c r="X59" s="19"/>
      <c r="Y59" s="19"/>
      <c r="Z59" s="76"/>
      <c r="AA59" s="76"/>
      <c r="AB59" s="76"/>
      <c r="AC59" s="76"/>
      <c r="AD59" s="79"/>
      <c r="AE59" s="79"/>
      <c r="AF59" s="79"/>
      <c r="AG59" s="245"/>
      <c r="AH59" s="79"/>
      <c r="AI59" s="79"/>
      <c r="AJ59" s="79"/>
      <c r="AK59" s="80"/>
      <c r="AL59" s="80"/>
      <c r="AM59" s="80"/>
      <c r="AN59" s="80"/>
      <c r="AO59" s="80"/>
      <c r="AP59" s="80"/>
      <c r="AQ59" s="80"/>
      <c r="AR59" s="80"/>
      <c r="AS59" s="80"/>
      <c r="AT59" s="80"/>
      <c r="AU59" s="80"/>
      <c r="AV59" s="80"/>
      <c r="AW59" s="80"/>
      <c r="AX59" s="80"/>
      <c r="AY59" s="80"/>
      <c r="AZ59" s="80"/>
      <c r="BA59" s="80"/>
      <c r="BB59" s="80"/>
      <c r="BC59" s="76"/>
      <c r="BD59" s="124"/>
    </row>
    <row r="60" spans="1:59" x14ac:dyDescent="0.55000000000000004">
      <c r="A60" s="328" t="s">
        <v>68</v>
      </c>
      <c r="B60" s="329"/>
      <c r="C60" s="330"/>
      <c r="D60" s="63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9"/>
      <c r="T60" s="89"/>
      <c r="U60" s="89"/>
      <c r="V60" s="89"/>
      <c r="W60" s="89"/>
      <c r="X60" s="90"/>
      <c r="Y60" s="90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  <c r="AK60" s="87"/>
      <c r="AL60" s="87"/>
      <c r="AM60" s="87"/>
      <c r="AN60" s="72">
        <v>1068</v>
      </c>
      <c r="AO60" s="87"/>
      <c r="AP60" s="87"/>
      <c r="AQ60" s="87"/>
      <c r="AR60" s="87"/>
      <c r="AS60" s="87"/>
      <c r="AT60" s="87"/>
      <c r="AU60" s="87"/>
      <c r="AV60" s="87"/>
      <c r="AW60" s="87"/>
      <c r="AX60" s="87"/>
      <c r="AY60" s="87"/>
      <c r="AZ60" s="87"/>
      <c r="BA60" s="87"/>
      <c r="BB60" s="87"/>
      <c r="BC60" s="87"/>
      <c r="BD60" s="124"/>
    </row>
    <row r="61" spans="1:59" x14ac:dyDescent="0.55000000000000004">
      <c r="A61" s="63"/>
      <c r="B61" s="63"/>
      <c r="C61" s="63"/>
      <c r="D61" s="63"/>
      <c r="E61" s="72"/>
      <c r="F61" s="72"/>
      <c r="G61" s="63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4"/>
      <c r="S61" s="76"/>
      <c r="T61" s="76"/>
      <c r="U61" s="76"/>
      <c r="V61" s="76"/>
      <c r="W61" s="76"/>
      <c r="X61" s="19"/>
      <c r="Y61" s="19"/>
      <c r="Z61" s="76"/>
      <c r="AA61" s="76"/>
      <c r="AB61" s="76"/>
      <c r="AC61" s="76"/>
      <c r="AD61" s="79"/>
      <c r="AE61" s="79"/>
      <c r="AF61" s="79"/>
      <c r="AG61" s="245"/>
      <c r="AH61" s="79"/>
      <c r="AI61" s="79"/>
      <c r="AJ61" s="79"/>
      <c r="AK61" s="80"/>
      <c r="AL61" s="80"/>
      <c r="AM61" s="80"/>
      <c r="AN61" s="80"/>
      <c r="AO61" s="80"/>
      <c r="AP61" s="80"/>
      <c r="AQ61" s="80"/>
      <c r="AR61" s="80"/>
      <c r="AS61" s="80"/>
      <c r="AT61" s="80"/>
      <c r="AU61" s="80"/>
      <c r="AV61" s="80"/>
      <c r="AW61" s="80"/>
      <c r="AX61" s="80"/>
      <c r="AY61" s="80"/>
      <c r="AZ61" s="80"/>
      <c r="BA61" s="80"/>
      <c r="BB61" s="80"/>
      <c r="BC61" s="76"/>
      <c r="BD61" s="124"/>
    </row>
    <row r="62" spans="1:59" x14ac:dyDescent="0.55000000000000004">
      <c r="A62" s="325" t="s">
        <v>69</v>
      </c>
      <c r="B62" s="326"/>
      <c r="C62" s="326"/>
      <c r="D62" s="327"/>
      <c r="E62" s="72">
        <v>194.077</v>
      </c>
      <c r="F62" s="72">
        <v>0</v>
      </c>
      <c r="G62" s="72">
        <v>128.786</v>
      </c>
      <c r="H62" s="72">
        <v>322.863</v>
      </c>
      <c r="I62" s="72">
        <v>10263.003000000001</v>
      </c>
      <c r="J62" s="72">
        <v>10263.003000000001</v>
      </c>
      <c r="K62" s="72">
        <v>10244.399000000001</v>
      </c>
      <c r="L62" s="88"/>
      <c r="M62" s="88"/>
      <c r="N62" s="88"/>
      <c r="O62" s="88"/>
      <c r="P62" s="88"/>
      <c r="Q62" s="88"/>
      <c r="R62" s="74">
        <v>39.888745381167858</v>
      </c>
      <c r="S62" s="74">
        <v>6.2686004082078419</v>
      </c>
      <c r="T62" s="74"/>
      <c r="U62" s="74">
        <v>331.49082715929944</v>
      </c>
      <c r="V62" s="74">
        <v>0</v>
      </c>
      <c r="W62" s="74">
        <v>0</v>
      </c>
      <c r="X62" s="86">
        <v>18.910328415197558</v>
      </c>
      <c r="Y62" s="86">
        <v>0</v>
      </c>
      <c r="Z62" s="74">
        <v>123.83888888888889</v>
      </c>
      <c r="AA62" s="74">
        <v>0.16111111111111112</v>
      </c>
      <c r="AB62" s="74">
        <v>2976</v>
      </c>
      <c r="AC62" s="74">
        <v>2972.1333333333332</v>
      </c>
      <c r="AD62" s="74">
        <v>3.8666666666666667</v>
      </c>
      <c r="AE62" s="74">
        <v>0</v>
      </c>
      <c r="AF62" s="74">
        <v>0</v>
      </c>
      <c r="AG62" s="74">
        <v>3.8666666666666667</v>
      </c>
      <c r="AH62" s="74">
        <v>0</v>
      </c>
      <c r="AI62" s="74">
        <v>0</v>
      </c>
      <c r="AJ62" s="74">
        <v>0</v>
      </c>
      <c r="AK62" s="72">
        <v>194.077</v>
      </c>
      <c r="AL62" s="72">
        <v>6200.1410000000005</v>
      </c>
      <c r="AM62" s="88"/>
      <c r="AN62" s="80">
        <v>1068</v>
      </c>
      <c r="AO62" s="72">
        <v>128.786</v>
      </c>
      <c r="AP62" s="72">
        <v>3379.6239999999998</v>
      </c>
      <c r="AQ62" s="72">
        <v>10263.003000000001</v>
      </c>
      <c r="AR62" s="72">
        <v>10263.003000000001</v>
      </c>
      <c r="AS62" s="72">
        <v>10244.399000000001</v>
      </c>
      <c r="AT62" s="72">
        <v>1206955.7569999998</v>
      </c>
      <c r="AU62" s="88"/>
      <c r="AV62" s="88"/>
      <c r="AW62" s="88"/>
      <c r="AX62" s="88"/>
      <c r="AY62" s="88"/>
      <c r="AZ62" s="88"/>
      <c r="BA62" s="88"/>
      <c r="BB62" s="88"/>
      <c r="BC62" s="74">
        <v>123.83888888888889</v>
      </c>
      <c r="BD62" s="271">
        <v>0</v>
      </c>
      <c r="BG62" s="126"/>
    </row>
    <row r="63" spans="1:59" x14ac:dyDescent="0.55000000000000004">
      <c r="A63" s="63"/>
      <c r="B63" s="63"/>
      <c r="C63" s="63"/>
      <c r="D63" s="63"/>
      <c r="E63" s="72"/>
      <c r="F63" s="72"/>
      <c r="G63" s="63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4"/>
      <c r="S63" s="76"/>
      <c r="T63" s="76"/>
      <c r="U63" s="76"/>
      <c r="V63" s="76"/>
      <c r="W63" s="76"/>
      <c r="X63" s="19"/>
      <c r="Y63" s="19"/>
      <c r="Z63" s="76"/>
      <c r="AA63" s="76"/>
      <c r="AB63" s="76"/>
      <c r="AC63" s="76"/>
      <c r="AD63" s="79"/>
      <c r="AE63" s="79"/>
      <c r="AF63" s="79"/>
      <c r="AG63" s="245"/>
      <c r="AH63" s="79"/>
      <c r="AI63" s="79"/>
      <c r="AJ63" s="79"/>
      <c r="AK63" s="80"/>
      <c r="AL63" s="80"/>
      <c r="AM63" s="80"/>
      <c r="AN63" s="80"/>
      <c r="AO63" s="80"/>
      <c r="AP63" s="80"/>
      <c r="AQ63" s="80"/>
      <c r="AR63" s="80"/>
      <c r="AS63" s="80"/>
      <c r="AT63" s="80"/>
      <c r="AU63" s="80"/>
      <c r="AV63" s="80"/>
      <c r="AW63" s="80"/>
      <c r="AX63" s="80"/>
      <c r="AY63" s="80"/>
      <c r="AZ63" s="80"/>
      <c r="BA63" s="80"/>
      <c r="BB63" s="80"/>
      <c r="BC63" s="76"/>
      <c r="BD63" s="124"/>
    </row>
    <row r="64" spans="1:59" s="60" customFormat="1" x14ac:dyDescent="0.55000000000000004">
      <c r="A64" s="303" t="s">
        <v>70</v>
      </c>
      <c r="B64" s="304"/>
      <c r="C64" s="304"/>
      <c r="D64" s="304"/>
      <c r="E64" s="185"/>
      <c r="F64" s="306"/>
      <c r="G64" s="63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4"/>
      <c r="S64" s="76"/>
      <c r="T64" s="99"/>
      <c r="U64" s="76"/>
      <c r="V64" s="99"/>
      <c r="W64" s="99"/>
      <c r="X64" s="19"/>
      <c r="Y64" s="100"/>
      <c r="Z64" s="76"/>
      <c r="AA64" s="76"/>
      <c r="AB64" s="76"/>
      <c r="AC64" s="76"/>
      <c r="AD64" s="79"/>
      <c r="AE64" s="79"/>
      <c r="AF64" s="79"/>
      <c r="AG64" s="245"/>
      <c r="AH64" s="79"/>
      <c r="AI64" s="79"/>
      <c r="AJ64" s="79"/>
      <c r="AK64" s="80"/>
      <c r="AL64" s="80"/>
      <c r="AM64" s="80"/>
      <c r="AN64" s="80"/>
      <c r="AO64" s="80"/>
      <c r="AP64" s="80"/>
      <c r="AQ64" s="80"/>
      <c r="AR64" s="80"/>
      <c r="AS64" s="80"/>
      <c r="AT64" s="80"/>
      <c r="AU64" s="80"/>
      <c r="AV64" s="80"/>
      <c r="AW64" s="80"/>
      <c r="AX64" s="80"/>
      <c r="AY64" s="80"/>
      <c r="AZ64" s="80"/>
      <c r="BA64" s="80"/>
      <c r="BB64" s="80"/>
      <c r="BC64" s="76"/>
      <c r="BD64" s="124"/>
      <c r="BG64" s="125"/>
    </row>
    <row r="65" spans="1:61" x14ac:dyDescent="0.55000000000000004">
      <c r="A65" s="299"/>
      <c r="B65" s="300"/>
      <c r="C65" s="300"/>
      <c r="D65" s="300"/>
      <c r="E65" s="301"/>
      <c r="F65" s="301"/>
      <c r="G65" s="63"/>
      <c r="H65" s="72"/>
      <c r="I65" s="63"/>
      <c r="J65" s="63"/>
      <c r="K65" s="72"/>
      <c r="L65" s="63"/>
      <c r="M65" s="63"/>
      <c r="N65" s="72"/>
      <c r="O65" s="63"/>
      <c r="P65" s="63"/>
      <c r="Q65" s="72"/>
      <c r="R65" s="74"/>
      <c r="S65" s="76"/>
      <c r="T65" s="256"/>
      <c r="U65" s="76"/>
      <c r="V65" s="256"/>
      <c r="W65" s="256"/>
      <c r="X65" s="19"/>
      <c r="Y65" s="257"/>
      <c r="Z65" s="76"/>
      <c r="AA65" s="76"/>
      <c r="AB65" s="76"/>
      <c r="AC65" s="76"/>
      <c r="AD65" s="76"/>
      <c r="AE65" s="79"/>
      <c r="AF65" s="79"/>
      <c r="AG65" s="245"/>
      <c r="AH65" s="79"/>
      <c r="AI65" s="79"/>
      <c r="AJ65" s="79"/>
      <c r="AK65" s="80"/>
      <c r="AL65" s="80"/>
      <c r="AM65" s="80"/>
      <c r="AN65" s="80"/>
      <c r="AO65" s="310"/>
      <c r="AP65" s="310"/>
      <c r="AQ65" s="80"/>
      <c r="AR65" s="80"/>
      <c r="AS65" s="80"/>
      <c r="AT65" s="80"/>
      <c r="AU65" s="80"/>
      <c r="AV65" s="80"/>
      <c r="AW65" s="80"/>
      <c r="AX65" s="80"/>
      <c r="AY65" s="80"/>
      <c r="AZ65" s="80"/>
      <c r="BA65" s="80"/>
      <c r="BB65" s="80"/>
      <c r="BC65" s="76"/>
      <c r="BD65" s="272">
        <v>0</v>
      </c>
      <c r="BE65" s="267"/>
      <c r="BF65" s="267"/>
    </row>
    <row r="66" spans="1:61" x14ac:dyDescent="0.55000000000000004">
      <c r="A66" s="63">
        <v>1</v>
      </c>
      <c r="B66" s="305">
        <v>1</v>
      </c>
      <c r="C66" s="63" t="s">
        <v>51</v>
      </c>
      <c r="D66" s="63" t="s">
        <v>72</v>
      </c>
      <c r="E66" s="72">
        <v>22.439</v>
      </c>
      <c r="F66" s="87"/>
      <c r="G66" s="72">
        <v>2.633</v>
      </c>
      <c r="H66" s="72">
        <v>25.071508379888268</v>
      </c>
      <c r="I66" s="72">
        <v>813.25</v>
      </c>
      <c r="J66" s="72">
        <v>813.25</v>
      </c>
      <c r="K66" s="72">
        <v>803.61</v>
      </c>
      <c r="L66" s="88"/>
      <c r="M66" s="88"/>
      <c r="N66" s="88"/>
      <c r="O66" s="88"/>
      <c r="P66" s="88"/>
      <c r="Q66" s="259"/>
      <c r="R66" s="74">
        <v>10.5019608716966</v>
      </c>
      <c r="S66" s="76">
        <v>0.72578975741239893</v>
      </c>
      <c r="T66" s="103"/>
      <c r="U66" s="76">
        <v>26.304582210242586</v>
      </c>
      <c r="V66" s="103"/>
      <c r="W66" s="103"/>
      <c r="X66" s="19">
        <v>27.591761450968338</v>
      </c>
      <c r="Y66" s="258"/>
      <c r="Z66" s="76">
        <v>30.916666666666668</v>
      </c>
      <c r="AA66" s="76">
        <v>8.3333333333333329E-2</v>
      </c>
      <c r="AB66" s="76">
        <v>744</v>
      </c>
      <c r="AC66" s="76">
        <v>742</v>
      </c>
      <c r="AD66" s="76">
        <v>2</v>
      </c>
      <c r="AE66" s="79">
        <v>0</v>
      </c>
      <c r="AF66" s="79">
        <v>0</v>
      </c>
      <c r="AG66" s="245">
        <v>2</v>
      </c>
      <c r="AH66" s="79">
        <v>0</v>
      </c>
      <c r="AI66" s="79">
        <v>0</v>
      </c>
      <c r="AJ66" s="79">
        <v>0</v>
      </c>
      <c r="AK66" s="80">
        <v>22.439</v>
      </c>
      <c r="AL66" s="80">
        <v>16485.505000000005</v>
      </c>
      <c r="AM66" s="88"/>
      <c r="AN66" s="88"/>
      <c r="AO66" s="80">
        <v>2.633</v>
      </c>
      <c r="AP66" s="80">
        <v>461.00600000000003</v>
      </c>
      <c r="AQ66" s="80">
        <v>813.25</v>
      </c>
      <c r="AR66" s="80">
        <v>813.25</v>
      </c>
      <c r="AS66" s="80">
        <v>803.61</v>
      </c>
      <c r="AT66" s="80">
        <v>210711.46800000002</v>
      </c>
      <c r="AU66" s="88"/>
      <c r="AV66" s="88"/>
      <c r="AW66" s="88"/>
      <c r="AX66" s="88"/>
      <c r="AY66" s="88"/>
      <c r="AZ66" s="88"/>
      <c r="BA66" s="88"/>
      <c r="BB66" s="88"/>
      <c r="BC66" s="76">
        <v>30.916666666666668</v>
      </c>
      <c r="BD66" s="272">
        <v>0</v>
      </c>
      <c r="BE66" s="267" t="e">
        <v>#REF!</v>
      </c>
      <c r="BF66" s="267" t="e">
        <v>#REF!</v>
      </c>
      <c r="BG66" s="126"/>
      <c r="BH66" s="126"/>
      <c r="BI66" s="126"/>
    </row>
    <row r="67" spans="1:61" x14ac:dyDescent="0.55000000000000004">
      <c r="A67" s="63">
        <v>2</v>
      </c>
      <c r="B67" s="305">
        <v>3</v>
      </c>
      <c r="C67" s="63" t="s">
        <v>51</v>
      </c>
      <c r="D67" s="63" t="s">
        <v>72</v>
      </c>
      <c r="E67" s="72">
        <v>40.502000000000002</v>
      </c>
      <c r="F67" s="87"/>
      <c r="G67" s="72">
        <v>12.581</v>
      </c>
      <c r="H67" s="72">
        <v>53.082568807339456</v>
      </c>
      <c r="I67" s="72">
        <v>1465.152</v>
      </c>
      <c r="J67" s="72">
        <v>1465.152</v>
      </c>
      <c r="K67" s="72">
        <v>1447.7850000000001</v>
      </c>
      <c r="L67" s="88"/>
      <c r="M67" s="88"/>
      <c r="N67" s="88"/>
      <c r="O67" s="88"/>
      <c r="P67" s="88"/>
      <c r="Q67" s="259"/>
      <c r="R67" s="74">
        <v>23.700812305565151</v>
      </c>
      <c r="S67" s="76">
        <v>1.3065161290322582</v>
      </c>
      <c r="T67" s="103"/>
      <c r="U67" s="76">
        <v>47.262967741935483</v>
      </c>
      <c r="V67" s="103"/>
      <c r="W67" s="103"/>
      <c r="X67" s="19">
        <v>27.643548246188796</v>
      </c>
      <c r="Y67" s="258"/>
      <c r="Z67" s="76">
        <v>31</v>
      </c>
      <c r="AA67" s="76">
        <v>0</v>
      </c>
      <c r="AB67" s="76">
        <v>744</v>
      </c>
      <c r="AC67" s="76">
        <v>744</v>
      </c>
      <c r="AD67" s="76">
        <v>0</v>
      </c>
      <c r="AE67" s="79">
        <v>0</v>
      </c>
      <c r="AF67" s="79">
        <v>0</v>
      </c>
      <c r="AG67" s="245">
        <v>0</v>
      </c>
      <c r="AH67" s="79">
        <v>0</v>
      </c>
      <c r="AI67" s="79">
        <v>0</v>
      </c>
      <c r="AJ67" s="79">
        <v>0</v>
      </c>
      <c r="AK67" s="80">
        <v>40.502000000000002</v>
      </c>
      <c r="AL67" s="80">
        <v>13163.937999999998</v>
      </c>
      <c r="AM67" s="88"/>
      <c r="AN67" s="88"/>
      <c r="AO67" s="80">
        <v>12.581</v>
      </c>
      <c r="AP67" s="80">
        <v>425.77699999999999</v>
      </c>
      <c r="AQ67" s="80">
        <v>1465.152</v>
      </c>
      <c r="AR67" s="80">
        <v>1465.152</v>
      </c>
      <c r="AS67" s="80">
        <v>1447.7850000000001</v>
      </c>
      <c r="AT67" s="80">
        <v>163419.89600000004</v>
      </c>
      <c r="AU67" s="88"/>
      <c r="AV67" s="88"/>
      <c r="AW67" s="88"/>
      <c r="AX67" s="88"/>
      <c r="AY67" s="88"/>
      <c r="AZ67" s="88"/>
      <c r="BA67" s="88"/>
      <c r="BB67" s="88"/>
      <c r="BC67" s="76">
        <v>31</v>
      </c>
      <c r="BD67" s="272">
        <v>0</v>
      </c>
      <c r="BE67" s="267" t="e">
        <v>#REF!</v>
      </c>
      <c r="BF67" s="267" t="e">
        <v>#REF!</v>
      </c>
    </row>
    <row r="68" spans="1:61" x14ac:dyDescent="0.55000000000000004">
      <c r="A68" s="63">
        <v>3</v>
      </c>
      <c r="B68" s="305">
        <v>5</v>
      </c>
      <c r="C68" s="63" t="s">
        <v>51</v>
      </c>
      <c r="D68" s="63" t="s">
        <v>72</v>
      </c>
      <c r="E68" s="72">
        <v>26.58</v>
      </c>
      <c r="F68" s="87"/>
      <c r="G68" s="72">
        <v>6.3159999999999998</v>
      </c>
      <c r="H68" s="72">
        <v>32.896039603960396</v>
      </c>
      <c r="I68" s="193">
        <v>958.66499999999996</v>
      </c>
      <c r="J68" s="193">
        <v>958.66499999999996</v>
      </c>
      <c r="K68" s="193">
        <v>947.30100000000004</v>
      </c>
      <c r="L68" s="88"/>
      <c r="M68" s="88"/>
      <c r="N68" s="88"/>
      <c r="O68" s="88"/>
      <c r="P68" s="88"/>
      <c r="Q68" s="259"/>
      <c r="R68" s="74">
        <v>19.199879608728367</v>
      </c>
      <c r="S68" s="76">
        <v>0.8590551004376612</v>
      </c>
      <c r="T68" s="103"/>
      <c r="U68" s="76">
        <v>30.983674110649755</v>
      </c>
      <c r="V68" s="103"/>
      <c r="W68" s="103"/>
      <c r="X68" s="19">
        <v>27.726056547386207</v>
      </c>
      <c r="Y68" s="258"/>
      <c r="Z68" s="76">
        <v>30.940972222222225</v>
      </c>
      <c r="AA68" s="76">
        <v>5.9027777777777783E-2</v>
      </c>
      <c r="AB68" s="76">
        <v>744</v>
      </c>
      <c r="AC68" s="76">
        <v>742.58333333333337</v>
      </c>
      <c r="AD68" s="76">
        <v>1.4166666666666667</v>
      </c>
      <c r="AE68" s="79">
        <v>0</v>
      </c>
      <c r="AF68" s="79">
        <v>0</v>
      </c>
      <c r="AG68" s="245">
        <v>1.4166666666666667</v>
      </c>
      <c r="AH68" s="79">
        <v>0</v>
      </c>
      <c r="AI68" s="79">
        <v>0</v>
      </c>
      <c r="AJ68" s="79">
        <v>0</v>
      </c>
      <c r="AK68" s="80">
        <v>26.58</v>
      </c>
      <c r="AL68" s="80">
        <v>1432.1940000000002</v>
      </c>
      <c r="AM68" s="88"/>
      <c r="AN68" s="88"/>
      <c r="AO68" s="80">
        <v>6.3159999999999998</v>
      </c>
      <c r="AP68" s="80">
        <v>57.225000000000001</v>
      </c>
      <c r="AQ68" s="80">
        <v>958.66499999999996</v>
      </c>
      <c r="AR68" s="80">
        <v>958.66499999999996</v>
      </c>
      <c r="AS68" s="80">
        <v>947.30100000000004</v>
      </c>
      <c r="AT68" s="80">
        <v>43205.134999999987</v>
      </c>
      <c r="AU68" s="88"/>
      <c r="AV68" s="88"/>
      <c r="AW68" s="88"/>
      <c r="AX68" s="88"/>
      <c r="AY68" s="88"/>
      <c r="AZ68" s="88"/>
      <c r="BA68" s="88"/>
      <c r="BB68" s="88"/>
      <c r="BC68" s="76">
        <v>30.940972222222225</v>
      </c>
      <c r="BD68" s="272">
        <v>0</v>
      </c>
      <c r="BE68" s="267" t="e">
        <v>#REF!</v>
      </c>
      <c r="BF68" s="267" t="e">
        <v>#REF!</v>
      </c>
    </row>
    <row r="69" spans="1:61" x14ac:dyDescent="0.55000000000000004">
      <c r="A69" s="63">
        <v>4</v>
      </c>
      <c r="B69" s="305">
        <v>7</v>
      </c>
      <c r="C69" s="63" t="s">
        <v>51</v>
      </c>
      <c r="D69" s="63" t="s">
        <v>72</v>
      </c>
      <c r="E69" s="87"/>
      <c r="F69" s="72">
        <v>0</v>
      </c>
      <c r="G69" s="72">
        <v>0</v>
      </c>
      <c r="H69" s="72">
        <v>0</v>
      </c>
      <c r="I69" s="88"/>
      <c r="J69" s="88"/>
      <c r="K69" s="88"/>
      <c r="L69" s="88"/>
      <c r="M69" s="88"/>
      <c r="N69" s="88"/>
      <c r="O69" s="72">
        <v>0</v>
      </c>
      <c r="P69" s="72">
        <v>0</v>
      </c>
      <c r="Q69" s="72">
        <v>0</v>
      </c>
      <c r="R69" s="74">
        <v>0</v>
      </c>
      <c r="S69" s="103"/>
      <c r="T69" s="74"/>
      <c r="U69" s="103"/>
      <c r="V69" s="74">
        <v>0</v>
      </c>
      <c r="W69" s="74">
        <v>0</v>
      </c>
      <c r="X69" s="86">
        <v>0</v>
      </c>
      <c r="Y69" s="86">
        <v>0</v>
      </c>
      <c r="Z69" s="76">
        <v>0</v>
      </c>
      <c r="AA69" s="76">
        <v>0</v>
      </c>
      <c r="AB69" s="76">
        <v>0</v>
      </c>
      <c r="AC69" s="76">
        <v>0</v>
      </c>
      <c r="AD69" s="76">
        <v>0</v>
      </c>
      <c r="AE69" s="79">
        <v>0</v>
      </c>
      <c r="AF69" s="79">
        <v>0</v>
      </c>
      <c r="AG69" s="245">
        <v>0</v>
      </c>
      <c r="AH69" s="79">
        <v>0</v>
      </c>
      <c r="AI69" s="79">
        <v>0</v>
      </c>
      <c r="AJ69" s="79">
        <v>0</v>
      </c>
      <c r="AK69" s="88"/>
      <c r="AL69" s="88"/>
      <c r="AM69" s="80">
        <v>0</v>
      </c>
      <c r="AN69" s="80">
        <v>2892.3740000000003</v>
      </c>
      <c r="AO69" s="80">
        <v>0</v>
      </c>
      <c r="AP69" s="80">
        <v>26.963999999999999</v>
      </c>
      <c r="AQ69" s="80">
        <v>0</v>
      </c>
      <c r="AR69" s="80">
        <v>0</v>
      </c>
      <c r="AS69" s="80">
        <v>0</v>
      </c>
      <c r="AT69" s="80">
        <v>0</v>
      </c>
      <c r="AU69" s="80">
        <v>0</v>
      </c>
      <c r="AV69" s="80">
        <v>0</v>
      </c>
      <c r="AW69" s="80">
        <v>0</v>
      </c>
      <c r="AX69" s="80">
        <v>2389.2640000000006</v>
      </c>
      <c r="AY69" s="88"/>
      <c r="AZ69" s="88"/>
      <c r="BA69" s="88"/>
      <c r="BB69" s="88"/>
      <c r="BC69" s="76">
        <v>0</v>
      </c>
      <c r="BD69" s="272"/>
      <c r="BE69" s="267"/>
      <c r="BF69" s="267"/>
    </row>
    <row r="70" spans="1:61" x14ac:dyDescent="0.55000000000000004">
      <c r="A70" s="63"/>
      <c r="B70" s="63"/>
      <c r="C70" s="63"/>
      <c r="D70" s="63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260"/>
      <c r="R70" s="74"/>
      <c r="S70" s="76"/>
      <c r="T70" s="74"/>
      <c r="U70" s="76"/>
      <c r="V70" s="74"/>
      <c r="W70" s="74"/>
      <c r="X70" s="19"/>
      <c r="Y70" s="86"/>
      <c r="Z70" s="76"/>
      <c r="AA70" s="76"/>
      <c r="AB70" s="76"/>
      <c r="AC70" s="76"/>
      <c r="AD70" s="79"/>
      <c r="AE70" s="79"/>
      <c r="AF70" s="79"/>
      <c r="AG70" s="245"/>
      <c r="AH70" s="79"/>
      <c r="AI70" s="79"/>
      <c r="AJ70" s="79"/>
      <c r="AK70" s="80"/>
      <c r="AL70" s="80"/>
      <c r="AM70" s="80"/>
      <c r="AN70" s="80"/>
      <c r="AO70" s="80"/>
      <c r="AP70" s="80"/>
      <c r="AQ70" s="80"/>
      <c r="AR70" s="80"/>
      <c r="AS70" s="80"/>
      <c r="AT70" s="80"/>
      <c r="AU70" s="80"/>
      <c r="AV70" s="80"/>
      <c r="AW70" s="80"/>
      <c r="AX70" s="80"/>
      <c r="AY70" s="80"/>
      <c r="AZ70" s="80"/>
      <c r="BA70" s="80"/>
      <c r="BB70" s="80"/>
      <c r="BC70" s="76"/>
      <c r="BD70" s="272"/>
    </row>
    <row r="71" spans="1:61" x14ac:dyDescent="0.55000000000000004">
      <c r="A71" s="322" t="s">
        <v>68</v>
      </c>
      <c r="B71" s="323"/>
      <c r="C71" s="324"/>
      <c r="D71" s="63"/>
      <c r="E71" s="72">
        <v>89.521000000000001</v>
      </c>
      <c r="F71" s="72">
        <v>0</v>
      </c>
      <c r="G71" s="72">
        <v>21.529999999999998</v>
      </c>
      <c r="H71" s="72">
        <v>111.05</v>
      </c>
      <c r="I71" s="72">
        <v>3237.067</v>
      </c>
      <c r="J71" s="72">
        <v>3237.067</v>
      </c>
      <c r="K71" s="72">
        <v>3198.6959999999999</v>
      </c>
      <c r="L71" s="88"/>
      <c r="M71" s="88"/>
      <c r="N71" s="88"/>
      <c r="O71" s="72">
        <v>0</v>
      </c>
      <c r="P71" s="72">
        <v>0</v>
      </c>
      <c r="Q71" s="72">
        <v>0</v>
      </c>
      <c r="R71" s="74">
        <v>19.387663214768121</v>
      </c>
      <c r="S71" s="76">
        <v>2.8913609868823187</v>
      </c>
      <c r="T71" s="76"/>
      <c r="U71" s="76">
        <v>104.55122406282783</v>
      </c>
      <c r="V71" s="74">
        <v>0</v>
      </c>
      <c r="W71" s="74">
        <v>0</v>
      </c>
      <c r="X71" s="19">
        <v>27.654970210055282</v>
      </c>
      <c r="Y71" s="19">
        <v>0</v>
      </c>
      <c r="Z71" s="76">
        <v>92.8576388888889</v>
      </c>
      <c r="AA71" s="76">
        <v>0.1423611111111111</v>
      </c>
      <c r="AB71" s="76">
        <v>2232</v>
      </c>
      <c r="AC71" s="76">
        <v>2228.5833333333335</v>
      </c>
      <c r="AD71" s="76">
        <v>3.416666666666667</v>
      </c>
      <c r="AE71" s="76">
        <v>0</v>
      </c>
      <c r="AF71" s="76">
        <v>0</v>
      </c>
      <c r="AG71" s="74">
        <v>3.416666666666667</v>
      </c>
      <c r="AH71" s="76">
        <v>0</v>
      </c>
      <c r="AI71" s="76">
        <v>0</v>
      </c>
      <c r="AJ71" s="76">
        <v>0</v>
      </c>
      <c r="AK71" s="80">
        <v>89.521000000000001</v>
      </c>
      <c r="AL71" s="80">
        <v>31081.637000000002</v>
      </c>
      <c r="AM71" s="80">
        <v>0</v>
      </c>
      <c r="AN71" s="80">
        <v>2892.3740000000003</v>
      </c>
      <c r="AO71" s="80">
        <v>21.529999999999998</v>
      </c>
      <c r="AP71" s="80">
        <v>970.97200000000009</v>
      </c>
      <c r="AQ71" s="80">
        <v>3237.067</v>
      </c>
      <c r="AR71" s="80">
        <v>3237.067</v>
      </c>
      <c r="AS71" s="80">
        <v>3198.6959999999999</v>
      </c>
      <c r="AT71" s="80">
        <v>417336.49900000007</v>
      </c>
      <c r="AU71" s="80">
        <v>0</v>
      </c>
      <c r="AV71" s="80">
        <v>0</v>
      </c>
      <c r="AW71" s="80">
        <v>0</v>
      </c>
      <c r="AX71" s="80">
        <v>2389.2640000000006</v>
      </c>
      <c r="AY71" s="88"/>
      <c r="AZ71" s="88"/>
      <c r="BA71" s="88"/>
      <c r="BB71" s="88"/>
      <c r="BC71" s="76">
        <v>92.8576388888889</v>
      </c>
      <c r="BD71" s="272">
        <v>0</v>
      </c>
    </row>
    <row r="72" spans="1:61" x14ac:dyDescent="0.55000000000000004">
      <c r="A72" s="63"/>
      <c r="B72" s="63"/>
      <c r="C72" s="63"/>
      <c r="D72" s="63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260"/>
      <c r="R72" s="74"/>
      <c r="S72" s="76"/>
      <c r="T72" s="74"/>
      <c r="U72" s="76"/>
      <c r="V72" s="74"/>
      <c r="W72" s="74"/>
      <c r="X72" s="19"/>
      <c r="Y72" s="86"/>
      <c r="Z72" s="76"/>
      <c r="AA72" s="76"/>
      <c r="AB72" s="76"/>
      <c r="AC72" s="76"/>
      <c r="AD72" s="79"/>
      <c r="AE72" s="79"/>
      <c r="AF72" s="79"/>
      <c r="AG72" s="245"/>
      <c r="AH72" s="79"/>
      <c r="AI72" s="79"/>
      <c r="AJ72" s="79"/>
      <c r="AK72" s="80"/>
      <c r="AL72" s="80"/>
      <c r="AM72" s="80"/>
      <c r="AN72" s="80"/>
      <c r="AO72" s="80"/>
      <c r="AP72" s="80"/>
      <c r="AQ72" s="80"/>
      <c r="AR72" s="80"/>
      <c r="AS72" s="80"/>
      <c r="AT72" s="80"/>
      <c r="AU72" s="80"/>
      <c r="AV72" s="80"/>
      <c r="AW72" s="80"/>
      <c r="AX72" s="80"/>
      <c r="AY72" s="80"/>
      <c r="AZ72" s="80"/>
      <c r="BA72" s="80"/>
      <c r="BB72" s="80"/>
      <c r="BC72" s="76"/>
      <c r="BD72" s="272"/>
    </row>
    <row r="73" spans="1:61" x14ac:dyDescent="0.55000000000000004">
      <c r="A73" s="305">
        <v>1</v>
      </c>
      <c r="B73" s="305">
        <v>1</v>
      </c>
      <c r="C73" s="63" t="s">
        <v>51</v>
      </c>
      <c r="D73" s="63" t="s">
        <v>53</v>
      </c>
      <c r="E73" s="72">
        <v>29.587</v>
      </c>
      <c r="F73" s="87"/>
      <c r="G73" s="72">
        <v>3.1059999999999999</v>
      </c>
      <c r="H73" s="72">
        <v>32.692817679558011</v>
      </c>
      <c r="I73" s="72">
        <v>1445.7750000000001</v>
      </c>
      <c r="J73" s="72">
        <v>1445.7750000000001</v>
      </c>
      <c r="K73" s="72">
        <v>1428.6369999999999</v>
      </c>
      <c r="L73" s="88"/>
      <c r="M73" s="88"/>
      <c r="N73" s="88"/>
      <c r="O73" s="88"/>
      <c r="P73" s="259"/>
      <c r="Q73" s="259"/>
      <c r="R73" s="74">
        <v>9.500557677358298</v>
      </c>
      <c r="S73" s="76">
        <v>0.95699191374663073</v>
      </c>
      <c r="T73" s="103"/>
      <c r="U73" s="76">
        <v>46.763611859838278</v>
      </c>
      <c r="V73" s="103"/>
      <c r="W73" s="103"/>
      <c r="X73" s="19">
        <v>20.464456779236048</v>
      </c>
      <c r="Y73" s="258"/>
      <c r="Z73" s="76">
        <v>30.916666666666668</v>
      </c>
      <c r="AA73" s="76">
        <v>8.3333333333333329E-2</v>
      </c>
      <c r="AB73" s="76">
        <v>744</v>
      </c>
      <c r="AC73" s="76">
        <v>742</v>
      </c>
      <c r="AD73" s="76">
        <v>2</v>
      </c>
      <c r="AE73" s="76">
        <v>0</v>
      </c>
      <c r="AF73" s="76">
        <v>0</v>
      </c>
      <c r="AG73" s="74">
        <v>2</v>
      </c>
      <c r="AH73" s="79">
        <v>0</v>
      </c>
      <c r="AI73" s="76">
        <v>0</v>
      </c>
      <c r="AJ73" s="76">
        <v>0</v>
      </c>
      <c r="AK73" s="80">
        <v>29.587</v>
      </c>
      <c r="AL73" s="80">
        <v>5716.1869999999999</v>
      </c>
      <c r="AM73" s="88"/>
      <c r="AN73" s="88"/>
      <c r="AO73" s="80">
        <v>3.1059999999999999</v>
      </c>
      <c r="AP73" s="80">
        <v>96.49199999999999</v>
      </c>
      <c r="AQ73" s="80">
        <v>1445.7750000000001</v>
      </c>
      <c r="AR73" s="80">
        <v>1445.7750000000001</v>
      </c>
      <c r="AS73" s="80">
        <v>1428.6369999999999</v>
      </c>
      <c r="AT73" s="80">
        <v>283626.18700000009</v>
      </c>
      <c r="AU73" s="88"/>
      <c r="AV73" s="88"/>
      <c r="AW73" s="88"/>
      <c r="AX73" s="88"/>
      <c r="AY73" s="88"/>
      <c r="AZ73" s="88"/>
      <c r="BA73" s="88"/>
      <c r="BB73" s="88"/>
      <c r="BC73" s="76">
        <v>30.916666666666668</v>
      </c>
      <c r="BD73" s="272">
        <v>0</v>
      </c>
    </row>
    <row r="74" spans="1:61" x14ac:dyDescent="0.55000000000000004">
      <c r="A74" s="305">
        <v>2</v>
      </c>
      <c r="B74" s="305">
        <v>3</v>
      </c>
      <c r="C74" s="63" t="s">
        <v>51</v>
      </c>
      <c r="D74" s="63" t="s">
        <v>53</v>
      </c>
      <c r="E74" s="72">
        <v>36.829000000000001</v>
      </c>
      <c r="F74" s="87"/>
      <c r="G74" s="72">
        <v>7.2779999999999996</v>
      </c>
      <c r="H74" s="72">
        <v>44.106586826347304</v>
      </c>
      <c r="I74" s="72">
        <v>1798.0039999999999</v>
      </c>
      <c r="J74" s="72">
        <v>1798.0039999999999</v>
      </c>
      <c r="K74" s="72">
        <v>1776.691</v>
      </c>
      <c r="L74" s="88"/>
      <c r="M74" s="88"/>
      <c r="N74" s="88"/>
      <c r="O74" s="88"/>
      <c r="P74" s="259"/>
      <c r="Q74" s="259"/>
      <c r="R74" s="74">
        <v>16.500936761790978</v>
      </c>
      <c r="S74" s="76">
        <v>1.1880322580645162</v>
      </c>
      <c r="T74" s="103"/>
      <c r="U74" s="76">
        <v>58.000129032258059</v>
      </c>
      <c r="V74" s="103"/>
      <c r="W74" s="103"/>
      <c r="X74" s="19">
        <v>20.483269225207511</v>
      </c>
      <c r="Y74" s="258"/>
      <c r="Z74" s="76">
        <v>31</v>
      </c>
      <c r="AA74" s="76">
        <v>0</v>
      </c>
      <c r="AB74" s="76">
        <v>744</v>
      </c>
      <c r="AC74" s="76">
        <v>744</v>
      </c>
      <c r="AD74" s="76">
        <v>0</v>
      </c>
      <c r="AE74" s="76">
        <v>0</v>
      </c>
      <c r="AF74" s="76">
        <v>0</v>
      </c>
      <c r="AG74" s="74">
        <v>0</v>
      </c>
      <c r="AH74" s="76">
        <v>0</v>
      </c>
      <c r="AI74" s="76">
        <v>0</v>
      </c>
      <c r="AJ74" s="76">
        <v>0</v>
      </c>
      <c r="AK74" s="80">
        <v>36.829000000000001</v>
      </c>
      <c r="AL74" s="80">
        <v>3489.1079999999993</v>
      </c>
      <c r="AM74" s="88"/>
      <c r="AN74" s="88"/>
      <c r="AO74" s="80">
        <v>7.2779999999999996</v>
      </c>
      <c r="AP74" s="80">
        <v>85.695999999999984</v>
      </c>
      <c r="AQ74" s="80">
        <v>1798.0039999999999</v>
      </c>
      <c r="AR74" s="80">
        <v>1798.0039999999999</v>
      </c>
      <c r="AS74" s="80">
        <v>1776.691</v>
      </c>
      <c r="AT74" s="80">
        <v>164071.15099999998</v>
      </c>
      <c r="AU74" s="88"/>
      <c r="AV74" s="88"/>
      <c r="AW74" s="88"/>
      <c r="AX74" s="88"/>
      <c r="AY74" s="88"/>
      <c r="AZ74" s="88"/>
      <c r="BA74" s="88"/>
      <c r="BB74" s="88"/>
      <c r="BC74" s="76">
        <v>31</v>
      </c>
      <c r="BD74" s="272">
        <v>0</v>
      </c>
    </row>
    <row r="75" spans="1:61" x14ac:dyDescent="0.55000000000000004">
      <c r="A75" s="305">
        <v>3</v>
      </c>
      <c r="B75" s="305">
        <v>5</v>
      </c>
      <c r="C75" s="63" t="s">
        <v>51</v>
      </c>
      <c r="D75" s="63" t="s">
        <v>53</v>
      </c>
      <c r="E75" s="87"/>
      <c r="F75" s="87"/>
      <c r="G75" s="72">
        <v>0</v>
      </c>
      <c r="H75" s="72">
        <v>0</v>
      </c>
      <c r="I75" s="72">
        <v>0</v>
      </c>
      <c r="J75" s="72">
        <v>0</v>
      </c>
      <c r="K75" s="72">
        <v>0</v>
      </c>
      <c r="L75" s="88"/>
      <c r="M75" s="88"/>
      <c r="N75" s="88"/>
      <c r="O75" s="88"/>
      <c r="P75" s="259"/>
      <c r="Q75" s="259"/>
      <c r="R75" s="74">
        <v>0</v>
      </c>
      <c r="S75" s="76">
        <v>0</v>
      </c>
      <c r="T75" s="103"/>
      <c r="U75" s="76">
        <v>0</v>
      </c>
      <c r="V75" s="103"/>
      <c r="W75" s="103"/>
      <c r="X75" s="19">
        <v>0</v>
      </c>
      <c r="Y75" s="258"/>
      <c r="Z75" s="76">
        <v>0</v>
      </c>
      <c r="AA75" s="76">
        <v>0</v>
      </c>
      <c r="AB75" s="76">
        <v>0</v>
      </c>
      <c r="AC75" s="76">
        <v>0</v>
      </c>
      <c r="AD75" s="76">
        <v>0</v>
      </c>
      <c r="AE75" s="76">
        <v>0</v>
      </c>
      <c r="AF75" s="76">
        <v>0</v>
      </c>
      <c r="AG75" s="74">
        <v>0</v>
      </c>
      <c r="AH75" s="76">
        <v>0</v>
      </c>
      <c r="AI75" s="76">
        <v>0</v>
      </c>
      <c r="AJ75" s="76">
        <v>0</v>
      </c>
      <c r="AK75" s="80">
        <v>0</v>
      </c>
      <c r="AL75" s="80">
        <v>5769.1290000000008</v>
      </c>
      <c r="AM75" s="88"/>
      <c r="AN75" s="88"/>
      <c r="AO75" s="80">
        <v>0</v>
      </c>
      <c r="AP75" s="80">
        <v>67.059999999999988</v>
      </c>
      <c r="AQ75" s="80">
        <v>0</v>
      </c>
      <c r="AR75" s="80">
        <v>0</v>
      </c>
      <c r="AS75" s="80">
        <v>0</v>
      </c>
      <c r="AT75" s="80">
        <v>237605.85100000002</v>
      </c>
      <c r="AU75" s="88"/>
      <c r="AV75" s="88"/>
      <c r="AW75" s="88"/>
      <c r="AX75" s="88"/>
      <c r="AY75" s="88"/>
      <c r="AZ75" s="88"/>
      <c r="BA75" s="88"/>
      <c r="BB75" s="88"/>
      <c r="BC75" s="76">
        <v>0</v>
      </c>
      <c r="BD75" s="272"/>
    </row>
    <row r="76" spans="1:61" x14ac:dyDescent="0.55000000000000004">
      <c r="A76" s="305">
        <v>4</v>
      </c>
      <c r="B76" s="305">
        <v>7</v>
      </c>
      <c r="C76" s="63" t="s">
        <v>51</v>
      </c>
      <c r="D76" s="63" t="s">
        <v>53</v>
      </c>
      <c r="E76" s="87"/>
      <c r="F76" s="72">
        <v>0</v>
      </c>
      <c r="G76" s="72">
        <v>0</v>
      </c>
      <c r="H76" s="72">
        <v>0</v>
      </c>
      <c r="I76" s="88"/>
      <c r="J76" s="88"/>
      <c r="K76" s="88"/>
      <c r="L76" s="72">
        <v>0</v>
      </c>
      <c r="M76" s="72">
        <v>0</v>
      </c>
      <c r="N76" s="72">
        <v>0</v>
      </c>
      <c r="O76" s="72">
        <v>0</v>
      </c>
      <c r="P76" s="72">
        <v>0</v>
      </c>
      <c r="Q76" s="72">
        <v>0</v>
      </c>
      <c r="R76" s="74" t="s">
        <v>123</v>
      </c>
      <c r="S76" s="103"/>
      <c r="T76" s="246"/>
      <c r="U76" s="88"/>
      <c r="V76" s="74">
        <v>0</v>
      </c>
      <c r="W76" s="74">
        <v>0</v>
      </c>
      <c r="X76" s="86">
        <v>0</v>
      </c>
      <c r="Y76" s="86">
        <v>0</v>
      </c>
      <c r="Z76" s="76">
        <v>0</v>
      </c>
      <c r="AA76" s="76">
        <v>0</v>
      </c>
      <c r="AB76" s="76">
        <v>744</v>
      </c>
      <c r="AC76" s="76">
        <v>0</v>
      </c>
      <c r="AD76" s="76">
        <v>744</v>
      </c>
      <c r="AE76" s="76">
        <v>0</v>
      </c>
      <c r="AF76" s="76">
        <v>0</v>
      </c>
      <c r="AG76" s="74">
        <v>744</v>
      </c>
      <c r="AH76" s="76">
        <v>0</v>
      </c>
      <c r="AI76" s="76">
        <v>0</v>
      </c>
      <c r="AJ76" s="76">
        <v>0</v>
      </c>
      <c r="AK76" s="80">
        <v>0</v>
      </c>
      <c r="AL76" s="80">
        <v>0</v>
      </c>
      <c r="AM76" s="80">
        <v>0</v>
      </c>
      <c r="AN76" s="80">
        <v>19343.981</v>
      </c>
      <c r="AO76" s="80">
        <v>0</v>
      </c>
      <c r="AP76" s="80">
        <v>2212.8993999999998</v>
      </c>
      <c r="AQ76" s="80">
        <v>0</v>
      </c>
      <c r="AR76" s="80">
        <v>0</v>
      </c>
      <c r="AS76" s="80">
        <v>0</v>
      </c>
      <c r="AT76" s="80">
        <v>0</v>
      </c>
      <c r="AU76" s="80">
        <v>0</v>
      </c>
      <c r="AV76" s="80">
        <v>0</v>
      </c>
      <c r="AW76" s="80">
        <v>0</v>
      </c>
      <c r="AX76" s="80">
        <v>5847.6190000000006</v>
      </c>
      <c r="AY76" s="80">
        <v>0</v>
      </c>
      <c r="AZ76" s="80">
        <v>0</v>
      </c>
      <c r="BA76" s="80">
        <v>0</v>
      </c>
      <c r="BB76" s="80">
        <v>251.48900000000009</v>
      </c>
      <c r="BC76" s="76">
        <v>0</v>
      </c>
      <c r="BD76" s="272"/>
    </row>
    <row r="77" spans="1:61" x14ac:dyDescent="0.55000000000000004">
      <c r="A77" s="63"/>
      <c r="B77" s="63"/>
      <c r="C77" s="63"/>
      <c r="D77" s="63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4"/>
      <c r="S77" s="76"/>
      <c r="T77" s="76"/>
      <c r="U77" s="76"/>
      <c r="V77" s="76"/>
      <c r="W77" s="76"/>
      <c r="X77" s="19"/>
      <c r="Y77" s="19"/>
      <c r="Z77" s="76"/>
      <c r="AA77" s="76"/>
      <c r="AB77" s="76"/>
      <c r="AC77" s="76"/>
      <c r="AD77" s="79"/>
      <c r="AE77" s="79"/>
      <c r="AF77" s="79"/>
      <c r="AG77" s="245"/>
      <c r="AH77" s="79"/>
      <c r="AI77" s="79"/>
      <c r="AJ77" s="79"/>
      <c r="AK77" s="80"/>
      <c r="AL77" s="80"/>
      <c r="AM77" s="80"/>
      <c r="AN77" s="80"/>
      <c r="AO77" s="80"/>
      <c r="AP77" s="80"/>
      <c r="AQ77" s="80"/>
      <c r="AR77" s="80"/>
      <c r="AS77" s="80"/>
      <c r="AT77" s="80"/>
      <c r="AU77" s="80"/>
      <c r="AV77" s="80"/>
      <c r="AW77" s="80"/>
      <c r="AX77" s="80"/>
      <c r="AY77" s="80"/>
      <c r="AZ77" s="80"/>
      <c r="BA77" s="80"/>
      <c r="BB77" s="80"/>
      <c r="BC77" s="76"/>
      <c r="BD77" s="272"/>
    </row>
    <row r="78" spans="1:61" x14ac:dyDescent="0.55000000000000004">
      <c r="A78" s="331" t="s">
        <v>52</v>
      </c>
      <c r="B78" s="331"/>
      <c r="C78" s="331"/>
      <c r="D78" s="302"/>
      <c r="E78" s="72">
        <v>66.415999999999997</v>
      </c>
      <c r="F78" s="72">
        <v>0</v>
      </c>
      <c r="G78" s="72">
        <v>10.384</v>
      </c>
      <c r="H78" s="72">
        <v>76.799000000000007</v>
      </c>
      <c r="I78" s="72">
        <v>3243.779</v>
      </c>
      <c r="J78" s="72">
        <v>3243.779</v>
      </c>
      <c r="K78" s="72">
        <v>3205.328</v>
      </c>
      <c r="L78" s="72">
        <v>0</v>
      </c>
      <c r="M78" s="72">
        <v>0</v>
      </c>
      <c r="N78" s="72">
        <v>0</v>
      </c>
      <c r="O78" s="72">
        <v>0</v>
      </c>
      <c r="P78" s="72">
        <v>0</v>
      </c>
      <c r="Q78" s="72">
        <v>0</v>
      </c>
      <c r="R78" s="74">
        <v>13.521009388143074</v>
      </c>
      <c r="S78" s="74">
        <v>2.1450241718111469</v>
      </c>
      <c r="T78" s="74"/>
      <c r="U78" s="74">
        <v>104.76374089209634</v>
      </c>
      <c r="V78" s="74">
        <v>0</v>
      </c>
      <c r="W78" s="74">
        <v>0</v>
      </c>
      <c r="X78" s="86">
        <v>20.474871874043338</v>
      </c>
      <c r="Y78" s="86">
        <v>0</v>
      </c>
      <c r="Z78" s="74">
        <v>61.916666666666671</v>
      </c>
      <c r="AA78" s="74">
        <v>8.3333333333333329E-2</v>
      </c>
      <c r="AB78" s="74">
        <v>2232</v>
      </c>
      <c r="AC78" s="74">
        <v>1486</v>
      </c>
      <c r="AD78" s="74">
        <v>746</v>
      </c>
      <c r="AE78" s="74">
        <v>0</v>
      </c>
      <c r="AF78" s="74">
        <v>0</v>
      </c>
      <c r="AG78" s="74">
        <v>746</v>
      </c>
      <c r="AH78" s="74">
        <v>0</v>
      </c>
      <c r="AI78" s="74">
        <v>0</v>
      </c>
      <c r="AJ78" s="74">
        <v>0</v>
      </c>
      <c r="AK78" s="72">
        <v>66.415999999999997</v>
      </c>
      <c r="AL78" s="72">
        <v>14974.423999999999</v>
      </c>
      <c r="AM78" s="72">
        <v>0</v>
      </c>
      <c r="AN78" s="72">
        <v>19343.981</v>
      </c>
      <c r="AO78" s="72">
        <v>10.384</v>
      </c>
      <c r="AP78" s="72">
        <v>2462.1473999999998</v>
      </c>
      <c r="AQ78" s="72">
        <v>3243.779</v>
      </c>
      <c r="AR78" s="72">
        <v>3243.779</v>
      </c>
      <c r="AS78" s="72">
        <v>3205.328</v>
      </c>
      <c r="AT78" s="72">
        <v>685303.18900000013</v>
      </c>
      <c r="AU78" s="72">
        <v>0</v>
      </c>
      <c r="AV78" s="72">
        <v>0</v>
      </c>
      <c r="AW78" s="72">
        <v>0</v>
      </c>
      <c r="AX78" s="72">
        <v>5847.6190000000006</v>
      </c>
      <c r="AY78" s="72">
        <v>0</v>
      </c>
      <c r="AZ78" s="72">
        <v>0</v>
      </c>
      <c r="BA78" s="72">
        <v>0</v>
      </c>
      <c r="BB78" s="72">
        <v>251.48900000000009</v>
      </c>
      <c r="BC78" s="74">
        <v>61.916666666666671</v>
      </c>
      <c r="BD78" s="272"/>
    </row>
    <row r="79" spans="1:61" x14ac:dyDescent="0.55000000000000004">
      <c r="A79" s="63"/>
      <c r="B79" s="63"/>
      <c r="C79" s="63"/>
      <c r="D79" s="63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4"/>
      <c r="S79" s="76"/>
      <c r="T79" s="76"/>
      <c r="U79" s="76"/>
      <c r="V79" s="76"/>
      <c r="W79" s="76"/>
      <c r="X79" s="19"/>
      <c r="Y79" s="19"/>
      <c r="Z79" s="76"/>
      <c r="AA79" s="76"/>
      <c r="AB79" s="76"/>
      <c r="AC79" s="76"/>
      <c r="AD79" s="79"/>
      <c r="AE79" s="79"/>
      <c r="AF79" s="79"/>
      <c r="AG79" s="245"/>
      <c r="AH79" s="79"/>
      <c r="AI79" s="79"/>
      <c r="AJ79" s="79"/>
      <c r="AK79" s="80"/>
      <c r="AL79" s="80"/>
      <c r="AM79" s="80"/>
      <c r="AN79" s="80"/>
      <c r="AO79" s="80"/>
      <c r="AP79" s="80"/>
      <c r="AQ79" s="80"/>
      <c r="AR79" s="80"/>
      <c r="AS79" s="80"/>
      <c r="AT79" s="80"/>
      <c r="AU79" s="80"/>
      <c r="AV79" s="80"/>
      <c r="AW79" s="80"/>
      <c r="AX79" s="80"/>
      <c r="AY79" s="80"/>
      <c r="AZ79" s="80"/>
      <c r="BA79" s="80"/>
      <c r="BB79" s="80"/>
      <c r="BC79" s="76"/>
      <c r="BD79" s="272"/>
    </row>
    <row r="80" spans="1:61" x14ac:dyDescent="0.55000000000000004">
      <c r="A80" s="319" t="s">
        <v>71</v>
      </c>
      <c r="B80" s="320"/>
      <c r="C80" s="320"/>
      <c r="D80" s="321"/>
      <c r="E80" s="72">
        <v>155.93700000000001</v>
      </c>
      <c r="F80" s="72">
        <v>0</v>
      </c>
      <c r="G80" s="72">
        <v>31.913999999999998</v>
      </c>
      <c r="H80" s="72">
        <v>187.84899999999999</v>
      </c>
      <c r="I80" s="72">
        <v>6480.8459999999995</v>
      </c>
      <c r="J80" s="72">
        <v>6480.8459999999995</v>
      </c>
      <c r="K80" s="72">
        <v>6404.0239999999994</v>
      </c>
      <c r="L80" s="72">
        <v>0</v>
      </c>
      <c r="M80" s="72">
        <v>0</v>
      </c>
      <c r="N80" s="72">
        <v>0</v>
      </c>
      <c r="O80" s="72">
        <v>0</v>
      </c>
      <c r="P80" s="72">
        <v>0</v>
      </c>
      <c r="Q80" s="72">
        <v>0</v>
      </c>
      <c r="R80" s="74">
        <v>16.989177477654923</v>
      </c>
      <c r="S80" s="76">
        <v>5.0363851586934656</v>
      </c>
      <c r="T80" s="76"/>
      <c r="U80" s="76">
        <v>209.31496495492416</v>
      </c>
      <c r="V80" s="76">
        <v>0</v>
      </c>
      <c r="W80" s="76">
        <v>0</v>
      </c>
      <c r="X80" s="19">
        <v>24.061276076357217</v>
      </c>
      <c r="Y80" s="19">
        <v>0</v>
      </c>
      <c r="Z80" s="76">
        <v>154.77430555555557</v>
      </c>
      <c r="AA80" s="76">
        <v>0.22569444444444442</v>
      </c>
      <c r="AB80" s="76">
        <v>4464</v>
      </c>
      <c r="AC80" s="76">
        <v>3714.5833333333335</v>
      </c>
      <c r="AD80" s="76">
        <v>749.41666666666663</v>
      </c>
      <c r="AE80" s="76">
        <v>0</v>
      </c>
      <c r="AF80" s="76">
        <v>0</v>
      </c>
      <c r="AG80" s="74">
        <v>749.41666666666663</v>
      </c>
      <c r="AH80" s="76">
        <v>0</v>
      </c>
      <c r="AI80" s="76">
        <v>0</v>
      </c>
      <c r="AJ80" s="76">
        <v>0</v>
      </c>
      <c r="AK80" s="80">
        <v>155.93700000000001</v>
      </c>
      <c r="AL80" s="80">
        <v>46056.061000000002</v>
      </c>
      <c r="AM80" s="80">
        <v>0</v>
      </c>
      <c r="AN80" s="80">
        <v>22236.355</v>
      </c>
      <c r="AO80" s="80">
        <v>31.913999999999998</v>
      </c>
      <c r="AP80" s="80">
        <v>3433.1194</v>
      </c>
      <c r="AQ80" s="80">
        <v>6480.8459999999995</v>
      </c>
      <c r="AR80" s="80">
        <v>6480.8459999999995</v>
      </c>
      <c r="AS80" s="80">
        <v>6404.0239999999994</v>
      </c>
      <c r="AT80" s="80">
        <v>1102639.6880000001</v>
      </c>
      <c r="AU80" s="80">
        <v>0</v>
      </c>
      <c r="AV80" s="80">
        <v>0</v>
      </c>
      <c r="AW80" s="80">
        <v>0</v>
      </c>
      <c r="AX80" s="80">
        <v>8236.8830000000016</v>
      </c>
      <c r="AY80" s="80">
        <v>0</v>
      </c>
      <c r="AZ80" s="80">
        <v>0</v>
      </c>
      <c r="BA80" s="80">
        <v>0</v>
      </c>
      <c r="BB80" s="80">
        <v>251.48900000000009</v>
      </c>
      <c r="BC80" s="76">
        <v>154.77430555555557</v>
      </c>
      <c r="BD80" s="272">
        <v>0</v>
      </c>
      <c r="BG80" s="126"/>
      <c r="BH80" s="7"/>
      <c r="BI80" s="277"/>
    </row>
    <row r="81" spans="1:59" x14ac:dyDescent="0.55000000000000004">
      <c r="A81" s="63"/>
      <c r="B81" s="63"/>
      <c r="C81" s="63"/>
      <c r="D81" s="63"/>
      <c r="E81" s="72"/>
      <c r="F81" s="72"/>
      <c r="G81" s="63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4"/>
      <c r="S81" s="76"/>
      <c r="T81" s="76"/>
      <c r="U81" s="76"/>
      <c r="V81" s="76"/>
      <c r="W81" s="76"/>
      <c r="X81" s="19"/>
      <c r="Y81" s="19"/>
      <c r="Z81" s="76"/>
      <c r="AA81" s="76"/>
      <c r="AB81" s="76"/>
      <c r="AC81" s="76"/>
      <c r="AD81" s="79"/>
      <c r="AE81" s="79"/>
      <c r="AF81" s="79"/>
      <c r="AG81" s="245"/>
      <c r="AH81" s="79"/>
      <c r="AI81" s="79"/>
      <c r="AJ81" s="79"/>
      <c r="AK81" s="80"/>
      <c r="AL81" s="104"/>
      <c r="AM81" s="80"/>
      <c r="AN81" s="104"/>
      <c r="AO81" s="80"/>
      <c r="AP81" s="80"/>
      <c r="AQ81" s="80"/>
      <c r="AR81" s="80"/>
      <c r="AS81" s="80"/>
      <c r="AT81" s="80"/>
      <c r="AU81" s="80"/>
      <c r="AV81" s="80"/>
      <c r="AW81" s="80"/>
      <c r="AX81" s="80"/>
      <c r="AY81" s="80"/>
      <c r="AZ81" s="80"/>
      <c r="BA81" s="80"/>
      <c r="BB81" s="80"/>
      <c r="BC81" s="76"/>
      <c r="BD81" s="272">
        <v>0</v>
      </c>
    </row>
    <row r="82" spans="1:59" s="60" customFormat="1" x14ac:dyDescent="0.55000000000000004">
      <c r="A82" s="328" t="s">
        <v>75</v>
      </c>
      <c r="B82" s="329"/>
      <c r="C82" s="329"/>
      <c r="D82" s="329"/>
      <c r="E82" s="330"/>
      <c r="F82" s="306"/>
      <c r="G82" s="63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4"/>
      <c r="S82" s="76"/>
      <c r="T82" s="76"/>
      <c r="U82" s="76"/>
      <c r="V82" s="76"/>
      <c r="W82" s="76"/>
      <c r="X82" s="19"/>
      <c r="Y82" s="19"/>
      <c r="Z82" s="76"/>
      <c r="AA82" s="76"/>
      <c r="AB82" s="76"/>
      <c r="AC82" s="76"/>
      <c r="AD82" s="79"/>
      <c r="AE82" s="79"/>
      <c r="AF82" s="79"/>
      <c r="AG82" s="245"/>
      <c r="AH82" s="79"/>
      <c r="AI82" s="79"/>
      <c r="AJ82" s="79"/>
      <c r="AK82" s="80"/>
      <c r="AL82" s="104"/>
      <c r="AM82" s="80"/>
      <c r="AN82" s="104"/>
      <c r="AO82" s="80"/>
      <c r="AP82" s="80"/>
      <c r="AQ82" s="80"/>
      <c r="AR82" s="80"/>
      <c r="AS82" s="80"/>
      <c r="AT82" s="80"/>
      <c r="AU82" s="80"/>
      <c r="AV82" s="80"/>
      <c r="AW82" s="80"/>
      <c r="AX82" s="80"/>
      <c r="AY82" s="80"/>
      <c r="AZ82" s="80"/>
      <c r="BA82" s="80"/>
      <c r="BB82" s="80"/>
      <c r="BC82" s="76"/>
      <c r="BD82" s="124"/>
      <c r="BG82" s="125"/>
    </row>
    <row r="83" spans="1:59" x14ac:dyDescent="0.55000000000000004">
      <c r="A83" s="319"/>
      <c r="B83" s="320"/>
      <c r="C83" s="320"/>
      <c r="D83" s="321"/>
      <c r="E83" s="72"/>
      <c r="F83" s="72"/>
      <c r="G83" s="63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98"/>
      <c r="S83" s="76"/>
      <c r="T83" s="74"/>
      <c r="U83" s="76"/>
      <c r="V83" s="74"/>
      <c r="W83" s="74"/>
      <c r="X83" s="19"/>
      <c r="Y83" s="86"/>
      <c r="Z83" s="76"/>
      <c r="AA83" s="76"/>
      <c r="AB83" s="76"/>
      <c r="AC83" s="76"/>
      <c r="AD83" s="76"/>
      <c r="AE83" s="76"/>
      <c r="AF83" s="76"/>
      <c r="AG83" s="74"/>
      <c r="AH83" s="76"/>
      <c r="AI83" s="76"/>
      <c r="AJ83" s="76"/>
      <c r="AK83" s="80"/>
      <c r="AL83" s="104"/>
      <c r="AM83" s="80"/>
      <c r="AN83" s="104"/>
      <c r="AO83" s="80"/>
      <c r="AP83" s="80"/>
      <c r="AQ83" s="80"/>
      <c r="AR83" s="80"/>
      <c r="AS83" s="80"/>
      <c r="AT83" s="80"/>
      <c r="AU83" s="80"/>
      <c r="AV83" s="80"/>
      <c r="AW83" s="80"/>
      <c r="AX83" s="80"/>
      <c r="AY83" s="80"/>
      <c r="AZ83" s="80"/>
      <c r="BA83" s="80"/>
      <c r="BB83" s="80"/>
      <c r="BC83" s="76"/>
      <c r="BD83" s="124"/>
    </row>
    <row r="84" spans="1:59" x14ac:dyDescent="0.55000000000000004">
      <c r="A84" s="63">
        <v>1</v>
      </c>
      <c r="B84" s="305">
        <v>1</v>
      </c>
      <c r="C84" s="63" t="s">
        <v>51</v>
      </c>
      <c r="D84" s="63" t="s">
        <v>72</v>
      </c>
      <c r="E84" s="72">
        <v>120.417</v>
      </c>
      <c r="F84" s="87"/>
      <c r="G84" s="72">
        <v>3.7240000000000002</v>
      </c>
      <c r="H84" s="72">
        <v>124.14100000000001</v>
      </c>
      <c r="I84" s="72">
        <v>467.08800000000002</v>
      </c>
      <c r="J84" s="72">
        <v>467.08800000000002</v>
      </c>
      <c r="K84" s="72">
        <v>466.24099999999999</v>
      </c>
      <c r="L84" s="88"/>
      <c r="M84" s="88"/>
      <c r="N84" s="88"/>
      <c r="O84" s="88"/>
      <c r="P84" s="88"/>
      <c r="Q84" s="88"/>
      <c r="R84" s="72">
        <v>2.9998147268025876</v>
      </c>
      <c r="S84" s="76">
        <v>3.8844193548387098</v>
      </c>
      <c r="T84" s="89"/>
      <c r="U84" s="76">
        <v>15.067354838709678</v>
      </c>
      <c r="V84" s="89"/>
      <c r="W84" s="89"/>
      <c r="X84" s="19">
        <v>257.80366868769909</v>
      </c>
      <c r="Y84" s="90"/>
      <c r="Z84" s="76">
        <v>31</v>
      </c>
      <c r="AA84" s="76">
        <v>0</v>
      </c>
      <c r="AB84" s="76">
        <v>744</v>
      </c>
      <c r="AC84" s="76">
        <v>744</v>
      </c>
      <c r="AD84" s="76">
        <v>0</v>
      </c>
      <c r="AE84" s="79">
        <v>0</v>
      </c>
      <c r="AF84" s="79">
        <v>0</v>
      </c>
      <c r="AG84" s="245">
        <v>0</v>
      </c>
      <c r="AH84" s="79">
        <v>0</v>
      </c>
      <c r="AI84" s="79">
        <v>0</v>
      </c>
      <c r="AJ84" s="79">
        <v>0</v>
      </c>
      <c r="AK84" s="80">
        <v>120.417</v>
      </c>
      <c r="AL84" s="80">
        <v>6601.762999999999</v>
      </c>
      <c r="AM84" s="88"/>
      <c r="AN84" s="88"/>
      <c r="AO84" s="80">
        <v>3.7240000000000002</v>
      </c>
      <c r="AP84" s="80">
        <v>101.76900000000008</v>
      </c>
      <c r="AQ84" s="80">
        <v>467.08800000000002</v>
      </c>
      <c r="AR84" s="80">
        <v>467.08800000000002</v>
      </c>
      <c r="AS84" s="80">
        <v>466.24099999999999</v>
      </c>
      <c r="AT84" s="80">
        <v>64770.493000000031</v>
      </c>
      <c r="AU84" s="88"/>
      <c r="AV84" s="88"/>
      <c r="AW84" s="88"/>
      <c r="AX84" s="88"/>
      <c r="AY84" s="88"/>
      <c r="AZ84" s="88"/>
      <c r="BA84" s="88"/>
      <c r="BB84" s="88"/>
      <c r="BC84" s="76">
        <v>31</v>
      </c>
      <c r="BD84" s="124"/>
      <c r="BE84" s="267" t="e">
        <v>#REF!</v>
      </c>
      <c r="BF84" s="267" t="e">
        <v>#REF!</v>
      </c>
    </row>
    <row r="85" spans="1:59" x14ac:dyDescent="0.55000000000000004">
      <c r="A85" s="302"/>
      <c r="B85" s="302"/>
      <c r="C85" s="302"/>
      <c r="D85" s="30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4"/>
      <c r="S85" s="76"/>
      <c r="T85" s="74"/>
      <c r="U85" s="76"/>
      <c r="V85" s="74"/>
      <c r="W85" s="74"/>
      <c r="X85" s="19"/>
      <c r="Y85" s="86"/>
      <c r="Z85" s="76"/>
      <c r="AA85" s="76"/>
      <c r="AB85" s="76"/>
      <c r="AC85" s="76"/>
      <c r="AD85" s="76"/>
      <c r="AE85" s="76"/>
      <c r="AF85" s="76"/>
      <c r="AG85" s="74"/>
      <c r="AH85" s="76"/>
      <c r="AI85" s="76"/>
      <c r="AJ85" s="76"/>
      <c r="AK85" s="80"/>
      <c r="AL85" s="80"/>
      <c r="AM85" s="80"/>
      <c r="AN85" s="80"/>
      <c r="AO85" s="80"/>
      <c r="AP85" s="310"/>
      <c r="AQ85" s="80"/>
      <c r="AR85" s="80"/>
      <c r="AS85" s="80"/>
      <c r="AT85" s="310"/>
      <c r="AU85" s="80"/>
      <c r="AV85" s="80"/>
      <c r="AW85" s="80"/>
      <c r="AX85" s="310"/>
      <c r="AY85" s="80"/>
      <c r="AZ85" s="80"/>
      <c r="BA85" s="80"/>
      <c r="BB85" s="310"/>
      <c r="BC85" s="76"/>
      <c r="BD85" s="124"/>
    </row>
    <row r="86" spans="1:59" x14ac:dyDescent="0.55000000000000004">
      <c r="A86" s="322" t="s">
        <v>68</v>
      </c>
      <c r="B86" s="323"/>
      <c r="C86" s="324"/>
      <c r="D86" s="63"/>
      <c r="E86" s="72">
        <v>120.417</v>
      </c>
      <c r="F86" s="87"/>
      <c r="G86" s="72">
        <v>3.7240000000000002</v>
      </c>
      <c r="H86" s="72">
        <v>124.14100000000001</v>
      </c>
      <c r="I86" s="72">
        <v>467.08800000000002</v>
      </c>
      <c r="J86" s="72">
        <v>467.08800000000002</v>
      </c>
      <c r="K86" s="72">
        <v>466.24099999999999</v>
      </c>
      <c r="L86" s="88"/>
      <c r="M86" s="88"/>
      <c r="N86" s="88"/>
      <c r="O86" s="88"/>
      <c r="P86" s="88"/>
      <c r="Q86" s="88"/>
      <c r="R86" s="72">
        <v>2.9998147268025876</v>
      </c>
      <c r="S86" s="74">
        <v>3.8844193548387098</v>
      </c>
      <c r="T86" s="89"/>
      <c r="U86" s="74">
        <v>15.067354838709678</v>
      </c>
      <c r="V86" s="89"/>
      <c r="W86" s="89"/>
      <c r="X86" s="86">
        <v>257.80366868769909</v>
      </c>
      <c r="Y86" s="90"/>
      <c r="Z86" s="74">
        <v>31</v>
      </c>
      <c r="AA86" s="74">
        <v>0</v>
      </c>
      <c r="AB86" s="74">
        <v>744</v>
      </c>
      <c r="AC86" s="74">
        <v>744</v>
      </c>
      <c r="AD86" s="74">
        <v>0</v>
      </c>
      <c r="AE86" s="74">
        <v>0</v>
      </c>
      <c r="AF86" s="74">
        <v>0</v>
      </c>
      <c r="AG86" s="74">
        <v>0</v>
      </c>
      <c r="AH86" s="74">
        <v>0</v>
      </c>
      <c r="AI86" s="74">
        <v>0</v>
      </c>
      <c r="AJ86" s="74">
        <v>0</v>
      </c>
      <c r="AK86" s="72">
        <v>120.417</v>
      </c>
      <c r="AL86" s="72">
        <v>6601.762999999999</v>
      </c>
      <c r="AM86" s="88"/>
      <c r="AN86" s="88"/>
      <c r="AO86" s="80">
        <v>3.7240000000000002</v>
      </c>
      <c r="AP86" s="72">
        <v>101.76900000000008</v>
      </c>
      <c r="AQ86" s="72">
        <v>467.08800000000002</v>
      </c>
      <c r="AR86" s="72">
        <v>467.08800000000002</v>
      </c>
      <c r="AS86" s="72">
        <v>466.24099999999999</v>
      </c>
      <c r="AT86" s="72">
        <v>64770.493000000031</v>
      </c>
      <c r="AU86" s="87"/>
      <c r="AV86" s="87"/>
      <c r="AW86" s="87"/>
      <c r="AX86" s="87"/>
      <c r="AY86" s="87"/>
      <c r="AZ86" s="87"/>
      <c r="BA86" s="87"/>
      <c r="BB86" s="87"/>
      <c r="BC86" s="74">
        <v>31</v>
      </c>
      <c r="BD86" s="124"/>
    </row>
    <row r="87" spans="1:59" x14ac:dyDescent="0.55000000000000004">
      <c r="A87" s="63"/>
      <c r="B87" s="63"/>
      <c r="C87" s="63"/>
      <c r="D87" s="63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4"/>
      <c r="S87" s="76"/>
      <c r="T87" s="76"/>
      <c r="U87" s="76"/>
      <c r="V87" s="76"/>
      <c r="W87" s="76"/>
      <c r="X87" s="19"/>
      <c r="Y87" s="19"/>
      <c r="Z87" s="76"/>
      <c r="AA87" s="76"/>
      <c r="AB87" s="76"/>
      <c r="AC87" s="76"/>
      <c r="AD87" s="79"/>
      <c r="AE87" s="79"/>
      <c r="AF87" s="79"/>
      <c r="AG87" s="245"/>
      <c r="AH87" s="79"/>
      <c r="AI87" s="79"/>
      <c r="AJ87" s="79"/>
      <c r="AK87" s="80"/>
      <c r="AL87" s="80"/>
      <c r="AM87" s="80"/>
      <c r="AN87" s="80"/>
      <c r="AO87" s="80"/>
      <c r="AP87" s="80"/>
      <c r="AQ87" s="80"/>
      <c r="AR87" s="80"/>
      <c r="AS87" s="80"/>
      <c r="AT87" s="80"/>
      <c r="AU87" s="80"/>
      <c r="AV87" s="80"/>
      <c r="AW87" s="80"/>
      <c r="AX87" s="80"/>
      <c r="AY87" s="80"/>
      <c r="AZ87" s="80"/>
      <c r="BA87" s="80"/>
      <c r="BB87" s="80"/>
      <c r="BC87" s="76"/>
      <c r="BD87" s="124"/>
    </row>
    <row r="88" spans="1:59" x14ac:dyDescent="0.55000000000000004">
      <c r="A88" s="63">
        <v>1</v>
      </c>
      <c r="B88" s="305">
        <v>1</v>
      </c>
      <c r="C88" s="63" t="s">
        <v>51</v>
      </c>
      <c r="D88" s="63" t="s">
        <v>53</v>
      </c>
      <c r="E88" s="72">
        <v>244.47399999999999</v>
      </c>
      <c r="F88" s="87"/>
      <c r="G88" s="72">
        <v>12.867000000000001</v>
      </c>
      <c r="H88" s="72">
        <v>257.34100000000001</v>
      </c>
      <c r="I88" s="72">
        <v>570.88400000000001</v>
      </c>
      <c r="J88" s="72">
        <v>570.88400000000001</v>
      </c>
      <c r="K88" s="72">
        <v>569.84900000000005</v>
      </c>
      <c r="L88" s="88"/>
      <c r="M88" s="88"/>
      <c r="N88" s="88"/>
      <c r="O88" s="88"/>
      <c r="P88" s="88"/>
      <c r="Q88" s="88"/>
      <c r="R88" s="72">
        <v>4.9999805705270441</v>
      </c>
      <c r="S88" s="76">
        <v>7.8862580645161291</v>
      </c>
      <c r="T88" s="89"/>
      <c r="U88" s="76">
        <v>18.415612903225806</v>
      </c>
      <c r="V88" s="89"/>
      <c r="W88" s="89"/>
      <c r="X88" s="19">
        <v>428.23761044275193</v>
      </c>
      <c r="Y88" s="90"/>
      <c r="Z88" s="76">
        <v>31</v>
      </c>
      <c r="AA88" s="76">
        <v>0</v>
      </c>
      <c r="AB88" s="76">
        <v>744</v>
      </c>
      <c r="AC88" s="76">
        <v>744</v>
      </c>
      <c r="AD88" s="76">
        <v>0</v>
      </c>
      <c r="AE88" s="79">
        <v>0</v>
      </c>
      <c r="AF88" s="79">
        <v>0</v>
      </c>
      <c r="AG88" s="245">
        <v>0</v>
      </c>
      <c r="AH88" s="79">
        <v>0</v>
      </c>
      <c r="AI88" s="79">
        <v>0</v>
      </c>
      <c r="AJ88" s="79">
        <v>0</v>
      </c>
      <c r="AK88" s="80">
        <v>244.47399999999999</v>
      </c>
      <c r="AL88" s="80">
        <v>3034.4490000000001</v>
      </c>
      <c r="AM88" s="88"/>
      <c r="AN88" s="88"/>
      <c r="AO88" s="80">
        <v>12.867000000000001</v>
      </c>
      <c r="AP88" s="80">
        <v>57.856999999999999</v>
      </c>
      <c r="AQ88" s="80">
        <v>570.88400000000001</v>
      </c>
      <c r="AR88" s="80">
        <v>570.88400000000001</v>
      </c>
      <c r="AS88" s="80">
        <v>569.84900000000005</v>
      </c>
      <c r="AT88" s="80">
        <v>24484.364999999998</v>
      </c>
      <c r="AU88" s="88"/>
      <c r="AV88" s="88"/>
      <c r="AW88" s="88"/>
      <c r="AX88" s="88"/>
      <c r="AY88" s="88"/>
      <c r="AZ88" s="88"/>
      <c r="BA88" s="88"/>
      <c r="BB88" s="88"/>
      <c r="BC88" s="76">
        <v>31</v>
      </c>
      <c r="BD88" s="124"/>
    </row>
    <row r="89" spans="1:59" x14ac:dyDescent="0.55000000000000004">
      <c r="A89" s="302"/>
      <c r="B89" s="302"/>
      <c r="C89" s="302"/>
      <c r="D89" s="30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4"/>
      <c r="S89" s="76"/>
      <c r="T89" s="74"/>
      <c r="U89" s="76"/>
      <c r="V89" s="74"/>
      <c r="W89" s="74"/>
      <c r="X89" s="19"/>
      <c r="Y89" s="86"/>
      <c r="Z89" s="76"/>
      <c r="AA89" s="76"/>
      <c r="AB89" s="76"/>
      <c r="AC89" s="76"/>
      <c r="AD89" s="76"/>
      <c r="AE89" s="76"/>
      <c r="AF89" s="76"/>
      <c r="AG89" s="74"/>
      <c r="AH89" s="76"/>
      <c r="AI89" s="76"/>
      <c r="AJ89" s="76"/>
      <c r="AK89" s="80"/>
      <c r="AL89" s="80"/>
      <c r="AM89" s="80"/>
      <c r="AN89" s="80"/>
      <c r="AO89" s="80"/>
      <c r="AP89" s="310"/>
      <c r="AQ89" s="80"/>
      <c r="AR89" s="80"/>
      <c r="AS89" s="80"/>
      <c r="AT89" s="310"/>
      <c r="AU89" s="80"/>
      <c r="AV89" s="80"/>
      <c r="AW89" s="80"/>
      <c r="AX89" s="310"/>
      <c r="AY89" s="80"/>
      <c r="AZ89" s="80"/>
      <c r="BA89" s="80"/>
      <c r="BB89" s="310"/>
      <c r="BC89" s="76"/>
      <c r="BD89" s="124"/>
    </row>
    <row r="90" spans="1:59" x14ac:dyDescent="0.55000000000000004">
      <c r="A90" s="322" t="s">
        <v>68</v>
      </c>
      <c r="B90" s="323"/>
      <c r="C90" s="324"/>
      <c r="E90" s="72">
        <v>244.47399999999999</v>
      </c>
      <c r="F90" s="87"/>
      <c r="G90" s="72">
        <v>12.867000000000001</v>
      </c>
      <c r="H90" s="72">
        <v>257.34100000000001</v>
      </c>
      <c r="I90" s="72">
        <v>570.88400000000001</v>
      </c>
      <c r="J90" s="72">
        <v>570.88400000000001</v>
      </c>
      <c r="K90" s="72">
        <v>569.84900000000005</v>
      </c>
      <c r="L90" s="88"/>
      <c r="M90" s="88"/>
      <c r="N90" s="88"/>
      <c r="O90" s="88"/>
      <c r="P90" s="88"/>
      <c r="Q90" s="88"/>
      <c r="R90" s="74">
        <v>4.9999805705270441</v>
      </c>
      <c r="S90" s="74">
        <v>7.8862580645161291</v>
      </c>
      <c r="T90" s="89"/>
      <c r="U90" s="74">
        <v>18.415612903225806</v>
      </c>
      <c r="V90" s="89"/>
      <c r="W90" s="89"/>
      <c r="X90" s="86">
        <v>428.23761044275193</v>
      </c>
      <c r="Y90" s="90"/>
      <c r="Z90" s="74">
        <v>31</v>
      </c>
      <c r="AA90" s="74">
        <v>0</v>
      </c>
      <c r="AB90" s="74">
        <v>744</v>
      </c>
      <c r="AC90" s="74">
        <v>744</v>
      </c>
      <c r="AD90" s="74">
        <v>0</v>
      </c>
      <c r="AE90" s="74">
        <v>0</v>
      </c>
      <c r="AF90" s="74">
        <v>0</v>
      </c>
      <c r="AG90" s="74">
        <v>0</v>
      </c>
      <c r="AH90" s="74">
        <v>0</v>
      </c>
      <c r="AI90" s="74">
        <v>0</v>
      </c>
      <c r="AJ90" s="74">
        <v>0</v>
      </c>
      <c r="AK90" s="72">
        <v>244.47399999999999</v>
      </c>
      <c r="AL90" s="72">
        <v>3034.4490000000001</v>
      </c>
      <c r="AM90" s="88"/>
      <c r="AN90" s="88"/>
      <c r="AO90" s="72">
        <v>12.867000000000001</v>
      </c>
      <c r="AP90" s="72">
        <v>57.856999999999999</v>
      </c>
      <c r="AQ90" s="72">
        <v>570.88400000000001</v>
      </c>
      <c r="AR90" s="72">
        <v>570.88400000000001</v>
      </c>
      <c r="AS90" s="72">
        <v>569.84900000000005</v>
      </c>
      <c r="AT90" s="72">
        <v>24484.364999999998</v>
      </c>
      <c r="AU90" s="87"/>
      <c r="AV90" s="87"/>
      <c r="AW90" s="87"/>
      <c r="AX90" s="87"/>
      <c r="AY90" s="87"/>
      <c r="AZ90" s="87"/>
      <c r="BA90" s="87"/>
      <c r="BB90" s="87"/>
      <c r="BC90" s="74">
        <v>31</v>
      </c>
      <c r="BD90" s="124"/>
    </row>
    <row r="91" spans="1:59" x14ac:dyDescent="0.55000000000000004">
      <c r="A91" s="63"/>
      <c r="B91" s="63"/>
      <c r="C91" s="63"/>
      <c r="D91" s="63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4"/>
      <c r="S91" s="74"/>
      <c r="T91" s="74"/>
      <c r="U91" s="74"/>
      <c r="V91" s="74"/>
      <c r="W91" s="74"/>
      <c r="X91" s="86"/>
      <c r="Y91" s="86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  <c r="AK91" s="72"/>
      <c r="AL91" s="72"/>
      <c r="AM91" s="72"/>
      <c r="AN91" s="72"/>
      <c r="AO91" s="72"/>
      <c r="AP91" s="72"/>
      <c r="AQ91" s="72"/>
      <c r="AR91" s="72"/>
      <c r="AS91" s="72"/>
      <c r="AT91" s="72"/>
      <c r="AU91" s="72"/>
      <c r="AV91" s="72"/>
      <c r="AW91" s="72"/>
      <c r="AX91" s="72"/>
      <c r="AY91" s="72"/>
      <c r="AZ91" s="72"/>
      <c r="BA91" s="72"/>
      <c r="BB91" s="72"/>
      <c r="BC91" s="74"/>
      <c r="BD91" s="124"/>
    </row>
    <row r="92" spans="1:59" x14ac:dyDescent="0.55000000000000004">
      <c r="A92" s="319" t="s">
        <v>76</v>
      </c>
      <c r="B92" s="320"/>
      <c r="C92" s="320"/>
      <c r="D92" s="321"/>
      <c r="E92" s="72">
        <v>364.89099999999996</v>
      </c>
      <c r="F92" s="87"/>
      <c r="G92" s="72">
        <v>16.591000000000001</v>
      </c>
      <c r="H92" s="72">
        <v>381.48200000000003</v>
      </c>
      <c r="I92" s="72">
        <v>1037.972</v>
      </c>
      <c r="J92" s="72">
        <v>1037.972</v>
      </c>
      <c r="K92" s="72">
        <v>1036.0900000000001</v>
      </c>
      <c r="L92" s="88"/>
      <c r="M92" s="88"/>
      <c r="N92" s="88"/>
      <c r="O92" s="88"/>
      <c r="P92" s="88"/>
      <c r="Q92" s="88"/>
      <c r="R92" s="72">
        <v>4.3490911759925766</v>
      </c>
      <c r="S92" s="74">
        <v>11.77067741935484</v>
      </c>
      <c r="T92" s="74"/>
      <c r="U92" s="74">
        <v>33.482967741935482</v>
      </c>
      <c r="V92" s="89"/>
      <c r="W92" s="89"/>
      <c r="X92" s="86">
        <v>351.5422381335913</v>
      </c>
      <c r="Y92" s="90"/>
      <c r="Z92" s="74">
        <v>62</v>
      </c>
      <c r="AA92" s="74">
        <v>0</v>
      </c>
      <c r="AB92" s="74">
        <v>1488</v>
      </c>
      <c r="AC92" s="74">
        <v>1488</v>
      </c>
      <c r="AD92" s="74">
        <v>0</v>
      </c>
      <c r="AE92" s="74">
        <v>0</v>
      </c>
      <c r="AF92" s="74">
        <v>0</v>
      </c>
      <c r="AG92" s="74">
        <v>0</v>
      </c>
      <c r="AH92" s="74">
        <v>0</v>
      </c>
      <c r="AI92" s="74">
        <v>0</v>
      </c>
      <c r="AJ92" s="74">
        <v>0</v>
      </c>
      <c r="AK92" s="72">
        <v>364.89099999999996</v>
      </c>
      <c r="AL92" s="74">
        <v>9636.2119999999995</v>
      </c>
      <c r="AM92" s="88"/>
      <c r="AN92" s="88"/>
      <c r="AO92" s="72">
        <v>16.591000000000001</v>
      </c>
      <c r="AP92" s="72">
        <v>159.62600000000009</v>
      </c>
      <c r="AQ92" s="72">
        <v>1037.972</v>
      </c>
      <c r="AR92" s="72">
        <v>1037.972</v>
      </c>
      <c r="AS92" s="72">
        <v>1036.0900000000001</v>
      </c>
      <c r="AT92" s="72">
        <v>89254.858000000037</v>
      </c>
      <c r="AU92" s="87"/>
      <c r="AV92" s="87"/>
      <c r="AW92" s="87"/>
      <c r="AX92" s="87"/>
      <c r="AY92" s="87"/>
      <c r="AZ92" s="87"/>
      <c r="BA92" s="87"/>
      <c r="BB92" s="87"/>
      <c r="BC92" s="74">
        <v>62</v>
      </c>
      <c r="BD92" s="272">
        <v>0</v>
      </c>
      <c r="BG92" s="249"/>
    </row>
    <row r="93" spans="1:59" x14ac:dyDescent="0.55000000000000004">
      <c r="A93" s="63"/>
      <c r="B93" s="63"/>
      <c r="C93" s="63"/>
      <c r="D93" s="63"/>
      <c r="E93" s="280"/>
      <c r="F93" s="72"/>
      <c r="G93" s="63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4"/>
      <c r="S93" s="76"/>
      <c r="T93" s="74"/>
      <c r="U93" s="76"/>
      <c r="V93" s="74"/>
      <c r="W93" s="74"/>
      <c r="X93" s="19"/>
      <c r="Y93" s="86"/>
      <c r="Z93" s="76"/>
      <c r="AA93" s="76"/>
      <c r="AB93" s="76"/>
      <c r="AC93" s="76"/>
      <c r="AD93" s="79"/>
      <c r="AE93" s="79"/>
      <c r="AF93" s="79"/>
      <c r="AG93" s="245"/>
      <c r="AH93" s="79"/>
      <c r="AI93" s="79"/>
      <c r="AJ93" s="79"/>
      <c r="AK93" s="80"/>
      <c r="AL93" s="80"/>
      <c r="AM93" s="80"/>
      <c r="AN93" s="80"/>
      <c r="AO93" s="80"/>
      <c r="AP93" s="80"/>
      <c r="AQ93" s="80"/>
      <c r="AR93" s="80"/>
      <c r="AS93" s="80"/>
      <c r="AT93" s="80"/>
      <c r="AU93" s="80"/>
      <c r="AV93" s="80"/>
      <c r="AW93" s="80"/>
      <c r="AX93" s="80"/>
      <c r="AY93" s="80"/>
      <c r="AZ93" s="80"/>
      <c r="BA93" s="80"/>
      <c r="BB93" s="80"/>
      <c r="BC93" s="76"/>
      <c r="BD93" s="124"/>
    </row>
    <row r="94" spans="1:59" s="60" customFormat="1" x14ac:dyDescent="0.55000000000000004">
      <c r="A94" s="328" t="s">
        <v>78</v>
      </c>
      <c r="B94" s="329"/>
      <c r="C94" s="329"/>
      <c r="D94" s="329"/>
      <c r="E94" s="330"/>
      <c r="F94" s="306"/>
      <c r="G94" s="63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4"/>
      <c r="S94" s="76"/>
      <c r="T94" s="76"/>
      <c r="U94" s="76"/>
      <c r="V94" s="76"/>
      <c r="W94" s="76"/>
      <c r="X94" s="19"/>
      <c r="Y94" s="19"/>
      <c r="Z94" s="76"/>
      <c r="AA94" s="76"/>
      <c r="AB94" s="76"/>
      <c r="AC94" s="76"/>
      <c r="AD94" s="79"/>
      <c r="AE94" s="79"/>
      <c r="AF94" s="79"/>
      <c r="AG94" s="245"/>
      <c r="AH94" s="79"/>
      <c r="AI94" s="79"/>
      <c r="AJ94" s="79"/>
      <c r="AK94" s="80"/>
      <c r="AL94" s="104"/>
      <c r="AM94" s="80"/>
      <c r="AN94" s="104"/>
      <c r="AO94" s="80"/>
      <c r="AP94" s="80"/>
      <c r="AQ94" s="80"/>
      <c r="AR94" s="80"/>
      <c r="AS94" s="80"/>
      <c r="AT94" s="80"/>
      <c r="AU94" s="80"/>
      <c r="AV94" s="80"/>
      <c r="AW94" s="80"/>
      <c r="AX94" s="80"/>
      <c r="AY94" s="80"/>
      <c r="AZ94" s="80"/>
      <c r="BA94" s="80"/>
      <c r="BB94" s="80"/>
      <c r="BC94" s="76"/>
      <c r="BD94" s="124"/>
      <c r="BG94" s="125"/>
    </row>
    <row r="95" spans="1:59" x14ac:dyDescent="0.55000000000000004">
      <c r="A95" s="319"/>
      <c r="B95" s="320"/>
      <c r="C95" s="320"/>
      <c r="D95" s="321"/>
      <c r="E95" s="72"/>
      <c r="F95" s="72"/>
      <c r="G95" s="63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4"/>
      <c r="S95" s="76"/>
      <c r="T95" s="74"/>
      <c r="U95" s="76"/>
      <c r="V95" s="74"/>
      <c r="W95" s="74"/>
      <c r="X95" s="19"/>
      <c r="Y95" s="86"/>
      <c r="Z95" s="76"/>
      <c r="AA95" s="76"/>
      <c r="AB95" s="76"/>
      <c r="AC95" s="76"/>
      <c r="AD95" s="76"/>
      <c r="AE95" s="76"/>
      <c r="AF95" s="76"/>
      <c r="AG95" s="74"/>
      <c r="AH95" s="76"/>
      <c r="AI95" s="76"/>
      <c r="AJ95" s="76"/>
      <c r="AK95" s="80"/>
      <c r="AL95" s="104"/>
      <c r="AM95" s="72"/>
      <c r="AN95" s="72"/>
      <c r="AO95" s="80"/>
      <c r="AP95" s="80"/>
      <c r="AQ95" s="80"/>
      <c r="AR95" s="80"/>
      <c r="AS95" s="80"/>
      <c r="AT95" s="80"/>
      <c r="AU95" s="72"/>
      <c r="AV95" s="72"/>
      <c r="AW95" s="72"/>
      <c r="AX95" s="72"/>
      <c r="AY95" s="72"/>
      <c r="AZ95" s="72"/>
      <c r="BA95" s="72"/>
      <c r="BB95" s="72"/>
      <c r="BC95" s="76"/>
      <c r="BD95" s="124"/>
    </row>
    <row r="96" spans="1:59" x14ac:dyDescent="0.55000000000000004">
      <c r="A96" s="63">
        <v>1</v>
      </c>
      <c r="B96" s="305">
        <v>1</v>
      </c>
      <c r="C96" s="63" t="s">
        <v>51</v>
      </c>
      <c r="D96" s="63" t="s">
        <v>67</v>
      </c>
      <c r="E96" s="72">
        <v>37.573</v>
      </c>
      <c r="F96" s="87"/>
      <c r="G96" s="72">
        <v>65.933999999999997</v>
      </c>
      <c r="H96" s="72">
        <v>103.50700000000001</v>
      </c>
      <c r="I96" s="72">
        <v>2609.1880000000001</v>
      </c>
      <c r="J96" s="72">
        <v>2609.1880000000001</v>
      </c>
      <c r="K96" s="72">
        <v>2604.4580000000001</v>
      </c>
      <c r="L96" s="88"/>
      <c r="M96" s="88"/>
      <c r="N96" s="88"/>
      <c r="O96" s="88"/>
      <c r="P96" s="88"/>
      <c r="Q96" s="261"/>
      <c r="R96" s="74">
        <v>63.700039610847568</v>
      </c>
      <c r="S96" s="76">
        <v>1.2120322580645162</v>
      </c>
      <c r="T96" s="89"/>
      <c r="U96" s="76">
        <v>84.167354838709684</v>
      </c>
      <c r="V96" s="89"/>
      <c r="W96" s="89"/>
      <c r="X96" s="19">
        <v>14.40026552322025</v>
      </c>
      <c r="Y96" s="90"/>
      <c r="Z96" s="76">
        <v>31</v>
      </c>
      <c r="AA96" s="76">
        <v>0</v>
      </c>
      <c r="AB96" s="76">
        <v>744</v>
      </c>
      <c r="AC96" s="76">
        <v>744</v>
      </c>
      <c r="AD96" s="76">
        <v>0</v>
      </c>
      <c r="AE96" s="79">
        <v>0</v>
      </c>
      <c r="AF96" s="79">
        <v>0</v>
      </c>
      <c r="AG96" s="245">
        <v>0</v>
      </c>
      <c r="AH96" s="79">
        <v>0</v>
      </c>
      <c r="AI96" s="79">
        <v>0</v>
      </c>
      <c r="AJ96" s="79">
        <v>0</v>
      </c>
      <c r="AK96" s="80">
        <v>37.573</v>
      </c>
      <c r="AL96" s="80">
        <v>1263.1160000000002</v>
      </c>
      <c r="AM96" s="88"/>
      <c r="AN96" s="88"/>
      <c r="AO96" s="80">
        <v>65.933999999999997</v>
      </c>
      <c r="AP96" s="80">
        <v>572.84699999999998</v>
      </c>
      <c r="AQ96" s="227">
        <v>2609.1880000000001</v>
      </c>
      <c r="AR96" s="227">
        <v>2609.1880000000001</v>
      </c>
      <c r="AS96" s="227">
        <v>2604.4580000000001</v>
      </c>
      <c r="AT96" s="80">
        <v>284386.78199999989</v>
      </c>
      <c r="AU96" s="88"/>
      <c r="AV96" s="88"/>
      <c r="AW96" s="88"/>
      <c r="AX96" s="88"/>
      <c r="AY96" s="88"/>
      <c r="AZ96" s="88"/>
      <c r="BA96" s="88"/>
      <c r="BB96" s="88"/>
      <c r="BC96" s="76">
        <v>31</v>
      </c>
      <c r="BD96" s="124"/>
      <c r="BE96" s="267" t="e">
        <v>#REF!</v>
      </c>
      <c r="BF96" s="267" t="e">
        <v>#REF!</v>
      </c>
    </row>
    <row r="97" spans="1:59" x14ac:dyDescent="0.55000000000000004">
      <c r="A97" s="63">
        <v>2</v>
      </c>
      <c r="B97" s="305">
        <v>3</v>
      </c>
      <c r="C97" s="63" t="s">
        <v>51</v>
      </c>
      <c r="D97" s="63" t="s">
        <v>67</v>
      </c>
      <c r="E97" s="72">
        <v>17.056000000000001</v>
      </c>
      <c r="F97" s="87"/>
      <c r="G97" s="72">
        <v>37.436</v>
      </c>
      <c r="H97" s="72">
        <v>54.491999999999997</v>
      </c>
      <c r="I97" s="72">
        <v>1181.0219999999999</v>
      </c>
      <c r="J97" s="72">
        <v>1181.0219999999999</v>
      </c>
      <c r="K97" s="72">
        <v>1178.8810000000001</v>
      </c>
      <c r="L97" s="88"/>
      <c r="M97" s="88"/>
      <c r="N97" s="88"/>
      <c r="O97" s="88"/>
      <c r="P97" s="88"/>
      <c r="Q97" s="261"/>
      <c r="R97" s="74">
        <v>68.699992659472954</v>
      </c>
      <c r="S97" s="76">
        <v>0.55019354838709678</v>
      </c>
      <c r="T97" s="89"/>
      <c r="U97" s="76">
        <v>38.097483870967743</v>
      </c>
      <c r="V97" s="89"/>
      <c r="W97" s="89"/>
      <c r="X97" s="19">
        <v>14.441729281927008</v>
      </c>
      <c r="Y97" s="90"/>
      <c r="Z97" s="76">
        <v>31</v>
      </c>
      <c r="AA97" s="76">
        <v>0</v>
      </c>
      <c r="AB97" s="76">
        <v>744</v>
      </c>
      <c r="AC97" s="76">
        <v>744</v>
      </c>
      <c r="AD97" s="76">
        <v>0</v>
      </c>
      <c r="AE97" s="79">
        <v>0</v>
      </c>
      <c r="AF97" s="79">
        <v>0</v>
      </c>
      <c r="AG97" s="245">
        <v>0</v>
      </c>
      <c r="AH97" s="79">
        <v>0</v>
      </c>
      <c r="AI97" s="79">
        <v>0</v>
      </c>
      <c r="AJ97" s="79">
        <v>0</v>
      </c>
      <c r="AK97" s="80">
        <v>17.056000000000001</v>
      </c>
      <c r="AL97" s="80">
        <v>800.98900000000015</v>
      </c>
      <c r="AM97" s="88"/>
      <c r="AN97" s="88"/>
      <c r="AO97" s="80">
        <v>37.436</v>
      </c>
      <c r="AP97" s="80">
        <v>278.47499999999997</v>
      </c>
      <c r="AQ97" s="227">
        <v>1181.0219999999999</v>
      </c>
      <c r="AR97" s="227">
        <v>1181.0219999999999</v>
      </c>
      <c r="AS97" s="227">
        <v>1178.8810000000001</v>
      </c>
      <c r="AT97" s="80">
        <v>177452.908</v>
      </c>
      <c r="AU97" s="88"/>
      <c r="AV97" s="88"/>
      <c r="AW97" s="88"/>
      <c r="AX97" s="88"/>
      <c r="AY97" s="88"/>
      <c r="AZ97" s="88"/>
      <c r="BA97" s="88"/>
      <c r="BB97" s="88"/>
      <c r="BC97" s="76">
        <v>31</v>
      </c>
      <c r="BD97" s="124"/>
      <c r="BE97" s="267" t="e">
        <v>#REF!</v>
      </c>
      <c r="BF97" s="267" t="e">
        <v>#REF!</v>
      </c>
    </row>
    <row r="98" spans="1:59" x14ac:dyDescent="0.55000000000000004">
      <c r="A98" s="63">
        <v>3</v>
      </c>
      <c r="B98" s="305">
        <v>5</v>
      </c>
      <c r="C98" s="63" t="s">
        <v>51</v>
      </c>
      <c r="D98" s="63" t="s">
        <v>67</v>
      </c>
      <c r="E98" s="72">
        <v>53.054000000000002</v>
      </c>
      <c r="F98" s="87"/>
      <c r="G98" s="72">
        <v>66.769000000000005</v>
      </c>
      <c r="H98" s="72">
        <v>119.82299999999999</v>
      </c>
      <c r="I98" s="72">
        <v>3687.4859999999999</v>
      </c>
      <c r="J98" s="72">
        <v>3687.4859999999999</v>
      </c>
      <c r="K98" s="72">
        <v>3680.8009999999999</v>
      </c>
      <c r="L98" s="88"/>
      <c r="M98" s="88"/>
      <c r="N98" s="88"/>
      <c r="O98" s="88"/>
      <c r="P98" s="88"/>
      <c r="Q98" s="261"/>
      <c r="R98" s="74">
        <v>55.723024794905825</v>
      </c>
      <c r="S98" s="76">
        <v>1.7114193548387098</v>
      </c>
      <c r="T98" s="89"/>
      <c r="U98" s="76">
        <v>118.95116129032257</v>
      </c>
      <c r="V98" s="89"/>
      <c r="W98" s="89"/>
      <c r="X98" s="19">
        <v>14.387580047761539</v>
      </c>
      <c r="Y98" s="90"/>
      <c r="Z98" s="76">
        <v>31</v>
      </c>
      <c r="AA98" s="76">
        <v>0</v>
      </c>
      <c r="AB98" s="76">
        <v>744</v>
      </c>
      <c r="AC98" s="76">
        <v>744</v>
      </c>
      <c r="AD98" s="76">
        <v>0</v>
      </c>
      <c r="AE98" s="79">
        <v>0</v>
      </c>
      <c r="AF98" s="79">
        <v>0</v>
      </c>
      <c r="AG98" s="245">
        <v>0</v>
      </c>
      <c r="AH98" s="79">
        <v>0</v>
      </c>
      <c r="AI98" s="79">
        <v>0</v>
      </c>
      <c r="AJ98" s="79">
        <v>0</v>
      </c>
      <c r="AK98" s="80">
        <v>53.054000000000002</v>
      </c>
      <c r="AL98" s="80">
        <v>804.44500000000016</v>
      </c>
      <c r="AM98" s="88"/>
      <c r="AN98" s="88"/>
      <c r="AO98" s="80">
        <v>66.769000000000005</v>
      </c>
      <c r="AP98" s="80">
        <v>387.69200000000001</v>
      </c>
      <c r="AQ98" s="227">
        <v>3687.4859999999999</v>
      </c>
      <c r="AR98" s="227">
        <v>3687.4859999999999</v>
      </c>
      <c r="AS98" s="227">
        <v>3680.8009999999999</v>
      </c>
      <c r="AT98" s="80">
        <v>188329.72200000007</v>
      </c>
      <c r="AU98" s="88"/>
      <c r="AV98" s="88"/>
      <c r="AW98" s="88"/>
      <c r="AX98" s="88"/>
      <c r="AY98" s="88"/>
      <c r="AZ98" s="88"/>
      <c r="BA98" s="88"/>
      <c r="BB98" s="88"/>
      <c r="BC98" s="76">
        <v>31</v>
      </c>
      <c r="BD98" s="124"/>
      <c r="BE98" s="267" t="e">
        <v>#REF!</v>
      </c>
      <c r="BF98" s="267" t="e">
        <v>#REF!</v>
      </c>
    </row>
    <row r="99" spans="1:59" x14ac:dyDescent="0.55000000000000004">
      <c r="A99" s="63">
        <v>4</v>
      </c>
      <c r="B99" s="63">
        <v>7</v>
      </c>
      <c r="C99" s="63" t="s">
        <v>51</v>
      </c>
      <c r="D99" s="63" t="s">
        <v>67</v>
      </c>
      <c r="E99" s="72">
        <v>28.116</v>
      </c>
      <c r="F99" s="72"/>
      <c r="G99" s="72">
        <v>60.058</v>
      </c>
      <c r="H99" s="72">
        <v>88.174000000000007</v>
      </c>
      <c r="I99" s="72">
        <v>1952.796</v>
      </c>
      <c r="J99" s="72">
        <v>1952.796</v>
      </c>
      <c r="K99" s="72">
        <v>1949.2560000000001</v>
      </c>
      <c r="L99" s="72"/>
      <c r="M99" s="72"/>
      <c r="N99" s="72"/>
      <c r="O99" s="72"/>
      <c r="P99" s="72"/>
      <c r="Q99" s="72"/>
      <c r="R99" s="74">
        <v>68.113049198176327</v>
      </c>
      <c r="S99" s="76">
        <v>0.90696774193548391</v>
      </c>
      <c r="T99" s="89"/>
      <c r="U99" s="76">
        <v>62.993419354838714</v>
      </c>
      <c r="V99" s="74"/>
      <c r="W99" s="74"/>
      <c r="X99" s="19">
        <v>14.397817283525775</v>
      </c>
      <c r="Y99" s="86"/>
      <c r="Z99" s="76">
        <v>31</v>
      </c>
      <c r="AA99" s="76">
        <v>0</v>
      </c>
      <c r="AB99" s="76">
        <v>744</v>
      </c>
      <c r="AC99" s="76">
        <v>744</v>
      </c>
      <c r="AD99" s="79">
        <v>0</v>
      </c>
      <c r="AE99" s="79">
        <v>0</v>
      </c>
      <c r="AF99" s="79">
        <v>0</v>
      </c>
      <c r="AG99" s="245">
        <v>0</v>
      </c>
      <c r="AH99" s="79">
        <v>0</v>
      </c>
      <c r="AI99" s="79">
        <v>0</v>
      </c>
      <c r="AJ99" s="79">
        <v>0</v>
      </c>
      <c r="AK99" s="80">
        <v>28.116</v>
      </c>
      <c r="AL99" s="80">
        <v>282.28000000000003</v>
      </c>
      <c r="AM99" s="88"/>
      <c r="AN99" s="88"/>
      <c r="AO99" s="80">
        <v>60.058</v>
      </c>
      <c r="AP99" s="80">
        <v>413.89499999999998</v>
      </c>
      <c r="AQ99" s="227">
        <v>1952.796</v>
      </c>
      <c r="AR99" s="227">
        <v>1952.796</v>
      </c>
      <c r="AS99" s="227">
        <v>1949.2560000000001</v>
      </c>
      <c r="AT99" s="80">
        <v>69066.944000000003</v>
      </c>
      <c r="AU99" s="88"/>
      <c r="AV99" s="88"/>
      <c r="AW99" s="88"/>
      <c r="AX99" s="88"/>
      <c r="AY99" s="88"/>
      <c r="AZ99" s="88"/>
      <c r="BA99" s="88"/>
      <c r="BB99" s="88"/>
      <c r="BC99" s="76">
        <v>31</v>
      </c>
      <c r="BD99" s="124"/>
      <c r="BE99" s="267" t="e">
        <v>#REF!</v>
      </c>
      <c r="BF99" s="267" t="e">
        <v>#REF!</v>
      </c>
    </row>
    <row r="100" spans="1:59" x14ac:dyDescent="0.55000000000000004">
      <c r="A100" s="331"/>
      <c r="B100" s="331"/>
      <c r="C100" s="331"/>
      <c r="D100" s="302"/>
      <c r="E100" s="72"/>
      <c r="F100" s="87"/>
      <c r="G100" s="72"/>
      <c r="H100" s="72"/>
      <c r="I100" s="72"/>
      <c r="J100" s="72"/>
      <c r="K100" s="72"/>
      <c r="L100" s="88"/>
      <c r="M100" s="88"/>
      <c r="N100" s="88"/>
      <c r="O100" s="88"/>
      <c r="P100" s="88"/>
      <c r="Q100" s="88"/>
      <c r="R100" s="74"/>
      <c r="S100" s="74"/>
      <c r="T100" s="89"/>
      <c r="U100" s="74"/>
      <c r="V100" s="89"/>
      <c r="W100" s="89"/>
      <c r="X100" s="86"/>
      <c r="Y100" s="90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  <c r="AK100" s="72"/>
      <c r="AL100" s="72"/>
      <c r="AM100" s="87"/>
      <c r="AN100" s="87"/>
      <c r="AO100" s="72"/>
      <c r="AP100" s="72"/>
      <c r="AQ100" s="72"/>
      <c r="AR100" s="72"/>
      <c r="AS100" s="72"/>
      <c r="AT100" s="72"/>
      <c r="AU100" s="87"/>
      <c r="AV100" s="87"/>
      <c r="AW100" s="87"/>
      <c r="AX100" s="87"/>
      <c r="AY100" s="87"/>
      <c r="AZ100" s="87"/>
      <c r="BA100" s="87"/>
      <c r="BB100" s="87"/>
      <c r="BC100" s="74"/>
      <c r="BD100" s="124"/>
    </row>
    <row r="101" spans="1:59" x14ac:dyDescent="0.55000000000000004">
      <c r="A101" s="302" t="s">
        <v>52</v>
      </c>
      <c r="B101" s="63"/>
      <c r="C101" s="63"/>
      <c r="D101" s="63"/>
      <c r="E101" s="72">
        <v>135.79900000000001</v>
      </c>
      <c r="F101" s="72"/>
      <c r="G101" s="72">
        <v>230.197</v>
      </c>
      <c r="H101" s="72">
        <v>365.99599999999998</v>
      </c>
      <c r="I101" s="72">
        <v>9430.4920000000002</v>
      </c>
      <c r="J101" s="72">
        <v>9430.4920000000002</v>
      </c>
      <c r="K101" s="72">
        <v>9413.3959999999988</v>
      </c>
      <c r="L101" s="72"/>
      <c r="M101" s="72"/>
      <c r="N101" s="72"/>
      <c r="O101" s="72"/>
      <c r="P101" s="72"/>
      <c r="Q101" s="72"/>
      <c r="R101" s="74">
        <v>62.896042579700328</v>
      </c>
      <c r="S101" s="76">
        <v>4.3806129032258063</v>
      </c>
      <c r="T101" s="76"/>
      <c r="U101" s="76">
        <v>304.2094193548387</v>
      </c>
      <c r="V101" s="74"/>
      <c r="W101" s="74"/>
      <c r="X101" s="19">
        <v>14.399991007892272</v>
      </c>
      <c r="Y101" s="86"/>
      <c r="Z101" s="76">
        <v>124</v>
      </c>
      <c r="AA101" s="76">
        <v>0</v>
      </c>
      <c r="AB101" s="76">
        <v>2976</v>
      </c>
      <c r="AC101" s="76">
        <v>2976</v>
      </c>
      <c r="AD101" s="79">
        <v>0</v>
      </c>
      <c r="AE101" s="79">
        <v>0</v>
      </c>
      <c r="AF101" s="79">
        <v>0</v>
      </c>
      <c r="AG101" s="245">
        <v>0</v>
      </c>
      <c r="AH101" s="79">
        <v>0</v>
      </c>
      <c r="AI101" s="79">
        <v>0</v>
      </c>
      <c r="AJ101" s="79">
        <v>0</v>
      </c>
      <c r="AK101" s="80">
        <v>135.79900000000001</v>
      </c>
      <c r="AL101" s="80">
        <v>3150.8300000000008</v>
      </c>
      <c r="AM101" s="72"/>
      <c r="AN101" s="72"/>
      <c r="AO101" s="80">
        <v>230.197</v>
      </c>
      <c r="AP101" s="80">
        <v>1652.9089999999999</v>
      </c>
      <c r="AQ101" s="80">
        <v>9430.4920000000002</v>
      </c>
      <c r="AR101" s="80">
        <v>9430.4920000000002</v>
      </c>
      <c r="AS101" s="80">
        <v>9413.3959999999988</v>
      </c>
      <c r="AT101" s="80">
        <v>719236.35600000003</v>
      </c>
      <c r="AU101" s="72"/>
      <c r="AV101" s="72"/>
      <c r="AW101" s="72"/>
      <c r="AX101" s="72"/>
      <c r="AY101" s="72"/>
      <c r="AZ101" s="72"/>
      <c r="BA101" s="72"/>
      <c r="BB101" s="72"/>
      <c r="BC101" s="76">
        <v>124</v>
      </c>
      <c r="BD101" s="124"/>
    </row>
    <row r="102" spans="1:59" x14ac:dyDescent="0.55000000000000004">
      <c r="A102" s="322"/>
      <c r="B102" s="323"/>
      <c r="C102" s="323"/>
      <c r="D102" s="324"/>
      <c r="E102" s="72"/>
      <c r="F102" s="87"/>
      <c r="G102" s="72"/>
      <c r="H102" s="72"/>
      <c r="I102" s="72"/>
      <c r="J102" s="72"/>
      <c r="K102" s="72"/>
      <c r="L102" s="88"/>
      <c r="M102" s="88"/>
      <c r="N102" s="88"/>
      <c r="O102" s="88"/>
      <c r="P102" s="88"/>
      <c r="Q102" s="88"/>
      <c r="R102" s="74"/>
      <c r="S102" s="74"/>
      <c r="T102" s="89"/>
      <c r="U102" s="74"/>
      <c r="V102" s="89"/>
      <c r="W102" s="89"/>
      <c r="X102" s="19"/>
      <c r="Y102" s="90"/>
      <c r="Z102" s="76"/>
      <c r="AA102" s="76"/>
      <c r="AB102" s="76"/>
      <c r="AC102" s="76"/>
      <c r="AD102" s="76"/>
      <c r="AE102" s="76"/>
      <c r="AF102" s="76"/>
      <c r="AG102" s="74"/>
      <c r="AH102" s="76"/>
      <c r="AI102" s="76"/>
      <c r="AJ102" s="76"/>
      <c r="AK102" s="80"/>
      <c r="AL102" s="80"/>
      <c r="AM102" s="87"/>
      <c r="AN102" s="87"/>
      <c r="AO102" s="80"/>
      <c r="AP102" s="80"/>
      <c r="AQ102" s="80"/>
      <c r="AR102" s="80"/>
      <c r="AS102" s="80"/>
      <c r="AT102" s="80"/>
      <c r="AU102" s="87"/>
      <c r="AV102" s="87"/>
      <c r="AW102" s="87"/>
      <c r="AX102" s="87"/>
      <c r="AY102" s="87"/>
      <c r="AZ102" s="87"/>
      <c r="BA102" s="87"/>
      <c r="BB102" s="87"/>
      <c r="BC102" s="76"/>
      <c r="BD102" s="124"/>
    </row>
    <row r="103" spans="1:59" s="192" customFormat="1" x14ac:dyDescent="0.55000000000000004">
      <c r="A103" s="302" t="s">
        <v>79</v>
      </c>
      <c r="B103" s="302"/>
      <c r="C103" s="302"/>
      <c r="D103" s="302"/>
      <c r="E103" s="72">
        <v>135.79900000000001</v>
      </c>
      <c r="F103" s="72"/>
      <c r="G103" s="63">
        <v>230.197</v>
      </c>
      <c r="H103" s="72">
        <v>365.99599999999998</v>
      </c>
      <c r="I103" s="72">
        <v>9430.4920000000002</v>
      </c>
      <c r="J103" s="72">
        <v>9430.4920000000002</v>
      </c>
      <c r="K103" s="72">
        <v>9413.3959999999988</v>
      </c>
      <c r="L103" s="72"/>
      <c r="M103" s="72"/>
      <c r="N103" s="72"/>
      <c r="O103" s="72"/>
      <c r="P103" s="72"/>
      <c r="Q103" s="72"/>
      <c r="R103" s="74">
        <v>62.896042579700328</v>
      </c>
      <c r="S103" s="74">
        <v>4.3806129032258063</v>
      </c>
      <c r="T103" s="74"/>
      <c r="U103" s="74">
        <v>304.2094193548387</v>
      </c>
      <c r="V103" s="74"/>
      <c r="W103" s="74"/>
      <c r="X103" s="86">
        <v>14.399991007892272</v>
      </c>
      <c r="Y103" s="86"/>
      <c r="Z103" s="74">
        <v>124</v>
      </c>
      <c r="AA103" s="74">
        <v>0</v>
      </c>
      <c r="AB103" s="74">
        <v>2976</v>
      </c>
      <c r="AC103" s="74">
        <v>2976</v>
      </c>
      <c r="AD103" s="245">
        <v>0</v>
      </c>
      <c r="AE103" s="245">
        <v>0</v>
      </c>
      <c r="AF103" s="245">
        <v>0</v>
      </c>
      <c r="AG103" s="245">
        <v>0</v>
      </c>
      <c r="AH103" s="245">
        <v>0</v>
      </c>
      <c r="AI103" s="245">
        <v>0</v>
      </c>
      <c r="AJ103" s="245">
        <v>0</v>
      </c>
      <c r="AK103" s="72">
        <v>135.79900000000001</v>
      </c>
      <c r="AL103" s="72">
        <v>3150.8300000000008</v>
      </c>
      <c r="AM103" s="72"/>
      <c r="AN103" s="72"/>
      <c r="AO103" s="72">
        <v>230.197</v>
      </c>
      <c r="AP103" s="72">
        <v>1652.9089999999999</v>
      </c>
      <c r="AQ103" s="72">
        <v>9430.4920000000002</v>
      </c>
      <c r="AR103" s="72">
        <v>9430.4920000000002</v>
      </c>
      <c r="AS103" s="72">
        <v>9413.3959999999988</v>
      </c>
      <c r="AT103" s="72">
        <v>719236.35600000003</v>
      </c>
      <c r="AU103" s="72"/>
      <c r="AV103" s="72"/>
      <c r="AW103" s="72"/>
      <c r="AX103" s="72"/>
      <c r="AY103" s="72"/>
      <c r="AZ103" s="72"/>
      <c r="BA103" s="72"/>
      <c r="BB103" s="72"/>
      <c r="BC103" s="74">
        <v>124</v>
      </c>
      <c r="BD103" s="282">
        <v>0</v>
      </c>
      <c r="BG103" s="283"/>
    </row>
    <row r="104" spans="1:59" x14ac:dyDescent="0.55000000000000004">
      <c r="A104" s="325"/>
      <c r="B104" s="326"/>
      <c r="C104" s="326"/>
      <c r="D104" s="326"/>
      <c r="E104" s="327"/>
      <c r="F104" s="306"/>
      <c r="G104" s="63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4"/>
      <c r="S104" s="76"/>
      <c r="T104" s="99"/>
      <c r="U104" s="76"/>
      <c r="V104" s="99"/>
      <c r="W104" s="99"/>
      <c r="X104" s="19"/>
      <c r="Y104" s="100"/>
      <c r="Z104" s="76"/>
      <c r="AA104" s="76"/>
      <c r="AB104" s="76"/>
      <c r="AC104" s="76"/>
      <c r="AD104" s="79"/>
      <c r="AE104" s="79"/>
      <c r="AF104" s="79"/>
      <c r="AG104" s="245"/>
      <c r="AH104" s="79"/>
      <c r="AI104" s="79"/>
      <c r="AJ104" s="79"/>
      <c r="AK104" s="80"/>
      <c r="AL104" s="104"/>
      <c r="AM104" s="306"/>
      <c r="AN104" s="306"/>
      <c r="AO104" s="80"/>
      <c r="AP104" s="80"/>
      <c r="AQ104" s="80"/>
      <c r="AR104" s="80"/>
      <c r="AS104" s="80"/>
      <c r="AT104" s="80"/>
      <c r="AU104" s="306"/>
      <c r="AV104" s="306"/>
      <c r="AW104" s="306"/>
      <c r="AX104" s="306"/>
      <c r="AY104" s="306"/>
      <c r="AZ104" s="306"/>
      <c r="BA104" s="306"/>
      <c r="BB104" s="306"/>
      <c r="BC104" s="76"/>
      <c r="BD104" s="124"/>
    </row>
    <row r="105" spans="1:59" s="60" customFormat="1" x14ac:dyDescent="0.55000000000000004">
      <c r="A105" s="319" t="s">
        <v>80</v>
      </c>
      <c r="B105" s="320"/>
      <c r="C105" s="320"/>
      <c r="D105" s="321"/>
      <c r="E105" s="222"/>
      <c r="F105" s="72"/>
      <c r="G105" s="63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4"/>
      <c r="S105" s="76"/>
      <c r="T105" s="74"/>
      <c r="U105" s="76"/>
      <c r="V105" s="74"/>
      <c r="W105" s="74"/>
      <c r="X105" s="19"/>
      <c r="Y105" s="86"/>
      <c r="Z105" s="76"/>
      <c r="AA105" s="76"/>
      <c r="AB105" s="76"/>
      <c r="AC105" s="76"/>
      <c r="AD105" s="76"/>
      <c r="AE105" s="76"/>
      <c r="AF105" s="76"/>
      <c r="AG105" s="74"/>
      <c r="AH105" s="76"/>
      <c r="AI105" s="76"/>
      <c r="AJ105" s="76"/>
      <c r="AK105" s="80"/>
      <c r="AL105" s="104"/>
      <c r="AM105" s="72"/>
      <c r="AN105" s="72"/>
      <c r="AO105" s="80"/>
      <c r="AP105" s="80"/>
      <c r="AQ105" s="80"/>
      <c r="AR105" s="80"/>
      <c r="AS105" s="80"/>
      <c r="AT105" s="80"/>
      <c r="AU105" s="72"/>
      <c r="AV105" s="72"/>
      <c r="AW105" s="72"/>
      <c r="AX105" s="72"/>
      <c r="AY105" s="72"/>
      <c r="AZ105" s="72"/>
      <c r="BA105" s="72"/>
      <c r="BB105" s="72"/>
      <c r="BC105" s="76"/>
      <c r="BD105" s="124"/>
      <c r="BG105" s="125"/>
    </row>
    <row r="106" spans="1:59" x14ac:dyDescent="0.55000000000000004">
      <c r="A106" s="63"/>
      <c r="B106" s="305"/>
      <c r="C106" s="63"/>
      <c r="D106" s="63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  <c r="AC106" s="72"/>
      <c r="AD106" s="72"/>
      <c r="AE106" s="72"/>
      <c r="AF106" s="72"/>
      <c r="AG106" s="72"/>
      <c r="AH106" s="72"/>
      <c r="AI106" s="72"/>
      <c r="AJ106" s="72"/>
      <c r="AK106" s="72"/>
      <c r="AL106" s="72"/>
      <c r="AM106" s="72"/>
      <c r="AN106" s="72"/>
      <c r="AO106" s="72"/>
      <c r="AP106" s="72"/>
      <c r="AQ106" s="72"/>
      <c r="AR106" s="72"/>
      <c r="AS106" s="72"/>
      <c r="AT106" s="72"/>
      <c r="AU106" s="72"/>
      <c r="AV106" s="72"/>
      <c r="AW106" s="72"/>
      <c r="AX106" s="72"/>
      <c r="AY106" s="72"/>
      <c r="AZ106" s="72"/>
      <c r="BA106" s="72"/>
      <c r="BB106" s="72"/>
      <c r="BC106" s="76"/>
      <c r="BD106" s="124"/>
    </row>
    <row r="107" spans="1:59" x14ac:dyDescent="0.55000000000000004">
      <c r="A107" s="302">
        <v>1</v>
      </c>
      <c r="B107" s="302">
        <v>1</v>
      </c>
      <c r="C107" s="302" t="s">
        <v>51</v>
      </c>
      <c r="D107" s="302" t="s">
        <v>72</v>
      </c>
      <c r="E107" s="72">
        <v>79.507999999999996</v>
      </c>
      <c r="F107" s="103"/>
      <c r="G107" s="72">
        <v>32.790999999999997</v>
      </c>
      <c r="H107" s="72">
        <v>112.29900000000001</v>
      </c>
      <c r="I107" s="72">
        <v>1138.6099999999999</v>
      </c>
      <c r="J107" s="72">
        <v>1138.6099999999999</v>
      </c>
      <c r="K107" s="72">
        <v>1125.114</v>
      </c>
      <c r="L107" s="103"/>
      <c r="M107" s="103"/>
      <c r="N107" s="103"/>
      <c r="O107" s="103"/>
      <c r="P107" s="103"/>
      <c r="Q107" s="103"/>
      <c r="R107" s="74">
        <v>29.199725732197074</v>
      </c>
      <c r="S107" s="76">
        <v>2.5757372328458938</v>
      </c>
      <c r="T107" s="103"/>
      <c r="U107" s="76">
        <v>36.886353205849261</v>
      </c>
      <c r="V107" s="103"/>
      <c r="W107" s="103"/>
      <c r="X107" s="19">
        <v>69.829002028789489</v>
      </c>
      <c r="Y107" s="103"/>
      <c r="Z107" s="76">
        <v>30.868055555555557</v>
      </c>
      <c r="AA107" s="76">
        <v>0.13194444444444445</v>
      </c>
      <c r="AB107" s="76">
        <v>744</v>
      </c>
      <c r="AC107" s="76">
        <v>740.83333333333337</v>
      </c>
      <c r="AD107" s="76">
        <v>3.1666666666666665</v>
      </c>
      <c r="AE107" s="76">
        <v>0</v>
      </c>
      <c r="AF107" s="76">
        <v>0</v>
      </c>
      <c r="AG107" s="74">
        <v>3.1666666666666665</v>
      </c>
      <c r="AH107" s="76">
        <v>0</v>
      </c>
      <c r="AI107" s="76">
        <v>0</v>
      </c>
      <c r="AJ107" s="76">
        <v>0</v>
      </c>
      <c r="AK107" s="80">
        <v>79.507999999999996</v>
      </c>
      <c r="AL107" s="80">
        <v>10116.912999999997</v>
      </c>
      <c r="AM107" s="88"/>
      <c r="AN107" s="88"/>
      <c r="AO107" s="80">
        <v>32.790999999999997</v>
      </c>
      <c r="AP107" s="80">
        <v>199.59299999999999</v>
      </c>
      <c r="AQ107" s="80">
        <v>1138.6099999999999</v>
      </c>
      <c r="AR107" s="80">
        <v>1138.6099999999999</v>
      </c>
      <c r="AS107" s="80">
        <v>1125.114</v>
      </c>
      <c r="AT107" s="80">
        <v>120331.66299999997</v>
      </c>
      <c r="AU107" s="88"/>
      <c r="AV107" s="88"/>
      <c r="AW107" s="88"/>
      <c r="AX107" s="88"/>
      <c r="AY107" s="88"/>
      <c r="AZ107" s="88"/>
      <c r="BA107" s="88"/>
      <c r="BB107" s="88"/>
      <c r="BC107" s="76">
        <v>30.868055555555557</v>
      </c>
      <c r="BD107" s="124"/>
      <c r="BE107" s="267" t="e">
        <v>#REF!</v>
      </c>
      <c r="BF107" s="267" t="e">
        <v>#REF!</v>
      </c>
    </row>
    <row r="108" spans="1:59" x14ac:dyDescent="0.55000000000000004">
      <c r="A108" s="322"/>
      <c r="B108" s="323"/>
      <c r="C108" s="324"/>
      <c r="D108" s="63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4"/>
      <c r="S108" s="74"/>
      <c r="T108" s="74"/>
      <c r="U108" s="74"/>
      <c r="V108" s="74"/>
      <c r="W108" s="74"/>
      <c r="X108" s="86"/>
      <c r="Y108" s="72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  <c r="AK108" s="72"/>
      <c r="AL108" s="72"/>
      <c r="AM108" s="72"/>
      <c r="AN108" s="72"/>
      <c r="AO108" s="72"/>
      <c r="AP108" s="72"/>
      <c r="AQ108" s="72"/>
      <c r="AR108" s="72"/>
      <c r="AS108" s="72"/>
      <c r="AT108" s="72"/>
      <c r="AU108" s="72"/>
      <c r="AV108" s="72"/>
      <c r="AW108" s="72"/>
      <c r="AX108" s="72"/>
      <c r="AY108" s="72"/>
      <c r="AZ108" s="72"/>
      <c r="BA108" s="72"/>
      <c r="BB108" s="72"/>
      <c r="BC108" s="74"/>
      <c r="BD108" s="124"/>
    </row>
    <row r="109" spans="1:59" ht="27.75" customHeight="1" x14ac:dyDescent="0.55000000000000004">
      <c r="A109" s="63" t="s">
        <v>68</v>
      </c>
      <c r="B109" s="63"/>
      <c r="C109" s="63"/>
      <c r="D109" s="63"/>
      <c r="E109" s="72">
        <v>79.507999999999996</v>
      </c>
      <c r="F109" s="103"/>
      <c r="G109" s="72">
        <v>32.790999999999997</v>
      </c>
      <c r="H109" s="72">
        <v>112.29900000000001</v>
      </c>
      <c r="I109" s="72">
        <v>1138.6099999999999</v>
      </c>
      <c r="J109" s="72">
        <v>1138.6099999999999</v>
      </c>
      <c r="K109" s="72">
        <v>1125.114</v>
      </c>
      <c r="L109" s="103"/>
      <c r="M109" s="103"/>
      <c r="N109" s="103"/>
      <c r="O109" s="103"/>
      <c r="P109" s="103"/>
      <c r="Q109" s="103"/>
      <c r="R109" s="74">
        <v>29.199725732197074</v>
      </c>
      <c r="S109" s="74">
        <v>2.5757372328458938</v>
      </c>
      <c r="T109" s="103"/>
      <c r="U109" s="74">
        <v>36.886353205849261</v>
      </c>
      <c r="V109" s="103"/>
      <c r="W109" s="103"/>
      <c r="X109" s="86">
        <v>69.829002028789489</v>
      </c>
      <c r="Y109" s="103"/>
      <c r="Z109" s="74">
        <v>30.868055555555557</v>
      </c>
      <c r="AA109" s="74">
        <v>0.13194444444444445</v>
      </c>
      <c r="AB109" s="74">
        <v>744</v>
      </c>
      <c r="AC109" s="74">
        <v>740.83333333333337</v>
      </c>
      <c r="AD109" s="74">
        <v>3.1666666666666665</v>
      </c>
      <c r="AE109" s="74">
        <v>0</v>
      </c>
      <c r="AF109" s="74">
        <v>0</v>
      </c>
      <c r="AG109" s="74">
        <v>3.1666666666666665</v>
      </c>
      <c r="AH109" s="74">
        <v>0</v>
      </c>
      <c r="AI109" s="74">
        <v>0</v>
      </c>
      <c r="AJ109" s="74">
        <v>0</v>
      </c>
      <c r="AK109" s="72">
        <v>79.507999999999996</v>
      </c>
      <c r="AL109" s="72">
        <v>10116.912999999997</v>
      </c>
      <c r="AM109" s="88"/>
      <c r="AN109" s="88"/>
      <c r="AO109" s="72">
        <v>32.790999999999997</v>
      </c>
      <c r="AP109" s="72">
        <v>199.59299999999999</v>
      </c>
      <c r="AQ109" s="72">
        <v>1138.6099999999999</v>
      </c>
      <c r="AR109" s="72">
        <v>1138.6099999999999</v>
      </c>
      <c r="AS109" s="72">
        <v>1125.114</v>
      </c>
      <c r="AT109" s="72">
        <v>120331.66299999997</v>
      </c>
      <c r="AU109" s="88"/>
      <c r="AV109" s="88"/>
      <c r="AW109" s="88"/>
      <c r="AX109" s="88"/>
      <c r="AY109" s="88"/>
      <c r="AZ109" s="88"/>
      <c r="BA109" s="88"/>
      <c r="BB109" s="88"/>
      <c r="BC109" s="74">
        <v>30.868055555555557</v>
      </c>
      <c r="BD109" s="124"/>
    </row>
    <row r="110" spans="1:59" x14ac:dyDescent="0.55000000000000004">
      <c r="A110" s="322"/>
      <c r="B110" s="323"/>
      <c r="C110" s="323"/>
      <c r="D110" s="324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4"/>
      <c r="S110" s="74"/>
      <c r="T110" s="74"/>
      <c r="U110" s="74"/>
      <c r="V110" s="74"/>
      <c r="W110" s="74"/>
      <c r="X110" s="86"/>
      <c r="Y110" s="72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  <c r="AK110" s="72"/>
      <c r="AL110" s="72"/>
      <c r="AM110" s="72"/>
      <c r="AN110" s="72"/>
      <c r="AO110" s="72"/>
      <c r="AP110" s="72"/>
      <c r="AQ110" s="72"/>
      <c r="AR110" s="72"/>
      <c r="AS110" s="72"/>
      <c r="AT110" s="72"/>
      <c r="AU110" s="72"/>
      <c r="AV110" s="72"/>
      <c r="AW110" s="72"/>
      <c r="AX110" s="72"/>
      <c r="AY110" s="72"/>
      <c r="AZ110" s="72"/>
      <c r="BA110" s="72"/>
      <c r="BB110" s="72"/>
      <c r="BC110" s="74"/>
      <c r="BD110" s="124"/>
    </row>
    <row r="111" spans="1:59" ht="40.5" customHeight="1" x14ac:dyDescent="0.55000000000000004">
      <c r="A111" s="302" t="s">
        <v>81</v>
      </c>
      <c r="B111" s="302"/>
      <c r="C111" s="302"/>
      <c r="D111" s="302"/>
      <c r="E111" s="72">
        <v>79.507999999999996</v>
      </c>
      <c r="F111" s="103"/>
      <c r="G111" s="72">
        <v>32.790999999999997</v>
      </c>
      <c r="H111" s="72">
        <v>112.29900000000001</v>
      </c>
      <c r="I111" s="72">
        <v>1138.6099999999999</v>
      </c>
      <c r="J111" s="72">
        <v>1138.6099999999999</v>
      </c>
      <c r="K111" s="72">
        <v>1125.114</v>
      </c>
      <c r="L111" s="103"/>
      <c r="M111" s="103"/>
      <c r="N111" s="103"/>
      <c r="O111" s="103"/>
      <c r="P111" s="103"/>
      <c r="Q111" s="103"/>
      <c r="R111" s="74">
        <v>29.199725732197074</v>
      </c>
      <c r="S111" s="76">
        <v>2.5757372328458938</v>
      </c>
      <c r="T111" s="103"/>
      <c r="U111" s="76">
        <v>36.886353205849261</v>
      </c>
      <c r="V111" s="103"/>
      <c r="W111" s="103"/>
      <c r="X111" s="19">
        <v>69.829002028789489</v>
      </c>
      <c r="Y111" s="103"/>
      <c r="Z111" s="76">
        <v>30.868055555555557</v>
      </c>
      <c r="AA111" s="76">
        <v>0.13194444444444445</v>
      </c>
      <c r="AB111" s="76">
        <v>744</v>
      </c>
      <c r="AC111" s="76">
        <v>740.83333333333337</v>
      </c>
      <c r="AD111" s="79">
        <v>3.1666666666666665</v>
      </c>
      <c r="AE111" s="79">
        <v>0</v>
      </c>
      <c r="AF111" s="79">
        <v>0</v>
      </c>
      <c r="AG111" s="79">
        <v>3.1666666666666665</v>
      </c>
      <c r="AH111" s="79">
        <v>0</v>
      </c>
      <c r="AI111" s="79">
        <v>0</v>
      </c>
      <c r="AJ111" s="79">
        <v>0</v>
      </c>
      <c r="AK111" s="80">
        <v>79.507999999999996</v>
      </c>
      <c r="AL111" s="80">
        <v>10116.912999999997</v>
      </c>
      <c r="AM111" s="88"/>
      <c r="AN111" s="88"/>
      <c r="AO111" s="80">
        <v>32.790999999999997</v>
      </c>
      <c r="AP111" s="80">
        <v>199.59299999999999</v>
      </c>
      <c r="AQ111" s="80">
        <v>1138.6099999999999</v>
      </c>
      <c r="AR111" s="80">
        <v>1138.6099999999999</v>
      </c>
      <c r="AS111" s="80">
        <v>1125.114</v>
      </c>
      <c r="AT111" s="80">
        <v>120331.66299999997</v>
      </c>
      <c r="AU111" s="88"/>
      <c r="AV111" s="88"/>
      <c r="AW111" s="88"/>
      <c r="AX111" s="88"/>
      <c r="AY111" s="88"/>
      <c r="AZ111" s="88"/>
      <c r="BA111" s="88"/>
      <c r="BB111" s="88"/>
      <c r="BC111" s="76">
        <v>30.868055555555557</v>
      </c>
      <c r="BD111" s="272">
        <v>0</v>
      </c>
    </row>
    <row r="112" spans="1:59" x14ac:dyDescent="0.55000000000000004">
      <c r="A112" s="325"/>
      <c r="B112" s="326"/>
      <c r="C112" s="326"/>
      <c r="D112" s="326"/>
      <c r="E112" s="327"/>
      <c r="F112" s="306"/>
      <c r="G112" s="63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4"/>
      <c r="S112" s="76"/>
      <c r="T112" s="99"/>
      <c r="U112" s="76"/>
      <c r="V112" s="99"/>
      <c r="W112" s="99"/>
      <c r="X112" s="19"/>
      <c r="Y112" s="100"/>
      <c r="Z112" s="76"/>
      <c r="AA112" s="76"/>
      <c r="AB112" s="76"/>
      <c r="AC112" s="76"/>
      <c r="AD112" s="79"/>
      <c r="AE112" s="79"/>
      <c r="AF112" s="79"/>
      <c r="AG112" s="245"/>
      <c r="AH112" s="79"/>
      <c r="AI112" s="79"/>
      <c r="AJ112" s="79"/>
      <c r="AK112" s="80"/>
      <c r="AL112" s="104"/>
      <c r="AM112" s="306"/>
      <c r="AN112" s="306"/>
      <c r="AO112" s="80"/>
      <c r="AP112" s="80"/>
      <c r="AQ112" s="80"/>
      <c r="AR112" s="80"/>
      <c r="AS112" s="80"/>
      <c r="AT112" s="80"/>
      <c r="AU112" s="306"/>
      <c r="AV112" s="306"/>
      <c r="AW112" s="306"/>
      <c r="AX112" s="306"/>
      <c r="AY112" s="306"/>
      <c r="AZ112" s="306"/>
      <c r="BA112" s="306"/>
      <c r="BB112" s="306"/>
      <c r="BC112" s="76"/>
      <c r="BD112" s="124"/>
    </row>
    <row r="113" spans="1:59" s="60" customFormat="1" x14ac:dyDescent="0.55000000000000004">
      <c r="A113" s="319" t="s">
        <v>106</v>
      </c>
      <c r="B113" s="320"/>
      <c r="C113" s="320"/>
      <c r="D113" s="321"/>
      <c r="E113" s="222"/>
      <c r="F113" s="72"/>
      <c r="G113" s="63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4"/>
      <c r="S113" s="76"/>
      <c r="T113" s="74"/>
      <c r="U113" s="76"/>
      <c r="V113" s="74"/>
      <c r="W113" s="74"/>
      <c r="X113" s="19"/>
      <c r="Y113" s="86"/>
      <c r="Z113" s="76"/>
      <c r="AA113" s="76"/>
      <c r="AB113" s="76"/>
      <c r="AC113" s="76"/>
      <c r="AD113" s="76"/>
      <c r="AE113" s="76"/>
      <c r="AF113" s="76"/>
      <c r="AG113" s="74"/>
      <c r="AH113" s="76"/>
      <c r="AI113" s="76"/>
      <c r="AJ113" s="76"/>
      <c r="AK113" s="80"/>
      <c r="AL113" s="104"/>
      <c r="AM113" s="72"/>
      <c r="AN113" s="72"/>
      <c r="AO113" s="80"/>
      <c r="AP113" s="80"/>
      <c r="AQ113" s="80"/>
      <c r="AR113" s="80"/>
      <c r="AS113" s="80"/>
      <c r="AT113" s="80"/>
      <c r="AU113" s="72"/>
      <c r="AV113" s="72"/>
      <c r="AW113" s="72"/>
      <c r="AX113" s="72"/>
      <c r="AY113" s="72"/>
      <c r="AZ113" s="72"/>
      <c r="BA113" s="72"/>
      <c r="BB113" s="72"/>
      <c r="BC113" s="76"/>
      <c r="BD113" s="124"/>
      <c r="BG113" s="125"/>
    </row>
    <row r="114" spans="1:59" x14ac:dyDescent="0.55000000000000004">
      <c r="A114" s="63"/>
      <c r="B114" s="305"/>
      <c r="C114" s="63"/>
      <c r="D114" s="63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  <c r="AC114" s="72"/>
      <c r="AD114" s="72"/>
      <c r="AE114" s="72"/>
      <c r="AF114" s="72"/>
      <c r="AG114" s="72"/>
      <c r="AH114" s="72"/>
      <c r="AI114" s="72"/>
      <c r="AJ114" s="72"/>
      <c r="AK114" s="72"/>
      <c r="AL114" s="72"/>
      <c r="AM114" s="72"/>
      <c r="AN114" s="72"/>
      <c r="AO114" s="72"/>
      <c r="AP114" s="72"/>
      <c r="AQ114" s="72"/>
      <c r="AR114" s="72"/>
      <c r="AS114" s="72"/>
      <c r="AT114" s="72"/>
      <c r="AU114" s="72"/>
      <c r="AV114" s="72"/>
      <c r="AW114" s="72"/>
      <c r="AX114" s="72"/>
      <c r="AY114" s="72"/>
      <c r="AZ114" s="72"/>
      <c r="BA114" s="72"/>
      <c r="BB114" s="72"/>
      <c r="BC114" s="76"/>
      <c r="BD114" s="124"/>
    </row>
    <row r="115" spans="1:59" x14ac:dyDescent="0.55000000000000004">
      <c r="A115" s="302">
        <v>1</v>
      </c>
      <c r="B115" s="302">
        <v>1</v>
      </c>
      <c r="C115" s="302" t="s">
        <v>51</v>
      </c>
      <c r="D115" s="302" t="s">
        <v>54</v>
      </c>
      <c r="E115" s="72">
        <v>175.50299999999999</v>
      </c>
      <c r="F115" s="103"/>
      <c r="G115" s="72">
        <v>24.646000000000001</v>
      </c>
      <c r="H115" s="72">
        <v>200.149</v>
      </c>
      <c r="I115" s="72">
        <v>2444.8200000000002</v>
      </c>
      <c r="J115" s="72">
        <v>2444.8200000000002</v>
      </c>
      <c r="K115" s="72">
        <v>2415.84</v>
      </c>
      <c r="L115" s="103"/>
      <c r="M115" s="103"/>
      <c r="N115" s="103"/>
      <c r="O115" s="103"/>
      <c r="P115" s="103"/>
      <c r="Q115" s="103"/>
      <c r="R115" s="74">
        <v>12.313826199481387</v>
      </c>
      <c r="S115" s="76">
        <v>5.6632900840336129</v>
      </c>
      <c r="T115" s="103"/>
      <c r="U115" s="74">
        <v>78.8916705882353</v>
      </c>
      <c r="V115" s="103"/>
      <c r="W115" s="103"/>
      <c r="X115" s="19">
        <v>71.785652931504146</v>
      </c>
      <c r="Y115" s="103"/>
      <c r="Z115" s="76">
        <v>30.989583333333332</v>
      </c>
      <c r="AA115" s="76">
        <v>1.0416666666666666E-2</v>
      </c>
      <c r="AB115" s="76">
        <v>744</v>
      </c>
      <c r="AC115" s="76">
        <v>743.75</v>
      </c>
      <c r="AD115" s="76">
        <v>0.25</v>
      </c>
      <c r="AE115" s="76">
        <v>0</v>
      </c>
      <c r="AF115" s="76">
        <v>0</v>
      </c>
      <c r="AG115" s="74">
        <v>0.25</v>
      </c>
      <c r="AH115" s="76">
        <v>0</v>
      </c>
      <c r="AI115" s="76">
        <v>0</v>
      </c>
      <c r="AJ115" s="76">
        <v>0</v>
      </c>
      <c r="AK115" s="80">
        <v>175.50299999999999</v>
      </c>
      <c r="AL115" s="80">
        <v>8378.8280000000013</v>
      </c>
      <c r="AM115" s="88"/>
      <c r="AN115" s="88"/>
      <c r="AO115" s="80">
        <v>24.646000000000001</v>
      </c>
      <c r="AP115" s="80">
        <v>263.78199999999998</v>
      </c>
      <c r="AQ115" s="80">
        <v>2444.8200000000002</v>
      </c>
      <c r="AR115" s="80">
        <v>2444.8200000000002</v>
      </c>
      <c r="AS115" s="80">
        <v>2415.84</v>
      </c>
      <c r="AT115" s="80">
        <v>94128.027000000002</v>
      </c>
      <c r="AU115" s="88"/>
      <c r="AV115" s="88"/>
      <c r="AW115" s="88"/>
      <c r="AX115" s="88"/>
      <c r="AY115" s="88"/>
      <c r="AZ115" s="88"/>
      <c r="BA115" s="88"/>
      <c r="BB115" s="88"/>
      <c r="BC115" s="76">
        <v>30.989583333333332</v>
      </c>
      <c r="BD115" s="124"/>
      <c r="BE115" s="267" t="e">
        <v>#REF!</v>
      </c>
      <c r="BF115" s="267" t="e">
        <v>#REF!</v>
      </c>
    </row>
    <row r="116" spans="1:59" x14ac:dyDescent="0.55000000000000004">
      <c r="A116" s="322"/>
      <c r="B116" s="323"/>
      <c r="C116" s="324"/>
      <c r="D116" s="63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4"/>
      <c r="S116" s="74"/>
      <c r="T116" s="74"/>
      <c r="U116" s="74"/>
      <c r="V116" s="74"/>
      <c r="W116" s="74"/>
      <c r="X116" s="86"/>
      <c r="Y116" s="72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  <c r="AK116" s="72"/>
      <c r="AL116" s="72"/>
      <c r="AM116" s="72"/>
      <c r="AN116" s="72"/>
      <c r="AO116" s="72"/>
      <c r="AP116" s="72"/>
      <c r="AQ116" s="72"/>
      <c r="AR116" s="72"/>
      <c r="AS116" s="72"/>
      <c r="AT116" s="72"/>
      <c r="AU116" s="72"/>
      <c r="AV116" s="72"/>
      <c r="AW116" s="72"/>
      <c r="AX116" s="72"/>
      <c r="AY116" s="72"/>
      <c r="AZ116" s="72"/>
      <c r="BA116" s="72"/>
      <c r="BB116" s="72"/>
      <c r="BC116" s="74"/>
      <c r="BD116" s="124"/>
    </row>
    <row r="117" spans="1:59" ht="27.75" customHeight="1" x14ac:dyDescent="0.55000000000000004">
      <c r="A117" s="63" t="s">
        <v>68</v>
      </c>
      <c r="B117" s="63"/>
      <c r="C117" s="63"/>
      <c r="D117" s="63"/>
      <c r="E117" s="72">
        <v>175.50299999999999</v>
      </c>
      <c r="F117" s="103"/>
      <c r="G117" s="72">
        <v>24.646000000000001</v>
      </c>
      <c r="H117" s="72">
        <v>200.149</v>
      </c>
      <c r="I117" s="72">
        <v>2444.8200000000002</v>
      </c>
      <c r="J117" s="72">
        <v>2444.8200000000002</v>
      </c>
      <c r="K117" s="72">
        <v>2415.84</v>
      </c>
      <c r="L117" s="103"/>
      <c r="M117" s="103"/>
      <c r="N117" s="103"/>
      <c r="O117" s="103"/>
      <c r="P117" s="103"/>
      <c r="Q117" s="103"/>
      <c r="R117" s="74">
        <v>12.313826199481387</v>
      </c>
      <c r="S117" s="74">
        <v>5.6632900840336129</v>
      </c>
      <c r="T117" s="103"/>
      <c r="U117" s="74">
        <v>78.8916705882353</v>
      </c>
      <c r="V117" s="103"/>
      <c r="W117" s="103"/>
      <c r="X117" s="86">
        <v>71.785652931504146</v>
      </c>
      <c r="Y117" s="103"/>
      <c r="Z117" s="74">
        <v>30.989583333333332</v>
      </c>
      <c r="AA117" s="74">
        <v>1.0416666666666666E-2</v>
      </c>
      <c r="AB117" s="74">
        <v>744</v>
      </c>
      <c r="AC117" s="74">
        <v>743.75</v>
      </c>
      <c r="AD117" s="74">
        <v>0.25</v>
      </c>
      <c r="AE117" s="74">
        <v>0</v>
      </c>
      <c r="AF117" s="74">
        <v>0</v>
      </c>
      <c r="AG117" s="74">
        <v>0.25</v>
      </c>
      <c r="AH117" s="74">
        <v>0</v>
      </c>
      <c r="AI117" s="74">
        <v>0</v>
      </c>
      <c r="AJ117" s="74">
        <v>0</v>
      </c>
      <c r="AK117" s="72">
        <v>175.50299999999999</v>
      </c>
      <c r="AL117" s="72">
        <v>8378.8280000000013</v>
      </c>
      <c r="AM117" s="88"/>
      <c r="AN117" s="88"/>
      <c r="AO117" s="72">
        <v>24.646000000000001</v>
      </c>
      <c r="AP117" s="72">
        <v>263.78199999999998</v>
      </c>
      <c r="AQ117" s="72">
        <v>2444.8200000000002</v>
      </c>
      <c r="AR117" s="72">
        <v>2444.8200000000002</v>
      </c>
      <c r="AS117" s="72">
        <v>2415.84</v>
      </c>
      <c r="AT117" s="72">
        <v>94128.027000000002</v>
      </c>
      <c r="AU117" s="88"/>
      <c r="AV117" s="88"/>
      <c r="AW117" s="88"/>
      <c r="AX117" s="88"/>
      <c r="AY117" s="88"/>
      <c r="AZ117" s="88"/>
      <c r="BA117" s="88"/>
      <c r="BB117" s="88"/>
      <c r="BC117" s="74">
        <v>30.989583333333332</v>
      </c>
      <c r="BD117" s="124"/>
    </row>
    <row r="118" spans="1:59" x14ac:dyDescent="0.55000000000000004">
      <c r="A118" s="322"/>
      <c r="B118" s="323"/>
      <c r="C118" s="323"/>
      <c r="D118" s="324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4"/>
      <c r="S118" s="74"/>
      <c r="T118" s="74"/>
      <c r="U118" s="74"/>
      <c r="V118" s="74"/>
      <c r="W118" s="74"/>
      <c r="X118" s="86"/>
      <c r="Y118" s="72"/>
      <c r="Z118" s="74"/>
      <c r="AA118" s="74"/>
      <c r="AB118" s="74"/>
      <c r="AC118" s="74"/>
      <c r="AD118" s="74"/>
      <c r="AE118" s="74"/>
      <c r="AF118" s="74"/>
      <c r="AG118" s="74"/>
      <c r="AH118" s="74"/>
      <c r="AI118" s="74"/>
      <c r="AJ118" s="74"/>
      <c r="AK118" s="72"/>
      <c r="AL118" s="72"/>
      <c r="AM118" s="72"/>
      <c r="AN118" s="72"/>
      <c r="AO118" s="72"/>
      <c r="AP118" s="72"/>
      <c r="AQ118" s="72"/>
      <c r="AR118" s="72"/>
      <c r="AS118" s="72"/>
      <c r="AT118" s="72"/>
      <c r="AU118" s="72"/>
      <c r="AV118" s="72"/>
      <c r="AW118" s="72"/>
      <c r="AX118" s="72"/>
      <c r="AY118" s="72"/>
      <c r="AZ118" s="72"/>
      <c r="BA118" s="72"/>
      <c r="BB118" s="72"/>
      <c r="BC118" s="74"/>
      <c r="BD118" s="124"/>
    </row>
    <row r="119" spans="1:59" ht="40.5" customHeight="1" x14ac:dyDescent="0.55000000000000004">
      <c r="A119" s="302" t="s">
        <v>131</v>
      </c>
      <c r="B119" s="302"/>
      <c r="C119" s="302"/>
      <c r="D119" s="302"/>
      <c r="E119" s="72">
        <v>175.50299999999999</v>
      </c>
      <c r="F119" s="103"/>
      <c r="G119" s="72">
        <v>24.646000000000001</v>
      </c>
      <c r="H119" s="72">
        <v>200.149</v>
      </c>
      <c r="I119" s="72">
        <v>2444.8200000000002</v>
      </c>
      <c r="J119" s="72">
        <v>2444.8200000000002</v>
      </c>
      <c r="K119" s="72">
        <v>2415.84</v>
      </c>
      <c r="L119" s="103"/>
      <c r="M119" s="103"/>
      <c r="N119" s="103"/>
      <c r="O119" s="103"/>
      <c r="P119" s="103"/>
      <c r="Q119" s="103"/>
      <c r="R119" s="74">
        <v>12.313826199481387</v>
      </c>
      <c r="S119" s="76">
        <v>5.6632900840336129</v>
      </c>
      <c r="T119" s="76"/>
      <c r="U119" s="76">
        <v>78.8916705882353</v>
      </c>
      <c r="V119" s="103"/>
      <c r="W119" s="103"/>
      <c r="X119" s="19">
        <v>71.785652931504146</v>
      </c>
      <c r="Y119" s="103"/>
      <c r="Z119" s="76">
        <v>30.989583333333332</v>
      </c>
      <c r="AA119" s="76">
        <v>1.0416666666666666E-2</v>
      </c>
      <c r="AB119" s="76">
        <v>744</v>
      </c>
      <c r="AC119" s="76">
        <v>743.75</v>
      </c>
      <c r="AD119" s="79">
        <v>0.25</v>
      </c>
      <c r="AE119" s="79">
        <v>0</v>
      </c>
      <c r="AF119" s="79">
        <v>0</v>
      </c>
      <c r="AG119" s="245">
        <v>0.25</v>
      </c>
      <c r="AH119" s="79">
        <v>0</v>
      </c>
      <c r="AI119" s="79">
        <v>0</v>
      </c>
      <c r="AJ119" s="79">
        <v>0</v>
      </c>
      <c r="AK119" s="80">
        <v>175.50299999999999</v>
      </c>
      <c r="AL119" s="80">
        <v>8378.8280000000013</v>
      </c>
      <c r="AM119" s="88"/>
      <c r="AN119" s="88"/>
      <c r="AO119" s="80">
        <v>24.646000000000001</v>
      </c>
      <c r="AP119" s="80">
        <v>263.78199999999998</v>
      </c>
      <c r="AQ119" s="80">
        <v>2444.8200000000002</v>
      </c>
      <c r="AR119" s="80">
        <v>2444.8200000000002</v>
      </c>
      <c r="AS119" s="80">
        <v>2415.84</v>
      </c>
      <c r="AT119" s="80">
        <v>94128.027000000002</v>
      </c>
      <c r="AU119" s="88"/>
      <c r="AV119" s="88"/>
      <c r="AW119" s="88"/>
      <c r="AX119" s="88"/>
      <c r="AY119" s="88"/>
      <c r="AZ119" s="88"/>
      <c r="BA119" s="88"/>
      <c r="BB119" s="88"/>
      <c r="BC119" s="76">
        <v>30.989583333333332</v>
      </c>
      <c r="BD119" s="272">
        <v>0</v>
      </c>
    </row>
    <row r="120" spans="1:59" x14ac:dyDescent="0.55000000000000004">
      <c r="A120" s="325"/>
      <c r="B120" s="326"/>
      <c r="C120" s="326"/>
      <c r="D120" s="326"/>
      <c r="E120" s="327"/>
      <c r="F120" s="306"/>
      <c r="G120" s="63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4"/>
      <c r="S120" s="76"/>
      <c r="T120" s="99"/>
      <c r="U120" s="76"/>
      <c r="V120" s="99"/>
      <c r="W120" s="99"/>
      <c r="X120" s="19"/>
      <c r="Y120" s="100"/>
      <c r="Z120" s="76"/>
      <c r="AA120" s="76"/>
      <c r="AB120" s="76"/>
      <c r="AC120" s="76"/>
      <c r="AD120" s="79"/>
      <c r="AE120" s="79"/>
      <c r="AF120" s="79"/>
      <c r="AG120" s="245"/>
      <c r="AH120" s="79"/>
      <c r="AI120" s="79"/>
      <c r="AJ120" s="79"/>
      <c r="AK120" s="80"/>
      <c r="AL120" s="104"/>
      <c r="AM120" s="306"/>
      <c r="AN120" s="306"/>
      <c r="AO120" s="80"/>
      <c r="AP120" s="80"/>
      <c r="AQ120" s="80"/>
      <c r="AR120" s="80"/>
      <c r="AS120" s="80"/>
      <c r="AT120" s="80"/>
      <c r="AU120" s="306"/>
      <c r="AV120" s="306"/>
      <c r="AW120" s="306"/>
      <c r="AX120" s="306"/>
      <c r="AY120" s="306"/>
      <c r="AZ120" s="306"/>
      <c r="BA120" s="306"/>
      <c r="BB120" s="306"/>
      <c r="BC120" s="76"/>
      <c r="BD120" s="124"/>
    </row>
    <row r="121" spans="1:59" s="60" customFormat="1" x14ac:dyDescent="0.55000000000000004">
      <c r="A121" s="319" t="s">
        <v>122</v>
      </c>
      <c r="B121" s="320"/>
      <c r="C121" s="320"/>
      <c r="D121" s="321"/>
      <c r="E121" s="222"/>
      <c r="F121" s="72"/>
      <c r="G121" s="63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4"/>
      <c r="S121" s="76"/>
      <c r="T121" s="74"/>
      <c r="U121" s="76"/>
      <c r="V121" s="74"/>
      <c r="W121" s="74"/>
      <c r="X121" s="19"/>
      <c r="Y121" s="86"/>
      <c r="Z121" s="76"/>
      <c r="AA121" s="76"/>
      <c r="AB121" s="76"/>
      <c r="AC121" s="76"/>
      <c r="AD121" s="76"/>
      <c r="AE121" s="76"/>
      <c r="AF121" s="76"/>
      <c r="AG121" s="74"/>
      <c r="AH121" s="76"/>
      <c r="AI121" s="76"/>
      <c r="AJ121" s="76"/>
      <c r="AK121" s="80"/>
      <c r="AL121" s="104"/>
      <c r="AM121" s="72"/>
      <c r="AN121" s="72"/>
      <c r="AO121" s="80"/>
      <c r="AP121" s="80"/>
      <c r="AQ121" s="80"/>
      <c r="AR121" s="80"/>
      <c r="AS121" s="80"/>
      <c r="AT121" s="80"/>
      <c r="AU121" s="72"/>
      <c r="AV121" s="72"/>
      <c r="AW121" s="72"/>
      <c r="AX121" s="72"/>
      <c r="AY121" s="72"/>
      <c r="AZ121" s="72"/>
      <c r="BA121" s="72"/>
      <c r="BB121" s="72"/>
      <c r="BC121" s="76"/>
      <c r="BD121" s="124"/>
      <c r="BG121" s="125"/>
    </row>
    <row r="122" spans="1:59" x14ac:dyDescent="0.55000000000000004">
      <c r="A122" s="63"/>
      <c r="B122" s="305"/>
      <c r="C122" s="63"/>
      <c r="D122" s="63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  <c r="AA122" s="72"/>
      <c r="AB122" s="72"/>
      <c r="AC122" s="72"/>
      <c r="AD122" s="72"/>
      <c r="AE122" s="72"/>
      <c r="AF122" s="72"/>
      <c r="AG122" s="72"/>
      <c r="AH122" s="72"/>
      <c r="AI122" s="72"/>
      <c r="AJ122" s="72"/>
      <c r="AK122" s="72"/>
      <c r="AL122" s="72"/>
      <c r="AM122" s="72"/>
      <c r="AN122" s="72"/>
      <c r="AO122" s="72"/>
      <c r="AP122" s="72"/>
      <c r="AQ122" s="72"/>
      <c r="AR122" s="72"/>
      <c r="AS122" s="72"/>
      <c r="AT122" s="72"/>
      <c r="AU122" s="72"/>
      <c r="AV122" s="72"/>
      <c r="AW122" s="72"/>
      <c r="AX122" s="72"/>
      <c r="AY122" s="72"/>
      <c r="AZ122" s="72"/>
      <c r="BA122" s="72"/>
      <c r="BB122" s="72"/>
      <c r="BC122" s="76"/>
      <c r="BD122" s="124"/>
    </row>
    <row r="123" spans="1:59" x14ac:dyDescent="0.55000000000000004">
      <c r="A123" s="302">
        <v>1</v>
      </c>
      <c r="B123" s="302">
        <v>1</v>
      </c>
      <c r="C123" s="302" t="s">
        <v>51</v>
      </c>
      <c r="D123" s="302" t="s">
        <v>72</v>
      </c>
      <c r="E123" s="72">
        <v>18.114000000000001</v>
      </c>
      <c r="F123" s="103"/>
      <c r="G123" s="72">
        <v>3.8149999999999999</v>
      </c>
      <c r="H123" s="72">
        <v>21.928999999999998</v>
      </c>
      <c r="I123" s="72">
        <v>676.85799999999995</v>
      </c>
      <c r="J123" s="72">
        <v>676.85799999999995</v>
      </c>
      <c r="K123" s="72">
        <v>668.83500000000004</v>
      </c>
      <c r="L123" s="103"/>
      <c r="M123" s="103"/>
      <c r="N123" s="103"/>
      <c r="O123" s="103"/>
      <c r="P123" s="103"/>
      <c r="Q123" s="103"/>
      <c r="R123" s="74">
        <v>17.397054129235258</v>
      </c>
      <c r="S123" s="76">
        <v>0.61370162106204273</v>
      </c>
      <c r="T123" s="103"/>
      <c r="U123" s="76">
        <v>22.931922923087782</v>
      </c>
      <c r="V123" s="103"/>
      <c r="W123" s="103"/>
      <c r="X123" s="19">
        <v>26.761890972700332</v>
      </c>
      <c r="Y123" s="103"/>
      <c r="Z123" s="76">
        <v>29.515972222222221</v>
      </c>
      <c r="AA123" s="76">
        <v>1.4840277777777777</v>
      </c>
      <c r="AB123" s="76">
        <v>744</v>
      </c>
      <c r="AC123" s="76">
        <v>708.38333333333333</v>
      </c>
      <c r="AD123" s="76">
        <v>35.616666666666667</v>
      </c>
      <c r="AE123" s="76">
        <v>0</v>
      </c>
      <c r="AF123" s="76">
        <v>0</v>
      </c>
      <c r="AG123" s="74">
        <v>35.616666666666667</v>
      </c>
      <c r="AH123" s="74">
        <v>0</v>
      </c>
      <c r="AI123" s="76">
        <v>0</v>
      </c>
      <c r="AJ123" s="76">
        <v>0</v>
      </c>
      <c r="AK123" s="80">
        <v>18.114000000000001</v>
      </c>
      <c r="AL123" s="80">
        <v>671.13200000000006</v>
      </c>
      <c r="AM123" s="88"/>
      <c r="AN123" s="88"/>
      <c r="AO123" s="80">
        <v>3.8149999999999999</v>
      </c>
      <c r="AP123" s="80">
        <v>25.966000000000001</v>
      </c>
      <c r="AQ123" s="80">
        <v>676.85799999999995</v>
      </c>
      <c r="AR123" s="80">
        <v>676.85799999999995</v>
      </c>
      <c r="AS123" s="80">
        <v>668.83500000000004</v>
      </c>
      <c r="AT123" s="80">
        <v>22921.13</v>
      </c>
      <c r="AU123" s="88"/>
      <c r="AV123" s="88"/>
      <c r="AW123" s="88"/>
      <c r="AX123" s="88"/>
      <c r="AY123" s="88"/>
      <c r="AZ123" s="88"/>
      <c r="BA123" s="88"/>
      <c r="BB123" s="88"/>
      <c r="BC123" s="76">
        <v>29.515972222222221</v>
      </c>
      <c r="BD123" s="124"/>
      <c r="BE123" s="267" t="e">
        <v>#REF!</v>
      </c>
      <c r="BF123" s="267" t="e">
        <v>#REF!</v>
      </c>
    </row>
    <row r="124" spans="1:59" x14ac:dyDescent="0.55000000000000004">
      <c r="A124" s="322"/>
      <c r="B124" s="323"/>
      <c r="C124" s="324"/>
      <c r="D124" s="63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4"/>
      <c r="S124" s="74"/>
      <c r="T124" s="74"/>
      <c r="U124" s="74"/>
      <c r="V124" s="74"/>
      <c r="W124" s="74"/>
      <c r="X124" s="86"/>
      <c r="Y124" s="72"/>
      <c r="Z124" s="74"/>
      <c r="AA124" s="74"/>
      <c r="AB124" s="74"/>
      <c r="AC124" s="74"/>
      <c r="AD124" s="74"/>
      <c r="AE124" s="74"/>
      <c r="AF124" s="74"/>
      <c r="AG124" s="74"/>
      <c r="AH124" s="74"/>
      <c r="AI124" s="74"/>
      <c r="AJ124" s="74"/>
      <c r="AK124" s="72"/>
      <c r="AL124" s="72"/>
      <c r="AM124" s="72"/>
      <c r="AN124" s="72"/>
      <c r="AO124" s="72"/>
      <c r="AP124" s="72"/>
      <c r="AQ124" s="72"/>
      <c r="AR124" s="72"/>
      <c r="AS124" s="72"/>
      <c r="AT124" s="72"/>
      <c r="AU124" s="72"/>
      <c r="AV124" s="72"/>
      <c r="AW124" s="72"/>
      <c r="AX124" s="72"/>
      <c r="AY124" s="72"/>
      <c r="AZ124" s="72"/>
      <c r="BA124" s="72"/>
      <c r="BB124" s="72"/>
      <c r="BC124" s="74"/>
      <c r="BD124" s="124"/>
    </row>
    <row r="125" spans="1:59" ht="27.75" customHeight="1" x14ac:dyDescent="0.55000000000000004">
      <c r="A125" s="63" t="s">
        <v>68</v>
      </c>
      <c r="B125" s="63"/>
      <c r="C125" s="63"/>
      <c r="D125" s="63"/>
      <c r="E125" s="72">
        <v>18.114000000000001</v>
      </c>
      <c r="F125" s="103"/>
      <c r="G125" s="72">
        <v>3.8149999999999999</v>
      </c>
      <c r="H125" s="72">
        <v>21.928999999999998</v>
      </c>
      <c r="I125" s="72">
        <v>676.85799999999995</v>
      </c>
      <c r="J125" s="72">
        <v>676.85799999999995</v>
      </c>
      <c r="K125" s="72">
        <v>668.83500000000004</v>
      </c>
      <c r="L125" s="103"/>
      <c r="M125" s="103"/>
      <c r="N125" s="103"/>
      <c r="O125" s="103"/>
      <c r="P125" s="103"/>
      <c r="Q125" s="103"/>
      <c r="R125" s="74">
        <v>17.397054129235258</v>
      </c>
      <c r="S125" s="74">
        <v>0.61370162106204273</v>
      </c>
      <c r="T125" s="103"/>
      <c r="U125" s="74">
        <v>22.931922923087782</v>
      </c>
      <c r="V125" s="103"/>
      <c r="W125" s="103"/>
      <c r="X125" s="86">
        <v>26.761890972700332</v>
      </c>
      <c r="Y125" s="103"/>
      <c r="Z125" s="74">
        <v>29.515972222222221</v>
      </c>
      <c r="AA125" s="74">
        <v>1.4840277777777777</v>
      </c>
      <c r="AB125" s="74">
        <v>744</v>
      </c>
      <c r="AC125" s="74">
        <v>708.38333333333333</v>
      </c>
      <c r="AD125" s="74">
        <v>35.616666666666667</v>
      </c>
      <c r="AE125" s="74">
        <v>0</v>
      </c>
      <c r="AF125" s="74">
        <v>0</v>
      </c>
      <c r="AG125" s="74">
        <v>35.616666666666667</v>
      </c>
      <c r="AH125" s="74">
        <v>0</v>
      </c>
      <c r="AI125" s="74">
        <v>0</v>
      </c>
      <c r="AJ125" s="74">
        <v>0</v>
      </c>
      <c r="AK125" s="72">
        <v>18.114000000000001</v>
      </c>
      <c r="AL125" s="72">
        <v>671.13200000000006</v>
      </c>
      <c r="AM125" s="88"/>
      <c r="AN125" s="88"/>
      <c r="AO125" s="72">
        <v>3.8149999999999999</v>
      </c>
      <c r="AP125" s="72">
        <v>25.966000000000001</v>
      </c>
      <c r="AQ125" s="72">
        <v>676.85799999999995</v>
      </c>
      <c r="AR125" s="72">
        <v>676.85799999999995</v>
      </c>
      <c r="AS125" s="72">
        <v>668.83500000000004</v>
      </c>
      <c r="AT125" s="72">
        <v>22921.13</v>
      </c>
      <c r="AU125" s="88"/>
      <c r="AV125" s="88"/>
      <c r="AW125" s="88"/>
      <c r="AX125" s="88"/>
      <c r="AY125" s="88"/>
      <c r="AZ125" s="88"/>
      <c r="BA125" s="88"/>
      <c r="BB125" s="88"/>
      <c r="BC125" s="74">
        <v>29.515972222222221</v>
      </c>
      <c r="BD125" s="124"/>
    </row>
    <row r="126" spans="1:59" x14ac:dyDescent="0.55000000000000004">
      <c r="A126" s="322"/>
      <c r="B126" s="323"/>
      <c r="C126" s="323"/>
      <c r="D126" s="324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4"/>
      <c r="S126" s="74"/>
      <c r="T126" s="74"/>
      <c r="U126" s="74"/>
      <c r="V126" s="74"/>
      <c r="W126" s="74"/>
      <c r="X126" s="86"/>
      <c r="Y126" s="72"/>
      <c r="Z126" s="74"/>
      <c r="AA126" s="74"/>
      <c r="AB126" s="74"/>
      <c r="AC126" s="74"/>
      <c r="AD126" s="74"/>
      <c r="AE126" s="74"/>
      <c r="AF126" s="74"/>
      <c r="AG126" s="74"/>
      <c r="AH126" s="74"/>
      <c r="AI126" s="74"/>
      <c r="AJ126" s="74"/>
      <c r="AK126" s="72"/>
      <c r="AL126" s="72"/>
      <c r="AM126" s="72"/>
      <c r="AN126" s="72"/>
      <c r="AO126" s="72"/>
      <c r="AP126" s="72"/>
      <c r="AQ126" s="72"/>
      <c r="AR126" s="72"/>
      <c r="AS126" s="72"/>
      <c r="AT126" s="72"/>
      <c r="AU126" s="72"/>
      <c r="AV126" s="72"/>
      <c r="AW126" s="72"/>
      <c r="AX126" s="72"/>
      <c r="AY126" s="72"/>
      <c r="AZ126" s="72"/>
      <c r="BA126" s="72"/>
      <c r="BB126" s="72"/>
      <c r="BC126" s="74"/>
      <c r="BD126" s="124"/>
    </row>
    <row r="127" spans="1:59" ht="40.5" customHeight="1" x14ac:dyDescent="0.55000000000000004">
      <c r="A127" s="302" t="s">
        <v>130</v>
      </c>
      <c r="B127" s="302"/>
      <c r="C127" s="302"/>
      <c r="D127" s="302"/>
      <c r="E127" s="72">
        <v>18.114000000000001</v>
      </c>
      <c r="F127" s="103"/>
      <c r="G127" s="72">
        <v>3.8149999999999999</v>
      </c>
      <c r="H127" s="72">
        <v>21.928999999999998</v>
      </c>
      <c r="I127" s="72">
        <v>676.85799999999995</v>
      </c>
      <c r="J127" s="72">
        <v>676.85799999999995</v>
      </c>
      <c r="K127" s="72">
        <v>668.83500000000004</v>
      </c>
      <c r="L127" s="103"/>
      <c r="M127" s="103"/>
      <c r="N127" s="103"/>
      <c r="O127" s="103"/>
      <c r="P127" s="103"/>
      <c r="Q127" s="103"/>
      <c r="R127" s="74">
        <v>17.397054129235258</v>
      </c>
      <c r="S127" s="74">
        <v>0.61370162106204273</v>
      </c>
      <c r="T127" s="76"/>
      <c r="U127" s="76">
        <v>22.931922923087782</v>
      </c>
      <c r="V127" s="103"/>
      <c r="W127" s="103"/>
      <c r="X127" s="19">
        <v>26.761890972700332</v>
      </c>
      <c r="Y127" s="103"/>
      <c r="Z127" s="76">
        <v>29.515972222222221</v>
      </c>
      <c r="AA127" s="76">
        <v>1.4840277777777777</v>
      </c>
      <c r="AB127" s="76">
        <v>744</v>
      </c>
      <c r="AC127" s="76">
        <v>708.38333333333333</v>
      </c>
      <c r="AD127" s="79">
        <v>35.616666666666667</v>
      </c>
      <c r="AE127" s="79">
        <v>0</v>
      </c>
      <c r="AF127" s="79">
        <v>0</v>
      </c>
      <c r="AG127" s="245">
        <v>35.616666666666667</v>
      </c>
      <c r="AH127" s="79">
        <v>0</v>
      </c>
      <c r="AI127" s="79">
        <v>0</v>
      </c>
      <c r="AJ127" s="79">
        <v>0</v>
      </c>
      <c r="AK127" s="80">
        <v>18.114000000000001</v>
      </c>
      <c r="AL127" s="80">
        <v>671.13200000000006</v>
      </c>
      <c r="AM127" s="88"/>
      <c r="AN127" s="88"/>
      <c r="AO127" s="80">
        <v>3.8149999999999999</v>
      </c>
      <c r="AP127" s="80">
        <v>25.966000000000001</v>
      </c>
      <c r="AQ127" s="80">
        <v>676.85799999999995</v>
      </c>
      <c r="AR127" s="80">
        <v>676.85799999999995</v>
      </c>
      <c r="AS127" s="80">
        <v>668.83500000000004</v>
      </c>
      <c r="AT127" s="80">
        <v>22921.13</v>
      </c>
      <c r="AU127" s="88"/>
      <c r="AV127" s="88"/>
      <c r="AW127" s="88"/>
      <c r="AX127" s="88"/>
      <c r="AY127" s="88"/>
      <c r="AZ127" s="88"/>
      <c r="BA127" s="88"/>
      <c r="BB127" s="88"/>
      <c r="BC127" s="76">
        <v>29.515972222222221</v>
      </c>
      <c r="BD127" s="272">
        <v>0</v>
      </c>
      <c r="BG127" s="249"/>
    </row>
    <row r="128" spans="1:59" x14ac:dyDescent="0.55000000000000004">
      <c r="A128" s="325"/>
      <c r="B128" s="326"/>
      <c r="C128" s="326"/>
      <c r="D128" s="326"/>
      <c r="E128" s="327"/>
      <c r="F128" s="306"/>
      <c r="G128" s="63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4"/>
      <c r="S128" s="76"/>
      <c r="T128" s="99"/>
      <c r="U128" s="76"/>
      <c r="V128" s="99"/>
      <c r="W128" s="99"/>
      <c r="X128" s="19"/>
      <c r="Y128" s="100"/>
      <c r="Z128" s="76"/>
      <c r="AA128" s="76"/>
      <c r="AB128" s="76"/>
      <c r="AC128" s="76"/>
      <c r="AD128" s="79"/>
      <c r="AE128" s="79"/>
      <c r="AF128" s="79"/>
      <c r="AG128" s="245"/>
      <c r="AH128" s="79"/>
      <c r="AI128" s="79"/>
      <c r="AJ128" s="79"/>
      <c r="AK128" s="80"/>
      <c r="AL128" s="104"/>
      <c r="AM128" s="306"/>
      <c r="AN128" s="306"/>
      <c r="AO128" s="80"/>
      <c r="AP128" s="80"/>
      <c r="AQ128" s="80"/>
      <c r="AR128" s="80"/>
      <c r="AS128" s="80"/>
      <c r="AT128" s="80"/>
      <c r="AU128" s="306"/>
      <c r="AV128" s="306"/>
      <c r="AW128" s="306"/>
      <c r="AX128" s="306"/>
      <c r="AY128" s="306"/>
      <c r="AZ128" s="306"/>
      <c r="BA128" s="306"/>
      <c r="BB128" s="306"/>
      <c r="BC128" s="76"/>
      <c r="BD128" s="124"/>
    </row>
    <row r="129" spans="1:59" s="60" customFormat="1" x14ac:dyDescent="0.55000000000000004">
      <c r="A129" s="319" t="s">
        <v>125</v>
      </c>
      <c r="B129" s="320"/>
      <c r="C129" s="320"/>
      <c r="D129" s="321"/>
      <c r="E129" s="222"/>
      <c r="F129" s="72"/>
      <c r="G129" s="63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4"/>
      <c r="S129" s="76"/>
      <c r="T129" s="74"/>
      <c r="U129" s="76"/>
      <c r="V129" s="74"/>
      <c r="W129" s="74"/>
      <c r="X129" s="19"/>
      <c r="Y129" s="86"/>
      <c r="Z129" s="76"/>
      <c r="AA129" s="76"/>
      <c r="AB129" s="76"/>
      <c r="AC129" s="76"/>
      <c r="AD129" s="76"/>
      <c r="AE129" s="76"/>
      <c r="AF129" s="76"/>
      <c r="AG129" s="74"/>
      <c r="AH129" s="76"/>
      <c r="AI129" s="76"/>
      <c r="AJ129" s="76"/>
      <c r="AK129" s="80"/>
      <c r="AL129" s="104"/>
      <c r="AM129" s="72"/>
      <c r="AN129" s="72"/>
      <c r="AO129" s="80"/>
      <c r="AP129" s="80"/>
      <c r="AQ129" s="80"/>
      <c r="AR129" s="80"/>
      <c r="AS129" s="80"/>
      <c r="AT129" s="80"/>
      <c r="AU129" s="72"/>
      <c r="AV129" s="72"/>
      <c r="AW129" s="72"/>
      <c r="AX129" s="72"/>
      <c r="AY129" s="72"/>
      <c r="AZ129" s="72"/>
      <c r="BA129" s="72"/>
      <c r="BB129" s="72"/>
      <c r="BC129" s="76"/>
      <c r="BD129" s="124"/>
      <c r="BG129" s="125"/>
    </row>
    <row r="130" spans="1:59" x14ac:dyDescent="0.55000000000000004">
      <c r="A130" s="63"/>
      <c r="B130" s="305"/>
      <c r="C130" s="63"/>
      <c r="D130" s="63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  <c r="AA130" s="72"/>
      <c r="AB130" s="72"/>
      <c r="AC130" s="72"/>
      <c r="AD130" s="72"/>
      <c r="AE130" s="72"/>
      <c r="AF130" s="72"/>
      <c r="AG130" s="72"/>
      <c r="AH130" s="72"/>
      <c r="AI130" s="72"/>
      <c r="AJ130" s="72"/>
      <c r="AK130" s="72"/>
      <c r="AL130" s="72"/>
      <c r="AM130" s="72"/>
      <c r="AN130" s="72"/>
      <c r="AO130" s="72"/>
      <c r="AP130" s="72"/>
      <c r="AQ130" s="72"/>
      <c r="AR130" s="72"/>
      <c r="AS130" s="72"/>
      <c r="AT130" s="72"/>
      <c r="AU130" s="72"/>
      <c r="AV130" s="72"/>
      <c r="AW130" s="72"/>
      <c r="AX130" s="72"/>
      <c r="AY130" s="72"/>
      <c r="AZ130" s="72"/>
      <c r="BA130" s="72"/>
      <c r="BB130" s="72"/>
      <c r="BC130" s="76"/>
      <c r="BD130" s="124"/>
    </row>
    <row r="131" spans="1:59" x14ac:dyDescent="0.55000000000000004">
      <c r="A131" s="302">
        <v>1</v>
      </c>
      <c r="B131" s="302">
        <v>1</v>
      </c>
      <c r="C131" s="302" t="s">
        <v>51</v>
      </c>
      <c r="D131" s="302" t="s">
        <v>134</v>
      </c>
      <c r="E131" s="72">
        <v>0</v>
      </c>
      <c r="F131" s="103"/>
      <c r="G131" s="72">
        <v>0</v>
      </c>
      <c r="H131" s="72">
        <v>0</v>
      </c>
      <c r="I131" s="72">
        <v>0</v>
      </c>
      <c r="J131" s="72">
        <v>0</v>
      </c>
      <c r="K131" s="72">
        <v>0</v>
      </c>
      <c r="L131" s="103"/>
      <c r="M131" s="103"/>
      <c r="N131" s="103"/>
      <c r="O131" s="103"/>
      <c r="P131" s="103"/>
      <c r="Q131" s="103"/>
      <c r="R131" s="74">
        <v>0</v>
      </c>
      <c r="S131" s="76">
        <v>0</v>
      </c>
      <c r="T131" s="103"/>
      <c r="U131" s="76">
        <v>0</v>
      </c>
      <c r="V131" s="103"/>
      <c r="W131" s="103"/>
      <c r="X131" s="19">
        <v>0</v>
      </c>
      <c r="Y131" s="103"/>
      <c r="Z131" s="76">
        <v>0</v>
      </c>
      <c r="AA131" s="76">
        <v>0</v>
      </c>
      <c r="AB131" s="76">
        <v>0</v>
      </c>
      <c r="AC131" s="76">
        <v>0</v>
      </c>
      <c r="AD131" s="76">
        <v>0</v>
      </c>
      <c r="AE131" s="76">
        <v>0</v>
      </c>
      <c r="AF131" s="76">
        <v>0</v>
      </c>
      <c r="AG131" s="74">
        <v>0</v>
      </c>
      <c r="AH131" s="74">
        <v>0</v>
      </c>
      <c r="AI131" s="76">
        <v>0</v>
      </c>
      <c r="AJ131" s="76">
        <v>0</v>
      </c>
      <c r="AK131" s="80">
        <v>0</v>
      </c>
      <c r="AL131" s="80">
        <v>4500.9110000000001</v>
      </c>
      <c r="AM131" s="88"/>
      <c r="AN131" s="88"/>
      <c r="AO131" s="80">
        <v>0</v>
      </c>
      <c r="AP131" s="80">
        <v>169.79000000000002</v>
      </c>
      <c r="AQ131" s="80">
        <v>0</v>
      </c>
      <c r="AR131" s="80">
        <v>0</v>
      </c>
      <c r="AS131" s="80">
        <v>0</v>
      </c>
      <c r="AT131" s="80">
        <v>28792.777999999998</v>
      </c>
      <c r="AU131" s="88"/>
      <c r="AV131" s="88"/>
      <c r="AW131" s="88"/>
      <c r="AX131" s="88"/>
      <c r="AY131" s="88"/>
      <c r="AZ131" s="88"/>
      <c r="BA131" s="88"/>
      <c r="BB131" s="88"/>
      <c r="BC131" s="76">
        <v>0</v>
      </c>
      <c r="BD131" s="124"/>
      <c r="BE131" s="267" t="e">
        <v>#REF!</v>
      </c>
      <c r="BF131" s="267" t="e">
        <v>#REF!</v>
      </c>
    </row>
    <row r="132" spans="1:59" x14ac:dyDescent="0.55000000000000004">
      <c r="A132" s="322"/>
      <c r="B132" s="323"/>
      <c r="C132" s="324"/>
      <c r="D132" s="63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4"/>
      <c r="S132" s="74"/>
      <c r="T132" s="74"/>
      <c r="U132" s="74"/>
      <c r="V132" s="74"/>
      <c r="W132" s="74"/>
      <c r="X132" s="86"/>
      <c r="Y132" s="72"/>
      <c r="Z132" s="74"/>
      <c r="AA132" s="74"/>
      <c r="AB132" s="74"/>
      <c r="AC132" s="74"/>
      <c r="AD132" s="74"/>
      <c r="AE132" s="74"/>
      <c r="AF132" s="74"/>
      <c r="AG132" s="74"/>
      <c r="AH132" s="74"/>
      <c r="AI132" s="74"/>
      <c r="AJ132" s="74"/>
      <c r="AK132" s="72"/>
      <c r="AL132" s="72"/>
      <c r="AM132" s="72"/>
      <c r="AN132" s="72"/>
      <c r="AO132" s="72"/>
      <c r="AP132" s="72"/>
      <c r="AQ132" s="72"/>
      <c r="AR132" s="72"/>
      <c r="AS132" s="72"/>
      <c r="AT132" s="72"/>
      <c r="AU132" s="72"/>
      <c r="AV132" s="72"/>
      <c r="AW132" s="72"/>
      <c r="AX132" s="72"/>
      <c r="AY132" s="72"/>
      <c r="AZ132" s="72"/>
      <c r="BA132" s="72"/>
      <c r="BB132" s="72"/>
      <c r="BC132" s="74"/>
      <c r="BD132" s="124"/>
    </row>
    <row r="133" spans="1:59" ht="27.75" customHeight="1" x14ac:dyDescent="0.55000000000000004">
      <c r="A133" s="63" t="s">
        <v>68</v>
      </c>
      <c r="B133" s="63"/>
      <c r="C133" s="63"/>
      <c r="D133" s="63"/>
      <c r="E133" s="72">
        <v>0</v>
      </c>
      <c r="F133" s="103"/>
      <c r="G133" s="72">
        <v>0</v>
      </c>
      <c r="H133" s="72">
        <v>0</v>
      </c>
      <c r="I133" s="72">
        <v>0</v>
      </c>
      <c r="J133" s="72">
        <v>0</v>
      </c>
      <c r="K133" s="72">
        <v>0</v>
      </c>
      <c r="L133" s="103"/>
      <c r="M133" s="103"/>
      <c r="N133" s="103"/>
      <c r="O133" s="103"/>
      <c r="P133" s="103"/>
      <c r="Q133" s="103"/>
      <c r="R133" s="74">
        <v>0</v>
      </c>
      <c r="S133" s="74">
        <v>0</v>
      </c>
      <c r="T133" s="103"/>
      <c r="U133" s="74">
        <v>0</v>
      </c>
      <c r="V133" s="103"/>
      <c r="W133" s="103"/>
      <c r="X133" s="86">
        <v>0</v>
      </c>
      <c r="Y133" s="103"/>
      <c r="Z133" s="74">
        <v>0</v>
      </c>
      <c r="AA133" s="74">
        <v>0</v>
      </c>
      <c r="AB133" s="74">
        <v>0</v>
      </c>
      <c r="AC133" s="74">
        <v>0</v>
      </c>
      <c r="AD133" s="74">
        <v>0</v>
      </c>
      <c r="AE133" s="74">
        <v>0</v>
      </c>
      <c r="AF133" s="74">
        <v>0</v>
      </c>
      <c r="AG133" s="74">
        <v>0</v>
      </c>
      <c r="AH133" s="74">
        <v>0</v>
      </c>
      <c r="AI133" s="74">
        <v>0</v>
      </c>
      <c r="AJ133" s="74">
        <v>0</v>
      </c>
      <c r="AK133" s="72">
        <v>0</v>
      </c>
      <c r="AL133" s="72">
        <v>4500.9110000000001</v>
      </c>
      <c r="AM133" s="88"/>
      <c r="AN133" s="88"/>
      <c r="AO133" s="72">
        <v>0</v>
      </c>
      <c r="AP133" s="72">
        <v>169.79000000000002</v>
      </c>
      <c r="AQ133" s="72">
        <v>0</v>
      </c>
      <c r="AR133" s="72">
        <v>0</v>
      </c>
      <c r="AS133" s="72">
        <v>0</v>
      </c>
      <c r="AT133" s="72">
        <v>28792.777999999998</v>
      </c>
      <c r="AU133" s="88"/>
      <c r="AV133" s="88"/>
      <c r="AW133" s="88"/>
      <c r="AX133" s="88"/>
      <c r="AY133" s="88"/>
      <c r="AZ133" s="88"/>
      <c r="BA133" s="88"/>
      <c r="BB133" s="88"/>
      <c r="BC133" s="74">
        <v>0</v>
      </c>
      <c r="BD133" s="124"/>
    </row>
    <row r="134" spans="1:59" x14ac:dyDescent="0.55000000000000004">
      <c r="A134" s="322"/>
      <c r="B134" s="323"/>
      <c r="C134" s="323"/>
      <c r="D134" s="324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4"/>
      <c r="S134" s="74"/>
      <c r="T134" s="74"/>
      <c r="U134" s="74"/>
      <c r="V134" s="74"/>
      <c r="W134" s="74"/>
      <c r="X134" s="86"/>
      <c r="Y134" s="72"/>
      <c r="Z134" s="74"/>
      <c r="AA134" s="74"/>
      <c r="AB134" s="74"/>
      <c r="AC134" s="74"/>
      <c r="AD134" s="74"/>
      <c r="AE134" s="74"/>
      <c r="AF134" s="74"/>
      <c r="AG134" s="74"/>
      <c r="AH134" s="74"/>
      <c r="AI134" s="74"/>
      <c r="AJ134" s="74"/>
      <c r="AK134" s="72"/>
      <c r="AL134" s="72"/>
      <c r="AM134" s="72"/>
      <c r="AN134" s="72"/>
      <c r="AO134" s="72"/>
      <c r="AP134" s="72"/>
      <c r="AQ134" s="72"/>
      <c r="AR134" s="72"/>
      <c r="AS134" s="72"/>
      <c r="AT134" s="72"/>
      <c r="AU134" s="72"/>
      <c r="AV134" s="72"/>
      <c r="AW134" s="72"/>
      <c r="AX134" s="72"/>
      <c r="AY134" s="72"/>
      <c r="AZ134" s="72"/>
      <c r="BA134" s="72"/>
      <c r="BB134" s="72"/>
      <c r="BC134" s="74"/>
      <c r="BD134" s="124"/>
    </row>
    <row r="135" spans="1:59" x14ac:dyDescent="0.55000000000000004">
      <c r="A135" s="63"/>
      <c r="B135" s="305"/>
      <c r="C135" s="63"/>
      <c r="D135" s="63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72"/>
      <c r="AD135" s="72"/>
      <c r="AE135" s="72"/>
      <c r="AF135" s="72"/>
      <c r="AG135" s="72"/>
      <c r="AH135" s="72"/>
      <c r="AI135" s="72"/>
      <c r="AJ135" s="72"/>
      <c r="AK135" s="72"/>
      <c r="AL135" s="72"/>
      <c r="AM135" s="72"/>
      <c r="AN135" s="72"/>
      <c r="AO135" s="72"/>
      <c r="AP135" s="72"/>
      <c r="AQ135" s="72"/>
      <c r="AR135" s="72"/>
      <c r="AS135" s="72"/>
      <c r="AT135" s="72"/>
      <c r="AU135" s="72"/>
      <c r="AV135" s="72"/>
      <c r="AW135" s="72"/>
      <c r="AX135" s="72"/>
      <c r="AY135" s="72"/>
      <c r="AZ135" s="72"/>
      <c r="BA135" s="72"/>
      <c r="BB135" s="72"/>
      <c r="BC135" s="76"/>
      <c r="BD135" s="124"/>
    </row>
    <row r="136" spans="1:59" x14ac:dyDescent="0.55000000000000004">
      <c r="A136" s="302">
        <v>1</v>
      </c>
      <c r="B136" s="302">
        <v>1</v>
      </c>
      <c r="C136" s="302" t="s">
        <v>51</v>
      </c>
      <c r="D136" s="302" t="s">
        <v>54</v>
      </c>
      <c r="E136" s="72">
        <v>137.977</v>
      </c>
      <c r="F136" s="103"/>
      <c r="G136" s="72">
        <v>3.883</v>
      </c>
      <c r="H136" s="72">
        <v>141.86000000000001</v>
      </c>
      <c r="I136" s="72">
        <v>1644.67</v>
      </c>
      <c r="J136" s="72">
        <v>1644.67</v>
      </c>
      <c r="K136" s="72">
        <v>1625.175</v>
      </c>
      <c r="L136" s="103"/>
      <c r="M136" s="103"/>
      <c r="N136" s="103"/>
      <c r="O136" s="103"/>
      <c r="P136" s="103"/>
      <c r="Q136" s="103"/>
      <c r="R136" s="74">
        <v>2.7372056957563795</v>
      </c>
      <c r="S136" s="76">
        <v>4.4911139240506328</v>
      </c>
      <c r="T136" s="103"/>
      <c r="U136" s="76">
        <v>53.533562386980108</v>
      </c>
      <c r="V136" s="103"/>
      <c r="W136" s="103"/>
      <c r="X136" s="19">
        <v>83.893425428809422</v>
      </c>
      <c r="Y136" s="103"/>
      <c r="Z136" s="76">
        <v>30.722222222222225</v>
      </c>
      <c r="AA136" s="76">
        <v>0.27777777777777779</v>
      </c>
      <c r="AB136" s="76">
        <v>744</v>
      </c>
      <c r="AC136" s="76">
        <v>737.33333333333337</v>
      </c>
      <c r="AD136" s="76">
        <v>6.666666666666667</v>
      </c>
      <c r="AE136" s="76">
        <v>0</v>
      </c>
      <c r="AF136" s="76">
        <v>0</v>
      </c>
      <c r="AG136" s="74">
        <v>6.666666666666667</v>
      </c>
      <c r="AH136" s="74">
        <v>0</v>
      </c>
      <c r="AI136" s="76">
        <v>0</v>
      </c>
      <c r="AJ136" s="76">
        <v>0</v>
      </c>
      <c r="AK136" s="80">
        <v>137.977</v>
      </c>
      <c r="AL136" s="80">
        <v>288.45600000000002</v>
      </c>
      <c r="AM136" s="88"/>
      <c r="AN136" s="88"/>
      <c r="AO136" s="80">
        <v>3.883</v>
      </c>
      <c r="AP136" s="80">
        <v>41.465000000000003</v>
      </c>
      <c r="AQ136" s="80">
        <v>1644.67</v>
      </c>
      <c r="AR136" s="80">
        <v>1644.67</v>
      </c>
      <c r="AS136" s="80">
        <v>1625.175</v>
      </c>
      <c r="AT136" s="80">
        <v>3235.6800000000003</v>
      </c>
      <c r="AU136" s="88"/>
      <c r="AV136" s="88"/>
      <c r="AW136" s="88"/>
      <c r="AX136" s="88"/>
      <c r="AY136" s="88"/>
      <c r="AZ136" s="88"/>
      <c r="BA136" s="88"/>
      <c r="BB136" s="88"/>
      <c r="BC136" s="76">
        <v>30.722222222222225</v>
      </c>
      <c r="BD136" s="124"/>
      <c r="BE136" s="267" t="e">
        <v>#REF!</v>
      </c>
      <c r="BF136" s="267" t="e">
        <v>#REF!</v>
      </c>
    </row>
    <row r="137" spans="1:59" x14ac:dyDescent="0.55000000000000004">
      <c r="A137" s="322"/>
      <c r="B137" s="323"/>
      <c r="C137" s="324"/>
      <c r="D137" s="63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4"/>
      <c r="S137" s="74"/>
      <c r="T137" s="74"/>
      <c r="U137" s="74"/>
      <c r="V137" s="74"/>
      <c r="W137" s="74"/>
      <c r="X137" s="86"/>
      <c r="Y137" s="72"/>
      <c r="Z137" s="74"/>
      <c r="AA137" s="74"/>
      <c r="AB137" s="74"/>
      <c r="AC137" s="74"/>
      <c r="AD137" s="74"/>
      <c r="AE137" s="74"/>
      <c r="AF137" s="74"/>
      <c r="AG137" s="74"/>
      <c r="AH137" s="74"/>
      <c r="AI137" s="74"/>
      <c r="AJ137" s="74"/>
      <c r="AK137" s="72"/>
      <c r="AL137" s="72"/>
      <c r="AM137" s="72"/>
      <c r="AN137" s="72"/>
      <c r="AO137" s="72"/>
      <c r="AP137" s="72"/>
      <c r="AQ137" s="72"/>
      <c r="AR137" s="72"/>
      <c r="AS137" s="72"/>
      <c r="AT137" s="72"/>
      <c r="AU137" s="72"/>
      <c r="AV137" s="72"/>
      <c r="AW137" s="72"/>
      <c r="AX137" s="72"/>
      <c r="AY137" s="72"/>
      <c r="AZ137" s="72"/>
      <c r="BA137" s="72"/>
      <c r="BB137" s="72"/>
      <c r="BC137" s="74"/>
      <c r="BD137" s="124"/>
    </row>
    <row r="138" spans="1:59" ht="27.75" customHeight="1" x14ac:dyDescent="0.55000000000000004">
      <c r="A138" s="63" t="s">
        <v>68</v>
      </c>
      <c r="B138" s="63"/>
      <c r="C138" s="63"/>
      <c r="D138" s="63"/>
      <c r="E138" s="72">
        <v>137.977</v>
      </c>
      <c r="F138" s="103"/>
      <c r="G138" s="72">
        <v>3.883</v>
      </c>
      <c r="H138" s="72">
        <v>141.86000000000001</v>
      </c>
      <c r="I138" s="72">
        <v>1644.67</v>
      </c>
      <c r="J138" s="72">
        <v>1644.67</v>
      </c>
      <c r="K138" s="72">
        <v>1625.175</v>
      </c>
      <c r="L138" s="103"/>
      <c r="M138" s="103"/>
      <c r="N138" s="103"/>
      <c r="O138" s="103"/>
      <c r="P138" s="103"/>
      <c r="Q138" s="103"/>
      <c r="R138" s="74">
        <v>2.7372056957563795</v>
      </c>
      <c r="S138" s="74">
        <v>4.4911139240506328</v>
      </c>
      <c r="T138" s="103"/>
      <c r="U138" s="74">
        <v>53.533562386980108</v>
      </c>
      <c r="V138" s="103"/>
      <c r="W138" s="103"/>
      <c r="X138" s="86">
        <v>83.893425428809422</v>
      </c>
      <c r="Y138" s="103"/>
      <c r="Z138" s="74">
        <v>30.722222222222225</v>
      </c>
      <c r="AA138" s="74">
        <v>0.27777777777777779</v>
      </c>
      <c r="AB138" s="74">
        <v>744</v>
      </c>
      <c r="AC138" s="74">
        <v>737.33333333333337</v>
      </c>
      <c r="AD138" s="74">
        <v>6.666666666666667</v>
      </c>
      <c r="AE138" s="74">
        <v>0</v>
      </c>
      <c r="AF138" s="74">
        <v>0</v>
      </c>
      <c r="AG138" s="74">
        <v>6.666666666666667</v>
      </c>
      <c r="AH138" s="74">
        <v>0</v>
      </c>
      <c r="AI138" s="74">
        <v>0</v>
      </c>
      <c r="AJ138" s="74">
        <v>0</v>
      </c>
      <c r="AK138" s="72">
        <v>137.977</v>
      </c>
      <c r="AL138" s="72">
        <v>288.45600000000002</v>
      </c>
      <c r="AM138" s="88"/>
      <c r="AN138" s="88"/>
      <c r="AO138" s="72">
        <v>3.883</v>
      </c>
      <c r="AP138" s="72">
        <v>41.465000000000003</v>
      </c>
      <c r="AQ138" s="72">
        <v>1644.67</v>
      </c>
      <c r="AR138" s="72">
        <v>1644.67</v>
      </c>
      <c r="AS138" s="72">
        <v>1625.175</v>
      </c>
      <c r="AT138" s="72">
        <v>3235.6800000000003</v>
      </c>
      <c r="AU138" s="88"/>
      <c r="AV138" s="88"/>
      <c r="AW138" s="88"/>
      <c r="AX138" s="88"/>
      <c r="AY138" s="88"/>
      <c r="AZ138" s="88"/>
      <c r="BA138" s="88"/>
      <c r="BB138" s="88"/>
      <c r="BC138" s="74">
        <v>30.722222222222225</v>
      </c>
      <c r="BD138" s="124"/>
    </row>
    <row r="139" spans="1:59" x14ac:dyDescent="0.55000000000000004">
      <c r="A139" s="322"/>
      <c r="B139" s="323"/>
      <c r="C139" s="323"/>
      <c r="D139" s="324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4"/>
      <c r="S139" s="74"/>
      <c r="T139" s="74"/>
      <c r="U139" s="74"/>
      <c r="V139" s="74"/>
      <c r="W139" s="74"/>
      <c r="X139" s="86"/>
      <c r="Y139" s="72"/>
      <c r="Z139" s="74"/>
      <c r="AA139" s="74"/>
      <c r="AB139" s="74"/>
      <c r="AC139" s="74"/>
      <c r="AD139" s="74"/>
      <c r="AE139" s="74"/>
      <c r="AF139" s="74"/>
      <c r="AG139" s="74"/>
      <c r="AH139" s="74"/>
      <c r="AI139" s="74"/>
      <c r="AJ139" s="74"/>
      <c r="AK139" s="72"/>
      <c r="AL139" s="72"/>
      <c r="AM139" s="72"/>
      <c r="AN139" s="72"/>
      <c r="AO139" s="72"/>
      <c r="AP139" s="72"/>
      <c r="AQ139" s="72"/>
      <c r="AR139" s="72"/>
      <c r="AS139" s="72"/>
      <c r="AT139" s="72"/>
      <c r="AU139" s="72"/>
      <c r="AV139" s="72"/>
      <c r="AW139" s="72"/>
      <c r="AX139" s="72"/>
      <c r="AY139" s="72"/>
      <c r="AZ139" s="72"/>
      <c r="BA139" s="72"/>
      <c r="BB139" s="72"/>
      <c r="BC139" s="74"/>
      <c r="BD139" s="124"/>
    </row>
    <row r="140" spans="1:59" ht="40.5" customHeight="1" x14ac:dyDescent="0.55000000000000004">
      <c r="A140" s="302" t="s">
        <v>129</v>
      </c>
      <c r="B140" s="302"/>
      <c r="C140" s="302"/>
      <c r="D140" s="302"/>
      <c r="E140" s="72">
        <v>137.977</v>
      </c>
      <c r="F140" s="103"/>
      <c r="G140" s="72">
        <v>3.883</v>
      </c>
      <c r="H140" s="72">
        <v>141.86000000000001</v>
      </c>
      <c r="I140" s="72">
        <v>1644.67</v>
      </c>
      <c r="J140" s="72">
        <v>1644.67</v>
      </c>
      <c r="K140" s="72">
        <v>1625.175</v>
      </c>
      <c r="L140" s="103"/>
      <c r="M140" s="103"/>
      <c r="N140" s="103"/>
      <c r="O140" s="103"/>
      <c r="P140" s="103"/>
      <c r="Q140" s="103"/>
      <c r="R140" s="74">
        <v>2.7372056957563795</v>
      </c>
      <c r="S140" s="74">
        <v>4.4911139240506328</v>
      </c>
      <c r="T140" s="103"/>
      <c r="U140" s="76">
        <v>53.533562386980108</v>
      </c>
      <c r="V140" s="103"/>
      <c r="W140" s="103"/>
      <c r="X140" s="19">
        <v>83.893425428809422</v>
      </c>
      <c r="Y140" s="103"/>
      <c r="Z140" s="79">
        <v>30.722222222222225</v>
      </c>
      <c r="AA140" s="79">
        <v>0.27777777777777779</v>
      </c>
      <c r="AB140" s="79">
        <v>744</v>
      </c>
      <c r="AC140" s="79">
        <v>737.33333333333337</v>
      </c>
      <c r="AD140" s="79">
        <v>6.666666666666667</v>
      </c>
      <c r="AE140" s="79">
        <v>0</v>
      </c>
      <c r="AF140" s="79">
        <v>0</v>
      </c>
      <c r="AG140" s="79">
        <v>6.666666666666667</v>
      </c>
      <c r="AH140" s="79">
        <v>0</v>
      </c>
      <c r="AI140" s="79">
        <v>0</v>
      </c>
      <c r="AJ140" s="79">
        <v>0</v>
      </c>
      <c r="AK140" s="80">
        <v>137.977</v>
      </c>
      <c r="AL140" s="80">
        <v>4789.3670000000002</v>
      </c>
      <c r="AM140" s="88"/>
      <c r="AN140" s="88"/>
      <c r="AO140" s="80">
        <v>3.883</v>
      </c>
      <c r="AP140" s="80">
        <v>211.25500000000002</v>
      </c>
      <c r="AQ140" s="80">
        <v>1644.67</v>
      </c>
      <c r="AR140" s="80">
        <v>1644.67</v>
      </c>
      <c r="AS140" s="80">
        <v>1625.175</v>
      </c>
      <c r="AT140" s="80">
        <v>32028.457999999999</v>
      </c>
      <c r="AU140" s="88"/>
      <c r="AV140" s="88"/>
      <c r="AW140" s="88"/>
      <c r="AX140" s="88"/>
      <c r="AY140" s="88"/>
      <c r="AZ140" s="88"/>
      <c r="BA140" s="88"/>
      <c r="BB140" s="88"/>
      <c r="BC140" s="76">
        <v>30.722222222222225</v>
      </c>
      <c r="BD140" s="272">
        <v>0</v>
      </c>
    </row>
    <row r="141" spans="1:59" x14ac:dyDescent="0.55000000000000004">
      <c r="A141" s="318"/>
      <c r="B141" s="318"/>
      <c r="C141" s="318"/>
      <c r="D141" s="318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4"/>
      <c r="S141" s="74"/>
      <c r="T141" s="74"/>
      <c r="U141" s="74"/>
      <c r="V141" s="74"/>
      <c r="W141" s="74"/>
      <c r="X141" s="86"/>
      <c r="Y141" s="86"/>
      <c r="Z141" s="72"/>
      <c r="AA141" s="74"/>
      <c r="AB141" s="74"/>
      <c r="AC141" s="74"/>
      <c r="AD141" s="74"/>
      <c r="AE141" s="74"/>
      <c r="AF141" s="74"/>
      <c r="AG141" s="74"/>
      <c r="AH141" s="74"/>
      <c r="AI141" s="74"/>
      <c r="AJ141" s="74"/>
      <c r="AK141" s="72"/>
      <c r="AL141" s="72"/>
      <c r="AM141" s="72"/>
      <c r="AN141" s="72"/>
      <c r="AO141" s="72"/>
      <c r="AP141" s="72"/>
      <c r="AQ141" s="72"/>
      <c r="AR141" s="72"/>
      <c r="AS141" s="72"/>
      <c r="AT141" s="72"/>
      <c r="AU141" s="72"/>
      <c r="AV141" s="72"/>
      <c r="AW141" s="72"/>
      <c r="AX141" s="72"/>
      <c r="AY141" s="72"/>
      <c r="AZ141" s="72"/>
      <c r="BA141" s="72"/>
      <c r="BB141" s="72"/>
      <c r="BC141" s="72"/>
      <c r="BD141" s="7"/>
    </row>
    <row r="142" spans="1:59" s="60" customFormat="1" x14ac:dyDescent="0.55000000000000004">
      <c r="A142" s="319" t="s">
        <v>127</v>
      </c>
      <c r="B142" s="320"/>
      <c r="C142" s="320"/>
      <c r="D142" s="321"/>
      <c r="E142" s="222"/>
      <c r="F142" s="72"/>
      <c r="G142" s="63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4"/>
      <c r="S142" s="76"/>
      <c r="T142" s="74"/>
      <c r="U142" s="76"/>
      <c r="V142" s="74"/>
      <c r="W142" s="74"/>
      <c r="X142" s="19"/>
      <c r="Y142" s="86"/>
      <c r="Z142" s="76"/>
      <c r="AA142" s="76"/>
      <c r="AB142" s="76"/>
      <c r="AC142" s="76"/>
      <c r="AD142" s="76"/>
      <c r="AE142" s="76"/>
      <c r="AF142" s="76"/>
      <c r="AG142" s="74"/>
      <c r="AH142" s="76"/>
      <c r="AI142" s="76"/>
      <c r="AJ142" s="76"/>
      <c r="AK142" s="80"/>
      <c r="AL142" s="104"/>
      <c r="AM142" s="72"/>
      <c r="AN142" s="72"/>
      <c r="AO142" s="80"/>
      <c r="AP142" s="80"/>
      <c r="AQ142" s="80"/>
      <c r="AR142" s="80"/>
      <c r="AS142" s="80"/>
      <c r="AT142" s="80"/>
      <c r="AU142" s="72"/>
      <c r="AV142" s="72"/>
      <c r="AW142" s="72"/>
      <c r="AX142" s="72"/>
      <c r="AY142" s="72"/>
      <c r="AZ142" s="72"/>
      <c r="BA142" s="72"/>
      <c r="BB142" s="72"/>
      <c r="BC142" s="76"/>
      <c r="BD142" s="124"/>
      <c r="BG142" s="125"/>
    </row>
    <row r="143" spans="1:59" x14ac:dyDescent="0.55000000000000004">
      <c r="A143" s="319" t="s">
        <v>132</v>
      </c>
      <c r="B143" s="320"/>
      <c r="C143" s="320"/>
      <c r="D143" s="321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  <c r="AG143" s="72"/>
      <c r="AH143" s="72"/>
      <c r="AI143" s="72"/>
      <c r="AJ143" s="72"/>
      <c r="AK143" s="72"/>
      <c r="AL143" s="72"/>
      <c r="AM143" s="72"/>
      <c r="AN143" s="72"/>
      <c r="AO143" s="72"/>
      <c r="AP143" s="72"/>
      <c r="AQ143" s="72"/>
      <c r="AR143" s="72"/>
      <c r="AS143" s="72"/>
      <c r="AT143" s="72"/>
      <c r="AU143" s="72"/>
      <c r="AV143" s="72"/>
      <c r="AW143" s="72"/>
      <c r="AX143" s="72"/>
      <c r="AY143" s="72"/>
      <c r="AZ143" s="72"/>
      <c r="BA143" s="72"/>
      <c r="BB143" s="72"/>
      <c r="BC143" s="76"/>
      <c r="BD143" s="124"/>
    </row>
    <row r="144" spans="1:59" x14ac:dyDescent="0.55000000000000004">
      <c r="A144" s="302">
        <v>1</v>
      </c>
      <c r="B144" s="302">
        <v>1</v>
      </c>
      <c r="C144" s="302" t="s">
        <v>51</v>
      </c>
      <c r="D144" s="302" t="s">
        <v>72</v>
      </c>
      <c r="E144" s="72">
        <v>6.1411880000000005</v>
      </c>
      <c r="F144" s="103"/>
      <c r="G144" s="72">
        <v>1.0669999999999999</v>
      </c>
      <c r="H144" s="72">
        <v>7.2080000000000002</v>
      </c>
      <c r="I144" s="72">
        <v>172.002816</v>
      </c>
      <c r="J144" s="72">
        <v>172.002816</v>
      </c>
      <c r="K144" s="72">
        <v>169.964012</v>
      </c>
      <c r="L144" s="103"/>
      <c r="M144" s="103"/>
      <c r="N144" s="103"/>
      <c r="O144" s="103"/>
      <c r="P144" s="103"/>
      <c r="Q144" s="103"/>
      <c r="R144" s="74">
        <v>14.802996670366259</v>
      </c>
      <c r="S144" s="76">
        <v>0.19810283870967743</v>
      </c>
      <c r="T144" s="103"/>
      <c r="U144" s="76">
        <v>5.5484779354838709</v>
      </c>
      <c r="V144" s="103"/>
      <c r="W144" s="103"/>
      <c r="X144" s="19">
        <v>35.703996846191174</v>
      </c>
      <c r="Y144" s="103"/>
      <c r="Z144" s="76">
        <v>31</v>
      </c>
      <c r="AA144" s="76">
        <v>0</v>
      </c>
      <c r="AB144" s="76">
        <v>744</v>
      </c>
      <c r="AC144" s="76">
        <v>744</v>
      </c>
      <c r="AD144" s="76">
        <v>0</v>
      </c>
      <c r="AE144" s="76">
        <v>0</v>
      </c>
      <c r="AF144" s="76">
        <v>0</v>
      </c>
      <c r="AG144" s="74">
        <v>0</v>
      </c>
      <c r="AH144" s="74">
        <v>0</v>
      </c>
      <c r="AI144" s="76">
        <v>0</v>
      </c>
      <c r="AJ144" s="76">
        <v>0</v>
      </c>
      <c r="AK144" s="80">
        <v>6.1411880000000005</v>
      </c>
      <c r="AL144" s="80">
        <v>16.716615999999998</v>
      </c>
      <c r="AM144" s="88"/>
      <c r="AN144" s="88"/>
      <c r="AO144" s="80">
        <v>1.0669999999999999</v>
      </c>
      <c r="AP144" s="80">
        <v>2.669</v>
      </c>
      <c r="AQ144" s="80">
        <v>172.002816</v>
      </c>
      <c r="AR144" s="80">
        <v>172.002816</v>
      </c>
      <c r="AS144" s="80">
        <v>169.964012</v>
      </c>
      <c r="AT144" s="80">
        <v>451.37084799999997</v>
      </c>
      <c r="AU144" s="88"/>
      <c r="AV144" s="88"/>
      <c r="AW144" s="88"/>
      <c r="AX144" s="88"/>
      <c r="AY144" s="88"/>
      <c r="AZ144" s="88"/>
      <c r="BA144" s="88"/>
      <c r="BB144" s="88"/>
      <c r="BC144" s="76">
        <v>31</v>
      </c>
      <c r="BD144" s="124"/>
      <c r="BE144" s="267" t="e">
        <v>#REF!</v>
      </c>
      <c r="BF144" s="267" t="e">
        <v>#REF!</v>
      </c>
    </row>
    <row r="145" spans="1:59" x14ac:dyDescent="0.55000000000000004">
      <c r="A145" s="322"/>
      <c r="B145" s="323"/>
      <c r="C145" s="324"/>
      <c r="D145" s="63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4"/>
      <c r="S145" s="74"/>
      <c r="T145" s="74"/>
      <c r="U145" s="74"/>
      <c r="V145" s="74"/>
      <c r="W145" s="74"/>
      <c r="X145" s="86"/>
      <c r="Y145" s="72"/>
      <c r="Z145" s="74"/>
      <c r="AA145" s="74"/>
      <c r="AB145" s="74"/>
      <c r="AC145" s="74"/>
      <c r="AD145" s="74"/>
      <c r="AE145" s="74"/>
      <c r="AF145" s="74"/>
      <c r="AG145" s="74"/>
      <c r="AH145" s="74"/>
      <c r="AI145" s="74"/>
      <c r="AJ145" s="74"/>
      <c r="AK145" s="72"/>
      <c r="AL145" s="72"/>
      <c r="AM145" s="72"/>
      <c r="AN145" s="72"/>
      <c r="AO145" s="72"/>
      <c r="AP145" s="72"/>
      <c r="AQ145" s="72"/>
      <c r="AR145" s="72"/>
      <c r="AS145" s="72"/>
      <c r="AT145" s="72"/>
      <c r="AU145" s="72"/>
      <c r="AV145" s="72"/>
      <c r="AW145" s="72"/>
      <c r="AX145" s="72"/>
      <c r="AY145" s="72"/>
      <c r="AZ145" s="72"/>
      <c r="BA145" s="72"/>
      <c r="BB145" s="72"/>
      <c r="BC145" s="74"/>
      <c r="BD145" s="124"/>
    </row>
    <row r="146" spans="1:59" ht="27.75" customHeight="1" x14ac:dyDescent="0.55000000000000004">
      <c r="A146" s="302" t="s">
        <v>68</v>
      </c>
      <c r="B146" s="302"/>
      <c r="C146" s="63"/>
      <c r="D146" s="63"/>
      <c r="E146" s="72">
        <v>6.1411880000000005</v>
      </c>
      <c r="F146" s="103"/>
      <c r="G146" s="72">
        <v>1.0669999999999999</v>
      </c>
      <c r="H146" s="72">
        <v>7.2080000000000002</v>
      </c>
      <c r="I146" s="72">
        <v>172.002816</v>
      </c>
      <c r="J146" s="72">
        <v>172.002816</v>
      </c>
      <c r="K146" s="72">
        <v>169.964012</v>
      </c>
      <c r="L146" s="103"/>
      <c r="M146" s="103"/>
      <c r="N146" s="103"/>
      <c r="O146" s="103"/>
      <c r="P146" s="103"/>
      <c r="Q146" s="103"/>
      <c r="R146" s="74">
        <v>14.802996670366259</v>
      </c>
      <c r="S146" s="74">
        <v>0.19810283870967743</v>
      </c>
      <c r="T146" s="103"/>
      <c r="U146" s="74">
        <v>5.5484779354838709</v>
      </c>
      <c r="V146" s="103"/>
      <c r="W146" s="103"/>
      <c r="X146" s="86">
        <v>35.703996846191174</v>
      </c>
      <c r="Y146" s="103"/>
      <c r="Z146" s="74">
        <v>31</v>
      </c>
      <c r="AA146" s="74">
        <v>0</v>
      </c>
      <c r="AB146" s="74">
        <v>744</v>
      </c>
      <c r="AC146" s="74">
        <v>744</v>
      </c>
      <c r="AD146" s="74">
        <v>0</v>
      </c>
      <c r="AE146" s="74">
        <v>0</v>
      </c>
      <c r="AF146" s="74">
        <v>0</v>
      </c>
      <c r="AG146" s="74">
        <v>0</v>
      </c>
      <c r="AH146" s="74">
        <v>0</v>
      </c>
      <c r="AI146" s="74">
        <v>0</v>
      </c>
      <c r="AJ146" s="74">
        <v>0</v>
      </c>
      <c r="AK146" s="72">
        <v>6.1411880000000005</v>
      </c>
      <c r="AL146" s="72">
        <v>16.716615999999998</v>
      </c>
      <c r="AM146" s="88"/>
      <c r="AN146" s="88"/>
      <c r="AO146" s="72">
        <v>1.0669999999999999</v>
      </c>
      <c r="AP146" s="72">
        <v>2.669</v>
      </c>
      <c r="AQ146" s="72">
        <v>172.002816</v>
      </c>
      <c r="AR146" s="72">
        <v>172.002816</v>
      </c>
      <c r="AS146" s="72">
        <v>169.964012</v>
      </c>
      <c r="AT146" s="72">
        <v>451.37084799999997</v>
      </c>
      <c r="AU146" s="88"/>
      <c r="AV146" s="88"/>
      <c r="AW146" s="88"/>
      <c r="AX146" s="88"/>
      <c r="AY146" s="88"/>
      <c r="AZ146" s="88"/>
      <c r="BA146" s="88"/>
      <c r="BB146" s="88"/>
      <c r="BC146" s="74">
        <v>31</v>
      </c>
      <c r="BD146" s="124"/>
    </row>
    <row r="147" spans="1:59" x14ac:dyDescent="0.55000000000000004">
      <c r="A147" s="319" t="s">
        <v>133</v>
      </c>
      <c r="B147" s="320"/>
      <c r="C147" s="320"/>
      <c r="D147" s="321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  <c r="AA147" s="72"/>
      <c r="AB147" s="72"/>
      <c r="AC147" s="72"/>
      <c r="AD147" s="72"/>
      <c r="AE147" s="72"/>
      <c r="AF147" s="72"/>
      <c r="AG147" s="72"/>
      <c r="AH147" s="72"/>
      <c r="AI147" s="72"/>
      <c r="AJ147" s="72"/>
      <c r="AK147" s="72"/>
      <c r="AL147" s="72"/>
      <c r="AM147" s="72"/>
      <c r="AN147" s="72"/>
      <c r="AO147" s="72"/>
      <c r="AP147" s="72"/>
      <c r="AQ147" s="72"/>
      <c r="AR147" s="72"/>
      <c r="AS147" s="72"/>
      <c r="AT147" s="72"/>
      <c r="AU147" s="72"/>
      <c r="AV147" s="72"/>
      <c r="AW147" s="72"/>
      <c r="AX147" s="72"/>
      <c r="AY147" s="72"/>
      <c r="AZ147" s="72"/>
      <c r="BA147" s="72"/>
      <c r="BB147" s="72"/>
      <c r="BC147" s="76"/>
      <c r="BD147" s="124"/>
    </row>
    <row r="148" spans="1:59" x14ac:dyDescent="0.55000000000000004">
      <c r="A148" s="302">
        <v>1</v>
      </c>
      <c r="B148" s="302">
        <v>1</v>
      </c>
      <c r="C148" s="302" t="s">
        <v>51</v>
      </c>
      <c r="D148" s="302" t="s">
        <v>72</v>
      </c>
      <c r="E148" s="72">
        <v>3.2778119999999999</v>
      </c>
      <c r="F148" s="103"/>
      <c r="G148" s="72">
        <v>0.56899999999999995</v>
      </c>
      <c r="H148" s="72">
        <v>3.847</v>
      </c>
      <c r="I148" s="72">
        <v>91.805183999999997</v>
      </c>
      <c r="J148" s="72">
        <v>91.805183999999997</v>
      </c>
      <c r="K148" s="72">
        <v>90.716987999999986</v>
      </c>
      <c r="L148" s="103"/>
      <c r="M148" s="103"/>
      <c r="N148" s="103"/>
      <c r="O148" s="103"/>
      <c r="P148" s="103"/>
      <c r="Q148" s="103"/>
      <c r="R148" s="74">
        <v>14.790746035872107</v>
      </c>
      <c r="S148" s="76">
        <v>0.10573587096774194</v>
      </c>
      <c r="T148" s="103"/>
      <c r="U148" s="76">
        <v>2.9614575483870968</v>
      </c>
      <c r="V148" s="103"/>
      <c r="W148" s="103"/>
      <c r="X148" s="19">
        <v>35.703996846191167</v>
      </c>
      <c r="Y148" s="103"/>
      <c r="Z148" s="76">
        <v>31</v>
      </c>
      <c r="AA148" s="76">
        <v>0</v>
      </c>
      <c r="AB148" s="76">
        <v>744</v>
      </c>
      <c r="AC148" s="76">
        <v>744</v>
      </c>
      <c r="AD148" s="76">
        <v>0</v>
      </c>
      <c r="AE148" s="76">
        <v>0</v>
      </c>
      <c r="AF148" s="76">
        <v>0</v>
      </c>
      <c r="AG148" s="74">
        <v>0</v>
      </c>
      <c r="AH148" s="74">
        <v>0</v>
      </c>
      <c r="AI148" s="76">
        <v>0</v>
      </c>
      <c r="AJ148" s="76">
        <v>0</v>
      </c>
      <c r="AK148" s="80">
        <v>3.2778119999999999</v>
      </c>
      <c r="AL148" s="80">
        <v>6.3363839999999998</v>
      </c>
      <c r="AM148" s="88"/>
      <c r="AN148" s="88"/>
      <c r="AO148" s="80">
        <v>0.56899999999999995</v>
      </c>
      <c r="AP148" s="80">
        <v>1.1429999999999998</v>
      </c>
      <c r="AQ148" s="80">
        <v>91.805183999999997</v>
      </c>
      <c r="AR148" s="80">
        <v>91.805183999999997</v>
      </c>
      <c r="AS148" s="80">
        <v>90.716987999999986</v>
      </c>
      <c r="AT148" s="80">
        <v>176.044152</v>
      </c>
      <c r="AU148" s="88"/>
      <c r="AV148" s="88"/>
      <c r="AW148" s="88"/>
      <c r="AX148" s="88"/>
      <c r="AY148" s="88"/>
      <c r="AZ148" s="88"/>
      <c r="BA148" s="88"/>
      <c r="BB148" s="88"/>
      <c r="BC148" s="76">
        <v>31</v>
      </c>
      <c r="BD148" s="124"/>
      <c r="BE148" s="267" t="e">
        <v>#REF!</v>
      </c>
      <c r="BF148" s="267" t="e">
        <v>#REF!</v>
      </c>
    </row>
    <row r="149" spans="1:59" x14ac:dyDescent="0.55000000000000004">
      <c r="A149" s="322"/>
      <c r="B149" s="323"/>
      <c r="C149" s="324"/>
      <c r="D149" s="63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4"/>
      <c r="S149" s="74"/>
      <c r="T149" s="74"/>
      <c r="U149" s="74"/>
      <c r="V149" s="74"/>
      <c r="W149" s="74"/>
      <c r="X149" s="86"/>
      <c r="Y149" s="72"/>
      <c r="Z149" s="74"/>
      <c r="AA149" s="74"/>
      <c r="AB149" s="74"/>
      <c r="AC149" s="74"/>
      <c r="AD149" s="74"/>
      <c r="AE149" s="74"/>
      <c r="AF149" s="74"/>
      <c r="AG149" s="74"/>
      <c r="AH149" s="74"/>
      <c r="AI149" s="74"/>
      <c r="AJ149" s="74"/>
      <c r="AK149" s="72"/>
      <c r="AL149" s="72"/>
      <c r="AM149" s="72"/>
      <c r="AN149" s="72"/>
      <c r="AO149" s="72"/>
      <c r="AP149" s="72"/>
      <c r="AQ149" s="72"/>
      <c r="AR149" s="72"/>
      <c r="AS149" s="72"/>
      <c r="AT149" s="72"/>
      <c r="AU149" s="72"/>
      <c r="AV149" s="72"/>
      <c r="AW149" s="72"/>
      <c r="AX149" s="72"/>
      <c r="AY149" s="72"/>
      <c r="AZ149" s="72"/>
      <c r="BA149" s="72"/>
      <c r="BB149" s="72"/>
      <c r="BC149" s="74"/>
      <c r="BD149" s="124"/>
    </row>
    <row r="150" spans="1:59" ht="27.75" customHeight="1" x14ac:dyDescent="0.55000000000000004">
      <c r="A150" s="302" t="s">
        <v>68</v>
      </c>
      <c r="B150" s="302"/>
      <c r="C150" s="63"/>
      <c r="D150" s="63"/>
      <c r="E150" s="72">
        <v>3.2778119999999999</v>
      </c>
      <c r="F150" s="103"/>
      <c r="G150" s="72">
        <v>0.56899999999999995</v>
      </c>
      <c r="H150" s="72">
        <v>3.847</v>
      </c>
      <c r="I150" s="72">
        <v>91.805183999999997</v>
      </c>
      <c r="J150" s="72">
        <v>91.805183999999997</v>
      </c>
      <c r="K150" s="72">
        <v>90.716987999999986</v>
      </c>
      <c r="L150" s="103"/>
      <c r="M150" s="103"/>
      <c r="N150" s="103"/>
      <c r="O150" s="103"/>
      <c r="P150" s="103"/>
      <c r="Q150" s="103"/>
      <c r="R150" s="74">
        <v>14.790746035872107</v>
      </c>
      <c r="S150" s="74">
        <v>0.10573587096774194</v>
      </c>
      <c r="T150" s="103"/>
      <c r="U150" s="74">
        <v>2.9614575483870968</v>
      </c>
      <c r="V150" s="103"/>
      <c r="W150" s="103"/>
      <c r="X150" s="86">
        <v>35.703996846191167</v>
      </c>
      <c r="Y150" s="103"/>
      <c r="Z150" s="74">
        <v>31</v>
      </c>
      <c r="AA150" s="74">
        <v>0</v>
      </c>
      <c r="AB150" s="74">
        <v>744</v>
      </c>
      <c r="AC150" s="74">
        <v>744</v>
      </c>
      <c r="AD150" s="74">
        <v>0</v>
      </c>
      <c r="AE150" s="74">
        <v>0</v>
      </c>
      <c r="AF150" s="74">
        <v>0</v>
      </c>
      <c r="AG150" s="74">
        <v>0</v>
      </c>
      <c r="AH150" s="74">
        <v>0</v>
      </c>
      <c r="AI150" s="74">
        <v>0</v>
      </c>
      <c r="AJ150" s="74">
        <v>0</v>
      </c>
      <c r="AK150" s="72">
        <v>3.2778119999999999</v>
      </c>
      <c r="AL150" s="72">
        <v>6.3363839999999998</v>
      </c>
      <c r="AM150" s="88"/>
      <c r="AN150" s="88"/>
      <c r="AO150" s="72">
        <v>0.56899999999999995</v>
      </c>
      <c r="AP150" s="72">
        <v>1.1429999999999998</v>
      </c>
      <c r="AQ150" s="72">
        <v>91.805183999999997</v>
      </c>
      <c r="AR150" s="72">
        <v>91.805183999999997</v>
      </c>
      <c r="AS150" s="72">
        <v>90.716987999999986</v>
      </c>
      <c r="AT150" s="72">
        <v>176.044152</v>
      </c>
      <c r="AU150" s="88"/>
      <c r="AV150" s="88"/>
      <c r="AW150" s="88"/>
      <c r="AX150" s="88"/>
      <c r="AY150" s="88"/>
      <c r="AZ150" s="88"/>
      <c r="BA150" s="88"/>
      <c r="BB150" s="88"/>
      <c r="BC150" s="74">
        <v>31</v>
      </c>
      <c r="BD150" s="124"/>
    </row>
    <row r="151" spans="1:59" x14ac:dyDescent="0.55000000000000004">
      <c r="A151" s="322"/>
      <c r="B151" s="323"/>
      <c r="C151" s="323"/>
      <c r="D151" s="324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4"/>
      <c r="S151" s="74"/>
      <c r="T151" s="74"/>
      <c r="U151" s="74"/>
      <c r="V151" s="74"/>
      <c r="W151" s="74"/>
      <c r="X151" s="86"/>
      <c r="Y151" s="72"/>
      <c r="Z151" s="74"/>
      <c r="AA151" s="74"/>
      <c r="AB151" s="74"/>
      <c r="AC151" s="74"/>
      <c r="AD151" s="74"/>
      <c r="AE151" s="74"/>
      <c r="AF151" s="74"/>
      <c r="AG151" s="74"/>
      <c r="AH151" s="74"/>
      <c r="AI151" s="74"/>
      <c r="AJ151" s="74"/>
      <c r="AK151" s="72"/>
      <c r="AL151" s="72"/>
      <c r="AM151" s="72"/>
      <c r="AN151" s="72"/>
      <c r="AO151" s="72"/>
      <c r="AP151" s="72"/>
      <c r="AQ151" s="72"/>
      <c r="AR151" s="72"/>
      <c r="AS151" s="72"/>
      <c r="AT151" s="72"/>
      <c r="AU151" s="72"/>
      <c r="AV151" s="72"/>
      <c r="AW151" s="72"/>
      <c r="AX151" s="72"/>
      <c r="AY151" s="72"/>
      <c r="AZ151" s="72"/>
      <c r="BA151" s="72"/>
      <c r="BB151" s="72"/>
      <c r="BC151" s="74"/>
      <c r="BD151" s="124"/>
    </row>
    <row r="152" spans="1:59" ht="40.5" customHeight="1" x14ac:dyDescent="0.55000000000000004">
      <c r="A152" s="302" t="s">
        <v>128</v>
      </c>
      <c r="B152" s="302"/>
      <c r="C152" s="302"/>
      <c r="D152" s="302"/>
      <c r="E152" s="72">
        <v>9.4190000000000005</v>
      </c>
      <c r="F152" s="103"/>
      <c r="G152" s="72">
        <v>1.6359999999999999</v>
      </c>
      <c r="H152" s="72">
        <v>11.055</v>
      </c>
      <c r="I152" s="72">
        <v>263.80799999999999</v>
      </c>
      <c r="J152" s="72">
        <v>263.80799999999999</v>
      </c>
      <c r="K152" s="72">
        <v>260.68099999999998</v>
      </c>
      <c r="L152" s="103"/>
      <c r="M152" s="103"/>
      <c r="N152" s="103"/>
      <c r="O152" s="103"/>
      <c r="P152" s="103"/>
      <c r="Q152" s="103"/>
      <c r="R152" s="74">
        <v>14.798733604703754</v>
      </c>
      <c r="S152" s="74">
        <v>0.30383870967741938</v>
      </c>
      <c r="T152" s="103"/>
      <c r="U152" s="76">
        <v>8.5099354838709687</v>
      </c>
      <c r="V152" s="103"/>
      <c r="W152" s="103"/>
      <c r="X152" s="19">
        <v>35.703996846191167</v>
      </c>
      <c r="Y152" s="103"/>
      <c r="Z152" s="76">
        <v>62</v>
      </c>
      <c r="AA152" s="76">
        <v>0</v>
      </c>
      <c r="AB152" s="76">
        <v>1488</v>
      </c>
      <c r="AC152" s="76">
        <v>1488</v>
      </c>
      <c r="AD152" s="76">
        <v>0</v>
      </c>
      <c r="AE152" s="76">
        <v>0</v>
      </c>
      <c r="AF152" s="76">
        <v>0</v>
      </c>
      <c r="AG152" s="76">
        <v>0</v>
      </c>
      <c r="AH152" s="76">
        <v>0</v>
      </c>
      <c r="AI152" s="79" t="e">
        <v>#REF!</v>
      </c>
      <c r="AJ152" s="79" t="e">
        <v>#REF!</v>
      </c>
      <c r="AK152" s="80">
        <v>9.4190000000000005</v>
      </c>
      <c r="AL152" s="80">
        <v>23.052999999999997</v>
      </c>
      <c r="AM152" s="88"/>
      <c r="AN152" s="88"/>
      <c r="AO152" s="80">
        <v>1.6359999999999999</v>
      </c>
      <c r="AP152" s="80">
        <v>3.8119999999999998</v>
      </c>
      <c r="AQ152" s="80">
        <v>263.80799999999999</v>
      </c>
      <c r="AR152" s="80">
        <v>263.80799999999999</v>
      </c>
      <c r="AS152" s="80">
        <v>260.68099999999998</v>
      </c>
      <c r="AT152" s="80">
        <v>627.41499999999996</v>
      </c>
      <c r="AU152" s="88"/>
      <c r="AV152" s="88"/>
      <c r="AW152" s="88"/>
      <c r="AX152" s="88"/>
      <c r="AY152" s="88"/>
      <c r="AZ152" s="88"/>
      <c r="BA152" s="88"/>
      <c r="BB152" s="88"/>
      <c r="BC152" s="76">
        <v>62</v>
      </c>
      <c r="BD152" s="272">
        <v>0</v>
      </c>
    </row>
    <row r="153" spans="1:59" x14ac:dyDescent="0.55000000000000004">
      <c r="A153" s="318"/>
      <c r="B153" s="318"/>
      <c r="C153" s="318"/>
      <c r="D153" s="318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4"/>
      <c r="S153" s="74"/>
      <c r="T153" s="74"/>
      <c r="U153" s="74"/>
      <c r="V153" s="74"/>
      <c r="W153" s="74"/>
      <c r="X153" s="86"/>
      <c r="Y153" s="86"/>
      <c r="Z153" s="72"/>
      <c r="AA153" s="74"/>
      <c r="AB153" s="74"/>
      <c r="AC153" s="74"/>
      <c r="AD153" s="74"/>
      <c r="AE153" s="74"/>
      <c r="AF153" s="74"/>
      <c r="AG153" s="74"/>
      <c r="AH153" s="74"/>
      <c r="AI153" s="74"/>
      <c r="AJ153" s="74"/>
      <c r="AK153" s="72"/>
      <c r="AL153" s="72"/>
      <c r="AM153" s="72"/>
      <c r="AN153" s="72"/>
      <c r="AO153" s="72"/>
      <c r="AP153" s="72"/>
      <c r="AQ153" s="72"/>
      <c r="AR153" s="72"/>
      <c r="AS153" s="72"/>
      <c r="AT153" s="72"/>
      <c r="AU153" s="72"/>
      <c r="AV153" s="72"/>
      <c r="AW153" s="72"/>
      <c r="AX153" s="72"/>
      <c r="AY153" s="72"/>
      <c r="AZ153" s="72"/>
      <c r="BA153" s="72"/>
      <c r="BB153" s="72"/>
      <c r="BC153" s="72"/>
      <c r="BD153" s="7"/>
    </row>
    <row r="154" spans="1:59" s="115" customFormat="1" x14ac:dyDescent="0.55000000000000004">
      <c r="A154" s="112" t="s">
        <v>103</v>
      </c>
      <c r="B154" s="112"/>
      <c r="C154" s="302"/>
      <c r="D154" s="112"/>
      <c r="E154" s="69">
        <v>1271.2250000000001</v>
      </c>
      <c r="F154" s="69">
        <v>0</v>
      </c>
      <c r="G154" s="69">
        <v>474.25900000000001</v>
      </c>
      <c r="H154" s="69">
        <v>1745.4820000000002</v>
      </c>
      <c r="I154" s="69">
        <v>33381.078999999998</v>
      </c>
      <c r="J154" s="69">
        <v>33381.078999999998</v>
      </c>
      <c r="K154" s="69">
        <v>33193.553999999996</v>
      </c>
      <c r="L154" s="69">
        <v>0</v>
      </c>
      <c r="M154" s="67">
        <v>0</v>
      </c>
      <c r="N154" s="67">
        <v>0</v>
      </c>
      <c r="O154" s="69">
        <v>0</v>
      </c>
      <c r="P154" s="69">
        <v>0</v>
      </c>
      <c r="Q154" s="69">
        <v>0</v>
      </c>
      <c r="R154" s="72">
        <v>27.170661169808678</v>
      </c>
      <c r="S154" s="117">
        <v>41.103957461151552</v>
      </c>
      <c r="T154" s="117">
        <v>0</v>
      </c>
      <c r="U154" s="117">
        <v>1079.2516237990214</v>
      </c>
      <c r="V154" s="117">
        <v>0</v>
      </c>
      <c r="W154" s="117">
        <v>0</v>
      </c>
      <c r="X154" s="28">
        <v>38.08561094998727</v>
      </c>
      <c r="Y154" s="28">
        <v>0</v>
      </c>
      <c r="Z154" s="79">
        <v>648.70902777777769</v>
      </c>
      <c r="AA154" s="79">
        <v>2.290972222222222</v>
      </c>
      <c r="AB154" s="79">
        <v>16368</v>
      </c>
      <c r="AC154" s="79">
        <v>15569.016666666668</v>
      </c>
      <c r="AD154" s="79">
        <v>798.98333333333323</v>
      </c>
      <c r="AE154" s="79">
        <v>0</v>
      </c>
      <c r="AF154" s="79">
        <v>0</v>
      </c>
      <c r="AG154" s="245">
        <v>798.98333333333323</v>
      </c>
      <c r="AH154" s="79">
        <v>0</v>
      </c>
      <c r="AI154" s="79">
        <v>0</v>
      </c>
      <c r="AJ154" s="79">
        <v>0</v>
      </c>
      <c r="AK154" s="117">
        <v>1271.2250000000001</v>
      </c>
      <c r="AL154" s="117">
        <v>214984.51600000003</v>
      </c>
      <c r="AM154" s="117">
        <v>0</v>
      </c>
      <c r="AN154" s="117">
        <v>23304.355</v>
      </c>
      <c r="AO154" s="117">
        <v>474.25900000000001</v>
      </c>
      <c r="AP154" s="117">
        <v>16716.634400000003</v>
      </c>
      <c r="AQ154" s="117">
        <v>33381.078999999998</v>
      </c>
      <c r="AR154" s="117">
        <v>33381.078999999998</v>
      </c>
      <c r="AS154" s="117">
        <v>33193.553999999996</v>
      </c>
      <c r="AT154" s="117">
        <v>4695016.9079999989</v>
      </c>
      <c r="AU154" s="117">
        <v>0</v>
      </c>
      <c r="AV154" s="117">
        <v>0</v>
      </c>
      <c r="AW154" s="117">
        <v>0</v>
      </c>
      <c r="AX154" s="117">
        <v>8236.8830000000016</v>
      </c>
      <c r="AY154" s="117">
        <v>0</v>
      </c>
      <c r="AZ154" s="117">
        <v>0</v>
      </c>
      <c r="BA154" s="117">
        <v>0</v>
      </c>
      <c r="BB154" s="117">
        <v>251.48900000000009</v>
      </c>
      <c r="BC154" s="117">
        <v>648.70902777777769</v>
      </c>
      <c r="BD154" s="236"/>
      <c r="BE154" s="268" t="e">
        <v>#REF!</v>
      </c>
      <c r="BF154" s="268" t="e">
        <v>#REF!</v>
      </c>
      <c r="BG154" s="177"/>
    </row>
    <row r="155" spans="1:59" s="125" customFormat="1" x14ac:dyDescent="0.55000000000000004">
      <c r="A155" s="262"/>
      <c r="B155" s="134"/>
      <c r="C155" s="134"/>
      <c r="D155" s="134"/>
      <c r="E155" s="278"/>
      <c r="F155" s="139"/>
      <c r="G155" s="141"/>
      <c r="H155" s="137"/>
      <c r="I155" s="297"/>
      <c r="J155" s="183"/>
      <c r="K155" s="134"/>
      <c r="L155" s="137"/>
      <c r="M155" s="138"/>
      <c r="N155" s="134"/>
      <c r="O155" s="137"/>
      <c r="P155" s="134"/>
      <c r="Q155" s="134"/>
      <c r="R155" s="134"/>
      <c r="S155" s="134"/>
      <c r="T155" s="134"/>
      <c r="U155" s="139"/>
      <c r="V155" s="139"/>
      <c r="W155" s="139"/>
      <c r="X155" s="134"/>
      <c r="Y155" s="134"/>
      <c r="Z155" s="241"/>
      <c r="AA155" s="134"/>
      <c r="AB155" s="241"/>
      <c r="AC155" s="231"/>
      <c r="AD155" s="231"/>
      <c r="AE155" s="134"/>
      <c r="AF155" s="139"/>
      <c r="AG155" s="139"/>
      <c r="AH155" s="134"/>
      <c r="AI155" s="134"/>
      <c r="AJ155" s="134"/>
      <c r="AK155" s="226"/>
      <c r="AL155" s="226"/>
      <c r="AM155" s="226"/>
      <c r="AN155" s="226"/>
      <c r="AO155" s="226"/>
      <c r="AP155" s="226"/>
      <c r="AQ155" s="298"/>
      <c r="AR155" s="226"/>
      <c r="AS155" s="226"/>
      <c r="AT155" s="226"/>
      <c r="AU155" s="226"/>
      <c r="AV155" s="226"/>
      <c r="AW155" s="226"/>
      <c r="AX155" s="226"/>
      <c r="AY155" s="226"/>
      <c r="AZ155" s="226"/>
      <c r="BA155" s="226"/>
      <c r="BB155" s="226"/>
      <c r="BC155" s="226"/>
      <c r="BD155" s="226"/>
    </row>
    <row r="156" spans="1:59" s="125" customFormat="1" ht="36" hidden="1" customHeight="1" x14ac:dyDescent="0.55000000000000004">
      <c r="E156" s="249"/>
      <c r="F156" s="139"/>
      <c r="G156" s="264"/>
      <c r="H156" s="224"/>
      <c r="I156" s="283"/>
      <c r="J156" s="183"/>
      <c r="K156" s="314"/>
      <c r="L156" s="126"/>
      <c r="M156" s="126"/>
      <c r="N156" s="126"/>
      <c r="O156" s="126"/>
      <c r="P156" s="126"/>
      <c r="Q156" s="126"/>
      <c r="R156" s="126"/>
      <c r="S156" s="126"/>
      <c r="T156" s="126"/>
      <c r="U156" s="146"/>
      <c r="V156" s="146"/>
      <c r="W156" s="146"/>
      <c r="X156" s="147"/>
      <c r="Y156" s="147"/>
      <c r="Z156" s="150"/>
      <c r="AA156" s="134"/>
      <c r="AC156" s="240"/>
      <c r="AD156" s="151"/>
      <c r="AE156" s="152"/>
      <c r="AF156" s="152"/>
      <c r="AG156" s="250"/>
      <c r="AH156" s="235"/>
      <c r="AI156" s="152"/>
      <c r="AJ156" s="152"/>
      <c r="AK156" s="153">
        <v>0</v>
      </c>
      <c r="AL156" s="153">
        <v>0</v>
      </c>
      <c r="AM156" s="153"/>
      <c r="AN156" s="153">
        <v>0</v>
      </c>
      <c r="AO156" s="153">
        <v>0</v>
      </c>
      <c r="AP156" s="153">
        <v>0</v>
      </c>
      <c r="AQ156" s="153">
        <v>0</v>
      </c>
      <c r="AR156" s="153">
        <v>0</v>
      </c>
      <c r="AS156" s="153">
        <v>0</v>
      </c>
      <c r="AT156" s="153">
        <v>0</v>
      </c>
      <c r="AU156" s="153"/>
      <c r="AV156" s="153"/>
      <c r="AW156" s="153"/>
      <c r="AX156" s="153">
        <v>0</v>
      </c>
      <c r="AY156" s="153"/>
      <c r="AZ156" s="153"/>
      <c r="BA156" s="153"/>
      <c r="BB156" s="153">
        <v>0</v>
      </c>
      <c r="BC156" s="153">
        <v>0</v>
      </c>
      <c r="BE156" s="125" t="e">
        <v>#REF!</v>
      </c>
      <c r="BG156" s="249"/>
    </row>
    <row r="157" spans="1:59" s="125" customFormat="1" ht="29.25" hidden="1" customHeight="1" x14ac:dyDescent="0.55000000000000004">
      <c r="A157" s="134"/>
      <c r="B157" s="134"/>
      <c r="C157" s="134"/>
      <c r="D157" s="134"/>
      <c r="E157" s="223"/>
      <c r="F157" s="276"/>
      <c r="G157" s="273"/>
      <c r="I157" s="315"/>
      <c r="J157" s="183"/>
      <c r="K157" s="137"/>
      <c r="L157" s="126"/>
      <c r="M157" s="137"/>
      <c r="N157" s="137"/>
      <c r="O157" s="126"/>
      <c r="P157" s="137"/>
      <c r="Q157" s="137"/>
      <c r="R157" s="134"/>
      <c r="S157" s="149"/>
      <c r="T157" s="149"/>
      <c r="U157" s="149"/>
      <c r="V157" s="149"/>
      <c r="W157" s="149"/>
      <c r="X157" s="157"/>
      <c r="Y157" s="157"/>
      <c r="Z157" s="281"/>
      <c r="AA157" s="157"/>
      <c r="AB157" s="248"/>
      <c r="AC157" s="137"/>
      <c r="AD157" s="157"/>
      <c r="AE157" s="157"/>
      <c r="AF157" s="157"/>
      <c r="AG157" s="137"/>
      <c r="AH157" s="157"/>
      <c r="AI157" s="151"/>
      <c r="AJ157" s="157"/>
      <c r="AK157" s="137"/>
      <c r="AL157" s="157"/>
      <c r="AM157" s="157"/>
      <c r="AN157" s="157"/>
      <c r="AO157" s="157"/>
      <c r="AP157" s="157"/>
      <c r="AQ157" s="139"/>
      <c r="AR157" s="158"/>
      <c r="AS157" s="157"/>
      <c r="AT157" s="137"/>
      <c r="AU157" s="157"/>
      <c r="AV157" s="157"/>
      <c r="AW157" s="157"/>
      <c r="AX157" s="157"/>
      <c r="AY157" s="157"/>
      <c r="AZ157" s="157"/>
      <c r="BA157" s="157"/>
      <c r="BB157" s="157"/>
      <c r="BC157" s="126"/>
    </row>
    <row r="158" spans="1:59" s="125" customFormat="1" ht="39.75" hidden="1" customHeight="1" x14ac:dyDescent="0.55000000000000004">
      <c r="A158" s="172"/>
      <c r="B158" s="172"/>
      <c r="C158" s="172"/>
      <c r="D158" s="172"/>
      <c r="E158" s="172"/>
      <c r="F158" s="126"/>
      <c r="G158" s="274"/>
      <c r="H158" s="174"/>
      <c r="I158" s="183"/>
      <c r="J158" s="183"/>
      <c r="K158" s="137"/>
      <c r="L158" s="134"/>
      <c r="M158" s="134"/>
      <c r="N158" s="134"/>
      <c r="O158" s="134"/>
      <c r="P158" s="134"/>
      <c r="Q158" s="134"/>
      <c r="R158" s="174"/>
      <c r="S158" s="134"/>
      <c r="T158" s="134"/>
      <c r="U158" s="134"/>
      <c r="V158" s="134"/>
      <c r="W158" s="134"/>
      <c r="X158" s="134"/>
      <c r="Y158" s="134"/>
      <c r="Z158" s="223"/>
      <c r="AA158" s="134"/>
      <c r="AB158" s="158"/>
      <c r="AC158" s="134"/>
      <c r="AD158" s="134"/>
      <c r="AE158" s="134"/>
      <c r="AF158" s="134"/>
      <c r="AG158" s="134"/>
      <c r="AH158" s="134"/>
      <c r="AI158" s="134"/>
      <c r="AJ158" s="134"/>
      <c r="AK158" s="138"/>
      <c r="AL158" s="137"/>
      <c r="AM158" s="137"/>
      <c r="AN158" s="137"/>
      <c r="AO158" s="137"/>
      <c r="AP158" s="137"/>
      <c r="AQ158" s="138"/>
      <c r="AR158" s="278"/>
      <c r="AS158" s="278"/>
      <c r="AT158" s="137"/>
      <c r="AU158" s="137"/>
      <c r="AV158" s="137"/>
      <c r="AW158" s="137"/>
      <c r="AX158" s="137"/>
      <c r="AY158" s="137"/>
      <c r="AZ158" s="137"/>
      <c r="BA158" s="137"/>
      <c r="BB158" s="137"/>
      <c r="BC158" s="137"/>
    </row>
    <row r="159" spans="1:59" s="125" customFormat="1" hidden="1" x14ac:dyDescent="0.55000000000000004">
      <c r="E159" s="172"/>
      <c r="F159" s="275"/>
      <c r="H159" s="224"/>
      <c r="I159" s="316"/>
      <c r="J159" s="316"/>
      <c r="K159" s="316"/>
      <c r="L159" s="177"/>
      <c r="M159" s="177"/>
      <c r="N159" s="177"/>
      <c r="O159" s="177"/>
      <c r="P159" s="177"/>
      <c r="Q159" s="177"/>
      <c r="R159" s="128"/>
      <c r="Z159" s="263"/>
      <c r="AG159" s="162"/>
      <c r="AQ159" s="126"/>
    </row>
    <row r="160" spans="1:59" s="125" customFormat="1" hidden="1" x14ac:dyDescent="0.55000000000000004">
      <c r="H160" s="162"/>
      <c r="I160" s="162"/>
      <c r="J160" s="162"/>
      <c r="K160" s="162"/>
      <c r="AG160" s="162"/>
    </row>
    <row r="161" spans="5:59" s="125" customFormat="1" hidden="1" x14ac:dyDescent="0.55000000000000004">
      <c r="F161" s="178"/>
      <c r="G161" s="120"/>
      <c r="H161" s="188"/>
      <c r="I161" s="189"/>
      <c r="J161" s="189"/>
      <c r="K161" s="188"/>
      <c r="L161" s="178"/>
      <c r="AG161" s="162"/>
    </row>
    <row r="162" spans="5:59" s="125" customFormat="1" hidden="1" x14ac:dyDescent="0.55000000000000004">
      <c r="F162" s="178"/>
      <c r="G162" s="120"/>
      <c r="H162" s="189"/>
      <c r="I162" s="189"/>
      <c r="J162" s="189"/>
      <c r="K162" s="189"/>
      <c r="L162" s="243"/>
      <c r="AG162" s="162"/>
      <c r="AK162" s="126"/>
      <c r="AL162" s="126"/>
      <c r="AM162" s="126"/>
      <c r="AN162" s="126"/>
      <c r="AO162" s="126"/>
      <c r="AP162" s="126"/>
      <c r="AQ162" s="126"/>
      <c r="AR162" s="126"/>
      <c r="AS162" s="126"/>
      <c r="AT162" s="126"/>
      <c r="AX162" s="126"/>
      <c r="AY162" s="126"/>
      <c r="AZ162" s="126"/>
      <c r="BA162" s="126"/>
      <c r="BB162" s="126"/>
      <c r="BC162" s="126"/>
    </row>
    <row r="163" spans="5:59" s="125" customFormat="1" hidden="1" x14ac:dyDescent="0.55000000000000004">
      <c r="G163" s="247"/>
      <c r="H163" s="247"/>
      <c r="I163" s="162"/>
      <c r="J163" s="162"/>
      <c r="K163" s="190"/>
      <c r="AG163" s="162"/>
      <c r="AL163" s="126"/>
      <c r="AN163" s="126"/>
      <c r="AP163" s="126"/>
      <c r="AT163" s="126"/>
      <c r="BB163" s="126"/>
    </row>
    <row r="164" spans="5:59" s="125" customFormat="1" ht="56.25" hidden="1" customHeight="1" x14ac:dyDescent="0.55000000000000004">
      <c r="G164" s="126"/>
      <c r="H164" s="190"/>
      <c r="I164" s="162"/>
      <c r="J164" s="162"/>
      <c r="K164" s="162"/>
      <c r="AG164" s="162"/>
      <c r="BB164" s="126"/>
    </row>
    <row r="165" spans="5:59" s="125" customFormat="1" ht="56.25" hidden="1" customHeight="1" x14ac:dyDescent="0.55000000000000004">
      <c r="E165" s="194"/>
      <c r="G165" s="126"/>
      <c r="H165" s="190"/>
      <c r="I165" s="283"/>
      <c r="J165" s="162"/>
      <c r="K165" s="162"/>
      <c r="Y165" s="130"/>
      <c r="Z165" s="131"/>
      <c r="AG165" s="162"/>
      <c r="AH165" s="131"/>
      <c r="AK165" s="126"/>
      <c r="AQ165" s="131"/>
      <c r="BB165" s="126"/>
      <c r="BC165" s="131"/>
    </row>
    <row r="166" spans="5:59" s="47" customFormat="1" ht="105" customHeight="1" x14ac:dyDescent="0.9">
      <c r="I166" s="297"/>
      <c r="J166" s="317"/>
      <c r="K166" s="317"/>
      <c r="S166" s="46" t="s">
        <v>101</v>
      </c>
      <c r="X166" s="48"/>
      <c r="Y166" s="48"/>
      <c r="Z166" s="191"/>
      <c r="AA166" s="49"/>
      <c r="AB166" s="48"/>
      <c r="AC166" s="48"/>
      <c r="AD166" s="49"/>
      <c r="AG166" s="232"/>
      <c r="AO166" s="46" t="s">
        <v>126</v>
      </c>
      <c r="AS166" s="238"/>
      <c r="AT166" s="234"/>
      <c r="BB166" s="7"/>
      <c r="BD166" s="228"/>
      <c r="BG166" s="125"/>
    </row>
    <row r="167" spans="5:59" s="125" customFormat="1" x14ac:dyDescent="0.55000000000000004">
      <c r="E167" s="126"/>
      <c r="H167" s="162"/>
      <c r="I167" s="190"/>
      <c r="J167" s="162"/>
      <c r="K167" s="162"/>
      <c r="AG167" s="162"/>
      <c r="AK167" s="131"/>
      <c r="AQ167" s="131"/>
      <c r="AS167" s="238"/>
      <c r="BD167" s="237"/>
    </row>
    <row r="168" spans="5:59" s="125" customFormat="1" x14ac:dyDescent="0.55000000000000004">
      <c r="G168" s="126"/>
      <c r="H168" s="162"/>
      <c r="I168" s="162"/>
      <c r="J168" s="162"/>
      <c r="K168" s="162"/>
      <c r="AG168" s="162"/>
      <c r="AQ168" s="131"/>
      <c r="BD168" s="237"/>
    </row>
    <row r="169" spans="5:59" s="125" customFormat="1" x14ac:dyDescent="0.55000000000000004">
      <c r="H169" s="162"/>
      <c r="I169" s="162"/>
      <c r="J169" s="162"/>
      <c r="K169" s="162"/>
      <c r="AG169" s="162"/>
    </row>
    <row r="170" spans="5:59" s="125" customFormat="1" x14ac:dyDescent="0.55000000000000004">
      <c r="H170" s="162"/>
      <c r="I170" s="162"/>
      <c r="J170" s="162"/>
      <c r="K170" s="162"/>
      <c r="L170" s="126"/>
      <c r="AG170" s="162"/>
    </row>
    <row r="171" spans="5:59" s="125" customFormat="1" x14ac:dyDescent="0.55000000000000004">
      <c r="H171" s="162"/>
      <c r="I171" s="162"/>
      <c r="J171" s="162"/>
      <c r="K171" s="162"/>
      <c r="AG171" s="162"/>
    </row>
    <row r="172" spans="5:59" s="125" customFormat="1" x14ac:dyDescent="0.55000000000000004">
      <c r="H172" s="162"/>
      <c r="I172" s="162"/>
      <c r="J172" s="162"/>
      <c r="K172" s="162"/>
      <c r="AG172" s="162"/>
    </row>
    <row r="173" spans="5:59" s="125" customFormat="1" x14ac:dyDescent="0.55000000000000004">
      <c r="H173" s="162"/>
      <c r="I173" s="162"/>
      <c r="J173" s="162"/>
      <c r="K173" s="162"/>
      <c r="AG173" s="162"/>
    </row>
    <row r="174" spans="5:59" s="125" customFormat="1" x14ac:dyDescent="0.55000000000000004">
      <c r="H174" s="162"/>
      <c r="I174" s="162"/>
      <c r="J174" s="162"/>
      <c r="K174" s="162"/>
      <c r="AG174" s="162"/>
    </row>
    <row r="175" spans="5:59" s="125" customFormat="1" x14ac:dyDescent="0.55000000000000004">
      <c r="H175" s="162"/>
      <c r="I175" s="162"/>
      <c r="J175" s="162"/>
      <c r="K175" s="162"/>
      <c r="AG175" s="162"/>
    </row>
    <row r="176" spans="5:59" s="125" customFormat="1" x14ac:dyDescent="0.55000000000000004">
      <c r="H176" s="162"/>
      <c r="I176" s="162"/>
      <c r="J176" s="162"/>
      <c r="K176" s="162"/>
      <c r="AG176" s="162"/>
    </row>
    <row r="177" spans="8:33" s="125" customFormat="1" x14ac:dyDescent="0.55000000000000004">
      <c r="H177" s="162"/>
      <c r="I177" s="162"/>
      <c r="J177" s="162"/>
      <c r="K177" s="162"/>
      <c r="AG177" s="162"/>
    </row>
    <row r="178" spans="8:33" s="125" customFormat="1" x14ac:dyDescent="0.55000000000000004">
      <c r="H178" s="162"/>
      <c r="I178" s="162"/>
      <c r="J178" s="162"/>
      <c r="K178" s="162"/>
      <c r="AG178" s="162"/>
    </row>
  </sheetData>
  <mergeCells count="98">
    <mergeCell ref="Z5:AA6"/>
    <mergeCell ref="L7:N7"/>
    <mergeCell ref="O7:Q7"/>
    <mergeCell ref="S7:S8"/>
    <mergeCell ref="T7:T8"/>
    <mergeCell ref="L5:Q6"/>
    <mergeCell ref="R5:R10"/>
    <mergeCell ref="S5:W6"/>
    <mergeCell ref="X5:X10"/>
    <mergeCell ref="Y5:Y10"/>
    <mergeCell ref="U7:U8"/>
    <mergeCell ref="Z7:Z10"/>
    <mergeCell ref="L8:L10"/>
    <mergeCell ref="M8:M10"/>
    <mergeCell ref="N8:N10"/>
    <mergeCell ref="O8:O10"/>
    <mergeCell ref="BC5:BC6"/>
    <mergeCell ref="AU6:AX6"/>
    <mergeCell ref="AY6:BB6"/>
    <mergeCell ref="B7:B10"/>
    <mergeCell ref="E7:E10"/>
    <mergeCell ref="F7:F10"/>
    <mergeCell ref="G7:G10"/>
    <mergeCell ref="H7:H10"/>
    <mergeCell ref="I7:I10"/>
    <mergeCell ref="J7:J10"/>
    <mergeCell ref="AB5:AJ6"/>
    <mergeCell ref="AK5:AL6"/>
    <mergeCell ref="AM5:AN6"/>
    <mergeCell ref="AO5:AP6"/>
    <mergeCell ref="AQ5:AT6"/>
    <mergeCell ref="AU5:BB5"/>
    <mergeCell ref="A43:C43"/>
    <mergeCell ref="A20:C20"/>
    <mergeCell ref="A24:C24"/>
    <mergeCell ref="A26:D26"/>
    <mergeCell ref="A28:G28"/>
    <mergeCell ref="A33:C33"/>
    <mergeCell ref="A38:C38"/>
    <mergeCell ref="U9:U10"/>
    <mergeCell ref="V9:V10"/>
    <mergeCell ref="W9:W10"/>
    <mergeCell ref="A12:G12"/>
    <mergeCell ref="A16:C16"/>
    <mergeCell ref="A5:A10"/>
    <mergeCell ref="B5:B6"/>
    <mergeCell ref="C5:C10"/>
    <mergeCell ref="D5:D10"/>
    <mergeCell ref="E5:H6"/>
    <mergeCell ref="I5:K6"/>
    <mergeCell ref="K7:K10"/>
    <mergeCell ref="P8:P10"/>
    <mergeCell ref="Q8:Q10"/>
    <mergeCell ref="S9:S10"/>
    <mergeCell ref="T9:T10"/>
    <mergeCell ref="A90:C90"/>
    <mergeCell ref="A45:D45"/>
    <mergeCell ref="A47:E47"/>
    <mergeCell ref="A56:C56"/>
    <mergeCell ref="A60:C60"/>
    <mergeCell ref="A62:D62"/>
    <mergeCell ref="A71:C71"/>
    <mergeCell ref="A78:C78"/>
    <mergeCell ref="A80:D80"/>
    <mergeCell ref="A82:E82"/>
    <mergeCell ref="A83:D83"/>
    <mergeCell ref="A86:C86"/>
    <mergeCell ref="A116:C116"/>
    <mergeCell ref="A92:D92"/>
    <mergeCell ref="A94:E94"/>
    <mergeCell ref="A95:D95"/>
    <mergeCell ref="A100:C100"/>
    <mergeCell ref="A102:D102"/>
    <mergeCell ref="A104:E104"/>
    <mergeCell ref="A105:D105"/>
    <mergeCell ref="A108:C108"/>
    <mergeCell ref="A110:D110"/>
    <mergeCell ref="A112:E112"/>
    <mergeCell ref="A113:D113"/>
    <mergeCell ref="A141:D141"/>
    <mergeCell ref="A118:D118"/>
    <mergeCell ref="A120:E120"/>
    <mergeCell ref="A121:D121"/>
    <mergeCell ref="A124:C124"/>
    <mergeCell ref="A126:D126"/>
    <mergeCell ref="A128:E128"/>
    <mergeCell ref="A129:D129"/>
    <mergeCell ref="A132:C132"/>
    <mergeCell ref="A134:D134"/>
    <mergeCell ref="A137:C137"/>
    <mergeCell ref="A139:D139"/>
    <mergeCell ref="A153:D153"/>
    <mergeCell ref="A142:D142"/>
    <mergeCell ref="A143:D143"/>
    <mergeCell ref="A145:C145"/>
    <mergeCell ref="A147:D147"/>
    <mergeCell ref="A149:C149"/>
    <mergeCell ref="A151:D151"/>
  </mergeCells>
  <pageMargins left="2.3622047244094491" right="0.70866141732283472" top="0.23622047244094491" bottom="0.23622047244094491" header="0.31496062992125984" footer="0.31496062992125984"/>
  <pageSetup paperSize="8" scale="1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169"/>
  <sheetViews>
    <sheetView zoomScale="50" zoomScaleNormal="50" zoomScaleSheetLayoutView="40" workbookViewId="0">
      <pane xSplit="4" ySplit="12" topLeftCell="E46" activePane="bottomRight" state="frozen"/>
      <selection pane="topRight" activeCell="E1" sqref="E1"/>
      <selection pane="bottomLeft" activeCell="A13" sqref="A13"/>
      <selection pane="bottomRight" activeCell="H51" sqref="H51"/>
    </sheetView>
  </sheetViews>
  <sheetFormatPr defaultRowHeight="36" outlineLevelCol="1" x14ac:dyDescent="0.55000000000000004"/>
  <cols>
    <col min="1" max="1" width="9.140625" style="6"/>
    <col min="2" max="2" width="17" style="6" customWidth="1"/>
    <col min="3" max="3" width="20.140625" style="6" customWidth="1"/>
    <col min="4" max="4" width="47.42578125" style="6" customWidth="1"/>
    <col min="5" max="5" width="23.140625" style="6" customWidth="1"/>
    <col min="6" max="7" width="20.28515625" style="6" customWidth="1"/>
    <col min="8" max="8" width="24.85546875" style="192" customWidth="1"/>
    <col min="9" max="9" width="23.5703125" style="6" customWidth="1"/>
    <col min="10" max="10" width="27.7109375" style="6" customWidth="1"/>
    <col min="11" max="11" width="27.85546875" style="6" customWidth="1"/>
    <col min="12" max="12" width="22" style="6" hidden="1" customWidth="1"/>
    <col min="13" max="17" width="21.42578125" style="6" hidden="1" customWidth="1"/>
    <col min="18" max="18" width="19.85546875" style="6" customWidth="1" outlineLevel="1"/>
    <col min="19" max="19" width="23.42578125" style="6" customWidth="1" outlineLevel="1"/>
    <col min="20" max="20" width="18" style="6" customWidth="1" outlineLevel="1"/>
    <col min="21" max="21" width="21.85546875" style="6" customWidth="1" outlineLevel="1"/>
    <col min="22" max="23" width="19.42578125" style="6" customWidth="1" outlineLevel="1"/>
    <col min="24" max="24" width="20.7109375" style="6" customWidth="1" outlineLevel="1"/>
    <col min="25" max="25" width="16.42578125" style="6" customWidth="1" outlineLevel="1"/>
    <col min="26" max="26" width="22.140625" style="6" customWidth="1"/>
    <col min="27" max="27" width="18" style="6" bestFit="1" customWidth="1"/>
    <col min="28" max="28" width="18.85546875" style="6" customWidth="1" outlineLevel="1"/>
    <col min="29" max="29" width="19.5703125" style="6" customWidth="1"/>
    <col min="30" max="30" width="18.140625" style="6" customWidth="1"/>
    <col min="31" max="31" width="14.140625" style="6" customWidth="1" outlineLevel="1"/>
    <col min="32" max="32" width="14" style="6" customWidth="1"/>
    <col min="33" max="33" width="19.140625" style="192" customWidth="1"/>
    <col min="34" max="34" width="17.7109375" style="6" customWidth="1"/>
    <col min="35" max="35" width="13.5703125" style="6" hidden="1" customWidth="1" outlineLevel="1"/>
    <col min="36" max="36" width="12.42578125" style="6" hidden="1" customWidth="1" outlineLevel="1"/>
    <col min="37" max="37" width="25.7109375" style="6" customWidth="1" collapsed="1"/>
    <col min="38" max="39" width="25.42578125" style="6" customWidth="1"/>
    <col min="40" max="42" width="25" style="6" customWidth="1"/>
    <col min="43" max="43" width="28.28515625" style="6" customWidth="1"/>
    <col min="44" max="44" width="25.42578125" style="6" customWidth="1"/>
    <col min="45" max="45" width="26.5703125" style="6" customWidth="1"/>
    <col min="46" max="46" width="29" style="6" customWidth="1"/>
    <col min="47" max="47" width="22.140625" style="6" customWidth="1"/>
    <col min="48" max="48" width="20.7109375" style="6" customWidth="1"/>
    <col min="49" max="49" width="21.85546875" style="6" customWidth="1"/>
    <col min="50" max="50" width="24" style="6" customWidth="1"/>
    <col min="51" max="51" width="22.140625" style="6" customWidth="1"/>
    <col min="52" max="52" width="21.140625" style="6" customWidth="1"/>
    <col min="53" max="53" width="20.28515625" style="6" customWidth="1"/>
    <col min="54" max="54" width="21.7109375" style="6" customWidth="1"/>
    <col min="55" max="55" width="24" style="6" customWidth="1"/>
    <col min="56" max="56" width="27.7109375" style="6" hidden="1" customWidth="1"/>
    <col min="57" max="57" width="26.7109375" style="6" hidden="1" customWidth="1"/>
    <col min="58" max="58" width="19.7109375" style="6" hidden="1" customWidth="1"/>
    <col min="59" max="59" width="35.5703125" style="125" customWidth="1"/>
    <col min="60" max="60" width="29.7109375" style="6" customWidth="1"/>
    <col min="61" max="61" width="28.5703125" style="6" customWidth="1"/>
    <col min="62" max="16384" width="9.140625" style="6"/>
  </cols>
  <sheetData>
    <row r="1" spans="1:59" s="36" customFormat="1" ht="46.5" x14ac:dyDescent="0.7">
      <c r="A1" s="251" t="s">
        <v>0</v>
      </c>
      <c r="B1" s="35"/>
      <c r="C1" s="51"/>
      <c r="E1" s="35"/>
      <c r="F1" s="35"/>
      <c r="G1" s="35"/>
      <c r="H1" s="35"/>
      <c r="I1" s="35"/>
      <c r="K1" s="35"/>
      <c r="L1" s="52"/>
      <c r="M1" s="35"/>
      <c r="N1" s="35"/>
      <c r="O1" s="35"/>
      <c r="P1" s="35"/>
      <c r="Q1" s="35" t="s">
        <v>109</v>
      </c>
      <c r="R1" s="35"/>
      <c r="S1" s="35"/>
      <c r="T1" s="35"/>
      <c r="U1" s="35"/>
      <c r="V1" s="35"/>
      <c r="W1" s="35"/>
      <c r="X1" s="35"/>
      <c r="Y1" s="35"/>
      <c r="AA1" s="35"/>
      <c r="AB1" s="35"/>
      <c r="AC1" s="35"/>
      <c r="AD1" s="35"/>
      <c r="AE1" s="45"/>
      <c r="AF1" s="45"/>
      <c r="AG1" s="45"/>
      <c r="AH1" s="55"/>
      <c r="AI1" s="53"/>
      <c r="AJ1" s="56"/>
      <c r="AT1" s="37"/>
      <c r="BG1" s="125"/>
    </row>
    <row r="2" spans="1:59" s="36" customFormat="1" ht="46.5" x14ac:dyDescent="0.7">
      <c r="A2" s="251" t="s">
        <v>1</v>
      </c>
      <c r="B2" s="35"/>
      <c r="C2" s="51"/>
      <c r="D2" s="35"/>
      <c r="E2" s="53"/>
      <c r="F2" s="35"/>
      <c r="G2" s="53"/>
      <c r="H2" s="35"/>
      <c r="I2" s="230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252"/>
      <c r="AA2" s="35"/>
      <c r="AB2" s="35"/>
      <c r="AC2" s="35"/>
      <c r="AD2" s="35"/>
      <c r="AE2" s="45"/>
      <c r="AF2" s="45"/>
      <c r="AG2" s="45"/>
      <c r="AH2" s="45"/>
      <c r="AI2" s="45"/>
      <c r="AJ2" s="56"/>
      <c r="AK2" s="229"/>
      <c r="AL2" s="37"/>
      <c r="AO2" s="37"/>
      <c r="AQ2" s="37"/>
      <c r="BG2" s="125"/>
    </row>
    <row r="3" spans="1:59" s="36" customFormat="1" ht="46.5" x14ac:dyDescent="0.7">
      <c r="A3" s="251" t="s">
        <v>2</v>
      </c>
      <c r="B3" s="35"/>
      <c r="C3" s="51"/>
      <c r="D3" s="35"/>
      <c r="E3" s="45"/>
      <c r="F3" s="53"/>
      <c r="G3" s="53"/>
      <c r="H3" s="53"/>
      <c r="I3" s="4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43" t="s">
        <v>121</v>
      </c>
      <c r="AB3" s="44"/>
      <c r="AC3" s="44" t="s">
        <v>124</v>
      </c>
      <c r="AD3" s="269"/>
      <c r="AE3" s="45"/>
      <c r="AF3" s="45"/>
      <c r="AG3" s="45"/>
      <c r="AH3" s="45"/>
      <c r="AI3" s="45"/>
      <c r="AJ3" s="56"/>
      <c r="AK3" s="228"/>
      <c r="AQ3" s="233"/>
      <c r="AR3" s="37"/>
      <c r="AT3" s="37"/>
      <c r="AU3" s="37"/>
      <c r="AY3" s="37"/>
      <c r="BB3" s="37"/>
      <c r="BG3" s="125"/>
    </row>
    <row r="4" spans="1:59" x14ac:dyDescent="0.55000000000000004">
      <c r="A4" s="1"/>
      <c r="B4" s="1"/>
      <c r="C4" s="2"/>
      <c r="D4" s="1"/>
      <c r="E4" s="219"/>
      <c r="F4" s="242"/>
      <c r="G4" s="220"/>
      <c r="H4" s="239"/>
      <c r="I4" s="196">
        <v>0</v>
      </c>
      <c r="J4" s="1"/>
      <c r="K4" s="1"/>
      <c r="L4" s="253"/>
      <c r="M4" s="1"/>
      <c r="N4" s="1"/>
      <c r="O4" s="253"/>
      <c r="P4" s="1"/>
      <c r="Q4" s="31"/>
      <c r="R4" s="31"/>
      <c r="S4" s="40"/>
      <c r="T4" s="132"/>
      <c r="U4" s="40"/>
      <c r="V4" s="40"/>
      <c r="W4" s="40"/>
      <c r="X4" s="31"/>
      <c r="Y4" s="31"/>
      <c r="Z4" s="254" t="s">
        <v>3</v>
      </c>
      <c r="AA4" s="31"/>
      <c r="AB4" s="32"/>
      <c r="AC4" s="32"/>
      <c r="AD4" s="33">
        <v>720</v>
      </c>
      <c r="AE4" s="42" t="s">
        <v>4</v>
      </c>
      <c r="AF4" s="39"/>
      <c r="AG4" s="4"/>
      <c r="AH4" s="4"/>
      <c r="AI4" s="4"/>
      <c r="AJ4" s="5"/>
      <c r="AK4" s="7"/>
      <c r="AL4" s="7"/>
      <c r="AQ4" s="7"/>
      <c r="AR4" s="7"/>
      <c r="AT4" s="7"/>
    </row>
    <row r="5" spans="1:59" ht="27.75" customHeight="1" x14ac:dyDescent="0.55000000000000004">
      <c r="A5" s="338" t="s">
        <v>5</v>
      </c>
      <c r="B5" s="341" t="s">
        <v>6</v>
      </c>
      <c r="C5" s="343" t="s">
        <v>7</v>
      </c>
      <c r="D5" s="346" t="s">
        <v>8</v>
      </c>
      <c r="E5" s="349" t="s">
        <v>9</v>
      </c>
      <c r="F5" s="350"/>
      <c r="G5" s="350"/>
      <c r="H5" s="351"/>
      <c r="I5" s="349" t="s">
        <v>92</v>
      </c>
      <c r="J5" s="350"/>
      <c r="K5" s="351"/>
      <c r="L5" s="349" t="s">
        <v>93</v>
      </c>
      <c r="M5" s="350"/>
      <c r="N5" s="350"/>
      <c r="O5" s="350"/>
      <c r="P5" s="350"/>
      <c r="Q5" s="351"/>
      <c r="R5" s="341" t="s">
        <v>74</v>
      </c>
      <c r="S5" s="381" t="s">
        <v>10</v>
      </c>
      <c r="T5" s="382"/>
      <c r="U5" s="382"/>
      <c r="V5" s="382"/>
      <c r="W5" s="383"/>
      <c r="X5" s="335" t="s">
        <v>73</v>
      </c>
      <c r="Y5" s="335" t="s">
        <v>84</v>
      </c>
      <c r="Z5" s="368" t="s">
        <v>119</v>
      </c>
      <c r="AA5" s="370"/>
      <c r="AB5" s="368" t="s">
        <v>120</v>
      </c>
      <c r="AC5" s="369"/>
      <c r="AD5" s="369"/>
      <c r="AE5" s="369"/>
      <c r="AF5" s="369"/>
      <c r="AG5" s="369"/>
      <c r="AH5" s="369"/>
      <c r="AI5" s="369"/>
      <c r="AJ5" s="370"/>
      <c r="AK5" s="368" t="s">
        <v>86</v>
      </c>
      <c r="AL5" s="370"/>
      <c r="AM5" s="368" t="s">
        <v>87</v>
      </c>
      <c r="AN5" s="370"/>
      <c r="AO5" s="368" t="s">
        <v>88</v>
      </c>
      <c r="AP5" s="370"/>
      <c r="AQ5" s="369" t="s">
        <v>96</v>
      </c>
      <c r="AR5" s="369"/>
      <c r="AS5" s="369"/>
      <c r="AT5" s="369"/>
      <c r="AU5" s="374" t="s">
        <v>97</v>
      </c>
      <c r="AV5" s="375"/>
      <c r="AW5" s="375"/>
      <c r="AX5" s="375"/>
      <c r="AY5" s="375"/>
      <c r="AZ5" s="375"/>
      <c r="BA5" s="375"/>
      <c r="BB5" s="376"/>
      <c r="BC5" s="364" t="s">
        <v>17</v>
      </c>
    </row>
    <row r="6" spans="1:59" ht="27" customHeight="1" x14ac:dyDescent="0.55000000000000004">
      <c r="A6" s="339"/>
      <c r="B6" s="342"/>
      <c r="C6" s="344"/>
      <c r="D6" s="347"/>
      <c r="E6" s="352"/>
      <c r="F6" s="353"/>
      <c r="G6" s="353"/>
      <c r="H6" s="354"/>
      <c r="I6" s="352"/>
      <c r="J6" s="353"/>
      <c r="K6" s="354"/>
      <c r="L6" s="352"/>
      <c r="M6" s="353"/>
      <c r="N6" s="353"/>
      <c r="O6" s="353"/>
      <c r="P6" s="353"/>
      <c r="Q6" s="354"/>
      <c r="R6" s="367"/>
      <c r="S6" s="384"/>
      <c r="T6" s="385"/>
      <c r="U6" s="385"/>
      <c r="V6" s="385"/>
      <c r="W6" s="386"/>
      <c r="X6" s="387"/>
      <c r="Y6" s="387"/>
      <c r="Z6" s="371"/>
      <c r="AA6" s="373"/>
      <c r="AB6" s="371"/>
      <c r="AC6" s="372"/>
      <c r="AD6" s="372"/>
      <c r="AE6" s="372"/>
      <c r="AF6" s="372"/>
      <c r="AG6" s="372"/>
      <c r="AH6" s="372"/>
      <c r="AI6" s="372"/>
      <c r="AJ6" s="373"/>
      <c r="AK6" s="371"/>
      <c r="AL6" s="373"/>
      <c r="AM6" s="371"/>
      <c r="AN6" s="373"/>
      <c r="AO6" s="371"/>
      <c r="AP6" s="373"/>
      <c r="AQ6" s="372"/>
      <c r="AR6" s="372"/>
      <c r="AS6" s="372"/>
      <c r="AT6" s="372"/>
      <c r="AU6" s="366" t="s">
        <v>98</v>
      </c>
      <c r="AV6" s="366"/>
      <c r="AW6" s="366"/>
      <c r="AX6" s="366"/>
      <c r="AY6" s="366" t="s">
        <v>89</v>
      </c>
      <c r="AZ6" s="366"/>
      <c r="BA6" s="366"/>
      <c r="BB6" s="366"/>
      <c r="BC6" s="365"/>
    </row>
    <row r="7" spans="1:59" ht="68.25" customHeight="1" x14ac:dyDescent="0.55000000000000004">
      <c r="A7" s="339"/>
      <c r="B7" s="331" t="s">
        <v>18</v>
      </c>
      <c r="C7" s="344"/>
      <c r="D7" s="347"/>
      <c r="E7" s="330" t="s">
        <v>19</v>
      </c>
      <c r="F7" s="341" t="s">
        <v>82</v>
      </c>
      <c r="G7" s="331" t="s">
        <v>20</v>
      </c>
      <c r="H7" s="355" t="s">
        <v>21</v>
      </c>
      <c r="I7" s="337" t="s">
        <v>14</v>
      </c>
      <c r="J7" s="337" t="s">
        <v>15</v>
      </c>
      <c r="K7" s="355" t="s">
        <v>16</v>
      </c>
      <c r="L7" s="331" t="s">
        <v>94</v>
      </c>
      <c r="M7" s="331"/>
      <c r="N7" s="331"/>
      <c r="O7" s="331" t="s">
        <v>83</v>
      </c>
      <c r="P7" s="331"/>
      <c r="Q7" s="331"/>
      <c r="R7" s="367"/>
      <c r="S7" s="377" t="s">
        <v>19</v>
      </c>
      <c r="T7" s="379" t="s">
        <v>82</v>
      </c>
      <c r="U7" s="335" t="s">
        <v>95</v>
      </c>
      <c r="V7" s="286" t="s">
        <v>99</v>
      </c>
      <c r="W7" s="16" t="s">
        <v>104</v>
      </c>
      <c r="X7" s="387"/>
      <c r="Y7" s="387"/>
      <c r="Z7" s="388" t="s">
        <v>22</v>
      </c>
      <c r="AA7" s="17" t="s">
        <v>23</v>
      </c>
      <c r="AB7" s="17" t="s">
        <v>24</v>
      </c>
      <c r="AC7" s="17" t="s">
        <v>25</v>
      </c>
      <c r="AD7" s="17" t="s">
        <v>26</v>
      </c>
      <c r="AE7" s="18" t="s">
        <v>27</v>
      </c>
      <c r="AF7" s="18" t="s">
        <v>28</v>
      </c>
      <c r="AG7" s="85" t="s">
        <v>29</v>
      </c>
      <c r="AH7" s="18" t="s">
        <v>30</v>
      </c>
      <c r="AI7" s="19" t="s">
        <v>31</v>
      </c>
      <c r="AJ7" s="20" t="s">
        <v>31</v>
      </c>
      <c r="AK7" s="21" t="s">
        <v>13</v>
      </c>
      <c r="AL7" s="21" t="s">
        <v>13</v>
      </c>
      <c r="AM7" s="21" t="s">
        <v>13</v>
      </c>
      <c r="AN7" s="21" t="s">
        <v>13</v>
      </c>
      <c r="AO7" s="21" t="s">
        <v>13</v>
      </c>
      <c r="AP7" s="21" t="s">
        <v>13</v>
      </c>
      <c r="AQ7" s="21" t="s">
        <v>14</v>
      </c>
      <c r="AR7" s="21" t="s">
        <v>15</v>
      </c>
      <c r="AS7" s="21" t="s">
        <v>16</v>
      </c>
      <c r="AT7" s="21" t="s">
        <v>13</v>
      </c>
      <c r="AU7" s="21" t="s">
        <v>14</v>
      </c>
      <c r="AV7" s="116" t="s">
        <v>15</v>
      </c>
      <c r="AW7" s="116" t="s">
        <v>16</v>
      </c>
      <c r="AX7" s="116" t="s">
        <v>13</v>
      </c>
      <c r="AY7" s="21" t="s">
        <v>14</v>
      </c>
      <c r="AZ7" s="116" t="s">
        <v>15</v>
      </c>
      <c r="BA7" s="116" t="s">
        <v>16</v>
      </c>
      <c r="BB7" s="116" t="s">
        <v>13</v>
      </c>
      <c r="BC7" s="288" t="s">
        <v>32</v>
      </c>
    </row>
    <row r="8" spans="1:59" ht="39" customHeight="1" x14ac:dyDescent="0.55000000000000004">
      <c r="A8" s="339"/>
      <c r="B8" s="331"/>
      <c r="C8" s="344"/>
      <c r="D8" s="347"/>
      <c r="E8" s="330"/>
      <c r="F8" s="367"/>
      <c r="G8" s="331"/>
      <c r="H8" s="355"/>
      <c r="I8" s="337"/>
      <c r="J8" s="337"/>
      <c r="K8" s="337"/>
      <c r="L8" s="356" t="s">
        <v>14</v>
      </c>
      <c r="M8" s="356" t="s">
        <v>15</v>
      </c>
      <c r="N8" s="346" t="s">
        <v>16</v>
      </c>
      <c r="O8" s="379" t="s">
        <v>14</v>
      </c>
      <c r="P8" s="356" t="s">
        <v>15</v>
      </c>
      <c r="Q8" s="346" t="s">
        <v>16</v>
      </c>
      <c r="R8" s="367"/>
      <c r="S8" s="378"/>
      <c r="T8" s="380"/>
      <c r="U8" s="336"/>
      <c r="V8" s="287" t="s">
        <v>100</v>
      </c>
      <c r="W8" s="22" t="s">
        <v>85</v>
      </c>
      <c r="X8" s="387"/>
      <c r="Y8" s="387"/>
      <c r="Z8" s="388"/>
      <c r="AA8" s="17" t="s">
        <v>33</v>
      </c>
      <c r="AB8" s="17" t="s">
        <v>34</v>
      </c>
      <c r="AC8" s="17" t="s">
        <v>35</v>
      </c>
      <c r="AD8" s="17" t="s">
        <v>36</v>
      </c>
      <c r="AE8" s="23"/>
      <c r="AF8" s="23"/>
      <c r="AG8" s="85"/>
      <c r="AH8" s="18" t="s">
        <v>37</v>
      </c>
      <c r="AI8" s="19" t="s">
        <v>38</v>
      </c>
      <c r="AJ8" s="20" t="s">
        <v>38</v>
      </c>
      <c r="AK8" s="21" t="s">
        <v>39</v>
      </c>
      <c r="AL8" s="21" t="s">
        <v>39</v>
      </c>
      <c r="AM8" s="21" t="s">
        <v>39</v>
      </c>
      <c r="AN8" s="21" t="s">
        <v>39</v>
      </c>
      <c r="AO8" s="21" t="s">
        <v>39</v>
      </c>
      <c r="AP8" s="21" t="s">
        <v>39</v>
      </c>
      <c r="AQ8" s="21" t="s">
        <v>40</v>
      </c>
      <c r="AR8" s="21" t="s">
        <v>40</v>
      </c>
      <c r="AS8" s="21" t="s">
        <v>40</v>
      </c>
      <c r="AT8" s="21" t="s">
        <v>40</v>
      </c>
      <c r="AU8" s="21" t="s">
        <v>40</v>
      </c>
      <c r="AV8" s="116" t="s">
        <v>40</v>
      </c>
      <c r="AW8" s="116" t="s">
        <v>40</v>
      </c>
      <c r="AX8" s="116" t="s">
        <v>40</v>
      </c>
      <c r="AY8" s="21" t="s">
        <v>40</v>
      </c>
      <c r="AZ8" s="21" t="s">
        <v>40</v>
      </c>
      <c r="BA8" s="21" t="s">
        <v>40</v>
      </c>
      <c r="BB8" s="21" t="s">
        <v>40</v>
      </c>
      <c r="BC8" s="288" t="s">
        <v>39</v>
      </c>
    </row>
    <row r="9" spans="1:59" ht="37.5" customHeight="1" x14ac:dyDescent="0.55000000000000004">
      <c r="A9" s="339"/>
      <c r="B9" s="331"/>
      <c r="C9" s="344"/>
      <c r="D9" s="347"/>
      <c r="E9" s="330"/>
      <c r="F9" s="367"/>
      <c r="G9" s="331"/>
      <c r="H9" s="355"/>
      <c r="I9" s="337"/>
      <c r="J9" s="337"/>
      <c r="K9" s="337"/>
      <c r="L9" s="357"/>
      <c r="M9" s="357"/>
      <c r="N9" s="347"/>
      <c r="O9" s="389"/>
      <c r="P9" s="357"/>
      <c r="Q9" s="347"/>
      <c r="R9" s="367"/>
      <c r="S9" s="359" t="s">
        <v>41</v>
      </c>
      <c r="T9" s="335" t="s">
        <v>41</v>
      </c>
      <c r="U9" s="335" t="s">
        <v>42</v>
      </c>
      <c r="V9" s="335" t="s">
        <v>42</v>
      </c>
      <c r="W9" s="335" t="s">
        <v>42</v>
      </c>
      <c r="X9" s="387"/>
      <c r="Y9" s="387"/>
      <c r="Z9" s="388"/>
      <c r="AA9" s="17" t="s">
        <v>43</v>
      </c>
      <c r="AB9" s="17" t="s">
        <v>44</v>
      </c>
      <c r="AC9" s="17" t="s">
        <v>45</v>
      </c>
      <c r="AD9" s="17" t="s">
        <v>46</v>
      </c>
      <c r="AE9" s="24"/>
      <c r="AF9" s="24"/>
      <c r="AG9" s="23"/>
      <c r="AH9" s="23"/>
      <c r="AI9" s="23"/>
      <c r="AJ9" s="25"/>
      <c r="AK9" s="21" t="s">
        <v>47</v>
      </c>
      <c r="AL9" s="21" t="s">
        <v>32</v>
      </c>
      <c r="AM9" s="21" t="s">
        <v>47</v>
      </c>
      <c r="AN9" s="21" t="s">
        <v>32</v>
      </c>
      <c r="AO9" s="21" t="s">
        <v>47</v>
      </c>
      <c r="AP9" s="21" t="s">
        <v>32</v>
      </c>
      <c r="AQ9" s="21" t="s">
        <v>47</v>
      </c>
      <c r="AR9" s="21" t="s">
        <v>47</v>
      </c>
      <c r="AS9" s="21" t="s">
        <v>47</v>
      </c>
      <c r="AT9" s="21" t="s">
        <v>32</v>
      </c>
      <c r="AU9" s="21" t="s">
        <v>47</v>
      </c>
      <c r="AV9" s="21" t="s">
        <v>47</v>
      </c>
      <c r="AW9" s="21" t="s">
        <v>47</v>
      </c>
      <c r="AX9" s="21" t="s">
        <v>32</v>
      </c>
      <c r="AY9" s="21" t="s">
        <v>47</v>
      </c>
      <c r="AZ9" s="21" t="s">
        <v>47</v>
      </c>
      <c r="BA9" s="21" t="s">
        <v>47</v>
      </c>
      <c r="BB9" s="21" t="s">
        <v>32</v>
      </c>
      <c r="BC9" s="288" t="s">
        <v>47</v>
      </c>
    </row>
    <row r="10" spans="1:59" ht="30" customHeight="1" x14ac:dyDescent="0.55000000000000004">
      <c r="A10" s="340"/>
      <c r="B10" s="331"/>
      <c r="C10" s="345"/>
      <c r="D10" s="348"/>
      <c r="E10" s="330"/>
      <c r="F10" s="342"/>
      <c r="G10" s="331"/>
      <c r="H10" s="355"/>
      <c r="I10" s="337"/>
      <c r="J10" s="337"/>
      <c r="K10" s="337"/>
      <c r="L10" s="358"/>
      <c r="M10" s="358"/>
      <c r="N10" s="348"/>
      <c r="O10" s="380"/>
      <c r="P10" s="358"/>
      <c r="Q10" s="348"/>
      <c r="R10" s="342"/>
      <c r="S10" s="360"/>
      <c r="T10" s="336"/>
      <c r="U10" s="336"/>
      <c r="V10" s="336"/>
      <c r="W10" s="336"/>
      <c r="X10" s="336"/>
      <c r="Y10" s="336"/>
      <c r="Z10" s="388"/>
      <c r="AA10" s="26"/>
      <c r="AB10" s="27"/>
      <c r="AC10" s="27"/>
      <c r="AD10" s="27"/>
      <c r="AE10" s="24"/>
      <c r="AF10" s="24"/>
      <c r="AG10" s="244"/>
      <c r="AH10" s="24"/>
      <c r="AI10" s="28"/>
      <c r="AJ10" s="29"/>
      <c r="AK10" s="285" t="s">
        <v>48</v>
      </c>
      <c r="AL10" s="285" t="s">
        <v>48</v>
      </c>
      <c r="AM10" s="285" t="s">
        <v>48</v>
      </c>
      <c r="AN10" s="285" t="s">
        <v>48</v>
      </c>
      <c r="AO10" s="285" t="s">
        <v>48</v>
      </c>
      <c r="AP10" s="285" t="s">
        <v>48</v>
      </c>
      <c r="AQ10" s="285" t="s">
        <v>42</v>
      </c>
      <c r="AR10" s="285" t="s">
        <v>42</v>
      </c>
      <c r="AS10" s="285" t="s">
        <v>42</v>
      </c>
      <c r="AT10" s="285" t="s">
        <v>49</v>
      </c>
      <c r="AU10" s="285" t="s">
        <v>42</v>
      </c>
      <c r="AV10" s="285" t="s">
        <v>42</v>
      </c>
      <c r="AW10" s="285" t="s">
        <v>42</v>
      </c>
      <c r="AX10" s="285" t="s">
        <v>49</v>
      </c>
      <c r="AY10" s="285" t="s">
        <v>42</v>
      </c>
      <c r="AZ10" s="285" t="s">
        <v>42</v>
      </c>
      <c r="BA10" s="285" t="s">
        <v>42</v>
      </c>
      <c r="BB10" s="285" t="s">
        <v>49</v>
      </c>
      <c r="BC10" s="30" t="s">
        <v>90</v>
      </c>
    </row>
    <row r="11" spans="1:59" x14ac:dyDescent="0.55000000000000004">
      <c r="A11" s="63">
        <v>1</v>
      </c>
      <c r="B11" s="63">
        <v>2</v>
      </c>
      <c r="C11" s="63">
        <v>3</v>
      </c>
      <c r="D11" s="63">
        <v>4</v>
      </c>
      <c r="E11" s="63">
        <v>5</v>
      </c>
      <c r="F11" s="63">
        <v>6</v>
      </c>
      <c r="G11" s="63">
        <v>7</v>
      </c>
      <c r="H11" s="63">
        <v>8</v>
      </c>
      <c r="I11" s="63">
        <v>9</v>
      </c>
      <c r="J11" s="63">
        <v>10</v>
      </c>
      <c r="K11" s="63">
        <v>11</v>
      </c>
      <c r="L11" s="63">
        <v>12</v>
      </c>
      <c r="M11" s="63">
        <v>13</v>
      </c>
      <c r="N11" s="63">
        <v>14</v>
      </c>
      <c r="O11" s="63">
        <v>12</v>
      </c>
      <c r="P11" s="63">
        <v>13</v>
      </c>
      <c r="Q11" s="63">
        <v>14</v>
      </c>
      <c r="R11" s="63">
        <v>15</v>
      </c>
      <c r="S11" s="289">
        <v>16</v>
      </c>
      <c r="T11" s="289">
        <v>17</v>
      </c>
      <c r="U11" s="289">
        <v>18</v>
      </c>
      <c r="V11" s="289"/>
      <c r="W11" s="289">
        <v>19</v>
      </c>
      <c r="X11" s="289">
        <v>20</v>
      </c>
      <c r="Y11" s="289">
        <v>21</v>
      </c>
      <c r="Z11" s="289">
        <v>21</v>
      </c>
      <c r="AA11" s="289">
        <v>22</v>
      </c>
      <c r="AB11" s="289"/>
      <c r="AC11" s="289">
        <v>23</v>
      </c>
      <c r="AD11" s="289">
        <v>24</v>
      </c>
      <c r="AE11" s="289">
        <v>27</v>
      </c>
      <c r="AF11" s="289">
        <v>25</v>
      </c>
      <c r="AG11" s="63">
        <v>26</v>
      </c>
      <c r="AH11" s="289">
        <v>27</v>
      </c>
      <c r="AI11" s="289"/>
      <c r="AJ11" s="289"/>
      <c r="AK11" s="65">
        <v>28</v>
      </c>
      <c r="AL11" s="65">
        <v>29</v>
      </c>
      <c r="AM11" s="65">
        <v>30</v>
      </c>
      <c r="AN11" s="65">
        <v>31</v>
      </c>
      <c r="AO11" s="65">
        <v>32</v>
      </c>
      <c r="AP11" s="65">
        <v>33</v>
      </c>
      <c r="AQ11" s="65">
        <v>34</v>
      </c>
      <c r="AR11" s="65">
        <v>35</v>
      </c>
      <c r="AS11" s="65">
        <v>36</v>
      </c>
      <c r="AT11" s="65">
        <v>37</v>
      </c>
      <c r="AU11" s="65">
        <v>38</v>
      </c>
      <c r="AV11" s="65">
        <v>39</v>
      </c>
      <c r="AW11" s="65">
        <v>40</v>
      </c>
      <c r="AX11" s="65">
        <v>41</v>
      </c>
      <c r="AY11" s="65">
        <v>42</v>
      </c>
      <c r="AZ11" s="65">
        <v>43</v>
      </c>
      <c r="BA11" s="65">
        <v>44</v>
      </c>
      <c r="BB11" s="65">
        <v>45</v>
      </c>
      <c r="BC11" s="65">
        <v>46</v>
      </c>
    </row>
    <row r="12" spans="1:59" s="60" customFormat="1" ht="35.25" customHeight="1" x14ac:dyDescent="0.55000000000000004">
      <c r="A12" s="337" t="s">
        <v>50</v>
      </c>
      <c r="B12" s="337"/>
      <c r="C12" s="337"/>
      <c r="D12" s="337"/>
      <c r="E12" s="337"/>
      <c r="F12" s="337"/>
      <c r="G12" s="337"/>
      <c r="H12" s="67"/>
      <c r="I12" s="63"/>
      <c r="J12" s="67"/>
      <c r="K12" s="67"/>
      <c r="L12" s="63"/>
      <c r="M12" s="67"/>
      <c r="N12" s="67"/>
      <c r="O12" s="63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8"/>
      <c r="AF12" s="68"/>
      <c r="AG12" s="68"/>
      <c r="AH12" s="68"/>
      <c r="AI12" s="68"/>
      <c r="AJ12" s="68"/>
      <c r="AK12" s="67"/>
      <c r="AL12" s="67"/>
      <c r="AM12" s="67"/>
      <c r="AN12" s="67"/>
      <c r="AO12" s="69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59"/>
      <c r="BG12" s="125"/>
    </row>
    <row r="13" spans="1:59" x14ac:dyDescent="0.55000000000000004">
      <c r="A13" s="63">
        <v>1</v>
      </c>
      <c r="B13" s="63">
        <v>1</v>
      </c>
      <c r="C13" s="63" t="s">
        <v>51</v>
      </c>
      <c r="D13" s="63" t="s">
        <v>72</v>
      </c>
      <c r="E13" s="72">
        <v>0</v>
      </c>
      <c r="F13" s="87"/>
      <c r="G13" s="72">
        <v>0</v>
      </c>
      <c r="H13" s="72">
        <v>0</v>
      </c>
      <c r="I13" s="72">
        <v>0</v>
      </c>
      <c r="J13" s="72">
        <v>0</v>
      </c>
      <c r="K13" s="72">
        <v>0</v>
      </c>
      <c r="L13" s="88"/>
      <c r="M13" s="88"/>
      <c r="N13" s="88"/>
      <c r="O13" s="88"/>
      <c r="P13" s="88"/>
      <c r="Q13" s="255"/>
      <c r="R13" s="86">
        <v>0</v>
      </c>
      <c r="S13" s="74">
        <v>0</v>
      </c>
      <c r="T13" s="89"/>
      <c r="U13" s="76">
        <v>0</v>
      </c>
      <c r="V13" s="89"/>
      <c r="W13" s="89"/>
      <c r="X13" s="19">
        <v>0</v>
      </c>
      <c r="Y13" s="90"/>
      <c r="Z13" s="76">
        <v>0</v>
      </c>
      <c r="AA13" s="76">
        <v>0</v>
      </c>
      <c r="AB13" s="76">
        <v>0</v>
      </c>
      <c r="AC13" s="76">
        <v>0</v>
      </c>
      <c r="AD13" s="79">
        <v>0</v>
      </c>
      <c r="AE13" s="79">
        <v>0</v>
      </c>
      <c r="AF13" s="79">
        <v>0</v>
      </c>
      <c r="AG13" s="245">
        <v>0</v>
      </c>
      <c r="AH13" s="79">
        <v>0</v>
      </c>
      <c r="AI13" s="79">
        <v>0</v>
      </c>
      <c r="AJ13" s="79">
        <v>0</v>
      </c>
      <c r="AK13" s="80">
        <v>0</v>
      </c>
      <c r="AL13" s="80">
        <v>55993.006999999991</v>
      </c>
      <c r="AM13" s="88"/>
      <c r="AN13" s="88"/>
      <c r="AO13" s="80">
        <v>0</v>
      </c>
      <c r="AP13" s="80">
        <v>3858.8289999999988</v>
      </c>
      <c r="AQ13" s="80">
        <v>0</v>
      </c>
      <c r="AR13" s="80">
        <v>0</v>
      </c>
      <c r="AS13" s="80">
        <v>0</v>
      </c>
      <c r="AT13" s="80">
        <v>595293.43099999998</v>
      </c>
      <c r="AU13" s="88"/>
      <c r="AV13" s="88"/>
      <c r="AW13" s="88"/>
      <c r="AX13" s="88"/>
      <c r="AY13" s="88"/>
      <c r="AZ13" s="88"/>
      <c r="BA13" s="88"/>
      <c r="BB13" s="88"/>
      <c r="BC13" s="76">
        <v>0</v>
      </c>
      <c r="BD13" s="129"/>
    </row>
    <row r="14" spans="1:59" x14ac:dyDescent="0.55000000000000004">
      <c r="A14" s="63">
        <v>2</v>
      </c>
      <c r="B14" s="63">
        <v>2</v>
      </c>
      <c r="C14" s="63" t="s">
        <v>51</v>
      </c>
      <c r="D14" s="63" t="s">
        <v>72</v>
      </c>
      <c r="E14" s="72">
        <v>0</v>
      </c>
      <c r="F14" s="87"/>
      <c r="G14" s="72">
        <v>0</v>
      </c>
      <c r="H14" s="72">
        <v>0</v>
      </c>
      <c r="I14" s="72">
        <v>0</v>
      </c>
      <c r="J14" s="72">
        <v>0</v>
      </c>
      <c r="K14" s="72">
        <v>0</v>
      </c>
      <c r="L14" s="88"/>
      <c r="M14" s="88"/>
      <c r="N14" s="88"/>
      <c r="O14" s="88"/>
      <c r="P14" s="88"/>
      <c r="Q14" s="255"/>
      <c r="R14" s="86">
        <v>0</v>
      </c>
      <c r="S14" s="98">
        <v>0</v>
      </c>
      <c r="T14" s="89"/>
      <c r="U14" s="76">
        <v>0</v>
      </c>
      <c r="V14" s="89"/>
      <c r="W14" s="89"/>
      <c r="X14" s="19">
        <v>0</v>
      </c>
      <c r="Y14" s="90"/>
      <c r="Z14" s="76">
        <v>0</v>
      </c>
      <c r="AA14" s="76">
        <v>0</v>
      </c>
      <c r="AB14" s="76">
        <v>0</v>
      </c>
      <c r="AC14" s="76">
        <v>0</v>
      </c>
      <c r="AD14" s="79">
        <v>0</v>
      </c>
      <c r="AE14" s="79">
        <v>0</v>
      </c>
      <c r="AF14" s="79">
        <v>0</v>
      </c>
      <c r="AG14" s="245">
        <v>0</v>
      </c>
      <c r="AH14" s="79">
        <v>0</v>
      </c>
      <c r="AI14" s="79">
        <v>0</v>
      </c>
      <c r="AJ14" s="79">
        <v>0</v>
      </c>
      <c r="AK14" s="80">
        <v>0</v>
      </c>
      <c r="AL14" s="80">
        <v>10721.948000000002</v>
      </c>
      <c r="AM14" s="88"/>
      <c r="AN14" s="88"/>
      <c r="AO14" s="80">
        <v>0</v>
      </c>
      <c r="AP14" s="80">
        <v>1176.9650000000001</v>
      </c>
      <c r="AQ14" s="80">
        <v>0</v>
      </c>
      <c r="AR14" s="80">
        <v>0</v>
      </c>
      <c r="AS14" s="80">
        <v>0</v>
      </c>
      <c r="AT14" s="80">
        <v>185190.315</v>
      </c>
      <c r="AU14" s="88"/>
      <c r="AV14" s="88"/>
      <c r="AW14" s="88"/>
      <c r="AX14" s="88"/>
      <c r="AY14" s="88"/>
      <c r="AZ14" s="88"/>
      <c r="BA14" s="88"/>
      <c r="BB14" s="88"/>
      <c r="BC14" s="76">
        <v>0</v>
      </c>
      <c r="BD14" s="129"/>
    </row>
    <row r="15" spans="1:59" x14ac:dyDescent="0.55000000000000004">
      <c r="A15" s="63"/>
      <c r="B15" s="63"/>
      <c r="C15" s="63"/>
      <c r="D15" s="63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4"/>
      <c r="S15" s="76"/>
      <c r="T15" s="74"/>
      <c r="U15" s="76"/>
      <c r="V15" s="74"/>
      <c r="W15" s="74"/>
      <c r="X15" s="19"/>
      <c r="Y15" s="86"/>
      <c r="Z15" s="76"/>
      <c r="AA15" s="76"/>
      <c r="AB15" s="76"/>
      <c r="AC15" s="76"/>
      <c r="AD15" s="79"/>
      <c r="AE15" s="79"/>
      <c r="AF15" s="79"/>
      <c r="AG15" s="245"/>
      <c r="AH15" s="79"/>
      <c r="AI15" s="79"/>
      <c r="AJ15" s="79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76"/>
      <c r="BD15" s="124"/>
    </row>
    <row r="16" spans="1:59" x14ac:dyDescent="0.55000000000000004">
      <c r="A16" s="331" t="s">
        <v>52</v>
      </c>
      <c r="B16" s="331"/>
      <c r="C16" s="331"/>
      <c r="D16" s="63"/>
      <c r="E16" s="72">
        <v>0</v>
      </c>
      <c r="F16" s="87"/>
      <c r="G16" s="72">
        <v>0</v>
      </c>
      <c r="H16" s="72">
        <v>0</v>
      </c>
      <c r="I16" s="72">
        <v>0</v>
      </c>
      <c r="J16" s="72">
        <v>0</v>
      </c>
      <c r="K16" s="72">
        <v>0</v>
      </c>
      <c r="L16" s="88"/>
      <c r="M16" s="88"/>
      <c r="N16" s="88"/>
      <c r="O16" s="88"/>
      <c r="P16" s="88"/>
      <c r="Q16" s="88"/>
      <c r="R16" s="74">
        <v>0</v>
      </c>
      <c r="S16" s="76">
        <v>0</v>
      </c>
      <c r="T16" s="76"/>
      <c r="U16" s="76">
        <v>0</v>
      </c>
      <c r="V16" s="89"/>
      <c r="W16" s="89"/>
      <c r="X16" s="19">
        <v>0</v>
      </c>
      <c r="Y16" s="90"/>
      <c r="Z16" s="76">
        <v>0</v>
      </c>
      <c r="AA16" s="76">
        <v>0</v>
      </c>
      <c r="AB16" s="76">
        <v>0</v>
      </c>
      <c r="AC16" s="76">
        <v>0</v>
      </c>
      <c r="AD16" s="76">
        <v>0</v>
      </c>
      <c r="AE16" s="76">
        <v>0</v>
      </c>
      <c r="AF16" s="76">
        <v>0</v>
      </c>
      <c r="AG16" s="74">
        <v>0</v>
      </c>
      <c r="AH16" s="76">
        <v>0</v>
      </c>
      <c r="AI16" s="76">
        <v>0</v>
      </c>
      <c r="AJ16" s="76">
        <v>0</v>
      </c>
      <c r="AK16" s="80">
        <v>0</v>
      </c>
      <c r="AL16" s="80">
        <v>66714.954999999987</v>
      </c>
      <c r="AM16" s="88"/>
      <c r="AN16" s="88"/>
      <c r="AO16" s="80">
        <v>0</v>
      </c>
      <c r="AP16" s="80">
        <v>5035.793999999999</v>
      </c>
      <c r="AQ16" s="80">
        <v>0</v>
      </c>
      <c r="AR16" s="80">
        <v>0</v>
      </c>
      <c r="AS16" s="80">
        <v>0</v>
      </c>
      <c r="AT16" s="80">
        <v>780483.74600000004</v>
      </c>
      <c r="AU16" s="88"/>
      <c r="AV16" s="88"/>
      <c r="AW16" s="88"/>
      <c r="AX16" s="88"/>
      <c r="AY16" s="88"/>
      <c r="AZ16" s="88"/>
      <c r="BA16" s="88"/>
      <c r="BB16" s="88"/>
      <c r="BC16" s="76">
        <v>0</v>
      </c>
      <c r="BD16" s="124"/>
    </row>
    <row r="17" spans="1:59" x14ac:dyDescent="0.55000000000000004">
      <c r="A17" s="63"/>
      <c r="B17" s="63"/>
      <c r="C17" s="63"/>
      <c r="D17" s="63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4"/>
      <c r="S17" s="76"/>
      <c r="T17" s="74"/>
      <c r="U17" s="76"/>
      <c r="V17" s="74"/>
      <c r="W17" s="74"/>
      <c r="X17" s="19"/>
      <c r="Y17" s="86"/>
      <c r="Z17" s="76"/>
      <c r="AA17" s="76"/>
      <c r="AB17" s="76"/>
      <c r="AC17" s="76"/>
      <c r="AD17" s="79"/>
      <c r="AE17" s="79"/>
      <c r="AF17" s="79"/>
      <c r="AG17" s="245"/>
      <c r="AH17" s="79"/>
      <c r="AI17" s="79"/>
      <c r="AJ17" s="79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76"/>
      <c r="BD17" s="124"/>
    </row>
    <row r="18" spans="1:59" x14ac:dyDescent="0.55000000000000004">
      <c r="A18" s="63">
        <v>1</v>
      </c>
      <c r="B18" s="63">
        <v>2</v>
      </c>
      <c r="C18" s="63" t="s">
        <v>51</v>
      </c>
      <c r="D18" s="63" t="s">
        <v>53</v>
      </c>
      <c r="E18" s="72">
        <v>0</v>
      </c>
      <c r="F18" s="87"/>
      <c r="G18" s="72">
        <v>0</v>
      </c>
      <c r="H18" s="72">
        <v>0</v>
      </c>
      <c r="I18" s="72">
        <v>0</v>
      </c>
      <c r="J18" s="72">
        <v>0</v>
      </c>
      <c r="K18" s="72">
        <v>0</v>
      </c>
      <c r="L18" s="88"/>
      <c r="M18" s="88"/>
      <c r="N18" s="88"/>
      <c r="O18" s="88"/>
      <c r="P18" s="88"/>
      <c r="Q18" s="88"/>
      <c r="R18" s="74">
        <v>0</v>
      </c>
      <c r="S18" s="76">
        <v>0</v>
      </c>
      <c r="T18" s="89"/>
      <c r="U18" s="76">
        <v>0</v>
      </c>
      <c r="V18" s="89"/>
      <c r="W18" s="89"/>
      <c r="X18" s="19">
        <v>0</v>
      </c>
      <c r="Y18" s="90"/>
      <c r="Z18" s="76">
        <v>0</v>
      </c>
      <c r="AA18" s="76">
        <v>0</v>
      </c>
      <c r="AB18" s="76">
        <v>0</v>
      </c>
      <c r="AC18" s="76">
        <v>0</v>
      </c>
      <c r="AD18" s="76">
        <v>0</v>
      </c>
      <c r="AE18" s="76">
        <v>0</v>
      </c>
      <c r="AF18" s="76">
        <v>0</v>
      </c>
      <c r="AG18" s="74">
        <v>0</v>
      </c>
      <c r="AH18" s="76">
        <v>0</v>
      </c>
      <c r="AI18" s="76">
        <v>0</v>
      </c>
      <c r="AJ18" s="76">
        <v>0</v>
      </c>
      <c r="AK18" s="80">
        <v>0</v>
      </c>
      <c r="AL18" s="80">
        <v>483.05900000000003</v>
      </c>
      <c r="AM18" s="88"/>
      <c r="AN18" s="88"/>
      <c r="AO18" s="80">
        <v>0</v>
      </c>
      <c r="AP18" s="80">
        <v>9.3209999999999997</v>
      </c>
      <c r="AQ18" s="80">
        <v>0</v>
      </c>
      <c r="AR18" s="80">
        <v>0</v>
      </c>
      <c r="AS18" s="80">
        <v>0</v>
      </c>
      <c r="AT18" s="80">
        <v>6676.2389999999996</v>
      </c>
      <c r="AU18" s="88"/>
      <c r="AV18" s="88"/>
      <c r="AW18" s="88"/>
      <c r="AX18" s="88"/>
      <c r="AY18" s="88"/>
      <c r="AZ18" s="88"/>
      <c r="BA18" s="88"/>
      <c r="BB18" s="88"/>
      <c r="BC18" s="19">
        <v>0</v>
      </c>
      <c r="BD18" s="124"/>
    </row>
    <row r="19" spans="1:59" x14ac:dyDescent="0.55000000000000004">
      <c r="A19" s="63"/>
      <c r="B19" s="63"/>
      <c r="C19" s="63"/>
      <c r="D19" s="63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4"/>
      <c r="S19" s="76"/>
      <c r="T19" s="74"/>
      <c r="U19" s="76"/>
      <c r="V19" s="74"/>
      <c r="W19" s="74"/>
      <c r="X19" s="19"/>
      <c r="Y19" s="86"/>
      <c r="Z19" s="76"/>
      <c r="AA19" s="76"/>
      <c r="AB19" s="76"/>
      <c r="AC19" s="76"/>
      <c r="AD19" s="79"/>
      <c r="AE19" s="79"/>
      <c r="AF19" s="79"/>
      <c r="AG19" s="245"/>
      <c r="AH19" s="79"/>
      <c r="AI19" s="79"/>
      <c r="AJ19" s="79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76"/>
      <c r="BD19" s="124"/>
    </row>
    <row r="20" spans="1:59" x14ac:dyDescent="0.55000000000000004">
      <c r="A20" s="331" t="s">
        <v>52</v>
      </c>
      <c r="B20" s="331"/>
      <c r="C20" s="331"/>
      <c r="D20" s="296"/>
      <c r="E20" s="72">
        <v>0</v>
      </c>
      <c r="F20" s="87"/>
      <c r="G20" s="72">
        <v>0</v>
      </c>
      <c r="H20" s="72">
        <v>0</v>
      </c>
      <c r="I20" s="80">
        <v>0</v>
      </c>
      <c r="J20" s="80">
        <v>0</v>
      </c>
      <c r="K20" s="80">
        <v>0</v>
      </c>
      <c r="L20" s="88"/>
      <c r="M20" s="88"/>
      <c r="N20" s="88"/>
      <c r="O20" s="88"/>
      <c r="P20" s="88"/>
      <c r="Q20" s="88"/>
      <c r="R20" s="76">
        <v>0</v>
      </c>
      <c r="S20" s="76">
        <v>0</v>
      </c>
      <c r="T20" s="89"/>
      <c r="U20" s="76">
        <v>0</v>
      </c>
      <c r="V20" s="89"/>
      <c r="W20" s="89"/>
      <c r="X20" s="19">
        <v>0</v>
      </c>
      <c r="Y20" s="90"/>
      <c r="Z20" s="76">
        <v>0</v>
      </c>
      <c r="AA20" s="76">
        <v>0</v>
      </c>
      <c r="AB20" s="76">
        <v>0</v>
      </c>
      <c r="AC20" s="76">
        <v>0</v>
      </c>
      <c r="AD20" s="76">
        <v>0</v>
      </c>
      <c r="AE20" s="76">
        <v>0</v>
      </c>
      <c r="AF20" s="76">
        <v>0</v>
      </c>
      <c r="AG20" s="74">
        <v>0</v>
      </c>
      <c r="AH20" s="76">
        <v>0</v>
      </c>
      <c r="AI20" s="76">
        <v>0</v>
      </c>
      <c r="AJ20" s="76">
        <v>0</v>
      </c>
      <c r="AK20" s="80">
        <v>0</v>
      </c>
      <c r="AL20" s="80">
        <v>483.05900000000003</v>
      </c>
      <c r="AM20" s="88"/>
      <c r="AN20" s="88"/>
      <c r="AO20" s="80">
        <v>0</v>
      </c>
      <c r="AP20" s="80">
        <v>9.3209999999999997</v>
      </c>
      <c r="AQ20" s="80">
        <v>0</v>
      </c>
      <c r="AR20" s="80">
        <v>0</v>
      </c>
      <c r="AS20" s="80">
        <v>0</v>
      </c>
      <c r="AT20" s="80">
        <v>6676.2389999999996</v>
      </c>
      <c r="AU20" s="88"/>
      <c r="AV20" s="88"/>
      <c r="AW20" s="88"/>
      <c r="AX20" s="88"/>
      <c r="AY20" s="88"/>
      <c r="AZ20" s="88"/>
      <c r="BA20" s="88"/>
      <c r="BB20" s="88"/>
      <c r="BC20" s="76">
        <v>0</v>
      </c>
      <c r="BD20" s="124"/>
    </row>
    <row r="21" spans="1:59" x14ac:dyDescent="0.55000000000000004">
      <c r="A21" s="296"/>
      <c r="B21" s="296"/>
      <c r="C21" s="296"/>
      <c r="D21" s="296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4"/>
      <c r="S21" s="74"/>
      <c r="T21" s="74"/>
      <c r="U21" s="74"/>
      <c r="V21" s="74"/>
      <c r="W21" s="74"/>
      <c r="X21" s="85"/>
      <c r="Y21" s="86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2"/>
      <c r="AL21" s="72"/>
      <c r="AM21" s="72"/>
      <c r="AN21" s="72"/>
      <c r="AO21" s="80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4"/>
      <c r="BD21" s="124"/>
    </row>
    <row r="22" spans="1:59" x14ac:dyDescent="0.55000000000000004">
      <c r="A22" s="63">
        <v>1</v>
      </c>
      <c r="B22" s="63">
        <v>2</v>
      </c>
      <c r="C22" s="63" t="s">
        <v>51</v>
      </c>
      <c r="D22" s="63" t="s">
        <v>54</v>
      </c>
      <c r="E22" s="72">
        <v>0</v>
      </c>
      <c r="F22" s="87"/>
      <c r="G22" s="72">
        <v>0</v>
      </c>
      <c r="H22" s="72">
        <v>0</v>
      </c>
      <c r="I22" s="72">
        <v>0</v>
      </c>
      <c r="J22" s="72">
        <v>0</v>
      </c>
      <c r="K22" s="72">
        <v>0</v>
      </c>
      <c r="L22" s="88"/>
      <c r="M22" s="88"/>
      <c r="N22" s="88"/>
      <c r="O22" s="88"/>
      <c r="P22" s="88"/>
      <c r="Q22" s="88"/>
      <c r="R22" s="74">
        <v>0</v>
      </c>
      <c r="S22" s="76">
        <v>0</v>
      </c>
      <c r="T22" s="89"/>
      <c r="U22" s="76">
        <v>0</v>
      </c>
      <c r="V22" s="89"/>
      <c r="W22" s="89"/>
      <c r="X22" s="19">
        <v>0</v>
      </c>
      <c r="Y22" s="90"/>
      <c r="Z22" s="76">
        <v>0</v>
      </c>
      <c r="AA22" s="76">
        <v>0</v>
      </c>
      <c r="AB22" s="76">
        <v>0</v>
      </c>
      <c r="AC22" s="76">
        <v>0</v>
      </c>
      <c r="AD22" s="79">
        <v>0</v>
      </c>
      <c r="AE22" s="76">
        <v>0</v>
      </c>
      <c r="AF22" s="76">
        <v>0</v>
      </c>
      <c r="AG22" s="74">
        <v>0</v>
      </c>
      <c r="AH22" s="76">
        <v>0</v>
      </c>
      <c r="AI22" s="76">
        <v>0</v>
      </c>
      <c r="AJ22" s="76">
        <v>0</v>
      </c>
      <c r="AK22" s="80">
        <v>0</v>
      </c>
      <c r="AL22" s="80">
        <v>17232.720000000005</v>
      </c>
      <c r="AM22" s="88"/>
      <c r="AN22" s="88"/>
      <c r="AO22" s="80">
        <v>0</v>
      </c>
      <c r="AP22" s="80">
        <v>965.58699999999999</v>
      </c>
      <c r="AQ22" s="80">
        <v>0</v>
      </c>
      <c r="AR22" s="80">
        <v>0</v>
      </c>
      <c r="AS22" s="80">
        <v>0</v>
      </c>
      <c r="AT22" s="80">
        <v>37210.358</v>
      </c>
      <c r="AU22" s="88"/>
      <c r="AV22" s="88"/>
      <c r="AW22" s="88"/>
      <c r="AX22" s="88"/>
      <c r="AY22" s="88"/>
      <c r="AZ22" s="88"/>
      <c r="BA22" s="88"/>
      <c r="BB22" s="88"/>
      <c r="BC22" s="76">
        <v>0</v>
      </c>
      <c r="BD22" s="124"/>
    </row>
    <row r="23" spans="1:59" x14ac:dyDescent="0.55000000000000004">
      <c r="A23" s="63"/>
      <c r="B23" s="63"/>
      <c r="C23" s="63"/>
      <c r="D23" s="63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4"/>
      <c r="S23" s="76"/>
      <c r="T23" s="74"/>
      <c r="U23" s="76"/>
      <c r="V23" s="74"/>
      <c r="W23" s="74"/>
      <c r="X23" s="19"/>
      <c r="Y23" s="86"/>
      <c r="Z23" s="76"/>
      <c r="AA23" s="76"/>
      <c r="AB23" s="76"/>
      <c r="AC23" s="76"/>
      <c r="AD23" s="76"/>
      <c r="AE23" s="76"/>
      <c r="AF23" s="76"/>
      <c r="AG23" s="74"/>
      <c r="AH23" s="76"/>
      <c r="AI23" s="76"/>
      <c r="AJ23" s="76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76"/>
      <c r="BD23" s="124"/>
    </row>
    <row r="24" spans="1:59" x14ac:dyDescent="0.55000000000000004">
      <c r="A24" s="331" t="s">
        <v>52</v>
      </c>
      <c r="B24" s="331"/>
      <c r="C24" s="331"/>
      <c r="D24" s="296"/>
      <c r="E24" s="74">
        <v>0</v>
      </c>
      <c r="F24" s="89"/>
      <c r="G24" s="74">
        <v>0</v>
      </c>
      <c r="H24" s="72">
        <v>0</v>
      </c>
      <c r="I24" s="74">
        <v>0</v>
      </c>
      <c r="J24" s="74">
        <v>0</v>
      </c>
      <c r="K24" s="74">
        <v>0</v>
      </c>
      <c r="L24" s="88"/>
      <c r="M24" s="88"/>
      <c r="N24" s="88"/>
      <c r="O24" s="88"/>
      <c r="P24" s="88"/>
      <c r="Q24" s="88"/>
      <c r="R24" s="74">
        <v>0</v>
      </c>
      <c r="S24" s="74">
        <v>0</v>
      </c>
      <c r="T24" s="89"/>
      <c r="U24" s="74">
        <v>0</v>
      </c>
      <c r="V24" s="89"/>
      <c r="W24" s="89"/>
      <c r="X24" s="86">
        <v>0</v>
      </c>
      <c r="Y24" s="90"/>
      <c r="Z24" s="74">
        <v>0</v>
      </c>
      <c r="AA24" s="74">
        <v>0</v>
      </c>
      <c r="AB24" s="74">
        <v>0</v>
      </c>
      <c r="AC24" s="74">
        <v>0</v>
      </c>
      <c r="AD24" s="74">
        <v>0</v>
      </c>
      <c r="AE24" s="74">
        <v>0</v>
      </c>
      <c r="AF24" s="74">
        <v>0</v>
      </c>
      <c r="AG24" s="74">
        <v>0</v>
      </c>
      <c r="AH24" s="74">
        <v>0</v>
      </c>
      <c r="AI24" s="74">
        <v>0</v>
      </c>
      <c r="AJ24" s="74">
        <v>0</v>
      </c>
      <c r="AK24" s="80">
        <v>0</v>
      </c>
      <c r="AL24" s="80">
        <v>17232.720000000005</v>
      </c>
      <c r="AM24" s="88"/>
      <c r="AN24" s="88"/>
      <c r="AO24" s="80">
        <v>0</v>
      </c>
      <c r="AP24" s="80">
        <v>965.58699999999999</v>
      </c>
      <c r="AQ24" s="80">
        <v>0</v>
      </c>
      <c r="AR24" s="80">
        <v>0</v>
      </c>
      <c r="AS24" s="80">
        <v>0</v>
      </c>
      <c r="AT24" s="80">
        <v>37210.358</v>
      </c>
      <c r="AU24" s="88"/>
      <c r="AV24" s="88"/>
      <c r="AW24" s="88"/>
      <c r="AX24" s="88"/>
      <c r="AY24" s="88"/>
      <c r="AZ24" s="88"/>
      <c r="BA24" s="88"/>
      <c r="BB24" s="88"/>
      <c r="BC24" s="76">
        <v>0</v>
      </c>
      <c r="BD24" s="124"/>
    </row>
    <row r="25" spans="1:59" x14ac:dyDescent="0.55000000000000004">
      <c r="A25" s="296"/>
      <c r="B25" s="296"/>
      <c r="C25" s="296"/>
      <c r="D25" s="296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4"/>
      <c r="S25" s="76"/>
      <c r="T25" s="74"/>
      <c r="U25" s="76"/>
      <c r="V25" s="74"/>
      <c r="W25" s="74"/>
      <c r="X25" s="19"/>
      <c r="Y25" s="86"/>
      <c r="Z25" s="76"/>
      <c r="AA25" s="76"/>
      <c r="AB25" s="74"/>
      <c r="AC25" s="74"/>
      <c r="AD25" s="74"/>
      <c r="AE25" s="74"/>
      <c r="AF25" s="74"/>
      <c r="AG25" s="74"/>
      <c r="AH25" s="74"/>
      <c r="AI25" s="74"/>
      <c r="AJ25" s="74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76"/>
      <c r="BD25" s="124"/>
    </row>
    <row r="26" spans="1:59" ht="29.25" customHeight="1" x14ac:dyDescent="0.55000000000000004">
      <c r="A26" s="361" t="s">
        <v>55</v>
      </c>
      <c r="B26" s="362"/>
      <c r="C26" s="362"/>
      <c r="D26" s="363"/>
      <c r="E26" s="72">
        <v>0</v>
      </c>
      <c r="F26" s="87"/>
      <c r="G26" s="72">
        <v>0</v>
      </c>
      <c r="H26" s="72">
        <v>0</v>
      </c>
      <c r="I26" s="72">
        <v>0</v>
      </c>
      <c r="J26" s="72">
        <v>0</v>
      </c>
      <c r="K26" s="72">
        <v>0</v>
      </c>
      <c r="L26" s="88"/>
      <c r="M26" s="88"/>
      <c r="N26" s="88"/>
      <c r="O26" s="88"/>
      <c r="P26" s="88"/>
      <c r="Q26" s="88"/>
      <c r="R26" s="74">
        <v>0</v>
      </c>
      <c r="S26" s="74">
        <v>0</v>
      </c>
      <c r="T26" s="74"/>
      <c r="U26" s="74">
        <v>0</v>
      </c>
      <c r="V26" s="89"/>
      <c r="W26" s="89"/>
      <c r="X26" s="86">
        <v>0</v>
      </c>
      <c r="Y26" s="90"/>
      <c r="Z26" s="74">
        <v>0</v>
      </c>
      <c r="AA26" s="74">
        <v>0</v>
      </c>
      <c r="AB26" s="74">
        <v>0</v>
      </c>
      <c r="AC26" s="74">
        <v>0</v>
      </c>
      <c r="AD26" s="74">
        <v>0</v>
      </c>
      <c r="AE26" s="74">
        <v>0</v>
      </c>
      <c r="AF26" s="74">
        <v>0</v>
      </c>
      <c r="AG26" s="74">
        <v>0</v>
      </c>
      <c r="AH26" s="74">
        <v>0</v>
      </c>
      <c r="AI26" s="74">
        <v>0</v>
      </c>
      <c r="AJ26" s="74">
        <v>0</v>
      </c>
      <c r="AK26" s="72">
        <v>0</v>
      </c>
      <c r="AL26" s="72">
        <v>84430.733999999982</v>
      </c>
      <c r="AM26" s="88"/>
      <c r="AN26" s="88"/>
      <c r="AO26" s="72">
        <v>0</v>
      </c>
      <c r="AP26" s="72">
        <v>6010.7019999999993</v>
      </c>
      <c r="AQ26" s="72">
        <v>0</v>
      </c>
      <c r="AR26" s="72">
        <v>0</v>
      </c>
      <c r="AS26" s="72">
        <v>0</v>
      </c>
      <c r="AT26" s="72">
        <v>824370.34299999999</v>
      </c>
      <c r="AU26" s="88"/>
      <c r="AV26" s="88"/>
      <c r="AW26" s="88"/>
      <c r="AX26" s="88"/>
      <c r="AY26" s="88"/>
      <c r="AZ26" s="88"/>
      <c r="BA26" s="88"/>
      <c r="BB26" s="88"/>
      <c r="BC26" s="74">
        <v>0</v>
      </c>
      <c r="BD26" s="124"/>
      <c r="BE26" s="13"/>
    </row>
    <row r="27" spans="1:59" x14ac:dyDescent="0.55000000000000004">
      <c r="A27" s="63"/>
      <c r="B27" s="63"/>
      <c r="C27" s="63"/>
      <c r="D27" s="63"/>
      <c r="E27" s="72"/>
      <c r="F27" s="72"/>
      <c r="G27" s="63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4"/>
      <c r="S27" s="76"/>
      <c r="T27" s="74"/>
      <c r="U27" s="76"/>
      <c r="V27" s="74"/>
      <c r="W27" s="74"/>
      <c r="X27" s="19"/>
      <c r="Y27" s="19"/>
      <c r="Z27" s="76"/>
      <c r="AA27" s="76"/>
      <c r="AB27" s="76"/>
      <c r="AC27" s="76"/>
      <c r="AD27" s="79"/>
      <c r="AE27" s="79"/>
      <c r="AF27" s="79"/>
      <c r="AG27" s="245"/>
      <c r="AH27" s="79"/>
      <c r="AI27" s="79"/>
      <c r="AJ27" s="79"/>
      <c r="AK27" s="80"/>
      <c r="AL27" s="80"/>
      <c r="AM27" s="80"/>
      <c r="AN27" s="80"/>
      <c r="AO27" s="80"/>
      <c r="AP27" s="289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76"/>
      <c r="BD27" s="124"/>
    </row>
    <row r="28" spans="1:59" s="60" customFormat="1" x14ac:dyDescent="0.55000000000000004">
      <c r="A28" s="328" t="s">
        <v>56</v>
      </c>
      <c r="B28" s="329"/>
      <c r="C28" s="329"/>
      <c r="D28" s="329"/>
      <c r="E28" s="329"/>
      <c r="F28" s="329"/>
      <c r="G28" s="330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4"/>
      <c r="S28" s="76"/>
      <c r="T28" s="76"/>
      <c r="U28" s="76"/>
      <c r="V28" s="76"/>
      <c r="W28" s="76"/>
      <c r="X28" s="19"/>
      <c r="Y28" s="19"/>
      <c r="Z28" s="76"/>
      <c r="AA28" s="76"/>
      <c r="AB28" s="76"/>
      <c r="AC28" s="76"/>
      <c r="AD28" s="76"/>
      <c r="AE28" s="76"/>
      <c r="AF28" s="76"/>
      <c r="AG28" s="74"/>
      <c r="AH28" s="76"/>
      <c r="AI28" s="76"/>
      <c r="AJ28" s="76"/>
      <c r="AK28" s="80"/>
      <c r="AL28" s="80"/>
      <c r="AM28" s="80"/>
      <c r="AN28" s="80"/>
      <c r="AO28" s="80"/>
      <c r="AP28" s="289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76"/>
      <c r="BD28" s="124"/>
      <c r="BG28" s="125"/>
    </row>
    <row r="29" spans="1:59" x14ac:dyDescent="0.55000000000000004">
      <c r="A29" s="296"/>
      <c r="B29" s="296"/>
      <c r="C29" s="296"/>
      <c r="D29" s="296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4"/>
      <c r="S29" s="76"/>
      <c r="T29" s="74"/>
      <c r="U29" s="76"/>
      <c r="V29" s="76"/>
      <c r="W29" s="76"/>
      <c r="X29" s="19"/>
      <c r="Y29" s="19"/>
      <c r="Z29" s="76"/>
      <c r="AA29" s="76"/>
      <c r="AB29" s="76"/>
      <c r="AC29" s="76"/>
      <c r="AD29" s="76"/>
      <c r="AE29" s="76"/>
      <c r="AF29" s="76"/>
      <c r="AG29" s="74"/>
      <c r="AH29" s="76"/>
      <c r="AI29" s="76"/>
      <c r="AJ29" s="76"/>
      <c r="AK29" s="80"/>
      <c r="AL29" s="80"/>
      <c r="AM29" s="80"/>
      <c r="AN29" s="80"/>
      <c r="AO29" s="80"/>
      <c r="AP29" s="289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76"/>
      <c r="BD29" s="124"/>
    </row>
    <row r="30" spans="1:59" x14ac:dyDescent="0.55000000000000004">
      <c r="A30" s="63">
        <v>1</v>
      </c>
      <c r="B30" s="63">
        <v>1</v>
      </c>
      <c r="C30" s="63" t="s">
        <v>51</v>
      </c>
      <c r="D30" s="63" t="s">
        <v>72</v>
      </c>
      <c r="E30" s="72">
        <v>0</v>
      </c>
      <c r="F30" s="87"/>
      <c r="G30" s="72">
        <v>0</v>
      </c>
      <c r="H30" s="72">
        <v>0</v>
      </c>
      <c r="I30" s="72">
        <v>0</v>
      </c>
      <c r="J30" s="72">
        <v>0</v>
      </c>
      <c r="K30" s="72">
        <v>0</v>
      </c>
      <c r="L30" s="88"/>
      <c r="M30" s="88"/>
      <c r="N30" s="88"/>
      <c r="O30" s="88"/>
      <c r="P30" s="88"/>
      <c r="Q30" s="88"/>
      <c r="R30" s="74">
        <v>0</v>
      </c>
      <c r="S30" s="74">
        <v>0</v>
      </c>
      <c r="T30" s="89"/>
      <c r="U30" s="74">
        <v>0</v>
      </c>
      <c r="V30" s="89"/>
      <c r="W30" s="89"/>
      <c r="X30" s="86">
        <v>0</v>
      </c>
      <c r="Y30" s="90"/>
      <c r="Z30" s="76">
        <v>0</v>
      </c>
      <c r="AA30" s="76">
        <v>0</v>
      </c>
      <c r="AB30" s="76">
        <v>0</v>
      </c>
      <c r="AC30" s="76">
        <v>0</v>
      </c>
      <c r="AD30" s="76">
        <v>0</v>
      </c>
      <c r="AE30" s="76">
        <v>0</v>
      </c>
      <c r="AF30" s="76">
        <v>0</v>
      </c>
      <c r="AG30" s="74">
        <v>0</v>
      </c>
      <c r="AH30" s="76">
        <v>0</v>
      </c>
      <c r="AI30" s="76">
        <v>0</v>
      </c>
      <c r="AJ30" s="76">
        <v>0</v>
      </c>
      <c r="AK30" s="80">
        <v>0</v>
      </c>
      <c r="AL30" s="80">
        <v>16666.13900000001</v>
      </c>
      <c r="AM30" s="88"/>
      <c r="AN30" s="88"/>
      <c r="AO30" s="80">
        <v>0</v>
      </c>
      <c r="AP30" s="80">
        <v>820.89299999999992</v>
      </c>
      <c r="AQ30" s="80">
        <v>0</v>
      </c>
      <c r="AR30" s="80">
        <v>0</v>
      </c>
      <c r="AS30" s="80">
        <v>0</v>
      </c>
      <c r="AT30" s="80">
        <v>237696.45600000001</v>
      </c>
      <c r="AU30" s="88"/>
      <c r="AV30" s="88"/>
      <c r="AW30" s="88"/>
      <c r="AX30" s="88"/>
      <c r="AY30" s="88"/>
      <c r="AZ30" s="88"/>
      <c r="BA30" s="88"/>
      <c r="BB30" s="88"/>
      <c r="BC30" s="76">
        <v>0</v>
      </c>
      <c r="BD30" s="124"/>
    </row>
    <row r="31" spans="1:59" x14ac:dyDescent="0.55000000000000004">
      <c r="A31" s="63">
        <v>2</v>
      </c>
      <c r="B31" s="63">
        <v>3</v>
      </c>
      <c r="C31" s="63" t="s">
        <v>51</v>
      </c>
      <c r="D31" s="63" t="s">
        <v>72</v>
      </c>
      <c r="E31" s="72">
        <v>0</v>
      </c>
      <c r="F31" s="87"/>
      <c r="G31" s="72">
        <v>0</v>
      </c>
      <c r="H31" s="72">
        <v>0</v>
      </c>
      <c r="I31" s="72">
        <v>0</v>
      </c>
      <c r="J31" s="72">
        <v>0</v>
      </c>
      <c r="K31" s="72">
        <v>0</v>
      </c>
      <c r="L31" s="88"/>
      <c r="M31" s="88"/>
      <c r="N31" s="88"/>
      <c r="O31" s="88"/>
      <c r="P31" s="88"/>
      <c r="Q31" s="88"/>
      <c r="R31" s="74">
        <v>0</v>
      </c>
      <c r="S31" s="74">
        <v>0</v>
      </c>
      <c r="T31" s="89"/>
      <c r="U31" s="74">
        <v>0</v>
      </c>
      <c r="V31" s="89"/>
      <c r="W31" s="89"/>
      <c r="X31" s="86">
        <v>0</v>
      </c>
      <c r="Y31" s="90"/>
      <c r="Z31" s="76">
        <v>0</v>
      </c>
      <c r="AA31" s="76">
        <v>0</v>
      </c>
      <c r="AB31" s="76">
        <v>0</v>
      </c>
      <c r="AC31" s="76">
        <v>0</v>
      </c>
      <c r="AD31" s="76">
        <v>0</v>
      </c>
      <c r="AE31" s="76">
        <v>0</v>
      </c>
      <c r="AF31" s="76">
        <v>0</v>
      </c>
      <c r="AG31" s="74">
        <v>0</v>
      </c>
      <c r="AH31" s="76">
        <v>0</v>
      </c>
      <c r="AI31" s="76">
        <v>0</v>
      </c>
      <c r="AJ31" s="76">
        <v>0</v>
      </c>
      <c r="AK31" s="80">
        <v>0</v>
      </c>
      <c r="AL31" s="80">
        <v>3484.241</v>
      </c>
      <c r="AM31" s="88"/>
      <c r="AN31" s="88"/>
      <c r="AO31" s="80">
        <v>0</v>
      </c>
      <c r="AP31" s="80">
        <v>248.054</v>
      </c>
      <c r="AQ31" s="80">
        <v>0</v>
      </c>
      <c r="AR31" s="80">
        <v>0</v>
      </c>
      <c r="AS31" s="80">
        <v>0</v>
      </c>
      <c r="AT31" s="80">
        <v>62542.080000000002</v>
      </c>
      <c r="AU31" s="88"/>
      <c r="AV31" s="88"/>
      <c r="AW31" s="88"/>
      <c r="AX31" s="88"/>
      <c r="AY31" s="88"/>
      <c r="AZ31" s="88"/>
      <c r="BA31" s="88"/>
      <c r="BB31" s="88"/>
      <c r="BC31" s="76">
        <v>0</v>
      </c>
      <c r="BD31" s="124"/>
    </row>
    <row r="32" spans="1:59" x14ac:dyDescent="0.55000000000000004">
      <c r="A32" s="63"/>
      <c r="B32" s="63"/>
      <c r="C32" s="63"/>
      <c r="D32" s="63"/>
      <c r="E32" s="72"/>
      <c r="F32" s="72"/>
      <c r="G32" s="63"/>
      <c r="H32" s="72"/>
      <c r="I32" s="63"/>
      <c r="J32" s="63"/>
      <c r="K32" s="72"/>
      <c r="L32" s="63"/>
      <c r="M32" s="63"/>
      <c r="N32" s="72"/>
      <c r="O32" s="63"/>
      <c r="P32" s="63"/>
      <c r="Q32" s="72"/>
      <c r="R32" s="74"/>
      <c r="S32" s="76"/>
      <c r="T32" s="74"/>
      <c r="U32" s="76"/>
      <c r="V32" s="74"/>
      <c r="W32" s="74"/>
      <c r="X32" s="19"/>
      <c r="Y32" s="86"/>
      <c r="Z32" s="76"/>
      <c r="AA32" s="76"/>
      <c r="AB32" s="76"/>
      <c r="AC32" s="76"/>
      <c r="AD32" s="76"/>
      <c r="AE32" s="76"/>
      <c r="AF32" s="76"/>
      <c r="AG32" s="74"/>
      <c r="AH32" s="76"/>
      <c r="AI32" s="76"/>
      <c r="AJ32" s="76"/>
      <c r="AK32" s="80"/>
      <c r="AL32" s="80"/>
      <c r="AM32" s="80"/>
      <c r="AN32" s="80"/>
      <c r="AO32" s="80"/>
      <c r="AP32" s="289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76"/>
      <c r="BD32" s="124"/>
    </row>
    <row r="33" spans="1:59" x14ac:dyDescent="0.55000000000000004">
      <c r="A33" s="331" t="s">
        <v>52</v>
      </c>
      <c r="B33" s="331"/>
      <c r="C33" s="331"/>
      <c r="D33" s="63"/>
      <c r="E33" s="72">
        <v>0</v>
      </c>
      <c r="F33" s="87"/>
      <c r="G33" s="72">
        <v>0</v>
      </c>
      <c r="H33" s="72">
        <v>0</v>
      </c>
      <c r="I33" s="72">
        <v>0</v>
      </c>
      <c r="J33" s="72">
        <v>0</v>
      </c>
      <c r="K33" s="72">
        <v>0</v>
      </c>
      <c r="L33" s="88"/>
      <c r="M33" s="88"/>
      <c r="N33" s="88"/>
      <c r="O33" s="88"/>
      <c r="P33" s="88"/>
      <c r="Q33" s="88"/>
      <c r="R33" s="74">
        <v>0</v>
      </c>
      <c r="S33" s="74">
        <v>0</v>
      </c>
      <c r="T33" s="89"/>
      <c r="U33" s="74">
        <v>0</v>
      </c>
      <c r="V33" s="89"/>
      <c r="W33" s="89"/>
      <c r="X33" s="86">
        <v>0</v>
      </c>
      <c r="Y33" s="90"/>
      <c r="Z33" s="74">
        <v>0</v>
      </c>
      <c r="AA33" s="74">
        <v>0</v>
      </c>
      <c r="AB33" s="74">
        <v>0</v>
      </c>
      <c r="AC33" s="74">
        <v>0</v>
      </c>
      <c r="AD33" s="74">
        <v>0</v>
      </c>
      <c r="AE33" s="74">
        <v>0</v>
      </c>
      <c r="AF33" s="74">
        <v>0</v>
      </c>
      <c r="AG33" s="74">
        <v>0</v>
      </c>
      <c r="AH33" s="74">
        <v>0</v>
      </c>
      <c r="AI33" s="74">
        <v>0</v>
      </c>
      <c r="AJ33" s="74">
        <v>0</v>
      </c>
      <c r="AK33" s="72">
        <v>0</v>
      </c>
      <c r="AL33" s="72">
        <v>20150.380000000012</v>
      </c>
      <c r="AM33" s="88"/>
      <c r="AN33" s="88"/>
      <c r="AO33" s="72">
        <v>0</v>
      </c>
      <c r="AP33" s="72">
        <v>1068.9469999999999</v>
      </c>
      <c r="AQ33" s="72">
        <v>0</v>
      </c>
      <c r="AR33" s="72">
        <v>0</v>
      </c>
      <c r="AS33" s="72">
        <v>0</v>
      </c>
      <c r="AT33" s="72">
        <v>300238.53600000002</v>
      </c>
      <c r="AU33" s="88"/>
      <c r="AV33" s="88"/>
      <c r="AW33" s="88"/>
      <c r="AX33" s="88"/>
      <c r="AY33" s="88"/>
      <c r="AZ33" s="88"/>
      <c r="BA33" s="88"/>
      <c r="BB33" s="88"/>
      <c r="BC33" s="74">
        <v>0</v>
      </c>
      <c r="BD33" s="124"/>
    </row>
    <row r="34" spans="1:59" x14ac:dyDescent="0.55000000000000004">
      <c r="A34" s="63"/>
      <c r="B34" s="63"/>
      <c r="C34" s="63"/>
      <c r="D34" s="63"/>
      <c r="E34" s="72"/>
      <c r="F34" s="72"/>
      <c r="G34" s="63"/>
      <c r="H34" s="72"/>
      <c r="I34" s="63"/>
      <c r="J34" s="63"/>
      <c r="K34" s="72"/>
      <c r="L34" s="63"/>
      <c r="M34" s="63"/>
      <c r="N34" s="72"/>
      <c r="O34" s="63"/>
      <c r="P34" s="63"/>
      <c r="Q34" s="72"/>
      <c r="R34" s="74"/>
      <c r="S34" s="76"/>
      <c r="T34" s="74"/>
      <c r="U34" s="76"/>
      <c r="V34" s="74"/>
      <c r="W34" s="74"/>
      <c r="X34" s="19"/>
      <c r="Y34" s="86"/>
      <c r="Z34" s="76"/>
      <c r="AA34" s="76"/>
      <c r="AB34" s="76"/>
      <c r="AC34" s="76"/>
      <c r="AD34" s="76"/>
      <c r="AE34" s="76"/>
      <c r="AF34" s="76"/>
      <c r="AG34" s="74"/>
      <c r="AH34" s="76"/>
      <c r="AI34" s="76"/>
      <c r="AJ34" s="76"/>
      <c r="AK34" s="80"/>
      <c r="AL34" s="80"/>
      <c r="AM34" s="80"/>
      <c r="AN34" s="80"/>
      <c r="AO34" s="80"/>
      <c r="AP34" s="289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76"/>
      <c r="BD34" s="124"/>
    </row>
    <row r="35" spans="1:59" x14ac:dyDescent="0.55000000000000004">
      <c r="A35" s="63">
        <v>1</v>
      </c>
      <c r="B35" s="63">
        <v>1</v>
      </c>
      <c r="C35" s="63" t="s">
        <v>51</v>
      </c>
      <c r="D35" s="63" t="s">
        <v>53</v>
      </c>
      <c r="E35" s="72">
        <v>0</v>
      </c>
      <c r="F35" s="87"/>
      <c r="G35" s="72">
        <v>0</v>
      </c>
      <c r="H35" s="72">
        <v>0</v>
      </c>
      <c r="I35" s="72">
        <v>0</v>
      </c>
      <c r="J35" s="72">
        <v>0</v>
      </c>
      <c r="K35" s="72">
        <v>0</v>
      </c>
      <c r="L35" s="88"/>
      <c r="M35" s="88"/>
      <c r="N35" s="88"/>
      <c r="O35" s="88"/>
      <c r="P35" s="88"/>
      <c r="Q35" s="88"/>
      <c r="R35" s="74">
        <v>0</v>
      </c>
      <c r="S35" s="76">
        <v>0</v>
      </c>
      <c r="T35" s="89"/>
      <c r="U35" s="76">
        <v>0</v>
      </c>
      <c r="V35" s="89"/>
      <c r="W35" s="89"/>
      <c r="X35" s="19">
        <v>0</v>
      </c>
      <c r="Y35" s="90"/>
      <c r="Z35" s="76">
        <v>0</v>
      </c>
      <c r="AA35" s="76">
        <v>0</v>
      </c>
      <c r="AB35" s="76">
        <v>0</v>
      </c>
      <c r="AC35" s="76">
        <v>0</v>
      </c>
      <c r="AD35" s="79">
        <v>0</v>
      </c>
      <c r="AE35" s="76">
        <v>0</v>
      </c>
      <c r="AF35" s="76">
        <v>0</v>
      </c>
      <c r="AG35" s="74">
        <v>0</v>
      </c>
      <c r="AH35" s="76">
        <v>0</v>
      </c>
      <c r="AI35" s="76">
        <v>0</v>
      </c>
      <c r="AJ35" s="76">
        <v>0</v>
      </c>
      <c r="AK35" s="80">
        <v>0</v>
      </c>
      <c r="AL35" s="80">
        <v>20045.550000000003</v>
      </c>
      <c r="AM35" s="88"/>
      <c r="AN35" s="88"/>
      <c r="AO35" s="80">
        <v>0</v>
      </c>
      <c r="AP35" s="80">
        <v>109.736</v>
      </c>
      <c r="AQ35" s="80">
        <v>0</v>
      </c>
      <c r="AR35" s="80">
        <v>0</v>
      </c>
      <c r="AS35" s="80">
        <v>0</v>
      </c>
      <c r="AT35" s="80">
        <v>143066.715</v>
      </c>
      <c r="AU35" s="88"/>
      <c r="AV35" s="88"/>
      <c r="AW35" s="88"/>
      <c r="AX35" s="88"/>
      <c r="AY35" s="88"/>
      <c r="AZ35" s="88"/>
      <c r="BA35" s="88"/>
      <c r="BB35" s="88"/>
      <c r="BC35" s="76">
        <v>0</v>
      </c>
      <c r="BD35" s="124"/>
    </row>
    <row r="36" spans="1:59" x14ac:dyDescent="0.55000000000000004">
      <c r="A36" s="63">
        <v>2</v>
      </c>
      <c r="B36" s="63">
        <v>3</v>
      </c>
      <c r="C36" s="63" t="s">
        <v>51</v>
      </c>
      <c r="D36" s="63" t="s">
        <v>53</v>
      </c>
      <c r="E36" s="72">
        <v>0</v>
      </c>
      <c r="F36" s="87"/>
      <c r="G36" s="72">
        <v>0</v>
      </c>
      <c r="H36" s="72">
        <v>0</v>
      </c>
      <c r="I36" s="72">
        <v>0</v>
      </c>
      <c r="J36" s="72">
        <v>0</v>
      </c>
      <c r="K36" s="72">
        <v>0</v>
      </c>
      <c r="L36" s="88"/>
      <c r="M36" s="88"/>
      <c r="N36" s="88"/>
      <c r="O36" s="88"/>
      <c r="P36" s="88"/>
      <c r="Q36" s="88"/>
      <c r="R36" s="74">
        <v>0</v>
      </c>
      <c r="S36" s="91">
        <v>0</v>
      </c>
      <c r="T36" s="89"/>
      <c r="U36" s="76">
        <v>0</v>
      </c>
      <c r="V36" s="89"/>
      <c r="W36" s="89"/>
      <c r="X36" s="19">
        <v>0</v>
      </c>
      <c r="Y36" s="90"/>
      <c r="Z36" s="76">
        <v>0</v>
      </c>
      <c r="AA36" s="76">
        <v>0</v>
      </c>
      <c r="AB36" s="76">
        <v>0</v>
      </c>
      <c r="AC36" s="19">
        <v>0</v>
      </c>
      <c r="AD36" s="76">
        <v>0</v>
      </c>
      <c r="AE36" s="76">
        <v>0</v>
      </c>
      <c r="AF36" s="76">
        <v>0</v>
      </c>
      <c r="AG36" s="74">
        <v>0</v>
      </c>
      <c r="AH36" s="76">
        <v>0</v>
      </c>
      <c r="AI36" s="76">
        <v>0</v>
      </c>
      <c r="AJ36" s="76">
        <v>0</v>
      </c>
      <c r="AK36" s="80">
        <v>0</v>
      </c>
      <c r="AL36" s="80">
        <v>847.95299999999997</v>
      </c>
      <c r="AM36" s="88"/>
      <c r="AN36" s="88"/>
      <c r="AO36" s="80">
        <v>0</v>
      </c>
      <c r="AP36" s="80">
        <v>176.833</v>
      </c>
      <c r="AQ36" s="80">
        <v>0</v>
      </c>
      <c r="AR36" s="80">
        <v>0</v>
      </c>
      <c r="AS36" s="80">
        <v>0</v>
      </c>
      <c r="AT36" s="80">
        <v>35711.156999999999</v>
      </c>
      <c r="AU36" s="88"/>
      <c r="AV36" s="88"/>
      <c r="AW36" s="88"/>
      <c r="AX36" s="88"/>
      <c r="AY36" s="88"/>
      <c r="AZ36" s="88"/>
      <c r="BA36" s="88"/>
      <c r="BB36" s="88"/>
      <c r="BC36" s="76">
        <v>0</v>
      </c>
      <c r="BD36" s="124"/>
    </row>
    <row r="37" spans="1:59" x14ac:dyDescent="0.55000000000000004">
      <c r="A37" s="63"/>
      <c r="B37" s="63"/>
      <c r="C37" s="63"/>
      <c r="D37" s="63"/>
      <c r="E37" s="72"/>
      <c r="F37" s="72"/>
      <c r="G37" s="63"/>
      <c r="H37" s="72"/>
      <c r="I37" s="63"/>
      <c r="J37" s="63"/>
      <c r="K37" s="72"/>
      <c r="L37" s="63"/>
      <c r="M37" s="63"/>
      <c r="N37" s="72"/>
      <c r="O37" s="63"/>
      <c r="P37" s="63"/>
      <c r="Q37" s="72"/>
      <c r="R37" s="74"/>
      <c r="S37" s="76"/>
      <c r="T37" s="74"/>
      <c r="U37" s="76"/>
      <c r="V37" s="74"/>
      <c r="W37" s="74"/>
      <c r="X37" s="19"/>
      <c r="Y37" s="86"/>
      <c r="Z37" s="76"/>
      <c r="AA37" s="76"/>
      <c r="AB37" s="76"/>
      <c r="AC37" s="76"/>
      <c r="AD37" s="76"/>
      <c r="AE37" s="76"/>
      <c r="AF37" s="76"/>
      <c r="AG37" s="74"/>
      <c r="AH37" s="76"/>
      <c r="AI37" s="76"/>
      <c r="AJ37" s="76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76"/>
      <c r="BD37" s="124"/>
    </row>
    <row r="38" spans="1:59" x14ac:dyDescent="0.55000000000000004">
      <c r="A38" s="331" t="s">
        <v>52</v>
      </c>
      <c r="B38" s="331"/>
      <c r="C38" s="331"/>
      <c r="D38" s="63"/>
      <c r="E38" s="72">
        <v>0</v>
      </c>
      <c r="F38" s="87"/>
      <c r="G38" s="72">
        <v>0</v>
      </c>
      <c r="H38" s="72">
        <v>0</v>
      </c>
      <c r="I38" s="72">
        <v>0</v>
      </c>
      <c r="J38" s="72">
        <v>0</v>
      </c>
      <c r="K38" s="72">
        <v>0</v>
      </c>
      <c r="L38" s="88"/>
      <c r="M38" s="88"/>
      <c r="N38" s="88"/>
      <c r="O38" s="88"/>
      <c r="P38" s="88"/>
      <c r="Q38" s="88"/>
      <c r="R38" s="74">
        <v>0</v>
      </c>
      <c r="S38" s="91">
        <v>0</v>
      </c>
      <c r="T38" s="89"/>
      <c r="U38" s="76">
        <v>0</v>
      </c>
      <c r="V38" s="89"/>
      <c r="W38" s="89"/>
      <c r="X38" s="19">
        <v>0</v>
      </c>
      <c r="Y38" s="90"/>
      <c r="Z38" s="76">
        <v>0</v>
      </c>
      <c r="AA38" s="76">
        <v>0</v>
      </c>
      <c r="AB38" s="76">
        <v>0</v>
      </c>
      <c r="AC38" s="76">
        <v>0</v>
      </c>
      <c r="AD38" s="76">
        <v>0</v>
      </c>
      <c r="AE38" s="76">
        <v>0</v>
      </c>
      <c r="AF38" s="76">
        <v>0</v>
      </c>
      <c r="AG38" s="74">
        <v>0</v>
      </c>
      <c r="AH38" s="76">
        <v>0</v>
      </c>
      <c r="AI38" s="76">
        <v>0</v>
      </c>
      <c r="AJ38" s="76">
        <v>0</v>
      </c>
      <c r="AK38" s="80">
        <v>0</v>
      </c>
      <c r="AL38" s="80">
        <v>20893.503000000004</v>
      </c>
      <c r="AM38" s="88"/>
      <c r="AN38" s="88"/>
      <c r="AO38" s="80">
        <v>0</v>
      </c>
      <c r="AP38" s="80">
        <v>286.56900000000002</v>
      </c>
      <c r="AQ38" s="80">
        <v>0</v>
      </c>
      <c r="AR38" s="80">
        <v>0</v>
      </c>
      <c r="AS38" s="80">
        <v>0</v>
      </c>
      <c r="AT38" s="80">
        <v>178777.872</v>
      </c>
      <c r="AU38" s="88"/>
      <c r="AV38" s="88"/>
      <c r="AW38" s="88"/>
      <c r="AX38" s="88"/>
      <c r="AY38" s="88"/>
      <c r="AZ38" s="88"/>
      <c r="BA38" s="88"/>
      <c r="BB38" s="88"/>
      <c r="BC38" s="76">
        <v>0</v>
      </c>
      <c r="BD38" s="124"/>
    </row>
    <row r="39" spans="1:59" x14ac:dyDescent="0.55000000000000004">
      <c r="A39" s="284"/>
      <c r="B39" s="284"/>
      <c r="C39" s="284"/>
      <c r="D39" s="63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4"/>
      <c r="S39" s="76"/>
      <c r="T39" s="74"/>
      <c r="U39" s="76"/>
      <c r="V39" s="74"/>
      <c r="W39" s="74"/>
      <c r="X39" s="19"/>
      <c r="Y39" s="86"/>
      <c r="Z39" s="76"/>
      <c r="AA39" s="76"/>
      <c r="AB39" s="76"/>
      <c r="AC39" s="76"/>
      <c r="AD39" s="79"/>
      <c r="AE39" s="79"/>
      <c r="AF39" s="79"/>
      <c r="AG39" s="245"/>
      <c r="AH39" s="79"/>
      <c r="AI39" s="79"/>
      <c r="AJ39" s="79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76"/>
      <c r="BD39" s="124"/>
    </row>
    <row r="40" spans="1:59" x14ac:dyDescent="0.55000000000000004">
      <c r="A40" s="284">
        <v>1</v>
      </c>
      <c r="B40" s="284">
        <v>1</v>
      </c>
      <c r="C40" s="284" t="s">
        <v>51</v>
      </c>
      <c r="D40" s="63" t="s">
        <v>54</v>
      </c>
      <c r="E40" s="72">
        <v>0</v>
      </c>
      <c r="F40" s="87"/>
      <c r="G40" s="72">
        <v>0</v>
      </c>
      <c r="H40" s="72">
        <v>0</v>
      </c>
      <c r="I40" s="72">
        <v>0</v>
      </c>
      <c r="J40" s="72">
        <v>0</v>
      </c>
      <c r="K40" s="72">
        <v>0</v>
      </c>
      <c r="L40" s="88"/>
      <c r="M40" s="88"/>
      <c r="N40" s="88"/>
      <c r="O40" s="88"/>
      <c r="P40" s="88"/>
      <c r="Q40" s="88"/>
      <c r="R40" s="74">
        <v>0</v>
      </c>
      <c r="S40" s="76">
        <v>0</v>
      </c>
      <c r="T40" s="89"/>
      <c r="U40" s="76">
        <v>0</v>
      </c>
      <c r="V40" s="89"/>
      <c r="W40" s="89"/>
      <c r="X40" s="19">
        <v>0</v>
      </c>
      <c r="Y40" s="90"/>
      <c r="Z40" s="76">
        <v>0</v>
      </c>
      <c r="AA40" s="76">
        <v>0</v>
      </c>
      <c r="AB40" s="76">
        <v>0</v>
      </c>
      <c r="AC40" s="76">
        <v>0</v>
      </c>
      <c r="AD40" s="79">
        <v>0</v>
      </c>
      <c r="AE40" s="79">
        <v>0</v>
      </c>
      <c r="AF40" s="79">
        <v>0</v>
      </c>
      <c r="AG40" s="245">
        <v>0</v>
      </c>
      <c r="AH40" s="79">
        <v>0</v>
      </c>
      <c r="AI40" s="79">
        <v>0</v>
      </c>
      <c r="AJ40" s="79">
        <v>0</v>
      </c>
      <c r="AK40" s="80">
        <v>0</v>
      </c>
      <c r="AL40" s="80">
        <v>17.725000000000001</v>
      </c>
      <c r="AM40" s="88"/>
      <c r="AN40" s="88"/>
      <c r="AO40" s="80">
        <v>0</v>
      </c>
      <c r="AP40" s="80">
        <v>0</v>
      </c>
      <c r="AQ40" s="80">
        <v>0</v>
      </c>
      <c r="AR40" s="80">
        <v>0</v>
      </c>
      <c r="AS40" s="80">
        <v>0</v>
      </c>
      <c r="AT40" s="80">
        <v>130.65700000000001</v>
      </c>
      <c r="AU40" s="88"/>
      <c r="AV40" s="88"/>
      <c r="AW40" s="88"/>
      <c r="AX40" s="88"/>
      <c r="AY40" s="88"/>
      <c r="AZ40" s="88"/>
      <c r="BA40" s="88"/>
      <c r="BB40" s="88"/>
      <c r="BC40" s="76">
        <v>0</v>
      </c>
      <c r="BD40" s="124"/>
    </row>
    <row r="41" spans="1:59" x14ac:dyDescent="0.55000000000000004">
      <c r="A41" s="63">
        <v>2</v>
      </c>
      <c r="B41" s="63">
        <v>3</v>
      </c>
      <c r="C41" s="63" t="s">
        <v>51</v>
      </c>
      <c r="D41" s="63" t="s">
        <v>54</v>
      </c>
      <c r="E41" s="72">
        <v>0</v>
      </c>
      <c r="F41" s="87"/>
      <c r="G41" s="72">
        <v>0</v>
      </c>
      <c r="H41" s="72">
        <v>0</v>
      </c>
      <c r="I41" s="72">
        <v>0</v>
      </c>
      <c r="J41" s="72">
        <v>0</v>
      </c>
      <c r="K41" s="72">
        <v>0</v>
      </c>
      <c r="L41" s="88"/>
      <c r="M41" s="88"/>
      <c r="N41" s="88"/>
      <c r="O41" s="88"/>
      <c r="P41" s="88"/>
      <c r="Q41" s="88"/>
      <c r="R41" s="74">
        <v>0</v>
      </c>
      <c r="S41" s="91">
        <v>0</v>
      </c>
      <c r="T41" s="89"/>
      <c r="U41" s="76">
        <v>0</v>
      </c>
      <c r="V41" s="89"/>
      <c r="W41" s="89"/>
      <c r="X41" s="19">
        <v>0</v>
      </c>
      <c r="Y41" s="90"/>
      <c r="Z41" s="76">
        <v>0</v>
      </c>
      <c r="AA41" s="76">
        <v>0</v>
      </c>
      <c r="AB41" s="76">
        <v>0</v>
      </c>
      <c r="AC41" s="19">
        <v>0</v>
      </c>
      <c r="AD41" s="76">
        <v>0</v>
      </c>
      <c r="AE41" s="76">
        <v>0</v>
      </c>
      <c r="AF41" s="76">
        <v>0</v>
      </c>
      <c r="AG41" s="74">
        <v>0</v>
      </c>
      <c r="AH41" s="76">
        <v>0</v>
      </c>
      <c r="AI41" s="76">
        <v>0</v>
      </c>
      <c r="AJ41" s="76">
        <v>0</v>
      </c>
      <c r="AK41" s="80">
        <v>0</v>
      </c>
      <c r="AL41" s="80">
        <v>469.63699999999994</v>
      </c>
      <c r="AM41" s="88"/>
      <c r="AN41" s="88"/>
      <c r="AO41" s="80">
        <v>0</v>
      </c>
      <c r="AP41" s="80">
        <v>20.730000000000004</v>
      </c>
      <c r="AQ41" s="80">
        <v>0</v>
      </c>
      <c r="AR41" s="80">
        <v>0</v>
      </c>
      <c r="AS41" s="80">
        <v>0</v>
      </c>
      <c r="AT41" s="80">
        <v>3376.1480000000001</v>
      </c>
      <c r="AU41" s="88"/>
      <c r="AV41" s="88"/>
      <c r="AW41" s="88"/>
      <c r="AX41" s="88"/>
      <c r="AY41" s="88"/>
      <c r="AZ41" s="88"/>
      <c r="BA41" s="88"/>
      <c r="BB41" s="88"/>
      <c r="BC41" s="76">
        <v>0</v>
      </c>
      <c r="BD41" s="124"/>
    </row>
    <row r="42" spans="1:59" x14ac:dyDescent="0.55000000000000004">
      <c r="A42" s="284"/>
      <c r="B42" s="284"/>
      <c r="C42" s="284"/>
      <c r="D42" s="63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4"/>
      <c r="S42" s="76"/>
      <c r="T42" s="74"/>
      <c r="U42" s="76"/>
      <c r="V42" s="74"/>
      <c r="W42" s="74"/>
      <c r="X42" s="19"/>
      <c r="Y42" s="86"/>
      <c r="Z42" s="76"/>
      <c r="AA42" s="76"/>
      <c r="AB42" s="76"/>
      <c r="AC42" s="76"/>
      <c r="AD42" s="79"/>
      <c r="AE42" s="79"/>
      <c r="AF42" s="79"/>
      <c r="AG42" s="245"/>
      <c r="AH42" s="79"/>
      <c r="AI42" s="79"/>
      <c r="AJ42" s="79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76"/>
      <c r="BD42" s="124"/>
    </row>
    <row r="43" spans="1:59" x14ac:dyDescent="0.55000000000000004">
      <c r="A43" s="331" t="s">
        <v>52</v>
      </c>
      <c r="B43" s="331"/>
      <c r="C43" s="331"/>
      <c r="D43" s="63"/>
      <c r="E43" s="72">
        <v>0</v>
      </c>
      <c r="F43" s="87"/>
      <c r="G43" s="72">
        <v>0</v>
      </c>
      <c r="H43" s="72">
        <v>0</v>
      </c>
      <c r="I43" s="72">
        <v>0</v>
      </c>
      <c r="J43" s="72">
        <v>0</v>
      </c>
      <c r="K43" s="72">
        <v>0</v>
      </c>
      <c r="L43" s="88"/>
      <c r="M43" s="88"/>
      <c r="N43" s="88"/>
      <c r="O43" s="88"/>
      <c r="P43" s="88"/>
      <c r="Q43" s="88"/>
      <c r="R43" s="74">
        <v>0</v>
      </c>
      <c r="S43" s="76">
        <v>0</v>
      </c>
      <c r="T43" s="89"/>
      <c r="U43" s="76">
        <v>0</v>
      </c>
      <c r="V43" s="89"/>
      <c r="W43" s="89"/>
      <c r="X43" s="19">
        <v>0</v>
      </c>
      <c r="Y43" s="90"/>
      <c r="Z43" s="76">
        <v>0</v>
      </c>
      <c r="AA43" s="76">
        <v>0</v>
      </c>
      <c r="AB43" s="76">
        <v>0</v>
      </c>
      <c r="AC43" s="76">
        <v>0</v>
      </c>
      <c r="AD43" s="76">
        <v>0</v>
      </c>
      <c r="AE43" s="76">
        <v>0</v>
      </c>
      <c r="AF43" s="76">
        <v>0</v>
      </c>
      <c r="AG43" s="74">
        <v>0</v>
      </c>
      <c r="AH43" s="76">
        <v>0</v>
      </c>
      <c r="AI43" s="76">
        <v>0</v>
      </c>
      <c r="AJ43" s="76">
        <v>0</v>
      </c>
      <c r="AK43" s="80">
        <v>0</v>
      </c>
      <c r="AL43" s="80">
        <v>487.36199999999997</v>
      </c>
      <c r="AM43" s="88"/>
      <c r="AN43" s="88"/>
      <c r="AO43" s="80">
        <v>0</v>
      </c>
      <c r="AP43" s="80">
        <v>20.730000000000004</v>
      </c>
      <c r="AQ43" s="80">
        <v>0</v>
      </c>
      <c r="AR43" s="80">
        <v>0</v>
      </c>
      <c r="AS43" s="80">
        <v>0</v>
      </c>
      <c r="AT43" s="80">
        <v>3506.8050000000003</v>
      </c>
      <c r="AU43" s="88"/>
      <c r="AV43" s="88"/>
      <c r="AW43" s="88"/>
      <c r="AX43" s="88"/>
      <c r="AY43" s="88"/>
      <c r="AZ43" s="88"/>
      <c r="BA43" s="88"/>
      <c r="BB43" s="88"/>
      <c r="BC43" s="76">
        <v>0</v>
      </c>
      <c r="BD43" s="124"/>
    </row>
    <row r="44" spans="1:59" x14ac:dyDescent="0.55000000000000004">
      <c r="A44" s="63"/>
      <c r="B44" s="63"/>
      <c r="C44" s="63"/>
      <c r="D44" s="63"/>
      <c r="E44" s="72"/>
      <c r="F44" s="72"/>
      <c r="G44" s="63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4"/>
      <c r="S44" s="76"/>
      <c r="T44" s="74"/>
      <c r="U44" s="76"/>
      <c r="V44" s="74"/>
      <c r="W44" s="74"/>
      <c r="X44" s="19"/>
      <c r="Y44" s="86"/>
      <c r="Z44" s="76"/>
      <c r="AA44" s="76"/>
      <c r="AB44" s="76"/>
      <c r="AC44" s="76"/>
      <c r="AD44" s="79"/>
      <c r="AE44" s="79"/>
      <c r="AF44" s="79"/>
      <c r="AG44" s="245"/>
      <c r="AH44" s="79"/>
      <c r="AI44" s="79"/>
      <c r="AJ44" s="79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76"/>
      <c r="BD44" s="124"/>
    </row>
    <row r="45" spans="1:59" ht="30.75" customHeight="1" x14ac:dyDescent="0.55000000000000004">
      <c r="A45" s="332" t="s">
        <v>57</v>
      </c>
      <c r="B45" s="333"/>
      <c r="C45" s="333"/>
      <c r="D45" s="334"/>
      <c r="E45" s="72">
        <v>0</v>
      </c>
      <c r="F45" s="87"/>
      <c r="G45" s="72">
        <v>0</v>
      </c>
      <c r="H45" s="72">
        <v>0</v>
      </c>
      <c r="I45" s="72">
        <v>0</v>
      </c>
      <c r="J45" s="72">
        <v>0</v>
      </c>
      <c r="K45" s="72">
        <v>0</v>
      </c>
      <c r="L45" s="88"/>
      <c r="M45" s="88"/>
      <c r="N45" s="88"/>
      <c r="O45" s="88"/>
      <c r="P45" s="88"/>
      <c r="Q45" s="88"/>
      <c r="R45" s="74">
        <v>0</v>
      </c>
      <c r="S45" s="74">
        <v>0</v>
      </c>
      <c r="T45" s="89"/>
      <c r="U45" s="74">
        <v>0</v>
      </c>
      <c r="V45" s="89"/>
      <c r="W45" s="89"/>
      <c r="X45" s="86">
        <v>0</v>
      </c>
      <c r="Y45" s="90"/>
      <c r="Z45" s="76">
        <v>0</v>
      </c>
      <c r="AA45" s="76">
        <v>0</v>
      </c>
      <c r="AB45" s="76">
        <v>0</v>
      </c>
      <c r="AC45" s="76">
        <v>0</v>
      </c>
      <c r="AD45" s="76">
        <v>0</v>
      </c>
      <c r="AE45" s="76">
        <v>0</v>
      </c>
      <c r="AF45" s="76">
        <v>0</v>
      </c>
      <c r="AG45" s="74">
        <v>0</v>
      </c>
      <c r="AH45" s="76">
        <v>0</v>
      </c>
      <c r="AI45" s="76">
        <v>0</v>
      </c>
      <c r="AJ45" s="76">
        <v>0</v>
      </c>
      <c r="AK45" s="80">
        <v>0</v>
      </c>
      <c r="AL45" s="80">
        <v>41531.245000000017</v>
      </c>
      <c r="AM45" s="88"/>
      <c r="AN45" s="88"/>
      <c r="AO45" s="80">
        <v>0</v>
      </c>
      <c r="AP45" s="80">
        <v>1376.2459999999999</v>
      </c>
      <c r="AQ45" s="80">
        <v>0</v>
      </c>
      <c r="AR45" s="80">
        <v>0</v>
      </c>
      <c r="AS45" s="80">
        <v>0</v>
      </c>
      <c r="AT45" s="80">
        <v>482523.21300000005</v>
      </c>
      <c r="AU45" s="88"/>
      <c r="AV45" s="88"/>
      <c r="AW45" s="88"/>
      <c r="AX45" s="88"/>
      <c r="AY45" s="88"/>
      <c r="AZ45" s="88"/>
      <c r="BA45" s="88"/>
      <c r="BB45" s="88"/>
      <c r="BC45" s="91">
        <v>0</v>
      </c>
      <c r="BD45" s="124"/>
    </row>
    <row r="46" spans="1:59" x14ac:dyDescent="0.55000000000000004">
      <c r="A46" s="296"/>
      <c r="B46" s="296"/>
      <c r="C46" s="296"/>
      <c r="D46" s="296"/>
      <c r="E46" s="72"/>
      <c r="F46" s="72"/>
      <c r="G46" s="63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4"/>
      <c r="S46" s="76"/>
      <c r="T46" s="76"/>
      <c r="U46" s="76"/>
      <c r="V46" s="76"/>
      <c r="W46" s="76"/>
      <c r="X46" s="19"/>
      <c r="Y46" s="19"/>
      <c r="Z46" s="76"/>
      <c r="AA46" s="76"/>
      <c r="AB46" s="76"/>
      <c r="AC46" s="76"/>
      <c r="AD46" s="76"/>
      <c r="AE46" s="76"/>
      <c r="AF46" s="76"/>
      <c r="AG46" s="74"/>
      <c r="AH46" s="76"/>
      <c r="AI46" s="76"/>
      <c r="AJ46" s="76"/>
      <c r="AK46" s="80"/>
      <c r="AL46" s="80"/>
      <c r="AM46" s="80"/>
      <c r="AN46" s="80"/>
      <c r="AO46" s="80"/>
      <c r="AP46" s="289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76"/>
      <c r="BD46" s="124"/>
    </row>
    <row r="47" spans="1:59" s="60" customFormat="1" x14ac:dyDescent="0.55000000000000004">
      <c r="A47" s="322" t="s">
        <v>66</v>
      </c>
      <c r="B47" s="323"/>
      <c r="C47" s="323"/>
      <c r="D47" s="323"/>
      <c r="E47" s="324"/>
      <c r="F47" s="293"/>
      <c r="G47" s="63"/>
      <c r="H47" s="72"/>
      <c r="I47" s="72"/>
      <c r="J47" s="63"/>
      <c r="K47" s="72"/>
      <c r="L47" s="72"/>
      <c r="M47" s="63"/>
      <c r="N47" s="72"/>
      <c r="O47" s="72"/>
      <c r="P47" s="63"/>
      <c r="Q47" s="72"/>
      <c r="R47" s="74"/>
      <c r="S47" s="76"/>
      <c r="T47" s="76"/>
      <c r="U47" s="76"/>
      <c r="V47" s="76"/>
      <c r="W47" s="76"/>
      <c r="X47" s="19"/>
      <c r="Y47" s="19"/>
      <c r="Z47" s="76"/>
      <c r="AA47" s="76"/>
      <c r="AB47" s="76"/>
      <c r="AC47" s="76"/>
      <c r="AD47" s="76"/>
      <c r="AE47" s="79"/>
      <c r="AF47" s="79"/>
      <c r="AG47" s="245"/>
      <c r="AH47" s="79"/>
      <c r="AI47" s="79"/>
      <c r="AJ47" s="79"/>
      <c r="AK47" s="289"/>
      <c r="AL47" s="80"/>
      <c r="AM47" s="289"/>
      <c r="AN47" s="80"/>
      <c r="AO47" s="289"/>
      <c r="AP47" s="289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76"/>
      <c r="BD47" s="124"/>
      <c r="BG47" s="125"/>
    </row>
    <row r="48" spans="1:59" x14ac:dyDescent="0.55000000000000004">
      <c r="A48" s="291"/>
      <c r="B48" s="292"/>
      <c r="C48" s="292"/>
      <c r="D48" s="292"/>
      <c r="E48" s="293"/>
      <c r="F48" s="293"/>
      <c r="G48" s="63"/>
      <c r="H48" s="72"/>
      <c r="I48" s="63"/>
      <c r="J48" s="72"/>
      <c r="K48" s="72"/>
      <c r="L48" s="63"/>
      <c r="M48" s="63"/>
      <c r="N48" s="72"/>
      <c r="O48" s="63"/>
      <c r="P48" s="63"/>
      <c r="Q48" s="72"/>
      <c r="R48" s="74"/>
      <c r="S48" s="76"/>
      <c r="T48" s="256"/>
      <c r="U48" s="76"/>
      <c r="V48" s="256"/>
      <c r="W48" s="256"/>
      <c r="X48" s="19"/>
      <c r="Y48" s="257"/>
      <c r="Z48" s="76"/>
      <c r="AA48" s="76"/>
      <c r="AB48" s="76"/>
      <c r="AC48" s="76"/>
      <c r="AD48" s="76"/>
      <c r="AE48" s="79"/>
      <c r="AF48" s="79"/>
      <c r="AG48" s="245"/>
      <c r="AH48" s="79"/>
      <c r="AI48" s="79"/>
      <c r="AJ48" s="79"/>
      <c r="AK48" s="80"/>
      <c r="AL48" s="80"/>
      <c r="AM48" s="289"/>
      <c r="AN48" s="80"/>
      <c r="AO48" s="289"/>
      <c r="AP48" s="289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76"/>
      <c r="BD48" s="124"/>
    </row>
    <row r="49" spans="1:59" x14ac:dyDescent="0.55000000000000004">
      <c r="A49" s="63">
        <v>1</v>
      </c>
      <c r="B49" s="292">
        <v>1</v>
      </c>
      <c r="C49" s="63" t="s">
        <v>51</v>
      </c>
      <c r="D49" s="63" t="s">
        <v>67</v>
      </c>
      <c r="E49" s="193">
        <v>26.298999999999999</v>
      </c>
      <c r="F49" s="88"/>
      <c r="G49" s="221">
        <v>1.56</v>
      </c>
      <c r="H49" s="72">
        <v>27.859000000000002</v>
      </c>
      <c r="I49" s="72">
        <v>3562.5509999999999</v>
      </c>
      <c r="J49" s="72">
        <v>3562.5509999999999</v>
      </c>
      <c r="K49" s="72">
        <v>3558.6030000000001</v>
      </c>
      <c r="L49" s="88"/>
      <c r="M49" s="88"/>
      <c r="N49" s="88"/>
      <c r="O49" s="88"/>
      <c r="P49" s="88"/>
      <c r="Q49" s="88"/>
      <c r="R49" s="98">
        <v>5.5996266915538957</v>
      </c>
      <c r="S49" s="76">
        <v>0.90664496049796506</v>
      </c>
      <c r="T49" s="88"/>
      <c r="U49" s="76">
        <v>122.81717596361025</v>
      </c>
      <c r="V49" s="103"/>
      <c r="W49" s="103"/>
      <c r="X49" s="19">
        <v>7.3820697584399486</v>
      </c>
      <c r="Y49" s="258"/>
      <c r="Z49" s="76">
        <v>29.006944444444443</v>
      </c>
      <c r="AA49" s="76">
        <v>0.99305555555555547</v>
      </c>
      <c r="AB49" s="19">
        <v>720</v>
      </c>
      <c r="AC49" s="76">
        <v>696.16666666666663</v>
      </c>
      <c r="AD49" s="79">
        <v>23.833333333333332</v>
      </c>
      <c r="AE49" s="79">
        <v>0</v>
      </c>
      <c r="AF49" s="79">
        <v>0</v>
      </c>
      <c r="AG49" s="245">
        <v>23.833333333333332</v>
      </c>
      <c r="AH49" s="79">
        <v>0</v>
      </c>
      <c r="AI49" s="79">
        <v>0</v>
      </c>
      <c r="AJ49" s="79">
        <v>0</v>
      </c>
      <c r="AK49" s="80">
        <v>228.38399999999999</v>
      </c>
      <c r="AL49" s="80">
        <v>1899.1300000000003</v>
      </c>
      <c r="AM49" s="88"/>
      <c r="AN49" s="88"/>
      <c r="AO49" s="80">
        <v>11.329000000000002</v>
      </c>
      <c r="AP49" s="80">
        <v>170.77999999999994</v>
      </c>
      <c r="AQ49" s="80">
        <v>37783.277999999998</v>
      </c>
      <c r="AR49" s="80">
        <v>37780.837999999996</v>
      </c>
      <c r="AS49" s="80">
        <v>37730.817000000003</v>
      </c>
      <c r="AT49" s="80">
        <v>366572.5529999999</v>
      </c>
      <c r="AU49" s="88"/>
      <c r="AV49" s="88"/>
      <c r="AW49" s="88"/>
      <c r="AX49" s="88"/>
      <c r="AY49" s="88"/>
      <c r="AZ49" s="88"/>
      <c r="BA49" s="88"/>
      <c r="BB49" s="88"/>
      <c r="BC49" s="76">
        <v>333.22500000000002</v>
      </c>
      <c r="BD49" s="124"/>
      <c r="BE49" s="270">
        <v>2184</v>
      </c>
      <c r="BF49" s="266">
        <v>2183</v>
      </c>
    </row>
    <row r="50" spans="1:59" x14ac:dyDescent="0.55000000000000004">
      <c r="A50" s="63">
        <v>2</v>
      </c>
      <c r="B50" s="292">
        <v>3</v>
      </c>
      <c r="C50" s="63" t="s">
        <v>51</v>
      </c>
      <c r="D50" s="63" t="s">
        <v>67</v>
      </c>
      <c r="E50" s="193">
        <v>0</v>
      </c>
      <c r="F50" s="88"/>
      <c r="G50" s="221">
        <v>0</v>
      </c>
      <c r="H50" s="221">
        <v>0</v>
      </c>
      <c r="I50" s="72">
        <v>0</v>
      </c>
      <c r="J50" s="72">
        <v>0</v>
      </c>
      <c r="K50" s="72">
        <v>0</v>
      </c>
      <c r="L50" s="88"/>
      <c r="M50" s="88"/>
      <c r="N50" s="88"/>
      <c r="O50" s="88"/>
      <c r="P50" s="88"/>
      <c r="Q50" s="88"/>
      <c r="R50" s="74">
        <v>0</v>
      </c>
      <c r="S50" s="76">
        <v>0</v>
      </c>
      <c r="T50" s="88"/>
      <c r="U50" s="76">
        <v>0</v>
      </c>
      <c r="V50" s="103"/>
      <c r="W50" s="103"/>
      <c r="X50" s="19">
        <v>0</v>
      </c>
      <c r="Y50" s="258"/>
      <c r="Z50" s="76">
        <v>0</v>
      </c>
      <c r="AA50" s="76">
        <v>0</v>
      </c>
      <c r="AB50" s="76">
        <v>0</v>
      </c>
      <c r="AC50" s="76">
        <v>0</v>
      </c>
      <c r="AD50" s="79">
        <v>0</v>
      </c>
      <c r="AE50" s="79">
        <v>0</v>
      </c>
      <c r="AF50" s="79">
        <v>0</v>
      </c>
      <c r="AG50" s="245">
        <v>0</v>
      </c>
      <c r="AH50" s="79">
        <v>0</v>
      </c>
      <c r="AI50" s="79">
        <v>0</v>
      </c>
      <c r="AJ50" s="79">
        <v>0</v>
      </c>
      <c r="AK50" s="80">
        <v>0</v>
      </c>
      <c r="AL50" s="80">
        <v>527.05600000000015</v>
      </c>
      <c r="AM50" s="88"/>
      <c r="AN50" s="88"/>
      <c r="AO50" s="80">
        <v>0</v>
      </c>
      <c r="AP50" s="80">
        <v>1060.116</v>
      </c>
      <c r="AQ50" s="80">
        <v>0</v>
      </c>
      <c r="AR50" s="80">
        <v>0</v>
      </c>
      <c r="AS50" s="80">
        <v>0</v>
      </c>
      <c r="AT50" s="80">
        <v>89383.67</v>
      </c>
      <c r="AU50" s="88"/>
      <c r="AV50" s="88"/>
      <c r="AW50" s="88"/>
      <c r="AX50" s="88"/>
      <c r="AY50" s="88"/>
      <c r="AZ50" s="88"/>
      <c r="BA50" s="88"/>
      <c r="BB50" s="88"/>
      <c r="BC50" s="76">
        <v>0</v>
      </c>
      <c r="BD50" s="124"/>
      <c r="BE50" s="270"/>
      <c r="BF50" s="266"/>
    </row>
    <row r="51" spans="1:59" x14ac:dyDescent="0.55000000000000004">
      <c r="A51" s="63">
        <v>3</v>
      </c>
      <c r="B51" s="292">
        <v>4</v>
      </c>
      <c r="C51" s="63" t="s">
        <v>51</v>
      </c>
      <c r="D51" s="63" t="s">
        <v>67</v>
      </c>
      <c r="E51" s="193">
        <v>0.93799999999999994</v>
      </c>
      <c r="F51" s="88"/>
      <c r="G51" s="221">
        <v>31.407</v>
      </c>
      <c r="H51" s="72">
        <v>32.344999999999999</v>
      </c>
      <c r="I51" s="72">
        <v>115.721</v>
      </c>
      <c r="J51" s="72">
        <v>115.721</v>
      </c>
      <c r="K51" s="72">
        <v>115.593</v>
      </c>
      <c r="L51" s="88"/>
      <c r="M51" s="88"/>
      <c r="N51" s="88"/>
      <c r="O51" s="88"/>
      <c r="P51" s="88"/>
      <c r="Q51" s="88"/>
      <c r="R51" s="74">
        <v>97.100015458339769</v>
      </c>
      <c r="S51" s="76">
        <v>3.1266666666666665E-2</v>
      </c>
      <c r="T51" s="88"/>
      <c r="U51" s="76">
        <v>3.8573666666666666</v>
      </c>
      <c r="V51" s="103"/>
      <c r="W51" s="103"/>
      <c r="X51" s="19">
        <v>8.1057025086198689</v>
      </c>
      <c r="Y51" s="258"/>
      <c r="Z51" s="76">
        <v>30</v>
      </c>
      <c r="AA51" s="76">
        <v>0</v>
      </c>
      <c r="AB51" s="76">
        <v>720</v>
      </c>
      <c r="AC51" s="76">
        <v>720</v>
      </c>
      <c r="AD51" s="79">
        <v>0</v>
      </c>
      <c r="AE51" s="79">
        <v>0</v>
      </c>
      <c r="AF51" s="79">
        <v>0</v>
      </c>
      <c r="AG51" s="245">
        <v>0</v>
      </c>
      <c r="AH51" s="79">
        <v>0</v>
      </c>
      <c r="AI51" s="79">
        <v>0</v>
      </c>
      <c r="AJ51" s="79">
        <v>0</v>
      </c>
      <c r="AK51" s="80">
        <v>3.4660000000000002</v>
      </c>
      <c r="AL51" s="80">
        <v>730.56899999999985</v>
      </c>
      <c r="AM51" s="88"/>
      <c r="AN51" s="88"/>
      <c r="AO51" s="80">
        <v>116.051</v>
      </c>
      <c r="AP51" s="80">
        <v>895.61699999999996</v>
      </c>
      <c r="AQ51" s="80">
        <v>540.69100000000003</v>
      </c>
      <c r="AR51" s="80">
        <v>540.66</v>
      </c>
      <c r="AS51" s="80">
        <v>539.95899999999995</v>
      </c>
      <c r="AT51" s="80">
        <v>127171.65599999997</v>
      </c>
      <c r="AU51" s="88"/>
      <c r="AV51" s="88"/>
      <c r="AW51" s="88"/>
      <c r="AX51" s="88"/>
      <c r="AY51" s="88"/>
      <c r="AZ51" s="88"/>
      <c r="BA51" s="88"/>
      <c r="BB51" s="88"/>
      <c r="BC51" s="76">
        <v>334.47916666666663</v>
      </c>
      <c r="BD51" s="124"/>
      <c r="BE51" s="270">
        <v>2184</v>
      </c>
      <c r="BF51" s="266">
        <v>2184</v>
      </c>
    </row>
    <row r="52" spans="1:59" x14ac:dyDescent="0.55000000000000004">
      <c r="A52" s="63">
        <v>4</v>
      </c>
      <c r="B52" s="284">
        <v>9</v>
      </c>
      <c r="C52" s="63" t="s">
        <v>51</v>
      </c>
      <c r="D52" s="63" t="s">
        <v>67</v>
      </c>
      <c r="E52" s="193">
        <v>15.022</v>
      </c>
      <c r="F52" s="87"/>
      <c r="G52" s="221">
        <v>3.2090000000000001</v>
      </c>
      <c r="H52" s="72">
        <v>18.231000000000002</v>
      </c>
      <c r="I52" s="72">
        <v>2078.8139999999999</v>
      </c>
      <c r="J52" s="72">
        <v>2078.8139999999999</v>
      </c>
      <c r="K52" s="72">
        <v>2076.5100000000002</v>
      </c>
      <c r="L52" s="88"/>
      <c r="M52" s="88"/>
      <c r="N52" s="88"/>
      <c r="O52" s="88"/>
      <c r="P52" s="88"/>
      <c r="Q52" s="88"/>
      <c r="R52" s="74">
        <v>17.601886895946464</v>
      </c>
      <c r="S52" s="76">
        <v>0.51207726723954272</v>
      </c>
      <c r="T52" s="88"/>
      <c r="U52" s="76">
        <v>70.863626162914571</v>
      </c>
      <c r="V52" s="89"/>
      <c r="W52" s="89"/>
      <c r="X52" s="19">
        <v>7.226235728641428</v>
      </c>
      <c r="Y52" s="90"/>
      <c r="Z52" s="76">
        <v>29.335416666666664</v>
      </c>
      <c r="AA52" s="76">
        <v>0.66458333333333341</v>
      </c>
      <c r="AB52" s="76">
        <v>720</v>
      </c>
      <c r="AC52" s="76">
        <v>704.05</v>
      </c>
      <c r="AD52" s="79">
        <v>15.950000000000001</v>
      </c>
      <c r="AE52" s="79">
        <v>0</v>
      </c>
      <c r="AF52" s="79">
        <v>0</v>
      </c>
      <c r="AG52" s="245">
        <v>15.950000000000001</v>
      </c>
      <c r="AH52" s="79">
        <v>0</v>
      </c>
      <c r="AI52" s="79">
        <v>0</v>
      </c>
      <c r="AJ52" s="79">
        <v>0</v>
      </c>
      <c r="AK52" s="80">
        <v>158.26900000000003</v>
      </c>
      <c r="AL52" s="80">
        <v>1562.9619999999998</v>
      </c>
      <c r="AM52" s="88"/>
      <c r="AN52" s="88"/>
      <c r="AO52" s="80">
        <v>19.755999999999997</v>
      </c>
      <c r="AP52" s="80">
        <v>169.03499999999994</v>
      </c>
      <c r="AQ52" s="80">
        <v>26443.174000000003</v>
      </c>
      <c r="AR52" s="80">
        <v>26441.126</v>
      </c>
      <c r="AS52" s="80">
        <v>26402.657999999996</v>
      </c>
      <c r="AT52" s="80">
        <v>350164</v>
      </c>
      <c r="AU52" s="88"/>
      <c r="AV52" s="88"/>
      <c r="AW52" s="88"/>
      <c r="AX52" s="88"/>
      <c r="AY52" s="88"/>
      <c r="AZ52" s="88"/>
      <c r="BA52" s="88"/>
      <c r="BB52" s="88"/>
      <c r="BC52" s="76">
        <v>332.84513888888887</v>
      </c>
      <c r="BD52" s="124"/>
      <c r="BE52" s="270">
        <v>2184</v>
      </c>
      <c r="BF52" s="266">
        <v>2183.2333333333336</v>
      </c>
    </row>
    <row r="53" spans="1:59" x14ac:dyDescent="0.55000000000000004">
      <c r="A53" s="63">
        <v>5</v>
      </c>
      <c r="B53" s="284">
        <v>10</v>
      </c>
      <c r="C53" s="63" t="s">
        <v>51</v>
      </c>
      <c r="D53" s="63" t="s">
        <v>67</v>
      </c>
      <c r="E53" s="193">
        <v>17.475000000000001</v>
      </c>
      <c r="F53" s="87"/>
      <c r="G53" s="221">
        <v>50.335999999999999</v>
      </c>
      <c r="H53" s="72">
        <v>67.811000000000007</v>
      </c>
      <c r="I53" s="72">
        <v>2390.0100000000002</v>
      </c>
      <c r="J53" s="72">
        <v>2390.0100000000002</v>
      </c>
      <c r="K53" s="72">
        <v>2387.3620000000001</v>
      </c>
      <c r="L53" s="88"/>
      <c r="M53" s="88"/>
      <c r="N53" s="88"/>
      <c r="O53" s="88"/>
      <c r="P53" s="88"/>
      <c r="Q53" s="88"/>
      <c r="R53" s="74">
        <v>74.229844715459137</v>
      </c>
      <c r="S53" s="76">
        <v>0.60041529624608125</v>
      </c>
      <c r="T53" s="88"/>
      <c r="U53" s="76">
        <v>82.11722816486963</v>
      </c>
      <c r="V53" s="89"/>
      <c r="W53" s="89"/>
      <c r="X53" s="19">
        <v>7.311684888347747</v>
      </c>
      <c r="Y53" s="90"/>
      <c r="Z53" s="76">
        <v>29.104854771784233</v>
      </c>
      <c r="AA53" s="76">
        <v>0.89514522821576747</v>
      </c>
      <c r="AB53" s="76">
        <v>720</v>
      </c>
      <c r="AC53" s="76">
        <v>698.51651452282158</v>
      </c>
      <c r="AD53" s="79">
        <v>21.483485477178419</v>
      </c>
      <c r="AE53" s="79">
        <v>0</v>
      </c>
      <c r="AF53" s="79">
        <v>0</v>
      </c>
      <c r="AG53" s="245">
        <v>21.483485477178419</v>
      </c>
      <c r="AH53" s="79">
        <v>0</v>
      </c>
      <c r="AI53" s="79">
        <v>0</v>
      </c>
      <c r="AJ53" s="79">
        <v>0</v>
      </c>
      <c r="AK53" s="80">
        <v>117.18600000000001</v>
      </c>
      <c r="AL53" s="80">
        <v>791.48099999999965</v>
      </c>
      <c r="AM53" s="88"/>
      <c r="AN53" s="88"/>
      <c r="AO53" s="80">
        <v>327.60000000000002</v>
      </c>
      <c r="AP53" s="80">
        <v>503.755</v>
      </c>
      <c r="AQ53" s="80">
        <v>19083.603000000003</v>
      </c>
      <c r="AR53" s="80">
        <v>19082.839</v>
      </c>
      <c r="AS53" s="80">
        <v>19061.719000000001</v>
      </c>
      <c r="AT53" s="80">
        <v>200375.26499999998</v>
      </c>
      <c r="AU53" s="88"/>
      <c r="AV53" s="88"/>
      <c r="AW53" s="88"/>
      <c r="AX53" s="88"/>
      <c r="AY53" s="88"/>
      <c r="AZ53" s="88"/>
      <c r="BA53" s="88"/>
      <c r="BB53" s="88"/>
      <c r="BC53" s="76">
        <v>332.85693810511754</v>
      </c>
      <c r="BD53" s="124"/>
      <c r="BE53" s="270">
        <v>2184</v>
      </c>
      <c r="BF53" s="266">
        <v>2182.1166666666668</v>
      </c>
    </row>
    <row r="54" spans="1:59" x14ac:dyDescent="0.55000000000000004">
      <c r="A54" s="63">
        <v>6</v>
      </c>
      <c r="B54" s="284" t="s">
        <v>77</v>
      </c>
      <c r="C54" s="63" t="s">
        <v>51</v>
      </c>
      <c r="D54" s="63" t="s">
        <v>67</v>
      </c>
      <c r="E54" s="72">
        <v>0</v>
      </c>
      <c r="F54" s="87"/>
      <c r="G54" s="72">
        <v>0</v>
      </c>
      <c r="H54" s="72">
        <v>0</v>
      </c>
      <c r="I54" s="72">
        <v>0</v>
      </c>
      <c r="J54" s="72">
        <v>0</v>
      </c>
      <c r="K54" s="72">
        <v>0</v>
      </c>
      <c r="L54" s="88"/>
      <c r="M54" s="88"/>
      <c r="N54" s="88"/>
      <c r="O54" s="88"/>
      <c r="P54" s="88"/>
      <c r="Q54" s="88"/>
      <c r="R54" s="74">
        <v>0</v>
      </c>
      <c r="S54" s="76">
        <v>0</v>
      </c>
      <c r="T54" s="88"/>
      <c r="U54" s="76">
        <v>0</v>
      </c>
      <c r="V54" s="89"/>
      <c r="W54" s="89"/>
      <c r="X54" s="19">
        <v>0</v>
      </c>
      <c r="Y54" s="90"/>
      <c r="Z54" s="76">
        <v>0</v>
      </c>
      <c r="AA54" s="76">
        <v>0</v>
      </c>
      <c r="AB54" s="76">
        <v>0</v>
      </c>
      <c r="AC54" s="76">
        <v>0</v>
      </c>
      <c r="AD54" s="79">
        <v>0</v>
      </c>
      <c r="AE54" s="79">
        <v>0</v>
      </c>
      <c r="AF54" s="79">
        <v>0</v>
      </c>
      <c r="AG54" s="245">
        <v>0</v>
      </c>
      <c r="AH54" s="79">
        <v>0</v>
      </c>
      <c r="AI54" s="79">
        <v>0</v>
      </c>
      <c r="AJ54" s="79">
        <v>0</v>
      </c>
      <c r="AK54" s="80">
        <v>0</v>
      </c>
      <c r="AL54" s="80">
        <v>363.81600000000003</v>
      </c>
      <c r="AM54" s="88"/>
      <c r="AN54" s="88"/>
      <c r="AO54" s="80">
        <v>0</v>
      </c>
      <c r="AP54" s="80">
        <v>393.43099999999998</v>
      </c>
      <c r="AQ54" s="80">
        <v>0</v>
      </c>
      <c r="AR54" s="80">
        <v>0</v>
      </c>
      <c r="AS54" s="80">
        <v>0</v>
      </c>
      <c r="AT54" s="80">
        <v>54879.603000000003</v>
      </c>
      <c r="AU54" s="88"/>
      <c r="AV54" s="88"/>
      <c r="AW54" s="88"/>
      <c r="AX54" s="88"/>
      <c r="AY54" s="88"/>
      <c r="AZ54" s="88"/>
      <c r="BA54" s="88"/>
      <c r="BB54" s="88"/>
      <c r="BC54" s="76">
        <v>0</v>
      </c>
      <c r="BD54" s="124"/>
      <c r="BE54" s="265"/>
      <c r="BF54" s="265"/>
    </row>
    <row r="55" spans="1:59" x14ac:dyDescent="0.55000000000000004">
      <c r="A55" s="63"/>
      <c r="B55" s="63"/>
      <c r="C55" s="63"/>
      <c r="D55" s="63"/>
      <c r="E55" s="72"/>
      <c r="F55" s="72"/>
      <c r="G55" s="63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4"/>
      <c r="S55" s="76"/>
      <c r="T55" s="76"/>
      <c r="U55" s="76"/>
      <c r="V55" s="76"/>
      <c r="W55" s="76"/>
      <c r="X55" s="19"/>
      <c r="Y55" s="19"/>
      <c r="Z55" s="76"/>
      <c r="AA55" s="76"/>
      <c r="AB55" s="76"/>
      <c r="AC55" s="76"/>
      <c r="AD55" s="79"/>
      <c r="AE55" s="79"/>
      <c r="AF55" s="79"/>
      <c r="AG55" s="245"/>
      <c r="AH55" s="79"/>
      <c r="AI55" s="79"/>
      <c r="AJ55" s="79"/>
      <c r="AK55" s="80"/>
      <c r="AL55" s="80"/>
      <c r="AM55" s="80"/>
      <c r="AN55" s="80"/>
      <c r="AO55" s="80"/>
      <c r="AP55" s="80"/>
      <c r="AQ55" s="80"/>
      <c r="AR55" s="80"/>
      <c r="AS55" s="80"/>
      <c r="AT55" s="80"/>
      <c r="AU55" s="80"/>
      <c r="AV55" s="80"/>
      <c r="AW55" s="80"/>
      <c r="AX55" s="80"/>
      <c r="AY55" s="80"/>
      <c r="AZ55" s="80"/>
      <c r="BA55" s="80"/>
      <c r="BB55" s="80"/>
      <c r="BC55" s="76"/>
      <c r="BD55" s="124"/>
    </row>
    <row r="56" spans="1:59" x14ac:dyDescent="0.55000000000000004">
      <c r="A56" s="328" t="s">
        <v>68</v>
      </c>
      <c r="B56" s="329"/>
      <c r="C56" s="330"/>
      <c r="D56" s="63"/>
      <c r="E56" s="72">
        <v>59.734000000000002</v>
      </c>
      <c r="F56" s="72"/>
      <c r="G56" s="72">
        <v>86.512</v>
      </c>
      <c r="H56" s="72">
        <v>146.24600000000001</v>
      </c>
      <c r="I56" s="72">
        <v>8147.0959999999995</v>
      </c>
      <c r="J56" s="72">
        <v>8147.0959999999995</v>
      </c>
      <c r="K56" s="72">
        <v>8138.0680000000002</v>
      </c>
      <c r="L56" s="88"/>
      <c r="M56" s="88"/>
      <c r="N56" s="88"/>
      <c r="O56" s="88"/>
      <c r="P56" s="88"/>
      <c r="Q56" s="88"/>
      <c r="R56" s="74">
        <v>59.155122191376172</v>
      </c>
      <c r="S56" s="74">
        <v>2.0504041906502559</v>
      </c>
      <c r="T56" s="74"/>
      <c r="U56" s="74">
        <v>279.65539695806115</v>
      </c>
      <c r="V56" s="74">
        <v>0</v>
      </c>
      <c r="W56" s="74">
        <v>0</v>
      </c>
      <c r="X56" s="86">
        <v>7.3318956578468866</v>
      </c>
      <c r="Y56" s="86">
        <v>0</v>
      </c>
      <c r="Z56" s="74">
        <v>117.44721588289534</v>
      </c>
      <c r="AA56" s="74">
        <v>2.5527841171046566</v>
      </c>
      <c r="AB56" s="74">
        <v>2880</v>
      </c>
      <c r="AC56" s="74">
        <v>2818.7331811894878</v>
      </c>
      <c r="AD56" s="74">
        <v>61.266818810511751</v>
      </c>
      <c r="AE56" s="74">
        <v>0</v>
      </c>
      <c r="AF56" s="74">
        <v>0</v>
      </c>
      <c r="AG56" s="74">
        <v>61.266818810511751</v>
      </c>
      <c r="AH56" s="74">
        <v>0</v>
      </c>
      <c r="AI56" s="74">
        <v>0</v>
      </c>
      <c r="AJ56" s="74">
        <v>0</v>
      </c>
      <c r="AK56" s="72">
        <v>507.30500000000006</v>
      </c>
      <c r="AL56" s="72">
        <v>5875.0140000000001</v>
      </c>
      <c r="AM56" s="88"/>
      <c r="AN56" s="88"/>
      <c r="AO56" s="72">
        <v>474.73599999999999</v>
      </c>
      <c r="AP56" s="72">
        <v>3192.7339999999999</v>
      </c>
      <c r="AQ56" s="72">
        <v>83850.745999999999</v>
      </c>
      <c r="AR56" s="72">
        <v>83845.462999999989</v>
      </c>
      <c r="AS56" s="72">
        <v>83735.153000000006</v>
      </c>
      <c r="AT56" s="72">
        <v>1188546.747</v>
      </c>
      <c r="AU56" s="88"/>
      <c r="AV56" s="88"/>
      <c r="AW56" s="88"/>
      <c r="AX56" s="88"/>
      <c r="AY56" s="88"/>
      <c r="AZ56" s="88"/>
      <c r="BA56" s="88"/>
      <c r="BB56" s="88"/>
      <c r="BC56" s="74">
        <v>1333.406243660673</v>
      </c>
      <c r="BD56" s="124"/>
    </row>
    <row r="57" spans="1:59" x14ac:dyDescent="0.55000000000000004">
      <c r="A57" s="63"/>
      <c r="B57" s="63"/>
      <c r="C57" s="63"/>
      <c r="D57" s="63"/>
      <c r="E57" s="72"/>
      <c r="F57" s="72"/>
      <c r="G57" s="63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4"/>
      <c r="S57" s="76"/>
      <c r="T57" s="76"/>
      <c r="U57" s="76"/>
      <c r="V57" s="76"/>
      <c r="W57" s="76"/>
      <c r="X57" s="19"/>
      <c r="Y57" s="19"/>
      <c r="Z57" s="76"/>
      <c r="AA57" s="76"/>
      <c r="AB57" s="76"/>
      <c r="AC57" s="76"/>
      <c r="AD57" s="79"/>
      <c r="AE57" s="79"/>
      <c r="AF57" s="79"/>
      <c r="AG57" s="245"/>
      <c r="AH57" s="79"/>
      <c r="AI57" s="79"/>
      <c r="AJ57" s="79"/>
      <c r="AK57" s="80"/>
      <c r="AL57" s="80"/>
      <c r="AM57" s="80"/>
      <c r="AN57" s="80"/>
      <c r="AO57" s="80"/>
      <c r="AP57" s="80"/>
      <c r="AQ57" s="80"/>
      <c r="AR57" s="80"/>
      <c r="AS57" s="80"/>
      <c r="AT57" s="80"/>
      <c r="AU57" s="80"/>
      <c r="AV57" s="80"/>
      <c r="AW57" s="80"/>
      <c r="AX57" s="80"/>
      <c r="AY57" s="80"/>
      <c r="AZ57" s="80"/>
      <c r="BA57" s="80"/>
      <c r="BB57" s="80"/>
      <c r="BC57" s="76"/>
      <c r="BD57" s="124"/>
    </row>
    <row r="58" spans="1:59" x14ac:dyDescent="0.55000000000000004">
      <c r="A58" s="63">
        <v>1</v>
      </c>
      <c r="B58" s="284">
        <v>9</v>
      </c>
      <c r="C58" s="63" t="s">
        <v>51</v>
      </c>
      <c r="D58" s="63" t="s">
        <v>91</v>
      </c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9"/>
      <c r="T58" s="89"/>
      <c r="U58" s="89"/>
      <c r="V58" s="89"/>
      <c r="W58" s="89"/>
      <c r="X58" s="90"/>
      <c r="Y58" s="90"/>
      <c r="Z58" s="89"/>
      <c r="AA58" s="89"/>
      <c r="AB58" s="89"/>
      <c r="AC58" s="89"/>
      <c r="AD58" s="89"/>
      <c r="AE58" s="89"/>
      <c r="AF58" s="89"/>
      <c r="AG58" s="89"/>
      <c r="AH58" s="89"/>
      <c r="AI58" s="89"/>
      <c r="AJ58" s="89"/>
      <c r="AK58" s="87"/>
      <c r="AL58" s="87"/>
      <c r="AM58" s="87"/>
      <c r="AN58" s="72">
        <v>1068</v>
      </c>
      <c r="AO58" s="87"/>
      <c r="AP58" s="87"/>
      <c r="AQ58" s="87"/>
      <c r="AR58" s="87"/>
      <c r="AS58" s="87"/>
      <c r="AT58" s="87"/>
      <c r="AU58" s="87"/>
      <c r="AV58" s="87"/>
      <c r="AW58" s="87"/>
      <c r="AX58" s="87"/>
      <c r="AY58" s="87"/>
      <c r="AZ58" s="87"/>
      <c r="BA58" s="87"/>
      <c r="BB58" s="87"/>
      <c r="BC58" s="87"/>
      <c r="BD58" s="124"/>
    </row>
    <row r="59" spans="1:59" x14ac:dyDescent="0.55000000000000004">
      <c r="A59" s="63"/>
      <c r="B59" s="63"/>
      <c r="C59" s="63"/>
      <c r="D59" s="63"/>
      <c r="E59" s="72"/>
      <c r="F59" s="72"/>
      <c r="G59" s="63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4"/>
      <c r="S59" s="76"/>
      <c r="T59" s="76"/>
      <c r="U59" s="76"/>
      <c r="V59" s="76"/>
      <c r="W59" s="76"/>
      <c r="X59" s="19"/>
      <c r="Y59" s="19"/>
      <c r="Z59" s="76"/>
      <c r="AA59" s="76"/>
      <c r="AB59" s="76"/>
      <c r="AC59" s="76"/>
      <c r="AD59" s="79"/>
      <c r="AE59" s="79"/>
      <c r="AF59" s="79"/>
      <c r="AG59" s="245"/>
      <c r="AH59" s="79"/>
      <c r="AI59" s="79"/>
      <c r="AJ59" s="79"/>
      <c r="AK59" s="80"/>
      <c r="AL59" s="80"/>
      <c r="AM59" s="80"/>
      <c r="AN59" s="80"/>
      <c r="AO59" s="80"/>
      <c r="AP59" s="80"/>
      <c r="AQ59" s="80"/>
      <c r="AR59" s="80"/>
      <c r="AS59" s="80"/>
      <c r="AT59" s="80"/>
      <c r="AU59" s="80"/>
      <c r="AV59" s="80"/>
      <c r="AW59" s="80"/>
      <c r="AX59" s="80"/>
      <c r="AY59" s="80"/>
      <c r="AZ59" s="80"/>
      <c r="BA59" s="80"/>
      <c r="BB59" s="80"/>
      <c r="BC59" s="76"/>
      <c r="BD59" s="124"/>
    </row>
    <row r="60" spans="1:59" x14ac:dyDescent="0.55000000000000004">
      <c r="A60" s="328" t="s">
        <v>68</v>
      </c>
      <c r="B60" s="329"/>
      <c r="C60" s="330"/>
      <c r="D60" s="63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9"/>
      <c r="T60" s="89"/>
      <c r="U60" s="89"/>
      <c r="V60" s="89"/>
      <c r="W60" s="89"/>
      <c r="X60" s="90"/>
      <c r="Y60" s="90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  <c r="AK60" s="87"/>
      <c r="AL60" s="87"/>
      <c r="AM60" s="87"/>
      <c r="AN60" s="72">
        <v>1068</v>
      </c>
      <c r="AO60" s="87"/>
      <c r="AP60" s="87"/>
      <c r="AQ60" s="87"/>
      <c r="AR60" s="87"/>
      <c r="AS60" s="87"/>
      <c r="AT60" s="87"/>
      <c r="AU60" s="87"/>
      <c r="AV60" s="87"/>
      <c r="AW60" s="87"/>
      <c r="AX60" s="87"/>
      <c r="AY60" s="87"/>
      <c r="AZ60" s="87"/>
      <c r="BA60" s="87"/>
      <c r="BB60" s="87"/>
      <c r="BC60" s="87"/>
      <c r="BD60" s="124"/>
    </row>
    <row r="61" spans="1:59" x14ac:dyDescent="0.55000000000000004">
      <c r="A61" s="63"/>
      <c r="B61" s="63"/>
      <c r="C61" s="63"/>
      <c r="D61" s="63"/>
      <c r="E61" s="72"/>
      <c r="F61" s="72"/>
      <c r="G61" s="63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4"/>
      <c r="S61" s="76"/>
      <c r="T61" s="76"/>
      <c r="U61" s="76"/>
      <c r="V61" s="76"/>
      <c r="W61" s="76"/>
      <c r="X61" s="19"/>
      <c r="Y61" s="19"/>
      <c r="Z61" s="76"/>
      <c r="AA61" s="76"/>
      <c r="AB61" s="76"/>
      <c r="AC61" s="76"/>
      <c r="AD61" s="79"/>
      <c r="AE61" s="79"/>
      <c r="AF61" s="79"/>
      <c r="AG61" s="245"/>
      <c r="AH61" s="79"/>
      <c r="AI61" s="79"/>
      <c r="AJ61" s="79"/>
      <c r="AK61" s="80"/>
      <c r="AL61" s="80"/>
      <c r="AM61" s="80"/>
      <c r="AN61" s="80"/>
      <c r="AO61" s="80"/>
      <c r="AP61" s="80"/>
      <c r="AQ61" s="80"/>
      <c r="AR61" s="80"/>
      <c r="AS61" s="80"/>
      <c r="AT61" s="80"/>
      <c r="AU61" s="80"/>
      <c r="AV61" s="80"/>
      <c r="AW61" s="80"/>
      <c r="AX61" s="80"/>
      <c r="AY61" s="80"/>
      <c r="AZ61" s="80"/>
      <c r="BA61" s="80"/>
      <c r="BB61" s="80"/>
      <c r="BC61" s="76"/>
      <c r="BD61" s="124"/>
    </row>
    <row r="62" spans="1:59" x14ac:dyDescent="0.55000000000000004">
      <c r="A62" s="325" t="s">
        <v>69</v>
      </c>
      <c r="B62" s="326"/>
      <c r="C62" s="326"/>
      <c r="D62" s="327"/>
      <c r="E62" s="72">
        <v>59.734000000000002</v>
      </c>
      <c r="F62" s="72">
        <v>0</v>
      </c>
      <c r="G62" s="72">
        <v>86.512</v>
      </c>
      <c r="H62" s="72">
        <v>146.24600000000001</v>
      </c>
      <c r="I62" s="72">
        <v>8147.0959999999995</v>
      </c>
      <c r="J62" s="72">
        <v>8147.0959999999995</v>
      </c>
      <c r="K62" s="72">
        <v>8138.0680000000002</v>
      </c>
      <c r="L62" s="88"/>
      <c r="M62" s="88"/>
      <c r="N62" s="88"/>
      <c r="O62" s="88"/>
      <c r="P62" s="88"/>
      <c r="Q62" s="88"/>
      <c r="R62" s="74">
        <v>59.155122191376172</v>
      </c>
      <c r="S62" s="74">
        <v>2.0504041906502559</v>
      </c>
      <c r="T62" s="74"/>
      <c r="U62" s="74">
        <v>279.65539695806115</v>
      </c>
      <c r="V62" s="74">
        <v>0</v>
      </c>
      <c r="W62" s="74">
        <v>0</v>
      </c>
      <c r="X62" s="86">
        <v>7.3318956578468866</v>
      </c>
      <c r="Y62" s="86">
        <v>0</v>
      </c>
      <c r="Z62" s="74">
        <v>117.44721588289534</v>
      </c>
      <c r="AA62" s="74">
        <v>2.5527841171046566</v>
      </c>
      <c r="AB62" s="74">
        <v>2880</v>
      </c>
      <c r="AC62" s="74">
        <v>2818.7331811894878</v>
      </c>
      <c r="AD62" s="74">
        <v>61.266818810511751</v>
      </c>
      <c r="AE62" s="74">
        <v>0</v>
      </c>
      <c r="AF62" s="74">
        <v>0</v>
      </c>
      <c r="AG62" s="74">
        <v>61.266818810511751</v>
      </c>
      <c r="AH62" s="74">
        <v>0</v>
      </c>
      <c r="AI62" s="74">
        <v>0</v>
      </c>
      <c r="AJ62" s="74">
        <v>0</v>
      </c>
      <c r="AK62" s="72">
        <v>507.30500000000006</v>
      </c>
      <c r="AL62" s="72">
        <v>5875.0140000000001</v>
      </c>
      <c r="AM62" s="88"/>
      <c r="AN62" s="80">
        <v>1068</v>
      </c>
      <c r="AO62" s="72">
        <v>474.73599999999999</v>
      </c>
      <c r="AP62" s="72">
        <v>3192.7339999999999</v>
      </c>
      <c r="AQ62" s="72">
        <v>83850.745999999999</v>
      </c>
      <c r="AR62" s="72">
        <v>83845.462999999989</v>
      </c>
      <c r="AS62" s="72">
        <v>83735.153000000006</v>
      </c>
      <c r="AT62" s="72">
        <v>1188546.747</v>
      </c>
      <c r="AU62" s="88"/>
      <c r="AV62" s="88"/>
      <c r="AW62" s="88"/>
      <c r="AX62" s="88"/>
      <c r="AY62" s="88"/>
      <c r="AZ62" s="88"/>
      <c r="BA62" s="88"/>
      <c r="BB62" s="88"/>
      <c r="BC62" s="74">
        <v>1333.406243660673</v>
      </c>
      <c r="BD62" s="271">
        <v>5.283000000010361</v>
      </c>
      <c r="BG62" s="126"/>
    </row>
    <row r="63" spans="1:59" x14ac:dyDescent="0.55000000000000004">
      <c r="A63" s="63"/>
      <c r="B63" s="63"/>
      <c r="C63" s="63"/>
      <c r="D63" s="63"/>
      <c r="E63" s="72"/>
      <c r="F63" s="72"/>
      <c r="G63" s="63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4"/>
      <c r="S63" s="76"/>
      <c r="T63" s="76"/>
      <c r="U63" s="76"/>
      <c r="V63" s="76"/>
      <c r="W63" s="76"/>
      <c r="X63" s="19"/>
      <c r="Y63" s="19"/>
      <c r="Z63" s="76"/>
      <c r="AA63" s="76"/>
      <c r="AB63" s="76"/>
      <c r="AC63" s="76"/>
      <c r="AD63" s="79"/>
      <c r="AE63" s="79"/>
      <c r="AF63" s="79"/>
      <c r="AG63" s="245"/>
      <c r="AH63" s="79"/>
      <c r="AI63" s="79"/>
      <c r="AJ63" s="79"/>
      <c r="AK63" s="80"/>
      <c r="AL63" s="80"/>
      <c r="AM63" s="80"/>
      <c r="AN63" s="80"/>
      <c r="AO63" s="80"/>
      <c r="AP63" s="80"/>
      <c r="AQ63" s="80"/>
      <c r="AR63" s="80"/>
      <c r="AS63" s="80"/>
      <c r="AT63" s="80"/>
      <c r="AU63" s="80"/>
      <c r="AV63" s="80"/>
      <c r="AW63" s="80"/>
      <c r="AX63" s="80"/>
      <c r="AY63" s="80"/>
      <c r="AZ63" s="80"/>
      <c r="BA63" s="80"/>
      <c r="BB63" s="80"/>
      <c r="BC63" s="76"/>
      <c r="BD63" s="124"/>
    </row>
    <row r="64" spans="1:59" s="60" customFormat="1" x14ac:dyDescent="0.55000000000000004">
      <c r="A64" s="294" t="s">
        <v>70</v>
      </c>
      <c r="B64" s="295"/>
      <c r="C64" s="295"/>
      <c r="D64" s="295"/>
      <c r="E64" s="185"/>
      <c r="F64" s="290"/>
      <c r="G64" s="63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4"/>
      <c r="S64" s="76"/>
      <c r="T64" s="99"/>
      <c r="U64" s="76"/>
      <c r="V64" s="99"/>
      <c r="W64" s="99"/>
      <c r="X64" s="19"/>
      <c r="Y64" s="100"/>
      <c r="Z64" s="76"/>
      <c r="AA64" s="76"/>
      <c r="AB64" s="76"/>
      <c r="AC64" s="76"/>
      <c r="AD64" s="79"/>
      <c r="AE64" s="79"/>
      <c r="AF64" s="79"/>
      <c r="AG64" s="245"/>
      <c r="AH64" s="79"/>
      <c r="AI64" s="79"/>
      <c r="AJ64" s="79"/>
      <c r="AK64" s="80"/>
      <c r="AL64" s="80"/>
      <c r="AM64" s="80"/>
      <c r="AN64" s="80"/>
      <c r="AO64" s="80"/>
      <c r="AP64" s="80"/>
      <c r="AQ64" s="80"/>
      <c r="AR64" s="80"/>
      <c r="AS64" s="80"/>
      <c r="AT64" s="80"/>
      <c r="AU64" s="80"/>
      <c r="AV64" s="80"/>
      <c r="AW64" s="80"/>
      <c r="AX64" s="80"/>
      <c r="AY64" s="80"/>
      <c r="AZ64" s="80"/>
      <c r="BA64" s="80"/>
      <c r="BB64" s="80"/>
      <c r="BC64" s="76"/>
      <c r="BD64" s="124"/>
      <c r="BG64" s="125"/>
    </row>
    <row r="65" spans="1:61" x14ac:dyDescent="0.55000000000000004">
      <c r="A65" s="291"/>
      <c r="B65" s="292"/>
      <c r="C65" s="292"/>
      <c r="D65" s="292"/>
      <c r="E65" s="293"/>
      <c r="F65" s="293"/>
      <c r="G65" s="63"/>
      <c r="H65" s="72"/>
      <c r="I65" s="63"/>
      <c r="J65" s="63"/>
      <c r="K65" s="72"/>
      <c r="L65" s="63"/>
      <c r="M65" s="63"/>
      <c r="N65" s="72"/>
      <c r="O65" s="63"/>
      <c r="P65" s="63"/>
      <c r="Q65" s="72"/>
      <c r="R65" s="74"/>
      <c r="S65" s="76"/>
      <c r="T65" s="256"/>
      <c r="U65" s="76"/>
      <c r="V65" s="256"/>
      <c r="W65" s="256"/>
      <c r="X65" s="19"/>
      <c r="Y65" s="257"/>
      <c r="Z65" s="76"/>
      <c r="AA65" s="76"/>
      <c r="AB65" s="76"/>
      <c r="AC65" s="76"/>
      <c r="AD65" s="76"/>
      <c r="AE65" s="79"/>
      <c r="AF65" s="79"/>
      <c r="AG65" s="245"/>
      <c r="AH65" s="79"/>
      <c r="AI65" s="79"/>
      <c r="AJ65" s="79"/>
      <c r="AK65" s="80"/>
      <c r="AL65" s="80"/>
      <c r="AM65" s="80"/>
      <c r="AN65" s="80"/>
      <c r="AO65" s="289"/>
      <c r="AP65" s="289"/>
      <c r="AQ65" s="80"/>
      <c r="AR65" s="80"/>
      <c r="AS65" s="80"/>
      <c r="AT65" s="80"/>
      <c r="AU65" s="80"/>
      <c r="AV65" s="80"/>
      <c r="AW65" s="80"/>
      <c r="AX65" s="80"/>
      <c r="AY65" s="80"/>
      <c r="AZ65" s="80"/>
      <c r="BA65" s="80"/>
      <c r="BB65" s="80"/>
      <c r="BC65" s="76"/>
      <c r="BD65" s="272">
        <v>4.2109999999993306</v>
      </c>
      <c r="BE65" s="267"/>
      <c r="BF65" s="267"/>
    </row>
    <row r="66" spans="1:61" x14ac:dyDescent="0.55000000000000004">
      <c r="A66" s="63">
        <v>1</v>
      </c>
      <c r="B66" s="284">
        <v>1</v>
      </c>
      <c r="C66" s="63" t="s">
        <v>51</v>
      </c>
      <c r="D66" s="63" t="s">
        <v>72</v>
      </c>
      <c r="E66" s="72">
        <v>29.411000000000001</v>
      </c>
      <c r="F66" s="87"/>
      <c r="G66" s="72">
        <v>2.3849999999999998</v>
      </c>
      <c r="H66" s="72">
        <v>31.795675675675678</v>
      </c>
      <c r="I66" s="72">
        <v>875.42600000000004</v>
      </c>
      <c r="J66" s="72">
        <v>875.42600000000004</v>
      </c>
      <c r="K66" s="72">
        <v>865.85699999999997</v>
      </c>
      <c r="L66" s="88"/>
      <c r="M66" s="88"/>
      <c r="N66" s="88"/>
      <c r="O66" s="88"/>
      <c r="P66" s="88"/>
      <c r="Q66" s="259"/>
      <c r="R66" s="74">
        <v>7.5010200265206883</v>
      </c>
      <c r="S66" s="76">
        <v>0.98036666666666672</v>
      </c>
      <c r="T66" s="103"/>
      <c r="U66" s="76">
        <v>29.180866666666667</v>
      </c>
      <c r="V66" s="103"/>
      <c r="W66" s="103"/>
      <c r="X66" s="19">
        <v>33.596214871388327</v>
      </c>
      <c r="Y66" s="258"/>
      <c r="Z66" s="76">
        <v>30</v>
      </c>
      <c r="AA66" s="76">
        <v>0</v>
      </c>
      <c r="AB66" s="76">
        <v>720</v>
      </c>
      <c r="AC66" s="76">
        <v>720</v>
      </c>
      <c r="AD66" s="76">
        <v>0</v>
      </c>
      <c r="AE66" s="79">
        <v>0</v>
      </c>
      <c r="AF66" s="79">
        <v>0</v>
      </c>
      <c r="AG66" s="245">
        <v>0</v>
      </c>
      <c r="AH66" s="79">
        <v>0</v>
      </c>
      <c r="AI66" s="79">
        <v>0</v>
      </c>
      <c r="AJ66" s="79">
        <v>0</v>
      </c>
      <c r="AK66" s="80">
        <v>701.85200000000009</v>
      </c>
      <c r="AL66" s="80">
        <v>16437.294000000005</v>
      </c>
      <c r="AM66" s="88"/>
      <c r="AN66" s="88"/>
      <c r="AO66" s="80">
        <v>42.036999999999999</v>
      </c>
      <c r="AP66" s="80">
        <v>454.40200000000004</v>
      </c>
      <c r="AQ66" s="80">
        <v>16284.525000000001</v>
      </c>
      <c r="AR66" s="80">
        <v>16283.007000000001</v>
      </c>
      <c r="AS66" s="80">
        <v>16112.453000000003</v>
      </c>
      <c r="AT66" s="80">
        <v>209020.56000000003</v>
      </c>
      <c r="AU66" s="88"/>
      <c r="AV66" s="88"/>
      <c r="AW66" s="88"/>
      <c r="AX66" s="88"/>
      <c r="AY66" s="88"/>
      <c r="AZ66" s="88"/>
      <c r="BA66" s="88"/>
      <c r="BB66" s="88"/>
      <c r="BC66" s="76">
        <v>334.21944444444443</v>
      </c>
      <c r="BD66" s="272">
        <v>1.5180000000000291</v>
      </c>
      <c r="BE66" s="267">
        <v>2184</v>
      </c>
      <c r="BF66" s="267">
        <v>2181.5</v>
      </c>
      <c r="BG66" s="126"/>
      <c r="BH66" s="126"/>
      <c r="BI66" s="126"/>
    </row>
    <row r="67" spans="1:61" x14ac:dyDescent="0.55000000000000004">
      <c r="A67" s="63">
        <v>2</v>
      </c>
      <c r="B67" s="284">
        <v>3</v>
      </c>
      <c r="C67" s="63" t="s">
        <v>51</v>
      </c>
      <c r="D67" s="63" t="s">
        <v>72</v>
      </c>
      <c r="E67" s="72">
        <v>49.415999999999997</v>
      </c>
      <c r="F67" s="87"/>
      <c r="G67" s="72">
        <v>10.265000000000001</v>
      </c>
      <c r="H67" s="72">
        <v>59.681159420289852</v>
      </c>
      <c r="I67" s="72">
        <v>1470.903</v>
      </c>
      <c r="J67" s="72">
        <v>1470.903</v>
      </c>
      <c r="K67" s="72">
        <v>1454.8240000000001</v>
      </c>
      <c r="L67" s="88"/>
      <c r="M67" s="88"/>
      <c r="N67" s="88"/>
      <c r="O67" s="88"/>
      <c r="P67" s="88"/>
      <c r="Q67" s="259"/>
      <c r="R67" s="74">
        <v>17.199732880038855</v>
      </c>
      <c r="S67" s="76">
        <v>1.6472</v>
      </c>
      <c r="T67" s="103"/>
      <c r="U67" s="76">
        <v>49.030099999999997</v>
      </c>
      <c r="V67" s="103"/>
      <c r="W67" s="103"/>
      <c r="X67" s="19">
        <v>33.595689178688197</v>
      </c>
      <c r="Y67" s="258"/>
      <c r="Z67" s="76">
        <v>30</v>
      </c>
      <c r="AA67" s="76">
        <v>0</v>
      </c>
      <c r="AB67" s="76">
        <v>720</v>
      </c>
      <c r="AC67" s="76">
        <v>720</v>
      </c>
      <c r="AD67" s="76">
        <v>0</v>
      </c>
      <c r="AE67" s="79">
        <v>0</v>
      </c>
      <c r="AF67" s="79">
        <v>0</v>
      </c>
      <c r="AG67" s="245">
        <v>0</v>
      </c>
      <c r="AH67" s="79">
        <v>0</v>
      </c>
      <c r="AI67" s="79">
        <v>0</v>
      </c>
      <c r="AJ67" s="79">
        <v>0</v>
      </c>
      <c r="AK67" s="80">
        <v>503.67800000000005</v>
      </c>
      <c r="AL67" s="80">
        <v>13080.865999999998</v>
      </c>
      <c r="AM67" s="88"/>
      <c r="AN67" s="88"/>
      <c r="AO67" s="80">
        <v>77.134999999999991</v>
      </c>
      <c r="AP67" s="80">
        <v>399.15699999999998</v>
      </c>
      <c r="AQ67" s="80">
        <v>11981.778</v>
      </c>
      <c r="AR67" s="80">
        <v>11980.881000000001</v>
      </c>
      <c r="AS67" s="80">
        <v>11855.050999999999</v>
      </c>
      <c r="AT67" s="80">
        <v>160500.16900000002</v>
      </c>
      <c r="AU67" s="88"/>
      <c r="AV67" s="88"/>
      <c r="AW67" s="88"/>
      <c r="AX67" s="88"/>
      <c r="AY67" s="88"/>
      <c r="AZ67" s="88"/>
      <c r="BA67" s="88"/>
      <c r="BB67" s="88"/>
      <c r="BC67" s="76">
        <v>334.03888888888889</v>
      </c>
      <c r="BD67" s="272">
        <v>0.89699999999902502</v>
      </c>
      <c r="BE67" s="267">
        <v>2184</v>
      </c>
      <c r="BF67" s="267">
        <v>2184</v>
      </c>
    </row>
    <row r="68" spans="1:61" x14ac:dyDescent="0.55000000000000004">
      <c r="A68" s="63">
        <v>3</v>
      </c>
      <c r="B68" s="284">
        <v>5</v>
      </c>
      <c r="C68" s="63" t="s">
        <v>51</v>
      </c>
      <c r="D68" s="63" t="s">
        <v>72</v>
      </c>
      <c r="E68" s="72">
        <v>31.114999999999998</v>
      </c>
      <c r="F68" s="87"/>
      <c r="G68" s="72">
        <v>5.4909999999999997</v>
      </c>
      <c r="H68" s="72">
        <v>36.60588235294118</v>
      </c>
      <c r="I68" s="193">
        <v>925.96199999999999</v>
      </c>
      <c r="J68" s="193">
        <v>925.96199999999999</v>
      </c>
      <c r="K68" s="193">
        <v>915.84</v>
      </c>
      <c r="L68" s="88"/>
      <c r="M68" s="88"/>
      <c r="N68" s="88"/>
      <c r="O68" s="88"/>
      <c r="P68" s="88"/>
      <c r="Q68" s="259"/>
      <c r="R68" s="74">
        <v>15.000321388397877</v>
      </c>
      <c r="S68" s="76">
        <v>1.0381278962001852</v>
      </c>
      <c r="T68" s="103"/>
      <c r="U68" s="76">
        <v>30.894005560704354</v>
      </c>
      <c r="V68" s="103"/>
      <c r="W68" s="103"/>
      <c r="X68" s="19">
        <v>33.602890831373209</v>
      </c>
      <c r="Y68" s="258"/>
      <c r="Z68" s="76">
        <v>29.972222222222225</v>
      </c>
      <c r="AA68" s="76">
        <v>2.7777777777777776E-2</v>
      </c>
      <c r="AB68" s="76">
        <v>720</v>
      </c>
      <c r="AC68" s="76">
        <v>719.33333333333337</v>
      </c>
      <c r="AD68" s="76">
        <v>0.66666666666666663</v>
      </c>
      <c r="AE68" s="79">
        <v>0</v>
      </c>
      <c r="AF68" s="79">
        <v>0</v>
      </c>
      <c r="AG68" s="245">
        <v>0.66666666666666663</v>
      </c>
      <c r="AH68" s="79">
        <v>0</v>
      </c>
      <c r="AI68" s="79">
        <v>0</v>
      </c>
      <c r="AJ68" s="79">
        <v>0</v>
      </c>
      <c r="AK68" s="80">
        <v>470.45899999999995</v>
      </c>
      <c r="AL68" s="80">
        <v>1377.3680000000002</v>
      </c>
      <c r="AM68" s="88"/>
      <c r="AN68" s="88"/>
      <c r="AO68" s="80">
        <v>24.969000000000001</v>
      </c>
      <c r="AP68" s="80">
        <v>42.988999999999997</v>
      </c>
      <c r="AQ68" s="80">
        <v>11049.82</v>
      </c>
      <c r="AR68" s="80">
        <v>11048.876</v>
      </c>
      <c r="AS68" s="80">
        <v>10932.95</v>
      </c>
      <c r="AT68" s="80">
        <v>41283.556999999986</v>
      </c>
      <c r="AU68" s="88"/>
      <c r="AV68" s="88"/>
      <c r="AW68" s="88"/>
      <c r="AX68" s="88"/>
      <c r="AY68" s="88"/>
      <c r="AZ68" s="88"/>
      <c r="BA68" s="88"/>
      <c r="BB68" s="88"/>
      <c r="BC68" s="76">
        <v>334.18820833333336</v>
      </c>
      <c r="BD68" s="272">
        <v>0.94399999999950523</v>
      </c>
      <c r="BE68" s="267">
        <v>2184</v>
      </c>
      <c r="BF68" s="267">
        <v>2180.0003333333334</v>
      </c>
    </row>
    <row r="69" spans="1:61" x14ac:dyDescent="0.55000000000000004">
      <c r="A69" s="63">
        <v>4</v>
      </c>
      <c r="B69" s="284">
        <v>7</v>
      </c>
      <c r="C69" s="63" t="s">
        <v>51</v>
      </c>
      <c r="D69" s="63" t="s">
        <v>72</v>
      </c>
      <c r="E69" s="87"/>
      <c r="F69" s="72">
        <v>0</v>
      </c>
      <c r="G69" s="72">
        <v>0</v>
      </c>
      <c r="H69" s="72">
        <v>0</v>
      </c>
      <c r="I69" s="88"/>
      <c r="J69" s="88"/>
      <c r="K69" s="88"/>
      <c r="L69" s="88"/>
      <c r="M69" s="88"/>
      <c r="N69" s="88"/>
      <c r="O69" s="72">
        <v>0</v>
      </c>
      <c r="P69" s="72">
        <v>0</v>
      </c>
      <c r="Q69" s="72">
        <v>0</v>
      </c>
      <c r="R69" s="74">
        <v>0</v>
      </c>
      <c r="S69" s="103"/>
      <c r="T69" s="74"/>
      <c r="U69" s="103"/>
      <c r="V69" s="74">
        <v>0</v>
      </c>
      <c r="W69" s="74">
        <v>0</v>
      </c>
      <c r="X69" s="86">
        <v>0</v>
      </c>
      <c r="Y69" s="86">
        <v>0</v>
      </c>
      <c r="Z69" s="76">
        <v>0</v>
      </c>
      <c r="AA69" s="76">
        <v>0</v>
      </c>
      <c r="AB69" s="76">
        <v>0</v>
      </c>
      <c r="AC69" s="76">
        <v>0</v>
      </c>
      <c r="AD69" s="76">
        <v>0</v>
      </c>
      <c r="AE69" s="79">
        <v>0</v>
      </c>
      <c r="AF69" s="79">
        <v>0</v>
      </c>
      <c r="AG69" s="245">
        <v>0</v>
      </c>
      <c r="AH69" s="79">
        <v>0</v>
      </c>
      <c r="AI69" s="79">
        <v>0</v>
      </c>
      <c r="AJ69" s="79">
        <v>0</v>
      </c>
      <c r="AK69" s="88"/>
      <c r="AL69" s="88"/>
      <c r="AM69" s="80">
        <v>0</v>
      </c>
      <c r="AN69" s="80">
        <v>2892.3740000000003</v>
      </c>
      <c r="AO69" s="80">
        <v>0</v>
      </c>
      <c r="AP69" s="80">
        <v>26.963999999999999</v>
      </c>
      <c r="AQ69" s="80">
        <v>0</v>
      </c>
      <c r="AR69" s="80">
        <v>0</v>
      </c>
      <c r="AS69" s="80">
        <v>0</v>
      </c>
      <c r="AT69" s="80">
        <v>0</v>
      </c>
      <c r="AU69" s="80">
        <v>0</v>
      </c>
      <c r="AV69" s="80">
        <v>0</v>
      </c>
      <c r="AW69" s="80">
        <v>0</v>
      </c>
      <c r="AX69" s="80">
        <v>2389.2640000000006</v>
      </c>
      <c r="AY69" s="88"/>
      <c r="AZ69" s="88"/>
      <c r="BA69" s="88"/>
      <c r="BB69" s="88"/>
      <c r="BC69" s="76">
        <v>0</v>
      </c>
      <c r="BD69" s="272"/>
      <c r="BE69" s="267"/>
      <c r="BF69" s="267"/>
    </row>
    <row r="70" spans="1:61" x14ac:dyDescent="0.55000000000000004">
      <c r="A70" s="63"/>
      <c r="B70" s="63"/>
      <c r="C70" s="63"/>
      <c r="D70" s="63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260"/>
      <c r="R70" s="74"/>
      <c r="S70" s="76"/>
      <c r="T70" s="74"/>
      <c r="U70" s="76"/>
      <c r="V70" s="74"/>
      <c r="W70" s="74"/>
      <c r="X70" s="19"/>
      <c r="Y70" s="86"/>
      <c r="Z70" s="76"/>
      <c r="AA70" s="76"/>
      <c r="AB70" s="76"/>
      <c r="AC70" s="76"/>
      <c r="AD70" s="79"/>
      <c r="AE70" s="79"/>
      <c r="AF70" s="79"/>
      <c r="AG70" s="245"/>
      <c r="AH70" s="79"/>
      <c r="AI70" s="79"/>
      <c r="AJ70" s="79"/>
      <c r="AK70" s="80"/>
      <c r="AL70" s="80"/>
      <c r="AM70" s="80"/>
      <c r="AN70" s="80"/>
      <c r="AO70" s="80"/>
      <c r="AP70" s="80"/>
      <c r="AQ70" s="80"/>
      <c r="AR70" s="80"/>
      <c r="AS70" s="80"/>
      <c r="AT70" s="80"/>
      <c r="AU70" s="80"/>
      <c r="AV70" s="80"/>
      <c r="AW70" s="80"/>
      <c r="AX70" s="80"/>
      <c r="AY70" s="80"/>
      <c r="AZ70" s="80"/>
      <c r="BA70" s="80"/>
      <c r="BB70" s="80"/>
      <c r="BC70" s="76"/>
      <c r="BD70" s="272"/>
    </row>
    <row r="71" spans="1:61" x14ac:dyDescent="0.55000000000000004">
      <c r="A71" s="322" t="s">
        <v>68</v>
      </c>
      <c r="B71" s="323"/>
      <c r="C71" s="324"/>
      <c r="D71" s="63"/>
      <c r="E71" s="72">
        <v>109.94199999999999</v>
      </c>
      <c r="F71" s="72">
        <v>0</v>
      </c>
      <c r="G71" s="72">
        <v>18.140999999999998</v>
      </c>
      <c r="H71" s="72">
        <v>128.083</v>
      </c>
      <c r="I71" s="72">
        <v>3272.2910000000002</v>
      </c>
      <c r="J71" s="72">
        <v>3272.2910000000002</v>
      </c>
      <c r="K71" s="72">
        <v>3236.5210000000002</v>
      </c>
      <c r="L71" s="88"/>
      <c r="M71" s="88"/>
      <c r="N71" s="88"/>
      <c r="O71" s="72">
        <v>0</v>
      </c>
      <c r="P71" s="72">
        <v>0</v>
      </c>
      <c r="Q71" s="72">
        <v>0</v>
      </c>
      <c r="R71" s="74">
        <v>14.163472123544887</v>
      </c>
      <c r="S71" s="76">
        <v>3.665694562866852</v>
      </c>
      <c r="T71" s="76"/>
      <c r="U71" s="76">
        <v>109.10497222737102</v>
      </c>
      <c r="V71" s="74">
        <v>0</v>
      </c>
      <c r="W71" s="74">
        <v>0</v>
      </c>
      <c r="X71" s="19">
        <v>33.597868988295701</v>
      </c>
      <c r="Y71" s="19">
        <v>0</v>
      </c>
      <c r="Z71" s="76">
        <v>89.972222222222229</v>
      </c>
      <c r="AA71" s="76">
        <v>2.7777777777777776E-2</v>
      </c>
      <c r="AB71" s="76">
        <v>2160</v>
      </c>
      <c r="AC71" s="76">
        <v>2159.3333333333335</v>
      </c>
      <c r="AD71" s="76">
        <v>0.66666666666666663</v>
      </c>
      <c r="AE71" s="76">
        <v>0</v>
      </c>
      <c r="AF71" s="76">
        <v>0</v>
      </c>
      <c r="AG71" s="74">
        <v>0.66666666666666663</v>
      </c>
      <c r="AH71" s="76">
        <v>0</v>
      </c>
      <c r="AI71" s="76">
        <v>0</v>
      </c>
      <c r="AJ71" s="76">
        <v>0</v>
      </c>
      <c r="AK71" s="80">
        <v>1675.989</v>
      </c>
      <c r="AL71" s="80">
        <v>30895.528000000002</v>
      </c>
      <c r="AM71" s="80">
        <v>0</v>
      </c>
      <c r="AN71" s="80">
        <v>2892.3740000000003</v>
      </c>
      <c r="AO71" s="80">
        <v>144.14099999999999</v>
      </c>
      <c r="AP71" s="80">
        <v>923.51199999999994</v>
      </c>
      <c r="AQ71" s="80">
        <v>39316.123</v>
      </c>
      <c r="AR71" s="80">
        <v>39312.764000000003</v>
      </c>
      <c r="AS71" s="80">
        <v>38900.453999999998</v>
      </c>
      <c r="AT71" s="80">
        <v>410804.28600000002</v>
      </c>
      <c r="AU71" s="80">
        <v>0</v>
      </c>
      <c r="AV71" s="80">
        <v>0</v>
      </c>
      <c r="AW71" s="80">
        <v>0</v>
      </c>
      <c r="AX71" s="80">
        <v>2389.2640000000006</v>
      </c>
      <c r="AY71" s="88"/>
      <c r="AZ71" s="88"/>
      <c r="BA71" s="88"/>
      <c r="BB71" s="88"/>
      <c r="BC71" s="76">
        <v>1002.4465416666667</v>
      </c>
      <c r="BD71" s="272">
        <v>3.3589999999967404</v>
      </c>
    </row>
    <row r="72" spans="1:61" x14ac:dyDescent="0.55000000000000004">
      <c r="A72" s="63"/>
      <c r="B72" s="63"/>
      <c r="C72" s="63"/>
      <c r="D72" s="63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260"/>
      <c r="R72" s="74"/>
      <c r="S72" s="76"/>
      <c r="T72" s="74"/>
      <c r="U72" s="76"/>
      <c r="V72" s="74"/>
      <c r="W72" s="74"/>
      <c r="X72" s="19"/>
      <c r="Y72" s="86"/>
      <c r="Z72" s="76"/>
      <c r="AA72" s="76"/>
      <c r="AB72" s="76"/>
      <c r="AC72" s="76"/>
      <c r="AD72" s="79"/>
      <c r="AE72" s="79"/>
      <c r="AF72" s="79"/>
      <c r="AG72" s="245"/>
      <c r="AH72" s="79"/>
      <c r="AI72" s="79"/>
      <c r="AJ72" s="79"/>
      <c r="AK72" s="80"/>
      <c r="AL72" s="80"/>
      <c r="AM72" s="80"/>
      <c r="AN72" s="80"/>
      <c r="AO72" s="80"/>
      <c r="AP72" s="80"/>
      <c r="AQ72" s="80"/>
      <c r="AR72" s="80"/>
      <c r="AS72" s="80"/>
      <c r="AT72" s="80"/>
      <c r="AU72" s="80"/>
      <c r="AV72" s="80"/>
      <c r="AW72" s="80"/>
      <c r="AX72" s="80"/>
      <c r="AY72" s="80"/>
      <c r="AZ72" s="80"/>
      <c r="BA72" s="80"/>
      <c r="BB72" s="80"/>
      <c r="BC72" s="76"/>
      <c r="BD72" s="272"/>
    </row>
    <row r="73" spans="1:61" x14ac:dyDescent="0.55000000000000004">
      <c r="A73" s="284">
        <v>1</v>
      </c>
      <c r="B73" s="284">
        <v>1</v>
      </c>
      <c r="C73" s="63" t="s">
        <v>51</v>
      </c>
      <c r="D73" s="63" t="s">
        <v>53</v>
      </c>
      <c r="E73" s="72">
        <v>34.655999999999999</v>
      </c>
      <c r="F73" s="87"/>
      <c r="G73" s="72">
        <v>2.2909999999999999</v>
      </c>
      <c r="H73" s="72">
        <v>36.946695095948826</v>
      </c>
      <c r="I73" s="72">
        <v>1556.3140000000001</v>
      </c>
      <c r="J73" s="72">
        <v>1556.3140000000001</v>
      </c>
      <c r="K73" s="72">
        <v>1539.3019999999999</v>
      </c>
      <c r="L73" s="88"/>
      <c r="M73" s="88"/>
      <c r="N73" s="88"/>
      <c r="O73" s="88"/>
      <c r="P73" s="259"/>
      <c r="Q73" s="259"/>
      <c r="R73" s="74">
        <v>6.2008252539242843</v>
      </c>
      <c r="S73" s="76">
        <v>1.1552</v>
      </c>
      <c r="T73" s="103"/>
      <c r="U73" s="76">
        <v>51.877133333333333</v>
      </c>
      <c r="V73" s="103"/>
      <c r="W73" s="103"/>
      <c r="X73" s="19">
        <v>22.267999902333333</v>
      </c>
      <c r="Y73" s="258"/>
      <c r="Z73" s="76">
        <v>30</v>
      </c>
      <c r="AA73" s="76">
        <v>0</v>
      </c>
      <c r="AB73" s="76">
        <v>720</v>
      </c>
      <c r="AC73" s="76">
        <v>720</v>
      </c>
      <c r="AD73" s="76">
        <v>0</v>
      </c>
      <c r="AE73" s="76">
        <v>0</v>
      </c>
      <c r="AF73" s="76">
        <v>0</v>
      </c>
      <c r="AG73" s="74">
        <v>0</v>
      </c>
      <c r="AH73" s="79">
        <v>0</v>
      </c>
      <c r="AI73" s="76">
        <v>0</v>
      </c>
      <c r="AJ73" s="76">
        <v>0</v>
      </c>
      <c r="AK73" s="80">
        <v>515.42000000000007</v>
      </c>
      <c r="AL73" s="80">
        <v>5660.847999999999</v>
      </c>
      <c r="AM73" s="88"/>
      <c r="AN73" s="88"/>
      <c r="AO73" s="80">
        <v>10.764000000000001</v>
      </c>
      <c r="AP73" s="80">
        <v>90.460999999999999</v>
      </c>
      <c r="AQ73" s="80">
        <v>28940.296999999999</v>
      </c>
      <c r="AR73" s="80">
        <v>28937.603999999999</v>
      </c>
      <c r="AS73" s="80">
        <v>28634.512999999999</v>
      </c>
      <c r="AT73" s="80">
        <v>280620.13400000008</v>
      </c>
      <c r="AU73" s="88"/>
      <c r="AV73" s="88"/>
      <c r="AW73" s="88"/>
      <c r="AX73" s="88"/>
      <c r="AY73" s="88"/>
      <c r="AZ73" s="88"/>
      <c r="BA73" s="88"/>
      <c r="BB73" s="88"/>
      <c r="BC73" s="76">
        <v>334.21944444444443</v>
      </c>
      <c r="BD73" s="272">
        <v>2.6929999999993015</v>
      </c>
    </row>
    <row r="74" spans="1:61" x14ac:dyDescent="0.55000000000000004">
      <c r="A74" s="284">
        <v>2</v>
      </c>
      <c r="B74" s="284">
        <v>3</v>
      </c>
      <c r="C74" s="63" t="s">
        <v>51</v>
      </c>
      <c r="D74" s="63" t="s">
        <v>53</v>
      </c>
      <c r="E74" s="72">
        <v>41.77</v>
      </c>
      <c r="F74" s="87"/>
      <c r="G74" s="72">
        <v>5.1630000000000003</v>
      </c>
      <c r="H74" s="72">
        <v>46.932584269662918</v>
      </c>
      <c r="I74" s="72">
        <v>1877.1849999999999</v>
      </c>
      <c r="J74" s="72">
        <v>1877.1849999999999</v>
      </c>
      <c r="K74" s="72">
        <v>1856.665</v>
      </c>
      <c r="L74" s="88"/>
      <c r="M74" s="88"/>
      <c r="N74" s="88"/>
      <c r="O74" s="88"/>
      <c r="P74" s="259"/>
      <c r="Q74" s="259"/>
      <c r="R74" s="74">
        <v>11.000885803208044</v>
      </c>
      <c r="S74" s="76">
        <v>1.3923333333333334</v>
      </c>
      <c r="T74" s="103"/>
      <c r="U74" s="76">
        <v>62.572833333333328</v>
      </c>
      <c r="V74" s="103"/>
      <c r="W74" s="103"/>
      <c r="X74" s="19">
        <v>22.251403031667099</v>
      </c>
      <c r="Y74" s="258"/>
      <c r="Z74" s="76">
        <v>30</v>
      </c>
      <c r="AA74" s="76">
        <v>0</v>
      </c>
      <c r="AB74" s="76">
        <v>720</v>
      </c>
      <c r="AC74" s="76">
        <v>720</v>
      </c>
      <c r="AD74" s="76">
        <v>0</v>
      </c>
      <c r="AE74" s="76">
        <v>0</v>
      </c>
      <c r="AF74" s="76">
        <v>0</v>
      </c>
      <c r="AG74" s="74">
        <v>0</v>
      </c>
      <c r="AH74" s="76">
        <v>0</v>
      </c>
      <c r="AI74" s="76">
        <v>0</v>
      </c>
      <c r="AJ74" s="76">
        <v>0</v>
      </c>
      <c r="AK74" s="80">
        <v>317.70600000000002</v>
      </c>
      <c r="AL74" s="80">
        <v>3422.168999999999</v>
      </c>
      <c r="AM74" s="88"/>
      <c r="AN74" s="88"/>
      <c r="AO74" s="80">
        <v>27.512999999999998</v>
      </c>
      <c r="AP74" s="80">
        <v>72.138999999999982</v>
      </c>
      <c r="AQ74" s="80">
        <v>17256.996000000003</v>
      </c>
      <c r="AR74" s="80">
        <v>17255.655000000002</v>
      </c>
      <c r="AS74" s="80">
        <v>17074.677000000003</v>
      </c>
      <c r="AT74" s="80">
        <v>160448.98499999999</v>
      </c>
      <c r="AU74" s="88"/>
      <c r="AV74" s="88"/>
      <c r="AW74" s="88"/>
      <c r="AX74" s="88"/>
      <c r="AY74" s="88"/>
      <c r="AZ74" s="88"/>
      <c r="BA74" s="88"/>
      <c r="BB74" s="88"/>
      <c r="BC74" s="76">
        <v>334.03888888888889</v>
      </c>
      <c r="BD74" s="272">
        <v>1.3410000000003492</v>
      </c>
    </row>
    <row r="75" spans="1:61" x14ac:dyDescent="0.55000000000000004">
      <c r="A75" s="284">
        <v>3</v>
      </c>
      <c r="B75" s="284">
        <v>5</v>
      </c>
      <c r="C75" s="63" t="s">
        <v>51</v>
      </c>
      <c r="D75" s="63" t="s">
        <v>53</v>
      </c>
      <c r="E75" s="87"/>
      <c r="F75" s="87"/>
      <c r="G75" s="72">
        <v>0</v>
      </c>
      <c r="H75" s="72">
        <v>0</v>
      </c>
      <c r="I75" s="72">
        <v>0</v>
      </c>
      <c r="J75" s="72">
        <v>0</v>
      </c>
      <c r="K75" s="72">
        <v>0</v>
      </c>
      <c r="L75" s="88"/>
      <c r="M75" s="88"/>
      <c r="N75" s="88"/>
      <c r="O75" s="88"/>
      <c r="P75" s="259"/>
      <c r="Q75" s="259"/>
      <c r="R75" s="74">
        <v>0</v>
      </c>
      <c r="S75" s="76">
        <v>0</v>
      </c>
      <c r="T75" s="103"/>
      <c r="U75" s="76">
        <v>0</v>
      </c>
      <c r="V75" s="103"/>
      <c r="W75" s="103"/>
      <c r="X75" s="19">
        <v>0</v>
      </c>
      <c r="Y75" s="258"/>
      <c r="Z75" s="76">
        <v>0</v>
      </c>
      <c r="AA75" s="76">
        <v>2.7777777777777776E-2</v>
      </c>
      <c r="AB75" s="76">
        <v>0</v>
      </c>
      <c r="AC75" s="76">
        <v>0</v>
      </c>
      <c r="AD75" s="76">
        <v>0.66666666666666663</v>
      </c>
      <c r="AE75" s="76">
        <v>0</v>
      </c>
      <c r="AF75" s="76">
        <v>0</v>
      </c>
      <c r="AG75" s="74">
        <v>0.66666666666666663</v>
      </c>
      <c r="AH75" s="76">
        <v>0</v>
      </c>
      <c r="AI75" s="76">
        <v>0</v>
      </c>
      <c r="AJ75" s="76">
        <v>0</v>
      </c>
      <c r="AK75" s="80">
        <v>0</v>
      </c>
      <c r="AL75" s="80">
        <v>5769.1290000000008</v>
      </c>
      <c r="AM75" s="88"/>
      <c r="AN75" s="88"/>
      <c r="AO75" s="80">
        <v>0</v>
      </c>
      <c r="AP75" s="80">
        <v>67.059999999999988</v>
      </c>
      <c r="AQ75" s="80">
        <v>0</v>
      </c>
      <c r="AR75" s="80">
        <v>0</v>
      </c>
      <c r="AS75" s="80">
        <v>0</v>
      </c>
      <c r="AT75" s="80">
        <v>237605.85100000002</v>
      </c>
      <c r="AU75" s="88"/>
      <c r="AV75" s="88"/>
      <c r="AW75" s="88"/>
      <c r="AX75" s="88"/>
      <c r="AY75" s="88"/>
      <c r="AZ75" s="88"/>
      <c r="BA75" s="88"/>
      <c r="BB75" s="88"/>
      <c r="BC75" s="76">
        <v>0</v>
      </c>
      <c r="BD75" s="272"/>
    </row>
    <row r="76" spans="1:61" x14ac:dyDescent="0.55000000000000004">
      <c r="A76" s="284">
        <v>4</v>
      </c>
      <c r="B76" s="284">
        <v>7</v>
      </c>
      <c r="C76" s="63" t="s">
        <v>51</v>
      </c>
      <c r="D76" s="63" t="s">
        <v>53</v>
      </c>
      <c r="E76" s="87"/>
      <c r="F76" s="72">
        <v>0</v>
      </c>
      <c r="G76" s="72">
        <v>0</v>
      </c>
      <c r="H76" s="72">
        <v>0</v>
      </c>
      <c r="I76" s="88"/>
      <c r="J76" s="88"/>
      <c r="K76" s="88"/>
      <c r="L76" s="72">
        <v>0</v>
      </c>
      <c r="M76" s="72">
        <v>0</v>
      </c>
      <c r="N76" s="72">
        <v>0</v>
      </c>
      <c r="O76" s="72">
        <v>0</v>
      </c>
      <c r="P76" s="72">
        <v>0</v>
      </c>
      <c r="Q76" s="72">
        <v>0</v>
      </c>
      <c r="R76" s="74" t="s">
        <v>123</v>
      </c>
      <c r="S76" s="103"/>
      <c r="T76" s="246"/>
      <c r="U76" s="88"/>
      <c r="V76" s="74">
        <v>0</v>
      </c>
      <c r="W76" s="74">
        <v>0</v>
      </c>
      <c r="X76" s="86">
        <v>0</v>
      </c>
      <c r="Y76" s="86">
        <v>0</v>
      </c>
      <c r="Z76" s="76">
        <v>0</v>
      </c>
      <c r="AA76" s="76">
        <v>0</v>
      </c>
      <c r="AB76" s="76">
        <v>720</v>
      </c>
      <c r="AC76" s="76">
        <v>0</v>
      </c>
      <c r="AD76" s="76">
        <v>720</v>
      </c>
      <c r="AE76" s="76">
        <v>0</v>
      </c>
      <c r="AF76" s="76">
        <v>0</v>
      </c>
      <c r="AG76" s="74">
        <v>720</v>
      </c>
      <c r="AH76" s="76">
        <v>0</v>
      </c>
      <c r="AI76" s="76">
        <v>0</v>
      </c>
      <c r="AJ76" s="76">
        <v>0</v>
      </c>
      <c r="AK76" s="80">
        <v>0</v>
      </c>
      <c r="AL76" s="80">
        <v>0</v>
      </c>
      <c r="AM76" s="80">
        <v>0</v>
      </c>
      <c r="AN76" s="80">
        <v>19343.981</v>
      </c>
      <c r="AO76" s="80">
        <v>0</v>
      </c>
      <c r="AP76" s="80">
        <v>2212.8993999999998</v>
      </c>
      <c r="AQ76" s="80">
        <v>0</v>
      </c>
      <c r="AR76" s="80">
        <v>0</v>
      </c>
      <c r="AS76" s="80">
        <v>0</v>
      </c>
      <c r="AT76" s="80">
        <v>0</v>
      </c>
      <c r="AU76" s="80">
        <v>0</v>
      </c>
      <c r="AV76" s="80">
        <v>0</v>
      </c>
      <c r="AW76" s="80">
        <v>0</v>
      </c>
      <c r="AX76" s="80">
        <v>5847.6190000000006</v>
      </c>
      <c r="AY76" s="80">
        <v>0</v>
      </c>
      <c r="AZ76" s="80">
        <v>0</v>
      </c>
      <c r="BA76" s="80">
        <v>0</v>
      </c>
      <c r="BB76" s="80">
        <v>251.48900000000009</v>
      </c>
      <c r="BC76" s="76">
        <v>0</v>
      </c>
      <c r="BD76" s="272"/>
    </row>
    <row r="77" spans="1:61" x14ac:dyDescent="0.55000000000000004">
      <c r="A77" s="63"/>
      <c r="B77" s="63"/>
      <c r="C77" s="63"/>
      <c r="D77" s="63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4"/>
      <c r="S77" s="76"/>
      <c r="T77" s="76"/>
      <c r="U77" s="76"/>
      <c r="V77" s="76"/>
      <c r="W77" s="76"/>
      <c r="X77" s="19"/>
      <c r="Y77" s="19"/>
      <c r="Z77" s="76"/>
      <c r="AA77" s="76"/>
      <c r="AB77" s="76"/>
      <c r="AC77" s="76"/>
      <c r="AD77" s="79"/>
      <c r="AE77" s="79"/>
      <c r="AF77" s="79"/>
      <c r="AG77" s="245"/>
      <c r="AH77" s="79"/>
      <c r="AI77" s="79"/>
      <c r="AJ77" s="79"/>
      <c r="AK77" s="80"/>
      <c r="AL77" s="80"/>
      <c r="AM77" s="80"/>
      <c r="AN77" s="80"/>
      <c r="AO77" s="80"/>
      <c r="AP77" s="80"/>
      <c r="AQ77" s="80"/>
      <c r="AR77" s="80"/>
      <c r="AS77" s="80"/>
      <c r="AT77" s="80"/>
      <c r="AU77" s="80"/>
      <c r="AV77" s="80"/>
      <c r="AW77" s="80"/>
      <c r="AX77" s="80"/>
      <c r="AY77" s="80"/>
      <c r="AZ77" s="80"/>
      <c r="BA77" s="80"/>
      <c r="BB77" s="80"/>
      <c r="BC77" s="76"/>
      <c r="BD77" s="272"/>
    </row>
    <row r="78" spans="1:61" x14ac:dyDescent="0.55000000000000004">
      <c r="A78" s="331" t="s">
        <v>52</v>
      </c>
      <c r="B78" s="331"/>
      <c r="C78" s="331"/>
      <c r="D78" s="296"/>
      <c r="E78" s="72">
        <v>76.426000000000002</v>
      </c>
      <c r="F78" s="72">
        <v>0</v>
      </c>
      <c r="G78" s="72">
        <v>7.4540000000000006</v>
      </c>
      <c r="H78" s="72">
        <v>83.879000000000005</v>
      </c>
      <c r="I78" s="72">
        <v>3433.4989999999998</v>
      </c>
      <c r="J78" s="72">
        <v>3433.4989999999998</v>
      </c>
      <c r="K78" s="72">
        <v>3395.9669999999996</v>
      </c>
      <c r="L78" s="72">
        <v>0</v>
      </c>
      <c r="M78" s="72">
        <v>0</v>
      </c>
      <c r="N78" s="72">
        <v>0</v>
      </c>
      <c r="O78" s="72">
        <v>0</v>
      </c>
      <c r="P78" s="72">
        <v>0</v>
      </c>
      <c r="Q78" s="72">
        <v>0</v>
      </c>
      <c r="R78" s="74">
        <v>8.8866104746122385</v>
      </c>
      <c r="S78" s="74">
        <v>2.5475333333333334</v>
      </c>
      <c r="T78" s="74"/>
      <c r="U78" s="74">
        <v>114.44996666666665</v>
      </c>
      <c r="V78" s="74">
        <v>0</v>
      </c>
      <c r="W78" s="74">
        <v>0</v>
      </c>
      <c r="X78" s="86">
        <v>22.258925952796261</v>
      </c>
      <c r="Y78" s="86">
        <v>0</v>
      </c>
      <c r="Z78" s="74">
        <v>60</v>
      </c>
      <c r="AA78" s="74">
        <v>2.7777777777777776E-2</v>
      </c>
      <c r="AB78" s="74">
        <v>2160</v>
      </c>
      <c r="AC78" s="74">
        <v>1440</v>
      </c>
      <c r="AD78" s="74">
        <v>720.66666666666663</v>
      </c>
      <c r="AE78" s="74">
        <v>0</v>
      </c>
      <c r="AF78" s="74">
        <v>0</v>
      </c>
      <c r="AG78" s="74">
        <v>720.66666666666663</v>
      </c>
      <c r="AH78" s="74">
        <v>0</v>
      </c>
      <c r="AI78" s="74">
        <v>0</v>
      </c>
      <c r="AJ78" s="74">
        <v>0</v>
      </c>
      <c r="AK78" s="72">
        <v>833.12600000000009</v>
      </c>
      <c r="AL78" s="72">
        <v>14852.145999999999</v>
      </c>
      <c r="AM78" s="72">
        <v>0</v>
      </c>
      <c r="AN78" s="72">
        <v>19343.981</v>
      </c>
      <c r="AO78" s="72">
        <v>38.277000000000001</v>
      </c>
      <c r="AP78" s="72">
        <v>2442.5593999999996</v>
      </c>
      <c r="AQ78" s="72">
        <v>46197.293000000005</v>
      </c>
      <c r="AR78" s="72">
        <v>46193.259000000005</v>
      </c>
      <c r="AS78" s="72">
        <v>45709.19</v>
      </c>
      <c r="AT78" s="72">
        <v>678674.97000000009</v>
      </c>
      <c r="AU78" s="72">
        <v>0</v>
      </c>
      <c r="AV78" s="72">
        <v>0</v>
      </c>
      <c r="AW78" s="72">
        <v>0</v>
      </c>
      <c r="AX78" s="72">
        <v>5847.6190000000006</v>
      </c>
      <c r="AY78" s="72">
        <v>0</v>
      </c>
      <c r="AZ78" s="72">
        <v>0</v>
      </c>
      <c r="BA78" s="72">
        <v>0</v>
      </c>
      <c r="BB78" s="72">
        <v>251.48900000000009</v>
      </c>
      <c r="BC78" s="74">
        <v>668.25833333333333</v>
      </c>
      <c r="BD78" s="272"/>
    </row>
    <row r="79" spans="1:61" x14ac:dyDescent="0.55000000000000004">
      <c r="A79" s="63"/>
      <c r="B79" s="63"/>
      <c r="C79" s="63"/>
      <c r="D79" s="63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4"/>
      <c r="S79" s="76"/>
      <c r="T79" s="76"/>
      <c r="U79" s="76"/>
      <c r="V79" s="76"/>
      <c r="W79" s="76"/>
      <c r="X79" s="19"/>
      <c r="Y79" s="19"/>
      <c r="Z79" s="76"/>
      <c r="AA79" s="76"/>
      <c r="AB79" s="76"/>
      <c r="AC79" s="76"/>
      <c r="AD79" s="79"/>
      <c r="AE79" s="79"/>
      <c r="AF79" s="79"/>
      <c r="AG79" s="245"/>
      <c r="AH79" s="79"/>
      <c r="AI79" s="79"/>
      <c r="AJ79" s="79"/>
      <c r="AK79" s="80"/>
      <c r="AL79" s="80"/>
      <c r="AM79" s="80"/>
      <c r="AN79" s="80"/>
      <c r="AO79" s="80"/>
      <c r="AP79" s="80"/>
      <c r="AQ79" s="80"/>
      <c r="AR79" s="80"/>
      <c r="AS79" s="80"/>
      <c r="AT79" s="80"/>
      <c r="AU79" s="80"/>
      <c r="AV79" s="80"/>
      <c r="AW79" s="80"/>
      <c r="AX79" s="80"/>
      <c r="AY79" s="80"/>
      <c r="AZ79" s="80"/>
      <c r="BA79" s="80"/>
      <c r="BB79" s="80"/>
      <c r="BC79" s="76"/>
      <c r="BD79" s="272"/>
    </row>
    <row r="80" spans="1:61" x14ac:dyDescent="0.55000000000000004">
      <c r="A80" s="319" t="s">
        <v>71</v>
      </c>
      <c r="B80" s="320"/>
      <c r="C80" s="320"/>
      <c r="D80" s="321"/>
      <c r="E80" s="72">
        <v>186.36799999999999</v>
      </c>
      <c r="F80" s="72">
        <v>0</v>
      </c>
      <c r="G80" s="72">
        <v>25.594999999999999</v>
      </c>
      <c r="H80" s="72">
        <v>211.96199999999999</v>
      </c>
      <c r="I80" s="72">
        <v>6705.79</v>
      </c>
      <c r="J80" s="72">
        <v>6705.79</v>
      </c>
      <c r="K80" s="72">
        <v>6632.4879999999994</v>
      </c>
      <c r="L80" s="72">
        <v>0</v>
      </c>
      <c r="M80" s="72">
        <v>0</v>
      </c>
      <c r="N80" s="72">
        <v>0</v>
      </c>
      <c r="O80" s="72">
        <v>0</v>
      </c>
      <c r="P80" s="72">
        <v>0</v>
      </c>
      <c r="Q80" s="72">
        <v>0</v>
      </c>
      <c r="R80" s="74">
        <v>12.07527764410602</v>
      </c>
      <c r="S80" s="76">
        <v>6.2132278962001859</v>
      </c>
      <c r="T80" s="76"/>
      <c r="U80" s="76">
        <v>223.55493889403766</v>
      </c>
      <c r="V80" s="76">
        <v>0</v>
      </c>
      <c r="W80" s="76">
        <v>0</v>
      </c>
      <c r="X80" s="19">
        <v>27.792845583899986</v>
      </c>
      <c r="Y80" s="19">
        <v>0</v>
      </c>
      <c r="Z80" s="76">
        <v>149.97222222222223</v>
      </c>
      <c r="AA80" s="76">
        <v>5.5555555555555552E-2</v>
      </c>
      <c r="AB80" s="76">
        <v>4320</v>
      </c>
      <c r="AC80" s="76">
        <v>3599.3333333333335</v>
      </c>
      <c r="AD80" s="76">
        <v>721.33333333333326</v>
      </c>
      <c r="AE80" s="76">
        <v>0</v>
      </c>
      <c r="AF80" s="76">
        <v>0</v>
      </c>
      <c r="AG80" s="74">
        <v>721.33333333333326</v>
      </c>
      <c r="AH80" s="76">
        <v>0</v>
      </c>
      <c r="AI80" s="76">
        <v>0</v>
      </c>
      <c r="AJ80" s="76">
        <v>0</v>
      </c>
      <c r="AK80" s="80">
        <v>2509.1150000000002</v>
      </c>
      <c r="AL80" s="80">
        <v>45747.673999999999</v>
      </c>
      <c r="AM80" s="80">
        <v>0</v>
      </c>
      <c r="AN80" s="80">
        <v>22236.355</v>
      </c>
      <c r="AO80" s="80">
        <v>182.41800000000001</v>
      </c>
      <c r="AP80" s="80">
        <v>3366.0713999999998</v>
      </c>
      <c r="AQ80" s="80">
        <v>85513.415999999997</v>
      </c>
      <c r="AR80" s="80">
        <v>85506.023000000016</v>
      </c>
      <c r="AS80" s="80">
        <v>84609.644</v>
      </c>
      <c r="AT80" s="80">
        <v>1089479.2560000001</v>
      </c>
      <c r="AU80" s="80">
        <v>0</v>
      </c>
      <c r="AV80" s="80">
        <v>0</v>
      </c>
      <c r="AW80" s="80">
        <v>0</v>
      </c>
      <c r="AX80" s="80">
        <v>8236.8830000000016</v>
      </c>
      <c r="AY80" s="80">
        <v>0</v>
      </c>
      <c r="AZ80" s="80">
        <v>0</v>
      </c>
      <c r="BA80" s="80">
        <v>0</v>
      </c>
      <c r="BB80" s="80">
        <v>251.48900000000009</v>
      </c>
      <c r="BC80" s="76">
        <v>1670.7048749999999</v>
      </c>
      <c r="BD80" s="272">
        <v>7.3929999999818392</v>
      </c>
      <c r="BG80" s="126"/>
      <c r="BH80" s="7"/>
      <c r="BI80" s="277"/>
    </row>
    <row r="81" spans="1:59" x14ac:dyDescent="0.55000000000000004">
      <c r="A81" s="63"/>
      <c r="B81" s="63"/>
      <c r="C81" s="63"/>
      <c r="D81" s="63"/>
      <c r="E81" s="72"/>
      <c r="F81" s="72"/>
      <c r="G81" s="63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4"/>
      <c r="S81" s="76"/>
      <c r="T81" s="76"/>
      <c r="U81" s="76"/>
      <c r="V81" s="76"/>
      <c r="W81" s="76"/>
      <c r="X81" s="19"/>
      <c r="Y81" s="19"/>
      <c r="Z81" s="76"/>
      <c r="AA81" s="76"/>
      <c r="AB81" s="76"/>
      <c r="AC81" s="76"/>
      <c r="AD81" s="79"/>
      <c r="AE81" s="79"/>
      <c r="AF81" s="79"/>
      <c r="AG81" s="245"/>
      <c r="AH81" s="79"/>
      <c r="AI81" s="79"/>
      <c r="AJ81" s="79"/>
      <c r="AK81" s="80"/>
      <c r="AL81" s="104"/>
      <c r="AM81" s="80"/>
      <c r="AN81" s="104"/>
      <c r="AO81" s="80"/>
      <c r="AP81" s="80"/>
      <c r="AQ81" s="80"/>
      <c r="AR81" s="80"/>
      <c r="AS81" s="80"/>
      <c r="AT81" s="80"/>
      <c r="AU81" s="80"/>
      <c r="AV81" s="80"/>
      <c r="AW81" s="80"/>
      <c r="AX81" s="80"/>
      <c r="AY81" s="80"/>
      <c r="AZ81" s="80"/>
      <c r="BA81" s="80"/>
      <c r="BB81" s="80"/>
      <c r="BC81" s="76"/>
      <c r="BD81" s="272">
        <v>3.1819999999825086</v>
      </c>
    </row>
    <row r="82" spans="1:59" s="60" customFormat="1" x14ac:dyDescent="0.55000000000000004">
      <c r="A82" s="328" t="s">
        <v>75</v>
      </c>
      <c r="B82" s="329"/>
      <c r="C82" s="329"/>
      <c r="D82" s="329"/>
      <c r="E82" s="330"/>
      <c r="F82" s="290"/>
      <c r="G82" s="63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4"/>
      <c r="S82" s="76"/>
      <c r="T82" s="76"/>
      <c r="U82" s="76"/>
      <c r="V82" s="76"/>
      <c r="W82" s="76"/>
      <c r="X82" s="19"/>
      <c r="Y82" s="19"/>
      <c r="Z82" s="76"/>
      <c r="AA82" s="76"/>
      <c r="AB82" s="76"/>
      <c r="AC82" s="76"/>
      <c r="AD82" s="79"/>
      <c r="AE82" s="79"/>
      <c r="AF82" s="79"/>
      <c r="AG82" s="245"/>
      <c r="AH82" s="79"/>
      <c r="AI82" s="79"/>
      <c r="AJ82" s="79"/>
      <c r="AK82" s="80"/>
      <c r="AL82" s="104"/>
      <c r="AM82" s="80"/>
      <c r="AN82" s="104"/>
      <c r="AO82" s="80"/>
      <c r="AP82" s="80"/>
      <c r="AQ82" s="80"/>
      <c r="AR82" s="80"/>
      <c r="AS82" s="80"/>
      <c r="AT82" s="80"/>
      <c r="AU82" s="80"/>
      <c r="AV82" s="80"/>
      <c r="AW82" s="80"/>
      <c r="AX82" s="80"/>
      <c r="AY82" s="80"/>
      <c r="AZ82" s="80"/>
      <c r="BA82" s="80"/>
      <c r="BB82" s="80"/>
      <c r="BC82" s="76"/>
      <c r="BD82" s="124"/>
      <c r="BG82" s="125"/>
    </row>
    <row r="83" spans="1:59" x14ac:dyDescent="0.55000000000000004">
      <c r="A83" s="319"/>
      <c r="B83" s="320"/>
      <c r="C83" s="320"/>
      <c r="D83" s="321"/>
      <c r="E83" s="72"/>
      <c r="F83" s="72"/>
      <c r="G83" s="63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98"/>
      <c r="S83" s="76"/>
      <c r="T83" s="74"/>
      <c r="U83" s="76"/>
      <c r="V83" s="74"/>
      <c r="W83" s="74"/>
      <c r="X83" s="19"/>
      <c r="Y83" s="86"/>
      <c r="Z83" s="76"/>
      <c r="AA83" s="76"/>
      <c r="AB83" s="76"/>
      <c r="AC83" s="76"/>
      <c r="AD83" s="76"/>
      <c r="AE83" s="76"/>
      <c r="AF83" s="76"/>
      <c r="AG83" s="74"/>
      <c r="AH83" s="76"/>
      <c r="AI83" s="76"/>
      <c r="AJ83" s="76"/>
      <c r="AK83" s="80"/>
      <c r="AL83" s="104"/>
      <c r="AM83" s="80"/>
      <c r="AN83" s="104"/>
      <c r="AO83" s="80"/>
      <c r="AP83" s="80"/>
      <c r="AQ83" s="80"/>
      <c r="AR83" s="80"/>
      <c r="AS83" s="80"/>
      <c r="AT83" s="80"/>
      <c r="AU83" s="80"/>
      <c r="AV83" s="80"/>
      <c r="AW83" s="80"/>
      <c r="AX83" s="80"/>
      <c r="AY83" s="80"/>
      <c r="AZ83" s="80"/>
      <c r="BA83" s="80"/>
      <c r="BB83" s="80"/>
      <c r="BC83" s="76"/>
      <c r="BD83" s="124"/>
    </row>
    <row r="84" spans="1:59" x14ac:dyDescent="0.55000000000000004">
      <c r="A84" s="63">
        <v>1</v>
      </c>
      <c r="B84" s="284">
        <v>1</v>
      </c>
      <c r="C84" s="63" t="s">
        <v>51</v>
      </c>
      <c r="D84" s="63" t="s">
        <v>72</v>
      </c>
      <c r="E84" s="72">
        <v>63.281999999999996</v>
      </c>
      <c r="F84" s="87"/>
      <c r="G84" s="72">
        <v>1.9570000000000001</v>
      </c>
      <c r="H84" s="72">
        <v>65.239000000000004</v>
      </c>
      <c r="I84" s="72">
        <v>332.74299999999999</v>
      </c>
      <c r="J84" s="72">
        <v>332.70400000000001</v>
      </c>
      <c r="K84" s="72">
        <v>332.33499999999998</v>
      </c>
      <c r="L84" s="88"/>
      <c r="M84" s="88"/>
      <c r="N84" s="88"/>
      <c r="O84" s="88"/>
      <c r="P84" s="88"/>
      <c r="Q84" s="88"/>
      <c r="R84" s="72">
        <v>2.9997394196722817</v>
      </c>
      <c r="S84" s="76">
        <v>2.1093999999999999</v>
      </c>
      <c r="T84" s="89"/>
      <c r="U84" s="76">
        <v>11.091433333333333</v>
      </c>
      <c r="V84" s="89"/>
      <c r="W84" s="89"/>
      <c r="X84" s="19">
        <v>190.18281376317458</v>
      </c>
      <c r="Y84" s="90"/>
      <c r="Z84" s="76">
        <v>30</v>
      </c>
      <c r="AA84" s="76">
        <v>0</v>
      </c>
      <c r="AB84" s="76">
        <v>720</v>
      </c>
      <c r="AC84" s="76">
        <v>720</v>
      </c>
      <c r="AD84" s="76">
        <v>0</v>
      </c>
      <c r="AE84" s="79">
        <v>0</v>
      </c>
      <c r="AF84" s="79">
        <v>0</v>
      </c>
      <c r="AG84" s="245">
        <v>0</v>
      </c>
      <c r="AH84" s="79">
        <v>0</v>
      </c>
      <c r="AI84" s="79">
        <v>0</v>
      </c>
      <c r="AJ84" s="79">
        <v>0</v>
      </c>
      <c r="AK84" s="80">
        <v>117.057</v>
      </c>
      <c r="AL84" s="80">
        <v>6316.6729999999989</v>
      </c>
      <c r="AM84" s="88"/>
      <c r="AN84" s="88"/>
      <c r="AO84" s="80">
        <v>11.070999999999998</v>
      </c>
      <c r="AP84" s="80">
        <v>97.21700000000007</v>
      </c>
      <c r="AQ84" s="80">
        <v>1281.5580000000002</v>
      </c>
      <c r="AR84" s="80">
        <v>1281.4079999999999</v>
      </c>
      <c r="AS84" s="80">
        <v>1279.2</v>
      </c>
      <c r="AT84" s="80">
        <v>63912.100000000028</v>
      </c>
      <c r="AU84" s="88"/>
      <c r="AV84" s="88"/>
      <c r="AW84" s="88"/>
      <c r="AX84" s="88"/>
      <c r="AY84" s="88"/>
      <c r="AZ84" s="88"/>
      <c r="BA84" s="88"/>
      <c r="BB84" s="88"/>
      <c r="BC84" s="76">
        <v>186.4665277777778</v>
      </c>
      <c r="BD84" s="124"/>
      <c r="BE84" s="267">
        <v>2184</v>
      </c>
      <c r="BF84" s="267">
        <v>944.33333333333326</v>
      </c>
    </row>
    <row r="85" spans="1:59" x14ac:dyDescent="0.55000000000000004">
      <c r="A85" s="296"/>
      <c r="B85" s="296"/>
      <c r="C85" s="296"/>
      <c r="D85" s="296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4"/>
      <c r="S85" s="76"/>
      <c r="T85" s="74"/>
      <c r="U85" s="76"/>
      <c r="V85" s="74"/>
      <c r="W85" s="74"/>
      <c r="X85" s="19"/>
      <c r="Y85" s="86"/>
      <c r="Z85" s="76"/>
      <c r="AA85" s="76"/>
      <c r="AB85" s="76"/>
      <c r="AC85" s="76"/>
      <c r="AD85" s="76"/>
      <c r="AE85" s="76"/>
      <c r="AF85" s="76"/>
      <c r="AG85" s="74"/>
      <c r="AH85" s="76"/>
      <c r="AI85" s="76"/>
      <c r="AJ85" s="76"/>
      <c r="AK85" s="80"/>
      <c r="AL85" s="80"/>
      <c r="AM85" s="80"/>
      <c r="AN85" s="80"/>
      <c r="AO85" s="80"/>
      <c r="AP85" s="289"/>
      <c r="AQ85" s="80"/>
      <c r="AR85" s="80"/>
      <c r="AS85" s="80"/>
      <c r="AT85" s="289"/>
      <c r="AU85" s="80"/>
      <c r="AV85" s="80"/>
      <c r="AW85" s="80"/>
      <c r="AX85" s="289"/>
      <c r="AY85" s="80"/>
      <c r="AZ85" s="80"/>
      <c r="BA85" s="80"/>
      <c r="BB85" s="289"/>
      <c r="BC85" s="76"/>
      <c r="BD85" s="124"/>
    </row>
    <row r="86" spans="1:59" x14ac:dyDescent="0.55000000000000004">
      <c r="A86" s="322" t="s">
        <v>68</v>
      </c>
      <c r="B86" s="323"/>
      <c r="C86" s="324"/>
      <c r="D86" s="63"/>
      <c r="E86" s="72">
        <v>63.281999999999996</v>
      </c>
      <c r="F86" s="87"/>
      <c r="G86" s="72">
        <v>1.9570000000000001</v>
      </c>
      <c r="H86" s="72">
        <v>65.239000000000004</v>
      </c>
      <c r="I86" s="72">
        <v>332.74299999999999</v>
      </c>
      <c r="J86" s="72">
        <v>332.70400000000001</v>
      </c>
      <c r="K86" s="72">
        <v>332.33499999999998</v>
      </c>
      <c r="L86" s="88"/>
      <c r="M86" s="88"/>
      <c r="N86" s="88"/>
      <c r="O86" s="88"/>
      <c r="P86" s="88"/>
      <c r="Q86" s="88"/>
      <c r="R86" s="72">
        <v>2.9997394196722817</v>
      </c>
      <c r="S86" s="74">
        <v>2.1093999999999999</v>
      </c>
      <c r="T86" s="89"/>
      <c r="U86" s="74">
        <v>11.091433333333333</v>
      </c>
      <c r="V86" s="89"/>
      <c r="W86" s="89"/>
      <c r="X86" s="86">
        <v>190.18281376317458</v>
      </c>
      <c r="Y86" s="90"/>
      <c r="Z86" s="74">
        <v>30</v>
      </c>
      <c r="AA86" s="74">
        <v>0</v>
      </c>
      <c r="AB86" s="74">
        <v>720</v>
      </c>
      <c r="AC86" s="74">
        <v>720</v>
      </c>
      <c r="AD86" s="74">
        <v>0</v>
      </c>
      <c r="AE86" s="74">
        <v>0</v>
      </c>
      <c r="AF86" s="74">
        <v>0</v>
      </c>
      <c r="AG86" s="74">
        <v>0</v>
      </c>
      <c r="AH86" s="74">
        <v>0</v>
      </c>
      <c r="AI86" s="74">
        <v>0</v>
      </c>
      <c r="AJ86" s="74">
        <v>0</v>
      </c>
      <c r="AK86" s="72">
        <v>117.057</v>
      </c>
      <c r="AL86" s="72">
        <v>6316.6729999999989</v>
      </c>
      <c r="AM86" s="88"/>
      <c r="AN86" s="88"/>
      <c r="AO86" s="80">
        <v>11.070999999999998</v>
      </c>
      <c r="AP86" s="72">
        <v>97.21700000000007</v>
      </c>
      <c r="AQ86" s="72">
        <v>1281.5580000000002</v>
      </c>
      <c r="AR86" s="72">
        <v>1281.4079999999999</v>
      </c>
      <c r="AS86" s="72">
        <v>1279.2</v>
      </c>
      <c r="AT86" s="72">
        <v>63912.100000000028</v>
      </c>
      <c r="AU86" s="87"/>
      <c r="AV86" s="87"/>
      <c r="AW86" s="87"/>
      <c r="AX86" s="87"/>
      <c r="AY86" s="87"/>
      <c r="AZ86" s="87"/>
      <c r="BA86" s="87"/>
      <c r="BB86" s="87"/>
      <c r="BC86" s="74">
        <v>186.4665277777778</v>
      </c>
      <c r="BD86" s="124"/>
    </row>
    <row r="87" spans="1:59" x14ac:dyDescent="0.55000000000000004">
      <c r="A87" s="63"/>
      <c r="B87" s="63"/>
      <c r="C87" s="63"/>
      <c r="D87" s="63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4"/>
      <c r="S87" s="76"/>
      <c r="T87" s="76"/>
      <c r="U87" s="76"/>
      <c r="V87" s="76"/>
      <c r="W87" s="76"/>
      <c r="X87" s="19"/>
      <c r="Y87" s="19"/>
      <c r="Z87" s="76"/>
      <c r="AA87" s="76"/>
      <c r="AB87" s="76"/>
      <c r="AC87" s="76"/>
      <c r="AD87" s="79"/>
      <c r="AE87" s="79"/>
      <c r="AF87" s="79"/>
      <c r="AG87" s="245"/>
      <c r="AH87" s="79"/>
      <c r="AI87" s="79"/>
      <c r="AJ87" s="79"/>
      <c r="AK87" s="80"/>
      <c r="AL87" s="80"/>
      <c r="AM87" s="80"/>
      <c r="AN87" s="80"/>
      <c r="AO87" s="80"/>
      <c r="AP87" s="80"/>
      <c r="AQ87" s="80"/>
      <c r="AR87" s="80"/>
      <c r="AS87" s="80"/>
      <c r="AT87" s="80"/>
      <c r="AU87" s="80"/>
      <c r="AV87" s="80"/>
      <c r="AW87" s="80"/>
      <c r="AX87" s="80"/>
      <c r="AY87" s="80"/>
      <c r="AZ87" s="80"/>
      <c r="BA87" s="80"/>
      <c r="BB87" s="80"/>
      <c r="BC87" s="76"/>
      <c r="BD87" s="124"/>
    </row>
    <row r="88" spans="1:59" x14ac:dyDescent="0.55000000000000004">
      <c r="A88" s="63">
        <v>1</v>
      </c>
      <c r="B88" s="284">
        <v>1</v>
      </c>
      <c r="C88" s="63" t="s">
        <v>51</v>
      </c>
      <c r="D88" s="63" t="s">
        <v>53</v>
      </c>
      <c r="E88" s="72">
        <v>128.483</v>
      </c>
      <c r="F88" s="87"/>
      <c r="G88" s="72">
        <v>6.7619999999999996</v>
      </c>
      <c r="H88" s="72">
        <v>135.245</v>
      </c>
      <c r="I88" s="72">
        <v>406.68700000000001</v>
      </c>
      <c r="J88" s="72">
        <v>406.63900000000001</v>
      </c>
      <c r="K88" s="72">
        <v>406.18799999999999</v>
      </c>
      <c r="L88" s="88"/>
      <c r="M88" s="88"/>
      <c r="N88" s="88"/>
      <c r="O88" s="88"/>
      <c r="P88" s="88"/>
      <c r="Q88" s="88"/>
      <c r="R88" s="72">
        <v>4.999815150282819</v>
      </c>
      <c r="S88" s="76">
        <v>4.2827666666666664</v>
      </c>
      <c r="T88" s="89"/>
      <c r="U88" s="76">
        <v>13.556233333333333</v>
      </c>
      <c r="V88" s="89"/>
      <c r="W88" s="89"/>
      <c r="X88" s="19">
        <v>315.92600697833961</v>
      </c>
      <c r="Y88" s="90"/>
      <c r="Z88" s="76">
        <v>30</v>
      </c>
      <c r="AA88" s="76">
        <v>0</v>
      </c>
      <c r="AB88" s="76">
        <v>720</v>
      </c>
      <c r="AC88" s="76">
        <v>720</v>
      </c>
      <c r="AD88" s="76">
        <v>0</v>
      </c>
      <c r="AE88" s="79">
        <v>0</v>
      </c>
      <c r="AF88" s="79">
        <v>0</v>
      </c>
      <c r="AG88" s="245">
        <v>0</v>
      </c>
      <c r="AH88" s="79">
        <v>0</v>
      </c>
      <c r="AI88" s="79">
        <v>0</v>
      </c>
      <c r="AJ88" s="79">
        <v>0</v>
      </c>
      <c r="AK88" s="80">
        <v>205.29900000000004</v>
      </c>
      <c r="AL88" s="80">
        <v>2455.634</v>
      </c>
      <c r="AM88" s="88"/>
      <c r="AN88" s="88"/>
      <c r="AO88" s="80">
        <v>22.782000000000004</v>
      </c>
      <c r="AP88" s="80">
        <v>39.899000000000001</v>
      </c>
      <c r="AQ88" s="80">
        <v>1446.5039999999999</v>
      </c>
      <c r="AR88" s="80">
        <v>1446.3329999999996</v>
      </c>
      <c r="AS88" s="80">
        <v>1443.9119999999998</v>
      </c>
      <c r="AT88" s="80">
        <v>23435.221000000001</v>
      </c>
      <c r="AU88" s="88"/>
      <c r="AV88" s="88"/>
      <c r="AW88" s="88"/>
      <c r="AX88" s="88"/>
      <c r="AY88" s="88"/>
      <c r="AZ88" s="88"/>
      <c r="BA88" s="88"/>
      <c r="BB88" s="88"/>
      <c r="BC88" s="76">
        <v>186.4665277777778</v>
      </c>
      <c r="BD88" s="124"/>
    </row>
    <row r="89" spans="1:59" x14ac:dyDescent="0.55000000000000004">
      <c r="A89" s="296"/>
      <c r="B89" s="296"/>
      <c r="C89" s="296"/>
      <c r="D89" s="296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4"/>
      <c r="S89" s="76"/>
      <c r="T89" s="74"/>
      <c r="U89" s="76"/>
      <c r="V89" s="74"/>
      <c r="W89" s="74"/>
      <c r="X89" s="19"/>
      <c r="Y89" s="86"/>
      <c r="Z89" s="76"/>
      <c r="AA89" s="76"/>
      <c r="AB89" s="76"/>
      <c r="AC89" s="76"/>
      <c r="AD89" s="76"/>
      <c r="AE89" s="76"/>
      <c r="AF89" s="76"/>
      <c r="AG89" s="74"/>
      <c r="AH89" s="76"/>
      <c r="AI89" s="76"/>
      <c r="AJ89" s="76"/>
      <c r="AK89" s="80"/>
      <c r="AL89" s="80"/>
      <c r="AM89" s="80"/>
      <c r="AN89" s="80"/>
      <c r="AO89" s="80"/>
      <c r="AP89" s="289"/>
      <c r="AQ89" s="80"/>
      <c r="AR89" s="80"/>
      <c r="AS89" s="80"/>
      <c r="AT89" s="289"/>
      <c r="AU89" s="80"/>
      <c r="AV89" s="80"/>
      <c r="AW89" s="80"/>
      <c r="AX89" s="289"/>
      <c r="AY89" s="80"/>
      <c r="AZ89" s="80"/>
      <c r="BA89" s="80"/>
      <c r="BB89" s="289"/>
      <c r="BC89" s="76"/>
      <c r="BD89" s="124"/>
    </row>
    <row r="90" spans="1:59" x14ac:dyDescent="0.55000000000000004">
      <c r="A90" s="322" t="s">
        <v>68</v>
      </c>
      <c r="B90" s="323"/>
      <c r="C90" s="324"/>
      <c r="E90" s="72">
        <v>128.483</v>
      </c>
      <c r="F90" s="87"/>
      <c r="G90" s="72">
        <v>6.7619999999999996</v>
      </c>
      <c r="H90" s="72">
        <v>135.245</v>
      </c>
      <c r="I90" s="72">
        <v>406.68700000000001</v>
      </c>
      <c r="J90" s="72">
        <v>406.63900000000001</v>
      </c>
      <c r="K90" s="72">
        <v>406.18799999999999</v>
      </c>
      <c r="L90" s="88"/>
      <c r="M90" s="88"/>
      <c r="N90" s="88"/>
      <c r="O90" s="88"/>
      <c r="P90" s="88"/>
      <c r="Q90" s="88"/>
      <c r="R90" s="74">
        <v>4.999815150282819</v>
      </c>
      <c r="S90" s="74">
        <v>4.2827666666666664</v>
      </c>
      <c r="T90" s="89"/>
      <c r="U90" s="74">
        <v>13.556233333333333</v>
      </c>
      <c r="V90" s="89"/>
      <c r="W90" s="89"/>
      <c r="X90" s="86">
        <v>315.92600697833961</v>
      </c>
      <c r="Y90" s="90"/>
      <c r="Z90" s="74">
        <v>30</v>
      </c>
      <c r="AA90" s="74">
        <v>0</v>
      </c>
      <c r="AB90" s="74">
        <v>720</v>
      </c>
      <c r="AC90" s="74">
        <v>720</v>
      </c>
      <c r="AD90" s="74">
        <v>0</v>
      </c>
      <c r="AE90" s="74">
        <v>0</v>
      </c>
      <c r="AF90" s="74">
        <v>0</v>
      </c>
      <c r="AG90" s="74">
        <v>0</v>
      </c>
      <c r="AH90" s="74">
        <v>0</v>
      </c>
      <c r="AI90" s="74">
        <v>0</v>
      </c>
      <c r="AJ90" s="74">
        <v>0</v>
      </c>
      <c r="AK90" s="72">
        <v>205.29900000000004</v>
      </c>
      <c r="AL90" s="72">
        <v>2455.634</v>
      </c>
      <c r="AM90" s="88"/>
      <c r="AN90" s="88"/>
      <c r="AO90" s="72">
        <v>22.782000000000004</v>
      </c>
      <c r="AP90" s="72">
        <v>39.899000000000001</v>
      </c>
      <c r="AQ90" s="72">
        <v>1446.5039999999999</v>
      </c>
      <c r="AR90" s="72">
        <v>1446.3329999999996</v>
      </c>
      <c r="AS90" s="72">
        <v>1443.9119999999998</v>
      </c>
      <c r="AT90" s="72">
        <v>23435.221000000001</v>
      </c>
      <c r="AU90" s="87"/>
      <c r="AV90" s="87"/>
      <c r="AW90" s="87"/>
      <c r="AX90" s="87"/>
      <c r="AY90" s="87"/>
      <c r="AZ90" s="87"/>
      <c r="BA90" s="87"/>
      <c r="BB90" s="87"/>
      <c r="BC90" s="74">
        <v>186.4665277777778</v>
      </c>
      <c r="BD90" s="124"/>
    </row>
    <row r="91" spans="1:59" x14ac:dyDescent="0.55000000000000004">
      <c r="A91" s="63"/>
      <c r="B91" s="63"/>
      <c r="C91" s="63"/>
      <c r="D91" s="63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4"/>
      <c r="S91" s="74"/>
      <c r="T91" s="74"/>
      <c r="U91" s="74"/>
      <c r="V91" s="74"/>
      <c r="W91" s="74"/>
      <c r="X91" s="86"/>
      <c r="Y91" s="86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  <c r="AK91" s="72"/>
      <c r="AL91" s="72"/>
      <c r="AM91" s="72"/>
      <c r="AN91" s="72"/>
      <c r="AO91" s="72"/>
      <c r="AP91" s="72"/>
      <c r="AQ91" s="72"/>
      <c r="AR91" s="72"/>
      <c r="AS91" s="72"/>
      <c r="AT91" s="72"/>
      <c r="AU91" s="72"/>
      <c r="AV91" s="72"/>
      <c r="AW91" s="72"/>
      <c r="AX91" s="72"/>
      <c r="AY91" s="72"/>
      <c r="AZ91" s="72"/>
      <c r="BA91" s="72"/>
      <c r="BB91" s="72"/>
      <c r="BC91" s="74"/>
      <c r="BD91" s="124"/>
    </row>
    <row r="92" spans="1:59" x14ac:dyDescent="0.55000000000000004">
      <c r="A92" s="319" t="s">
        <v>76</v>
      </c>
      <c r="B92" s="320"/>
      <c r="C92" s="320"/>
      <c r="D92" s="321"/>
      <c r="E92" s="72">
        <v>191.76499999999999</v>
      </c>
      <c r="F92" s="87"/>
      <c r="G92" s="72">
        <v>8.7189999999999994</v>
      </c>
      <c r="H92" s="72">
        <v>200.48400000000001</v>
      </c>
      <c r="I92" s="72">
        <v>739.43000000000006</v>
      </c>
      <c r="J92" s="72">
        <v>739.34300000000007</v>
      </c>
      <c r="K92" s="72">
        <v>738.52299999999991</v>
      </c>
      <c r="L92" s="88"/>
      <c r="M92" s="88"/>
      <c r="N92" s="88"/>
      <c r="O92" s="88"/>
      <c r="P92" s="88"/>
      <c r="Q92" s="88"/>
      <c r="R92" s="72">
        <v>4.3489754793399973</v>
      </c>
      <c r="S92" s="74">
        <v>6.3921666666666663</v>
      </c>
      <c r="T92" s="74"/>
      <c r="U92" s="74">
        <v>24.647666666666666</v>
      </c>
      <c r="V92" s="89"/>
      <c r="W92" s="89"/>
      <c r="X92" s="86">
        <v>259.3416550586262</v>
      </c>
      <c r="Y92" s="90"/>
      <c r="Z92" s="74">
        <v>60</v>
      </c>
      <c r="AA92" s="74">
        <v>0</v>
      </c>
      <c r="AB92" s="74">
        <v>1440</v>
      </c>
      <c r="AC92" s="74">
        <v>1440</v>
      </c>
      <c r="AD92" s="74">
        <v>0</v>
      </c>
      <c r="AE92" s="74">
        <v>0</v>
      </c>
      <c r="AF92" s="74">
        <v>0</v>
      </c>
      <c r="AG92" s="74">
        <v>0</v>
      </c>
      <c r="AH92" s="74">
        <v>0</v>
      </c>
      <c r="AI92" s="74">
        <v>0</v>
      </c>
      <c r="AJ92" s="74">
        <v>0</v>
      </c>
      <c r="AK92" s="72">
        <v>322.35600000000005</v>
      </c>
      <c r="AL92" s="74">
        <v>8772.3069999999989</v>
      </c>
      <c r="AM92" s="88"/>
      <c r="AN92" s="88"/>
      <c r="AO92" s="72">
        <v>33.853000000000002</v>
      </c>
      <c r="AP92" s="72">
        <v>137.11600000000007</v>
      </c>
      <c r="AQ92" s="72">
        <v>2728.0619999999999</v>
      </c>
      <c r="AR92" s="72">
        <v>2727.7409999999995</v>
      </c>
      <c r="AS92" s="72">
        <v>2723.1120000000001</v>
      </c>
      <c r="AT92" s="72">
        <v>87347.321000000025</v>
      </c>
      <c r="AU92" s="87"/>
      <c r="AV92" s="87"/>
      <c r="AW92" s="87"/>
      <c r="AX92" s="87"/>
      <c r="AY92" s="87"/>
      <c r="AZ92" s="87"/>
      <c r="BA92" s="87"/>
      <c r="BB92" s="87"/>
      <c r="BC92" s="74">
        <v>372.9330555555556</v>
      </c>
      <c r="BD92" s="272">
        <v>0.32100000000036744</v>
      </c>
      <c r="BG92" s="249"/>
    </row>
    <row r="93" spans="1:59" x14ac:dyDescent="0.55000000000000004">
      <c r="A93" s="63"/>
      <c r="B93" s="63"/>
      <c r="C93" s="63"/>
      <c r="D93" s="63"/>
      <c r="E93" s="280"/>
      <c r="F93" s="72"/>
      <c r="G93" s="63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4"/>
      <c r="S93" s="76"/>
      <c r="T93" s="74"/>
      <c r="U93" s="76"/>
      <c r="V93" s="74"/>
      <c r="W93" s="74"/>
      <c r="X93" s="19"/>
      <c r="Y93" s="86"/>
      <c r="Z93" s="76"/>
      <c r="AA93" s="76"/>
      <c r="AB93" s="76"/>
      <c r="AC93" s="76"/>
      <c r="AD93" s="79"/>
      <c r="AE93" s="79"/>
      <c r="AF93" s="79"/>
      <c r="AG93" s="245"/>
      <c r="AH93" s="79"/>
      <c r="AI93" s="79"/>
      <c r="AJ93" s="79"/>
      <c r="AK93" s="80"/>
      <c r="AL93" s="80"/>
      <c r="AM93" s="80"/>
      <c r="AN93" s="80"/>
      <c r="AO93" s="80"/>
      <c r="AP93" s="80"/>
      <c r="AQ93" s="80"/>
      <c r="AR93" s="80"/>
      <c r="AS93" s="80"/>
      <c r="AT93" s="80"/>
      <c r="AU93" s="80"/>
      <c r="AV93" s="80"/>
      <c r="AW93" s="80"/>
      <c r="AX93" s="80"/>
      <c r="AY93" s="80"/>
      <c r="AZ93" s="80"/>
      <c r="BA93" s="80"/>
      <c r="BB93" s="80"/>
      <c r="BC93" s="76"/>
      <c r="BD93" s="124"/>
    </row>
    <row r="94" spans="1:59" s="60" customFormat="1" x14ac:dyDescent="0.55000000000000004">
      <c r="A94" s="328" t="s">
        <v>78</v>
      </c>
      <c r="B94" s="329"/>
      <c r="C94" s="329"/>
      <c r="D94" s="329"/>
      <c r="E94" s="330"/>
      <c r="F94" s="290"/>
      <c r="G94" s="63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4"/>
      <c r="S94" s="76"/>
      <c r="T94" s="76"/>
      <c r="U94" s="76"/>
      <c r="V94" s="76"/>
      <c r="W94" s="76"/>
      <c r="X94" s="19"/>
      <c r="Y94" s="19"/>
      <c r="Z94" s="76"/>
      <c r="AA94" s="76"/>
      <c r="AB94" s="76"/>
      <c r="AC94" s="76"/>
      <c r="AD94" s="79"/>
      <c r="AE94" s="79"/>
      <c r="AF94" s="79"/>
      <c r="AG94" s="245"/>
      <c r="AH94" s="79"/>
      <c r="AI94" s="79"/>
      <c r="AJ94" s="79"/>
      <c r="AK94" s="80"/>
      <c r="AL94" s="104"/>
      <c r="AM94" s="80"/>
      <c r="AN94" s="104"/>
      <c r="AO94" s="80"/>
      <c r="AP94" s="80"/>
      <c r="AQ94" s="80"/>
      <c r="AR94" s="80"/>
      <c r="AS94" s="80"/>
      <c r="AT94" s="80"/>
      <c r="AU94" s="80"/>
      <c r="AV94" s="80"/>
      <c r="AW94" s="80"/>
      <c r="AX94" s="80"/>
      <c r="AY94" s="80"/>
      <c r="AZ94" s="80"/>
      <c r="BA94" s="80"/>
      <c r="BB94" s="80"/>
      <c r="BC94" s="76"/>
      <c r="BD94" s="124"/>
      <c r="BG94" s="125"/>
    </row>
    <row r="95" spans="1:59" x14ac:dyDescent="0.55000000000000004">
      <c r="A95" s="319"/>
      <c r="B95" s="320"/>
      <c r="C95" s="320"/>
      <c r="D95" s="321"/>
      <c r="E95" s="72"/>
      <c r="F95" s="72"/>
      <c r="G95" s="63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4"/>
      <c r="S95" s="76"/>
      <c r="T95" s="74"/>
      <c r="U95" s="76"/>
      <c r="V95" s="74"/>
      <c r="W95" s="74"/>
      <c r="X95" s="19"/>
      <c r="Y95" s="86"/>
      <c r="Z95" s="76"/>
      <c r="AA95" s="76"/>
      <c r="AB95" s="76"/>
      <c r="AC95" s="76"/>
      <c r="AD95" s="76"/>
      <c r="AE95" s="76"/>
      <c r="AF95" s="76"/>
      <c r="AG95" s="74"/>
      <c r="AH95" s="76"/>
      <c r="AI95" s="76"/>
      <c r="AJ95" s="76"/>
      <c r="AK95" s="80"/>
      <c r="AL95" s="104"/>
      <c r="AM95" s="72"/>
      <c r="AN95" s="72"/>
      <c r="AO95" s="80"/>
      <c r="AP95" s="80"/>
      <c r="AQ95" s="80"/>
      <c r="AR95" s="80"/>
      <c r="AS95" s="80"/>
      <c r="AT95" s="80"/>
      <c r="AU95" s="72"/>
      <c r="AV95" s="72"/>
      <c r="AW95" s="72"/>
      <c r="AX95" s="72"/>
      <c r="AY95" s="72"/>
      <c r="AZ95" s="72"/>
      <c r="BA95" s="72"/>
      <c r="BB95" s="72"/>
      <c r="BC95" s="76"/>
      <c r="BD95" s="124"/>
    </row>
    <row r="96" spans="1:59" x14ac:dyDescent="0.55000000000000004">
      <c r="A96" s="63">
        <v>1</v>
      </c>
      <c r="B96" s="284">
        <v>1</v>
      </c>
      <c r="C96" s="63" t="s">
        <v>51</v>
      </c>
      <c r="D96" s="63" t="s">
        <v>67</v>
      </c>
      <c r="E96" s="72">
        <v>11.180999999999999</v>
      </c>
      <c r="F96" s="87"/>
      <c r="G96" s="72">
        <v>47.128</v>
      </c>
      <c r="H96" s="72">
        <v>58.308999999999997</v>
      </c>
      <c r="I96" s="72">
        <v>2614.9580000000001</v>
      </c>
      <c r="J96" s="72">
        <v>2614.9580000000001</v>
      </c>
      <c r="K96" s="72">
        <v>2612.06</v>
      </c>
      <c r="L96" s="88"/>
      <c r="M96" s="88"/>
      <c r="N96" s="88"/>
      <c r="O96" s="88"/>
      <c r="P96" s="88"/>
      <c r="Q96" s="261"/>
      <c r="R96" s="74">
        <v>80.824572535972152</v>
      </c>
      <c r="S96" s="76">
        <v>0.37426811408912342</v>
      </c>
      <c r="T96" s="89"/>
      <c r="U96" s="76">
        <v>87.532009577163578</v>
      </c>
      <c r="V96" s="89"/>
      <c r="W96" s="89"/>
      <c r="X96" s="19">
        <v>4.2757856913954262</v>
      </c>
      <c r="Y96" s="90"/>
      <c r="Z96" s="76">
        <v>29.874305555555555</v>
      </c>
      <c r="AA96" s="76">
        <v>0.12569444444444444</v>
      </c>
      <c r="AB96" s="76">
        <v>720</v>
      </c>
      <c r="AC96" s="76">
        <v>716.98333333333335</v>
      </c>
      <c r="AD96" s="76">
        <v>3.0166666666666666</v>
      </c>
      <c r="AE96" s="79">
        <v>0</v>
      </c>
      <c r="AF96" s="79">
        <v>0</v>
      </c>
      <c r="AG96" s="245">
        <v>3.0166666666666666</v>
      </c>
      <c r="AH96" s="79">
        <v>0</v>
      </c>
      <c r="AI96" s="79">
        <v>0</v>
      </c>
      <c r="AJ96" s="79">
        <v>0</v>
      </c>
      <c r="AK96" s="80">
        <v>114.17299999999999</v>
      </c>
      <c r="AL96" s="80">
        <v>1176.6990000000001</v>
      </c>
      <c r="AM96" s="88"/>
      <c r="AN96" s="88"/>
      <c r="AO96" s="80">
        <v>427.15300000000002</v>
      </c>
      <c r="AP96" s="80">
        <v>450.262</v>
      </c>
      <c r="AQ96" s="227">
        <v>34755.953999999998</v>
      </c>
      <c r="AR96" s="227">
        <v>34755.953999999998</v>
      </c>
      <c r="AS96" s="227">
        <v>34706.834999999999</v>
      </c>
      <c r="AT96" s="80">
        <v>278349.64799999987</v>
      </c>
      <c r="AU96" s="88"/>
      <c r="AV96" s="88"/>
      <c r="AW96" s="88"/>
      <c r="AX96" s="88"/>
      <c r="AY96" s="88"/>
      <c r="AZ96" s="88"/>
      <c r="BA96" s="88"/>
      <c r="BB96" s="88"/>
      <c r="BC96" s="76">
        <v>333.49583333333334</v>
      </c>
      <c r="BD96" s="124"/>
      <c r="BE96" s="267">
        <v>2184</v>
      </c>
      <c r="BF96" s="267">
        <v>2181.583333333333</v>
      </c>
    </row>
    <row r="97" spans="1:59" x14ac:dyDescent="0.55000000000000004">
      <c r="A97" s="63">
        <v>2</v>
      </c>
      <c r="B97" s="284">
        <v>3</v>
      </c>
      <c r="C97" s="63" t="s">
        <v>51</v>
      </c>
      <c r="D97" s="63" t="s">
        <v>67</v>
      </c>
      <c r="E97" s="72">
        <v>5.0439999999999996</v>
      </c>
      <c r="F97" s="87"/>
      <c r="G97" s="72">
        <v>15.628</v>
      </c>
      <c r="H97" s="72">
        <v>20.672000000000001</v>
      </c>
      <c r="I97" s="72">
        <v>1172.556</v>
      </c>
      <c r="J97" s="72">
        <v>1172.556</v>
      </c>
      <c r="K97" s="72">
        <v>1171.2570000000001</v>
      </c>
      <c r="L97" s="88"/>
      <c r="M97" s="88"/>
      <c r="N97" s="88"/>
      <c r="O97" s="88"/>
      <c r="P97" s="88"/>
      <c r="Q97" s="261"/>
      <c r="R97" s="74">
        <v>75.599845201238395</v>
      </c>
      <c r="S97" s="76">
        <v>0.16884074478718705</v>
      </c>
      <c r="T97" s="89"/>
      <c r="U97" s="76">
        <v>39.249648759850302</v>
      </c>
      <c r="V97" s="89"/>
      <c r="W97" s="89"/>
      <c r="X97" s="19">
        <v>4.3017135215716769</v>
      </c>
      <c r="Y97" s="90"/>
      <c r="Z97" s="76">
        <v>29.874305555555555</v>
      </c>
      <c r="AA97" s="76">
        <v>0.12569444444444444</v>
      </c>
      <c r="AB97" s="76">
        <v>720</v>
      </c>
      <c r="AC97" s="76">
        <v>716.98333333333335</v>
      </c>
      <c r="AD97" s="76">
        <v>3.0166666666666666</v>
      </c>
      <c r="AE97" s="79">
        <v>0</v>
      </c>
      <c r="AF97" s="79">
        <v>0</v>
      </c>
      <c r="AG97" s="245">
        <v>3.0166666666666666</v>
      </c>
      <c r="AH97" s="79">
        <v>0</v>
      </c>
      <c r="AI97" s="79">
        <v>0</v>
      </c>
      <c r="AJ97" s="79">
        <v>0</v>
      </c>
      <c r="AK97" s="80">
        <v>44.8</v>
      </c>
      <c r="AL97" s="80">
        <v>762.4620000000001</v>
      </c>
      <c r="AM97" s="88"/>
      <c r="AN97" s="88"/>
      <c r="AO97" s="80">
        <v>163.39600000000002</v>
      </c>
      <c r="AP97" s="80">
        <v>199.91199999999998</v>
      </c>
      <c r="AQ97" s="227">
        <v>13714.038999999999</v>
      </c>
      <c r="AR97" s="227">
        <v>13714.038999999999</v>
      </c>
      <c r="AS97" s="227">
        <v>13694.787999999999</v>
      </c>
      <c r="AT97" s="80">
        <v>174761.17499999999</v>
      </c>
      <c r="AU97" s="88"/>
      <c r="AV97" s="88"/>
      <c r="AW97" s="88"/>
      <c r="AX97" s="88"/>
      <c r="AY97" s="88"/>
      <c r="AZ97" s="88"/>
      <c r="BA97" s="88"/>
      <c r="BB97" s="88"/>
      <c r="BC97" s="76">
        <v>332.92986111111105</v>
      </c>
      <c r="BD97" s="124"/>
      <c r="BE97" s="267">
        <v>2184</v>
      </c>
      <c r="BF97" s="267">
        <v>2171</v>
      </c>
    </row>
    <row r="98" spans="1:59" x14ac:dyDescent="0.55000000000000004">
      <c r="A98" s="63">
        <v>3</v>
      </c>
      <c r="B98" s="284">
        <v>5</v>
      </c>
      <c r="C98" s="63" t="s">
        <v>51</v>
      </c>
      <c r="D98" s="63" t="s">
        <v>67</v>
      </c>
      <c r="E98" s="72">
        <v>16.135999999999999</v>
      </c>
      <c r="F98" s="87"/>
      <c r="G98" s="72">
        <v>49.084000000000003</v>
      </c>
      <c r="H98" s="72">
        <v>65.22</v>
      </c>
      <c r="I98" s="72">
        <v>3777.3710000000001</v>
      </c>
      <c r="J98" s="72">
        <v>3777.3710000000001</v>
      </c>
      <c r="K98" s="72">
        <v>3773.1849999999999</v>
      </c>
      <c r="L98" s="88"/>
      <c r="M98" s="88"/>
      <c r="N98" s="88"/>
      <c r="O98" s="88"/>
      <c r="P98" s="88"/>
      <c r="Q98" s="261"/>
      <c r="R98" s="74">
        <v>75.259122968414601</v>
      </c>
      <c r="S98" s="76">
        <v>0.54012971012808297</v>
      </c>
      <c r="T98" s="89"/>
      <c r="U98" s="76">
        <v>126.44213580046026</v>
      </c>
      <c r="V98" s="89"/>
      <c r="W98" s="89"/>
      <c r="X98" s="19">
        <v>4.2717540850501576</v>
      </c>
      <c r="Y98" s="90"/>
      <c r="Z98" s="76">
        <v>29.874305555555555</v>
      </c>
      <c r="AA98" s="76">
        <v>0.12569444444444444</v>
      </c>
      <c r="AB98" s="76">
        <v>720</v>
      </c>
      <c r="AC98" s="76">
        <v>716.98333333333335</v>
      </c>
      <c r="AD98" s="76">
        <v>3.0166666666666666</v>
      </c>
      <c r="AE98" s="79">
        <v>0</v>
      </c>
      <c r="AF98" s="79">
        <v>0</v>
      </c>
      <c r="AG98" s="245">
        <v>3.0166666666666666</v>
      </c>
      <c r="AH98" s="79">
        <v>0</v>
      </c>
      <c r="AI98" s="79">
        <v>0</v>
      </c>
      <c r="AJ98" s="79">
        <v>0</v>
      </c>
      <c r="AK98" s="80">
        <v>129.90199999999999</v>
      </c>
      <c r="AL98" s="80">
        <v>685.54600000000016</v>
      </c>
      <c r="AM98" s="88"/>
      <c r="AN98" s="88"/>
      <c r="AO98" s="80">
        <v>238.72</v>
      </c>
      <c r="AP98" s="80">
        <v>244.483</v>
      </c>
      <c r="AQ98" s="227">
        <v>38022.213999999993</v>
      </c>
      <c r="AR98" s="227">
        <v>38022.213999999993</v>
      </c>
      <c r="AS98" s="227">
        <v>37976.943999999996</v>
      </c>
      <c r="AT98" s="80">
        <v>180010.43700000006</v>
      </c>
      <c r="AU98" s="88"/>
      <c r="AV98" s="88"/>
      <c r="AW98" s="88"/>
      <c r="AX98" s="88"/>
      <c r="AY98" s="88"/>
      <c r="AZ98" s="88"/>
      <c r="BA98" s="88"/>
      <c r="BB98" s="88"/>
      <c r="BC98" s="76">
        <v>323.81888888888886</v>
      </c>
      <c r="BD98" s="124"/>
      <c r="BE98" s="267">
        <v>2184</v>
      </c>
      <c r="BF98" s="267">
        <v>2179.5</v>
      </c>
    </row>
    <row r="99" spans="1:59" x14ac:dyDescent="0.55000000000000004">
      <c r="A99" s="63">
        <v>4</v>
      </c>
      <c r="B99" s="63">
        <v>7</v>
      </c>
      <c r="C99" s="63" t="s">
        <v>51</v>
      </c>
      <c r="D99" s="63" t="s">
        <v>67</v>
      </c>
      <c r="E99" s="72">
        <v>8.5739999999999998</v>
      </c>
      <c r="F99" s="72"/>
      <c r="G99" s="72">
        <v>52.954000000000001</v>
      </c>
      <c r="H99" s="72">
        <v>61.527999999999999</v>
      </c>
      <c r="I99" s="72">
        <v>2020.511</v>
      </c>
      <c r="J99" s="72">
        <v>2020.511</v>
      </c>
      <c r="K99" s="72">
        <v>2018.2729999999999</v>
      </c>
      <c r="L99" s="72"/>
      <c r="M99" s="72"/>
      <c r="N99" s="72"/>
      <c r="O99" s="72"/>
      <c r="P99" s="72"/>
      <c r="Q99" s="72"/>
      <c r="R99" s="74">
        <v>86.064881029775066</v>
      </c>
      <c r="S99" s="76">
        <v>0.28700248727306538</v>
      </c>
      <c r="T99" s="89"/>
      <c r="U99" s="76">
        <v>67.633739510448876</v>
      </c>
      <c r="V99" s="74"/>
      <c r="W99" s="74"/>
      <c r="X99" s="19">
        <v>4.2434809808013902</v>
      </c>
      <c r="Y99" s="86"/>
      <c r="Z99" s="76">
        <v>29.874305555555555</v>
      </c>
      <c r="AA99" s="76">
        <v>0.12569444444444444</v>
      </c>
      <c r="AB99" s="76">
        <v>720</v>
      </c>
      <c r="AC99" s="76">
        <v>716.98333333333335</v>
      </c>
      <c r="AD99" s="79">
        <v>3.0166666666666666</v>
      </c>
      <c r="AE99" s="79">
        <v>0</v>
      </c>
      <c r="AF99" s="79">
        <v>0</v>
      </c>
      <c r="AG99" s="245">
        <v>3.0166666666666666</v>
      </c>
      <c r="AH99" s="79">
        <v>0</v>
      </c>
      <c r="AI99" s="79">
        <v>0</v>
      </c>
      <c r="AJ99" s="79">
        <v>0</v>
      </c>
      <c r="AK99" s="80">
        <v>71.668000000000006</v>
      </c>
      <c r="AL99" s="80">
        <v>217.76900000000001</v>
      </c>
      <c r="AM99" s="88"/>
      <c r="AN99" s="88"/>
      <c r="AO99" s="80">
        <v>285.19499999999999</v>
      </c>
      <c r="AP99" s="80">
        <v>288.28499999999997</v>
      </c>
      <c r="AQ99" s="227">
        <v>20975.610999999997</v>
      </c>
      <c r="AR99" s="227">
        <v>20975.610999999997</v>
      </c>
      <c r="AS99" s="227">
        <v>20949.743000000002</v>
      </c>
      <c r="AT99" s="80">
        <v>64564.915999999997</v>
      </c>
      <c r="AU99" s="88"/>
      <c r="AV99" s="88"/>
      <c r="AW99" s="88"/>
      <c r="AX99" s="88"/>
      <c r="AY99" s="88"/>
      <c r="AZ99" s="88"/>
      <c r="BA99" s="88"/>
      <c r="BB99" s="88"/>
      <c r="BC99" s="76">
        <v>333.28402777777774</v>
      </c>
      <c r="BD99" s="124"/>
      <c r="BE99" s="267">
        <v>2184</v>
      </c>
      <c r="BF99" s="267">
        <v>2178.6666666666665</v>
      </c>
    </row>
    <row r="100" spans="1:59" x14ac:dyDescent="0.55000000000000004">
      <c r="A100" s="331"/>
      <c r="B100" s="331"/>
      <c r="C100" s="331"/>
      <c r="D100" s="296"/>
      <c r="E100" s="72"/>
      <c r="F100" s="87"/>
      <c r="G100" s="72"/>
      <c r="H100" s="72"/>
      <c r="I100" s="72"/>
      <c r="J100" s="72"/>
      <c r="K100" s="72"/>
      <c r="L100" s="88"/>
      <c r="M100" s="88"/>
      <c r="N100" s="88"/>
      <c r="O100" s="88"/>
      <c r="P100" s="88"/>
      <c r="Q100" s="88"/>
      <c r="R100" s="74"/>
      <c r="S100" s="74"/>
      <c r="T100" s="89"/>
      <c r="U100" s="74"/>
      <c r="V100" s="89"/>
      <c r="W100" s="89"/>
      <c r="X100" s="86"/>
      <c r="Y100" s="90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  <c r="AK100" s="72"/>
      <c r="AL100" s="72"/>
      <c r="AM100" s="87"/>
      <c r="AN100" s="87"/>
      <c r="AO100" s="72"/>
      <c r="AP100" s="72"/>
      <c r="AQ100" s="72"/>
      <c r="AR100" s="72"/>
      <c r="AS100" s="72"/>
      <c r="AT100" s="72"/>
      <c r="AU100" s="87"/>
      <c r="AV100" s="87"/>
      <c r="AW100" s="87"/>
      <c r="AX100" s="87"/>
      <c r="AY100" s="87"/>
      <c r="AZ100" s="87"/>
      <c r="BA100" s="87"/>
      <c r="BB100" s="87"/>
      <c r="BC100" s="74"/>
      <c r="BD100" s="124"/>
    </row>
    <row r="101" spans="1:59" x14ac:dyDescent="0.55000000000000004">
      <c r="A101" s="296" t="s">
        <v>52</v>
      </c>
      <c r="B101" s="63"/>
      <c r="C101" s="63"/>
      <c r="D101" s="63"/>
      <c r="E101" s="72">
        <v>40.934999999999995</v>
      </c>
      <c r="F101" s="72"/>
      <c r="G101" s="72">
        <v>164.79400000000001</v>
      </c>
      <c r="H101" s="72">
        <v>205.72899999999998</v>
      </c>
      <c r="I101" s="72">
        <v>9585.3960000000006</v>
      </c>
      <c r="J101" s="72">
        <v>9585.3960000000006</v>
      </c>
      <c r="K101" s="72">
        <v>9574.7749999999996</v>
      </c>
      <c r="L101" s="72"/>
      <c r="M101" s="72"/>
      <c r="N101" s="72"/>
      <c r="O101" s="72"/>
      <c r="P101" s="72"/>
      <c r="Q101" s="72"/>
      <c r="R101" s="74">
        <v>80.10246489313613</v>
      </c>
      <c r="S101" s="76">
        <v>1.370241056277459</v>
      </c>
      <c r="T101" s="76"/>
      <c r="U101" s="76">
        <v>320.85753364792305</v>
      </c>
      <c r="V101" s="74"/>
      <c r="W101" s="74"/>
      <c r="X101" s="19">
        <v>4.2705590880126394</v>
      </c>
      <c r="Y101" s="86"/>
      <c r="Z101" s="76">
        <v>119.49722222222222</v>
      </c>
      <c r="AA101" s="76">
        <v>0.50277777777777777</v>
      </c>
      <c r="AB101" s="76">
        <v>2880</v>
      </c>
      <c r="AC101" s="76">
        <v>2867.9333333333334</v>
      </c>
      <c r="AD101" s="79">
        <v>12.066666666666666</v>
      </c>
      <c r="AE101" s="79">
        <v>0</v>
      </c>
      <c r="AF101" s="79">
        <v>0</v>
      </c>
      <c r="AG101" s="245">
        <v>12.066666666666666</v>
      </c>
      <c r="AH101" s="79">
        <v>0</v>
      </c>
      <c r="AI101" s="79">
        <v>0</v>
      </c>
      <c r="AJ101" s="79">
        <v>0</v>
      </c>
      <c r="AK101" s="80">
        <v>360.54300000000001</v>
      </c>
      <c r="AL101" s="80">
        <v>2842.4760000000006</v>
      </c>
      <c r="AM101" s="72"/>
      <c r="AN101" s="72"/>
      <c r="AO101" s="80">
        <v>1114.4639999999999</v>
      </c>
      <c r="AP101" s="80">
        <v>1182.942</v>
      </c>
      <c r="AQ101" s="80">
        <v>107467.818</v>
      </c>
      <c r="AR101" s="80">
        <v>107467.818</v>
      </c>
      <c r="AS101" s="80">
        <v>107328.31</v>
      </c>
      <c r="AT101" s="80">
        <v>697686.17599999986</v>
      </c>
      <c r="AU101" s="72"/>
      <c r="AV101" s="72"/>
      <c r="AW101" s="72"/>
      <c r="AX101" s="72"/>
      <c r="AY101" s="72"/>
      <c r="AZ101" s="72"/>
      <c r="BA101" s="72"/>
      <c r="BB101" s="72"/>
      <c r="BC101" s="76">
        <v>1323.5286111111109</v>
      </c>
      <c r="BD101" s="124"/>
    </row>
    <row r="102" spans="1:59" x14ac:dyDescent="0.55000000000000004">
      <c r="A102" s="322"/>
      <c r="B102" s="323"/>
      <c r="C102" s="323"/>
      <c r="D102" s="324"/>
      <c r="E102" s="72"/>
      <c r="F102" s="87"/>
      <c r="G102" s="72"/>
      <c r="H102" s="72"/>
      <c r="I102" s="72"/>
      <c r="J102" s="72"/>
      <c r="K102" s="72"/>
      <c r="L102" s="88"/>
      <c r="M102" s="88"/>
      <c r="N102" s="88"/>
      <c r="O102" s="88"/>
      <c r="P102" s="88"/>
      <c r="Q102" s="88"/>
      <c r="R102" s="74"/>
      <c r="S102" s="74"/>
      <c r="T102" s="89"/>
      <c r="U102" s="74"/>
      <c r="V102" s="89"/>
      <c r="W102" s="89"/>
      <c r="X102" s="19"/>
      <c r="Y102" s="90"/>
      <c r="Z102" s="76"/>
      <c r="AA102" s="76"/>
      <c r="AB102" s="76"/>
      <c r="AC102" s="76"/>
      <c r="AD102" s="76"/>
      <c r="AE102" s="76"/>
      <c r="AF102" s="76"/>
      <c r="AG102" s="74"/>
      <c r="AH102" s="76"/>
      <c r="AI102" s="76"/>
      <c r="AJ102" s="76"/>
      <c r="AK102" s="80"/>
      <c r="AL102" s="80"/>
      <c r="AM102" s="87"/>
      <c r="AN102" s="87"/>
      <c r="AO102" s="80"/>
      <c r="AP102" s="80"/>
      <c r="AQ102" s="80"/>
      <c r="AR102" s="80"/>
      <c r="AS102" s="80"/>
      <c r="AT102" s="80"/>
      <c r="AU102" s="87"/>
      <c r="AV102" s="87"/>
      <c r="AW102" s="87"/>
      <c r="AX102" s="87"/>
      <c r="AY102" s="87"/>
      <c r="AZ102" s="87"/>
      <c r="BA102" s="87"/>
      <c r="BB102" s="87"/>
      <c r="BC102" s="76"/>
      <c r="BD102" s="124"/>
    </row>
    <row r="103" spans="1:59" s="192" customFormat="1" x14ac:dyDescent="0.55000000000000004">
      <c r="A103" s="296" t="s">
        <v>79</v>
      </c>
      <c r="B103" s="296"/>
      <c r="C103" s="296"/>
      <c r="D103" s="296"/>
      <c r="E103" s="72">
        <v>40.934999999999995</v>
      </c>
      <c r="F103" s="72"/>
      <c r="G103" s="63">
        <v>164.79400000000001</v>
      </c>
      <c r="H103" s="72">
        <v>205.72899999999998</v>
      </c>
      <c r="I103" s="72">
        <v>9585.3960000000006</v>
      </c>
      <c r="J103" s="72">
        <v>9585.3960000000006</v>
      </c>
      <c r="K103" s="72">
        <v>9574.7749999999996</v>
      </c>
      <c r="L103" s="72"/>
      <c r="M103" s="72"/>
      <c r="N103" s="72"/>
      <c r="O103" s="72"/>
      <c r="P103" s="72"/>
      <c r="Q103" s="72"/>
      <c r="R103" s="74">
        <v>80.10246489313613</v>
      </c>
      <c r="S103" s="74">
        <v>1.370241056277459</v>
      </c>
      <c r="T103" s="74"/>
      <c r="U103" s="74">
        <v>320.85753364792305</v>
      </c>
      <c r="V103" s="74"/>
      <c r="W103" s="74"/>
      <c r="X103" s="86">
        <v>4.2705590880126394</v>
      </c>
      <c r="Y103" s="86"/>
      <c r="Z103" s="74">
        <v>119.49722222222222</v>
      </c>
      <c r="AA103" s="74">
        <v>0.50277777777777777</v>
      </c>
      <c r="AB103" s="74">
        <v>2880</v>
      </c>
      <c r="AC103" s="74">
        <v>2867.9333333333334</v>
      </c>
      <c r="AD103" s="245">
        <v>12.066666666666666</v>
      </c>
      <c r="AE103" s="245">
        <v>0</v>
      </c>
      <c r="AF103" s="245">
        <v>0</v>
      </c>
      <c r="AG103" s="245">
        <v>12.066666666666666</v>
      </c>
      <c r="AH103" s="245">
        <v>0</v>
      </c>
      <c r="AI103" s="245">
        <v>0</v>
      </c>
      <c r="AJ103" s="245">
        <v>0</v>
      </c>
      <c r="AK103" s="72">
        <v>360.54300000000001</v>
      </c>
      <c r="AL103" s="72">
        <v>2842.4760000000006</v>
      </c>
      <c r="AM103" s="72"/>
      <c r="AN103" s="72"/>
      <c r="AO103" s="72">
        <v>1114.4639999999999</v>
      </c>
      <c r="AP103" s="72">
        <v>1182.942</v>
      </c>
      <c r="AQ103" s="72">
        <v>107467.818</v>
      </c>
      <c r="AR103" s="72">
        <v>107467.818</v>
      </c>
      <c r="AS103" s="72">
        <v>107328.31</v>
      </c>
      <c r="AT103" s="72">
        <v>697686.17599999986</v>
      </c>
      <c r="AU103" s="72"/>
      <c r="AV103" s="72"/>
      <c r="AW103" s="72"/>
      <c r="AX103" s="72"/>
      <c r="AY103" s="72"/>
      <c r="AZ103" s="72"/>
      <c r="BA103" s="72"/>
      <c r="BB103" s="72"/>
      <c r="BC103" s="74">
        <v>1323.5286111111109</v>
      </c>
      <c r="BD103" s="282">
        <v>0</v>
      </c>
      <c r="BG103" s="283"/>
    </row>
    <row r="104" spans="1:59" x14ac:dyDescent="0.55000000000000004">
      <c r="A104" s="325"/>
      <c r="B104" s="326"/>
      <c r="C104" s="326"/>
      <c r="D104" s="326"/>
      <c r="E104" s="327"/>
      <c r="F104" s="290"/>
      <c r="G104" s="63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4"/>
      <c r="S104" s="76"/>
      <c r="T104" s="99"/>
      <c r="U104" s="76"/>
      <c r="V104" s="99"/>
      <c r="W104" s="99"/>
      <c r="X104" s="19"/>
      <c r="Y104" s="100"/>
      <c r="Z104" s="76"/>
      <c r="AA104" s="76"/>
      <c r="AB104" s="76"/>
      <c r="AC104" s="76"/>
      <c r="AD104" s="79"/>
      <c r="AE104" s="79"/>
      <c r="AF104" s="79"/>
      <c r="AG104" s="245"/>
      <c r="AH104" s="79"/>
      <c r="AI104" s="79"/>
      <c r="AJ104" s="79"/>
      <c r="AK104" s="80"/>
      <c r="AL104" s="104"/>
      <c r="AM104" s="290"/>
      <c r="AN104" s="290"/>
      <c r="AO104" s="80"/>
      <c r="AP104" s="80"/>
      <c r="AQ104" s="80"/>
      <c r="AR104" s="80"/>
      <c r="AS104" s="80"/>
      <c r="AT104" s="80"/>
      <c r="AU104" s="290"/>
      <c r="AV104" s="290"/>
      <c r="AW104" s="290"/>
      <c r="AX104" s="290"/>
      <c r="AY104" s="290"/>
      <c r="AZ104" s="290"/>
      <c r="BA104" s="290"/>
      <c r="BB104" s="290"/>
      <c r="BC104" s="76"/>
      <c r="BD104" s="124"/>
    </row>
    <row r="105" spans="1:59" s="60" customFormat="1" x14ac:dyDescent="0.55000000000000004">
      <c r="A105" s="319" t="s">
        <v>80</v>
      </c>
      <c r="B105" s="320"/>
      <c r="C105" s="320"/>
      <c r="D105" s="321"/>
      <c r="E105" s="222"/>
      <c r="F105" s="72"/>
      <c r="G105" s="63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4"/>
      <c r="S105" s="76"/>
      <c r="T105" s="74"/>
      <c r="U105" s="76"/>
      <c r="V105" s="74"/>
      <c r="W105" s="74"/>
      <c r="X105" s="19"/>
      <c r="Y105" s="86"/>
      <c r="Z105" s="76"/>
      <c r="AA105" s="76"/>
      <c r="AB105" s="76"/>
      <c r="AC105" s="76"/>
      <c r="AD105" s="76"/>
      <c r="AE105" s="76"/>
      <c r="AF105" s="76"/>
      <c r="AG105" s="74"/>
      <c r="AH105" s="76"/>
      <c r="AI105" s="76"/>
      <c r="AJ105" s="76"/>
      <c r="AK105" s="80"/>
      <c r="AL105" s="104"/>
      <c r="AM105" s="72"/>
      <c r="AN105" s="72"/>
      <c r="AO105" s="80"/>
      <c r="AP105" s="80"/>
      <c r="AQ105" s="80"/>
      <c r="AR105" s="80"/>
      <c r="AS105" s="80"/>
      <c r="AT105" s="80"/>
      <c r="AU105" s="72"/>
      <c r="AV105" s="72"/>
      <c r="AW105" s="72"/>
      <c r="AX105" s="72"/>
      <c r="AY105" s="72"/>
      <c r="AZ105" s="72"/>
      <c r="BA105" s="72"/>
      <c r="BB105" s="72"/>
      <c r="BC105" s="76"/>
      <c r="BD105" s="124"/>
      <c r="BG105" s="125"/>
    </row>
    <row r="106" spans="1:59" x14ac:dyDescent="0.55000000000000004">
      <c r="A106" s="63"/>
      <c r="B106" s="284"/>
      <c r="C106" s="63"/>
      <c r="D106" s="63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  <c r="AC106" s="72"/>
      <c r="AD106" s="72"/>
      <c r="AE106" s="72"/>
      <c r="AF106" s="72"/>
      <c r="AG106" s="72"/>
      <c r="AH106" s="72"/>
      <c r="AI106" s="72"/>
      <c r="AJ106" s="72"/>
      <c r="AK106" s="72"/>
      <c r="AL106" s="72"/>
      <c r="AM106" s="72"/>
      <c r="AN106" s="72"/>
      <c r="AO106" s="72"/>
      <c r="AP106" s="72"/>
      <c r="AQ106" s="72"/>
      <c r="AR106" s="72"/>
      <c r="AS106" s="72"/>
      <c r="AT106" s="72"/>
      <c r="AU106" s="72"/>
      <c r="AV106" s="72"/>
      <c r="AW106" s="72"/>
      <c r="AX106" s="72"/>
      <c r="AY106" s="72"/>
      <c r="AZ106" s="72"/>
      <c r="BA106" s="72"/>
      <c r="BB106" s="72"/>
      <c r="BC106" s="76"/>
      <c r="BD106" s="124"/>
    </row>
    <row r="107" spans="1:59" x14ac:dyDescent="0.55000000000000004">
      <c r="A107" s="296">
        <v>1</v>
      </c>
      <c r="B107" s="296">
        <v>1</v>
      </c>
      <c r="C107" s="296" t="s">
        <v>51</v>
      </c>
      <c r="D107" s="296" t="s">
        <v>72</v>
      </c>
      <c r="E107" s="72">
        <v>95.346000000000004</v>
      </c>
      <c r="F107" s="103"/>
      <c r="G107" s="72">
        <v>29.78</v>
      </c>
      <c r="H107" s="72">
        <v>125.126</v>
      </c>
      <c r="I107" s="72">
        <v>1258.3209999999999</v>
      </c>
      <c r="J107" s="72">
        <v>1258.174</v>
      </c>
      <c r="K107" s="72">
        <v>1244.421</v>
      </c>
      <c r="L107" s="103"/>
      <c r="M107" s="103"/>
      <c r="N107" s="103"/>
      <c r="O107" s="103"/>
      <c r="P107" s="103"/>
      <c r="Q107" s="103"/>
      <c r="R107" s="74">
        <v>23.800009590332944</v>
      </c>
      <c r="S107" s="76">
        <v>3.2075280925125571</v>
      </c>
      <c r="T107" s="103"/>
      <c r="U107" s="76">
        <v>42.331088424249501</v>
      </c>
      <c r="V107" s="103"/>
      <c r="W107" s="103"/>
      <c r="X107" s="19">
        <v>75.7723982990032</v>
      </c>
      <c r="Y107" s="103"/>
      <c r="Z107" s="76">
        <v>29.725694444444443</v>
      </c>
      <c r="AA107" s="76">
        <v>0.27430555555555552</v>
      </c>
      <c r="AB107" s="76">
        <v>720</v>
      </c>
      <c r="AC107" s="76">
        <v>713.41666666666663</v>
      </c>
      <c r="AD107" s="76">
        <v>6.583333333333333</v>
      </c>
      <c r="AE107" s="76">
        <v>0</v>
      </c>
      <c r="AF107" s="76">
        <v>0</v>
      </c>
      <c r="AG107" s="74">
        <v>6.583333333333333</v>
      </c>
      <c r="AH107" s="76">
        <v>0</v>
      </c>
      <c r="AI107" s="76">
        <v>0</v>
      </c>
      <c r="AJ107" s="76">
        <v>0</v>
      </c>
      <c r="AK107" s="80">
        <v>749.13</v>
      </c>
      <c r="AL107" s="80">
        <v>9960.8679999999968</v>
      </c>
      <c r="AM107" s="88"/>
      <c r="AN107" s="88"/>
      <c r="AO107" s="80">
        <v>102.318</v>
      </c>
      <c r="AP107" s="80">
        <v>133.68699999999998</v>
      </c>
      <c r="AQ107" s="80">
        <v>11806.571000000002</v>
      </c>
      <c r="AR107" s="80">
        <v>11804.385000000002</v>
      </c>
      <c r="AS107" s="80">
        <v>11678.788999999999</v>
      </c>
      <c r="AT107" s="80">
        <v>118116.32499999997</v>
      </c>
      <c r="AU107" s="88"/>
      <c r="AV107" s="88"/>
      <c r="AW107" s="88"/>
      <c r="AX107" s="88"/>
      <c r="AY107" s="88"/>
      <c r="AZ107" s="88"/>
      <c r="BA107" s="88"/>
      <c r="BB107" s="88"/>
      <c r="BC107" s="76">
        <v>328.09388888888896</v>
      </c>
      <c r="BD107" s="124"/>
      <c r="BE107" s="267">
        <v>2184</v>
      </c>
      <c r="BF107" s="267">
        <v>2113.9166666666665</v>
      </c>
    </row>
    <row r="108" spans="1:59" x14ac:dyDescent="0.55000000000000004">
      <c r="A108" s="322"/>
      <c r="B108" s="323"/>
      <c r="C108" s="324"/>
      <c r="D108" s="63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4"/>
      <c r="S108" s="74"/>
      <c r="T108" s="74"/>
      <c r="U108" s="74"/>
      <c r="V108" s="74"/>
      <c r="W108" s="74"/>
      <c r="X108" s="86"/>
      <c r="Y108" s="72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  <c r="AK108" s="72"/>
      <c r="AL108" s="72"/>
      <c r="AM108" s="72"/>
      <c r="AN108" s="72"/>
      <c r="AO108" s="72"/>
      <c r="AP108" s="72"/>
      <c r="AQ108" s="72"/>
      <c r="AR108" s="72"/>
      <c r="AS108" s="72"/>
      <c r="AT108" s="72"/>
      <c r="AU108" s="72"/>
      <c r="AV108" s="72"/>
      <c r="AW108" s="72"/>
      <c r="AX108" s="72"/>
      <c r="AY108" s="72"/>
      <c r="AZ108" s="72"/>
      <c r="BA108" s="72"/>
      <c r="BB108" s="72"/>
      <c r="BC108" s="74"/>
      <c r="BD108" s="124"/>
    </row>
    <row r="109" spans="1:59" ht="27.75" customHeight="1" x14ac:dyDescent="0.55000000000000004">
      <c r="A109" s="63" t="s">
        <v>68</v>
      </c>
      <c r="B109" s="63"/>
      <c r="C109" s="63"/>
      <c r="D109" s="63"/>
      <c r="E109" s="72">
        <v>95.346000000000004</v>
      </c>
      <c r="F109" s="103"/>
      <c r="G109" s="72">
        <v>29.78</v>
      </c>
      <c r="H109" s="72">
        <v>125.126</v>
      </c>
      <c r="I109" s="72">
        <v>1258.3209999999999</v>
      </c>
      <c r="J109" s="72">
        <v>1258.174</v>
      </c>
      <c r="K109" s="72">
        <v>1244.421</v>
      </c>
      <c r="L109" s="103"/>
      <c r="M109" s="103"/>
      <c r="N109" s="103"/>
      <c r="O109" s="103"/>
      <c r="P109" s="103"/>
      <c r="Q109" s="103"/>
      <c r="R109" s="74">
        <v>23.800009590332944</v>
      </c>
      <c r="S109" s="74">
        <v>3.2075280925125571</v>
      </c>
      <c r="T109" s="103"/>
      <c r="U109" s="74">
        <v>42.331088424249501</v>
      </c>
      <c r="V109" s="103"/>
      <c r="W109" s="103"/>
      <c r="X109" s="86">
        <v>75.7723982990032</v>
      </c>
      <c r="Y109" s="103"/>
      <c r="Z109" s="74">
        <v>29.725694444444443</v>
      </c>
      <c r="AA109" s="74">
        <v>0.27430555555555552</v>
      </c>
      <c r="AB109" s="74">
        <v>720</v>
      </c>
      <c r="AC109" s="74">
        <v>713.41666666666663</v>
      </c>
      <c r="AD109" s="74">
        <v>6.583333333333333</v>
      </c>
      <c r="AE109" s="74">
        <v>0</v>
      </c>
      <c r="AF109" s="74">
        <v>0</v>
      </c>
      <c r="AG109" s="74">
        <v>6.583333333333333</v>
      </c>
      <c r="AH109" s="74">
        <v>0</v>
      </c>
      <c r="AI109" s="74">
        <v>0</v>
      </c>
      <c r="AJ109" s="74">
        <v>0</v>
      </c>
      <c r="AK109" s="72">
        <v>749.13</v>
      </c>
      <c r="AL109" s="72">
        <v>9960.8679999999968</v>
      </c>
      <c r="AM109" s="88"/>
      <c r="AN109" s="88"/>
      <c r="AO109" s="72">
        <v>102.318</v>
      </c>
      <c r="AP109" s="72">
        <v>133.68699999999998</v>
      </c>
      <c r="AQ109" s="72">
        <v>11806.571000000002</v>
      </c>
      <c r="AR109" s="72">
        <v>11804.385000000002</v>
      </c>
      <c r="AS109" s="72">
        <v>11678.788999999999</v>
      </c>
      <c r="AT109" s="72">
        <v>118116.32499999997</v>
      </c>
      <c r="AU109" s="88"/>
      <c r="AV109" s="88"/>
      <c r="AW109" s="88"/>
      <c r="AX109" s="88"/>
      <c r="AY109" s="88"/>
      <c r="AZ109" s="88"/>
      <c r="BA109" s="88"/>
      <c r="BB109" s="88"/>
      <c r="BC109" s="74">
        <v>328.09388888888896</v>
      </c>
      <c r="BD109" s="124"/>
    </row>
    <row r="110" spans="1:59" x14ac:dyDescent="0.55000000000000004">
      <c r="A110" s="322"/>
      <c r="B110" s="323"/>
      <c r="C110" s="323"/>
      <c r="D110" s="324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4"/>
      <c r="S110" s="74"/>
      <c r="T110" s="74"/>
      <c r="U110" s="74"/>
      <c r="V110" s="74"/>
      <c r="W110" s="74"/>
      <c r="X110" s="86"/>
      <c r="Y110" s="72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  <c r="AK110" s="72"/>
      <c r="AL110" s="72"/>
      <c r="AM110" s="72"/>
      <c r="AN110" s="72"/>
      <c r="AO110" s="72"/>
      <c r="AP110" s="72"/>
      <c r="AQ110" s="72"/>
      <c r="AR110" s="72"/>
      <c r="AS110" s="72"/>
      <c r="AT110" s="72"/>
      <c r="AU110" s="72"/>
      <c r="AV110" s="72"/>
      <c r="AW110" s="72"/>
      <c r="AX110" s="72"/>
      <c r="AY110" s="72"/>
      <c r="AZ110" s="72"/>
      <c r="BA110" s="72"/>
      <c r="BB110" s="72"/>
      <c r="BC110" s="74"/>
      <c r="BD110" s="124"/>
    </row>
    <row r="111" spans="1:59" ht="40.5" customHeight="1" x14ac:dyDescent="0.55000000000000004">
      <c r="A111" s="296" t="s">
        <v>81</v>
      </c>
      <c r="B111" s="296"/>
      <c r="C111" s="296"/>
      <c r="D111" s="296"/>
      <c r="E111" s="72">
        <v>95.346000000000004</v>
      </c>
      <c r="F111" s="103"/>
      <c r="G111" s="72">
        <v>29.78</v>
      </c>
      <c r="H111" s="72">
        <v>125.126</v>
      </c>
      <c r="I111" s="72">
        <v>1258.3209999999999</v>
      </c>
      <c r="J111" s="72">
        <v>1258.174</v>
      </c>
      <c r="K111" s="72">
        <v>1244.421</v>
      </c>
      <c r="L111" s="103"/>
      <c r="M111" s="103"/>
      <c r="N111" s="103"/>
      <c r="O111" s="103"/>
      <c r="P111" s="103"/>
      <c r="Q111" s="103"/>
      <c r="R111" s="74">
        <v>23.800009590332944</v>
      </c>
      <c r="S111" s="76">
        <v>3.2075280925125571</v>
      </c>
      <c r="T111" s="103"/>
      <c r="U111" s="76">
        <v>42.331088424249501</v>
      </c>
      <c r="V111" s="103"/>
      <c r="W111" s="103"/>
      <c r="X111" s="19">
        <v>75.7723982990032</v>
      </c>
      <c r="Y111" s="103"/>
      <c r="Z111" s="76">
        <v>29.725694444444443</v>
      </c>
      <c r="AA111" s="76">
        <v>0.27430555555555552</v>
      </c>
      <c r="AB111" s="76">
        <v>720</v>
      </c>
      <c r="AC111" s="76">
        <v>713.41666666666663</v>
      </c>
      <c r="AD111" s="79">
        <v>6.583333333333333</v>
      </c>
      <c r="AE111" s="79">
        <v>0</v>
      </c>
      <c r="AF111" s="79">
        <v>0</v>
      </c>
      <c r="AG111" s="79">
        <v>6.583333333333333</v>
      </c>
      <c r="AH111" s="79">
        <v>0</v>
      </c>
      <c r="AI111" s="79">
        <v>0</v>
      </c>
      <c r="AJ111" s="79">
        <v>0</v>
      </c>
      <c r="AK111" s="80">
        <v>749.13</v>
      </c>
      <c r="AL111" s="80">
        <v>9960.8679999999968</v>
      </c>
      <c r="AM111" s="88"/>
      <c r="AN111" s="88"/>
      <c r="AO111" s="80">
        <v>102.318</v>
      </c>
      <c r="AP111" s="80">
        <v>133.68699999999998</v>
      </c>
      <c r="AQ111" s="80">
        <v>11806.571000000002</v>
      </c>
      <c r="AR111" s="80">
        <v>11804.385000000002</v>
      </c>
      <c r="AS111" s="80">
        <v>11678.788999999999</v>
      </c>
      <c r="AT111" s="80">
        <v>118116.32499999997</v>
      </c>
      <c r="AU111" s="88"/>
      <c r="AV111" s="88"/>
      <c r="AW111" s="88"/>
      <c r="AX111" s="88"/>
      <c r="AY111" s="88"/>
      <c r="AZ111" s="88"/>
      <c r="BA111" s="88"/>
      <c r="BB111" s="88"/>
      <c r="BC111" s="76">
        <v>328.09388888888896</v>
      </c>
      <c r="BD111" s="272">
        <v>2.1859999999996944</v>
      </c>
    </row>
    <row r="112" spans="1:59" x14ac:dyDescent="0.55000000000000004">
      <c r="A112" s="325"/>
      <c r="B112" s="326"/>
      <c r="C112" s="326"/>
      <c r="D112" s="326"/>
      <c r="E112" s="327"/>
      <c r="F112" s="290"/>
      <c r="G112" s="63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4"/>
      <c r="S112" s="76"/>
      <c r="T112" s="99"/>
      <c r="U112" s="76"/>
      <c r="V112" s="99"/>
      <c r="W112" s="99"/>
      <c r="X112" s="19"/>
      <c r="Y112" s="100"/>
      <c r="Z112" s="76"/>
      <c r="AA112" s="76"/>
      <c r="AB112" s="76"/>
      <c r="AC112" s="76"/>
      <c r="AD112" s="79"/>
      <c r="AE112" s="79"/>
      <c r="AF112" s="79"/>
      <c r="AG112" s="245"/>
      <c r="AH112" s="79"/>
      <c r="AI112" s="79"/>
      <c r="AJ112" s="79"/>
      <c r="AK112" s="80"/>
      <c r="AL112" s="104"/>
      <c r="AM112" s="290"/>
      <c r="AN112" s="290"/>
      <c r="AO112" s="80"/>
      <c r="AP112" s="80"/>
      <c r="AQ112" s="80"/>
      <c r="AR112" s="80"/>
      <c r="AS112" s="80"/>
      <c r="AT112" s="80"/>
      <c r="AU112" s="290"/>
      <c r="AV112" s="290"/>
      <c r="AW112" s="290"/>
      <c r="AX112" s="290"/>
      <c r="AY112" s="290"/>
      <c r="AZ112" s="290"/>
      <c r="BA112" s="290"/>
      <c r="BB112" s="290"/>
      <c r="BC112" s="76"/>
      <c r="BD112" s="124"/>
    </row>
    <row r="113" spans="1:59" s="60" customFormat="1" x14ac:dyDescent="0.55000000000000004">
      <c r="A113" s="319" t="s">
        <v>106</v>
      </c>
      <c r="B113" s="320"/>
      <c r="C113" s="320"/>
      <c r="D113" s="321"/>
      <c r="E113" s="222"/>
      <c r="F113" s="72"/>
      <c r="G113" s="63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4"/>
      <c r="S113" s="76"/>
      <c r="T113" s="74"/>
      <c r="U113" s="76"/>
      <c r="V113" s="74"/>
      <c r="W113" s="74"/>
      <c r="X113" s="19"/>
      <c r="Y113" s="86"/>
      <c r="Z113" s="76"/>
      <c r="AA113" s="76"/>
      <c r="AB113" s="76"/>
      <c r="AC113" s="76"/>
      <c r="AD113" s="76"/>
      <c r="AE113" s="76"/>
      <c r="AF113" s="76"/>
      <c r="AG113" s="74"/>
      <c r="AH113" s="76"/>
      <c r="AI113" s="76"/>
      <c r="AJ113" s="76"/>
      <c r="AK113" s="80"/>
      <c r="AL113" s="104"/>
      <c r="AM113" s="72"/>
      <c r="AN113" s="72"/>
      <c r="AO113" s="80"/>
      <c r="AP113" s="80"/>
      <c r="AQ113" s="80"/>
      <c r="AR113" s="80"/>
      <c r="AS113" s="80"/>
      <c r="AT113" s="80"/>
      <c r="AU113" s="72"/>
      <c r="AV113" s="72"/>
      <c r="AW113" s="72"/>
      <c r="AX113" s="72"/>
      <c r="AY113" s="72"/>
      <c r="AZ113" s="72"/>
      <c r="BA113" s="72"/>
      <c r="BB113" s="72"/>
      <c r="BC113" s="76"/>
      <c r="BD113" s="124"/>
      <c r="BG113" s="125"/>
    </row>
    <row r="114" spans="1:59" x14ac:dyDescent="0.55000000000000004">
      <c r="A114" s="63"/>
      <c r="B114" s="284"/>
      <c r="C114" s="63"/>
      <c r="D114" s="63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  <c r="AC114" s="72"/>
      <c r="AD114" s="72"/>
      <c r="AE114" s="72"/>
      <c r="AF114" s="72"/>
      <c r="AG114" s="72"/>
      <c r="AH114" s="72"/>
      <c r="AI114" s="72"/>
      <c r="AJ114" s="72"/>
      <c r="AK114" s="72"/>
      <c r="AL114" s="72"/>
      <c r="AM114" s="72"/>
      <c r="AN114" s="72"/>
      <c r="AO114" s="72"/>
      <c r="AP114" s="72"/>
      <c r="AQ114" s="72"/>
      <c r="AR114" s="72"/>
      <c r="AS114" s="72"/>
      <c r="AT114" s="72"/>
      <c r="AU114" s="72"/>
      <c r="AV114" s="72"/>
      <c r="AW114" s="72"/>
      <c r="AX114" s="72"/>
      <c r="AY114" s="72"/>
      <c r="AZ114" s="72"/>
      <c r="BA114" s="72"/>
      <c r="BB114" s="72"/>
      <c r="BC114" s="76"/>
      <c r="BD114" s="124"/>
    </row>
    <row r="115" spans="1:59" x14ac:dyDescent="0.55000000000000004">
      <c r="A115" s="296">
        <v>1</v>
      </c>
      <c r="B115" s="296">
        <v>1</v>
      </c>
      <c r="C115" s="296" t="s">
        <v>51</v>
      </c>
      <c r="D115" s="296" t="s">
        <v>54</v>
      </c>
      <c r="E115" s="72">
        <v>164.958</v>
      </c>
      <c r="F115" s="103"/>
      <c r="G115" s="72">
        <v>16.474</v>
      </c>
      <c r="H115" s="72">
        <v>181.43199999999999</v>
      </c>
      <c r="I115" s="72">
        <v>2267.4739999999997</v>
      </c>
      <c r="J115" s="72">
        <v>2267.2109999999998</v>
      </c>
      <c r="K115" s="72">
        <v>2242.4279999999999</v>
      </c>
      <c r="L115" s="103"/>
      <c r="M115" s="103"/>
      <c r="N115" s="103"/>
      <c r="O115" s="103"/>
      <c r="P115" s="103"/>
      <c r="Q115" s="103"/>
      <c r="R115" s="74">
        <v>9.0799858900304251</v>
      </c>
      <c r="S115" s="76">
        <v>5.4985999999999997</v>
      </c>
      <c r="T115" s="103"/>
      <c r="U115" s="74">
        <v>75.582466666666662</v>
      </c>
      <c r="V115" s="103"/>
      <c r="W115" s="103"/>
      <c r="X115" s="19">
        <v>72.749676512277546</v>
      </c>
      <c r="Y115" s="103"/>
      <c r="Z115" s="76">
        <v>30</v>
      </c>
      <c r="AA115" s="76">
        <v>0</v>
      </c>
      <c r="AB115" s="76">
        <v>720</v>
      </c>
      <c r="AC115" s="76">
        <v>720</v>
      </c>
      <c r="AD115" s="76">
        <v>0</v>
      </c>
      <c r="AE115" s="76">
        <v>0</v>
      </c>
      <c r="AF115" s="76">
        <v>0</v>
      </c>
      <c r="AG115" s="74">
        <v>0</v>
      </c>
      <c r="AH115" s="76">
        <v>0</v>
      </c>
      <c r="AI115" s="76">
        <v>0</v>
      </c>
      <c r="AJ115" s="76">
        <v>0</v>
      </c>
      <c r="AK115" s="80">
        <v>2440.0819999999999</v>
      </c>
      <c r="AL115" s="80">
        <v>8026.1730000000007</v>
      </c>
      <c r="AM115" s="88"/>
      <c r="AN115" s="88"/>
      <c r="AO115" s="80">
        <v>114.59700000000001</v>
      </c>
      <c r="AP115" s="80">
        <v>211.441</v>
      </c>
      <c r="AQ115" s="80">
        <v>29515.029999999995</v>
      </c>
      <c r="AR115" s="80">
        <v>29512.312999999998</v>
      </c>
      <c r="AS115" s="80">
        <v>29201.385999999995</v>
      </c>
      <c r="AT115" s="80">
        <v>89268.231</v>
      </c>
      <c r="AU115" s="88"/>
      <c r="AV115" s="88"/>
      <c r="AW115" s="88"/>
      <c r="AX115" s="88"/>
      <c r="AY115" s="88"/>
      <c r="AZ115" s="88"/>
      <c r="BA115" s="88"/>
      <c r="BB115" s="88"/>
      <c r="BC115" s="76">
        <v>334.20694444444445</v>
      </c>
      <c r="BD115" s="124"/>
      <c r="BE115" s="267">
        <v>2184</v>
      </c>
      <c r="BF115" s="267">
        <v>2177.4166666666665</v>
      </c>
    </row>
    <row r="116" spans="1:59" x14ac:dyDescent="0.55000000000000004">
      <c r="A116" s="322"/>
      <c r="B116" s="323"/>
      <c r="C116" s="324"/>
      <c r="D116" s="63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4"/>
      <c r="S116" s="74"/>
      <c r="T116" s="74"/>
      <c r="U116" s="74"/>
      <c r="V116" s="74"/>
      <c r="W116" s="74"/>
      <c r="X116" s="86"/>
      <c r="Y116" s="72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  <c r="AK116" s="72"/>
      <c r="AL116" s="72"/>
      <c r="AM116" s="72"/>
      <c r="AN116" s="72"/>
      <c r="AO116" s="72"/>
      <c r="AP116" s="72"/>
      <c r="AQ116" s="72"/>
      <c r="AR116" s="72"/>
      <c r="AS116" s="72"/>
      <c r="AT116" s="72"/>
      <c r="AU116" s="72"/>
      <c r="AV116" s="72"/>
      <c r="AW116" s="72"/>
      <c r="AX116" s="72"/>
      <c r="AY116" s="72"/>
      <c r="AZ116" s="72"/>
      <c r="BA116" s="72"/>
      <c r="BB116" s="72"/>
      <c r="BC116" s="74"/>
      <c r="BD116" s="124"/>
    </row>
    <row r="117" spans="1:59" ht="27.75" customHeight="1" x14ac:dyDescent="0.55000000000000004">
      <c r="A117" s="63" t="s">
        <v>68</v>
      </c>
      <c r="B117" s="63"/>
      <c r="C117" s="63"/>
      <c r="D117" s="63"/>
      <c r="E117" s="72">
        <v>164.958</v>
      </c>
      <c r="F117" s="103"/>
      <c r="G117" s="72">
        <v>16.474</v>
      </c>
      <c r="H117" s="72">
        <v>181.43199999999999</v>
      </c>
      <c r="I117" s="72">
        <v>2267.4739999999997</v>
      </c>
      <c r="J117" s="72">
        <v>2267.2109999999998</v>
      </c>
      <c r="K117" s="72">
        <v>2242.4279999999999</v>
      </c>
      <c r="L117" s="103"/>
      <c r="M117" s="103"/>
      <c r="N117" s="103"/>
      <c r="O117" s="103"/>
      <c r="P117" s="103"/>
      <c r="Q117" s="103"/>
      <c r="R117" s="74">
        <v>9.0799858900304251</v>
      </c>
      <c r="S117" s="74">
        <v>5.4985999999999997</v>
      </c>
      <c r="T117" s="103"/>
      <c r="U117" s="74">
        <v>75.582466666666662</v>
      </c>
      <c r="V117" s="103"/>
      <c r="W117" s="103"/>
      <c r="X117" s="86">
        <v>72.749676512277546</v>
      </c>
      <c r="Y117" s="103"/>
      <c r="Z117" s="74">
        <v>30</v>
      </c>
      <c r="AA117" s="74">
        <v>0</v>
      </c>
      <c r="AB117" s="74">
        <v>720</v>
      </c>
      <c r="AC117" s="74">
        <v>720</v>
      </c>
      <c r="AD117" s="74">
        <v>0</v>
      </c>
      <c r="AE117" s="74">
        <v>0</v>
      </c>
      <c r="AF117" s="74">
        <v>0</v>
      </c>
      <c r="AG117" s="74">
        <v>0</v>
      </c>
      <c r="AH117" s="74">
        <v>0</v>
      </c>
      <c r="AI117" s="74">
        <v>0</v>
      </c>
      <c r="AJ117" s="74">
        <v>0</v>
      </c>
      <c r="AK117" s="72">
        <v>2440.0819999999999</v>
      </c>
      <c r="AL117" s="72">
        <v>8026.1730000000007</v>
      </c>
      <c r="AM117" s="88"/>
      <c r="AN117" s="88"/>
      <c r="AO117" s="72">
        <v>114.59700000000001</v>
      </c>
      <c r="AP117" s="72">
        <v>211.441</v>
      </c>
      <c r="AQ117" s="72">
        <v>29515.029999999995</v>
      </c>
      <c r="AR117" s="72">
        <v>29512.312999999998</v>
      </c>
      <c r="AS117" s="72">
        <v>29201.385999999995</v>
      </c>
      <c r="AT117" s="72">
        <v>89268.231</v>
      </c>
      <c r="AU117" s="88"/>
      <c r="AV117" s="88"/>
      <c r="AW117" s="88"/>
      <c r="AX117" s="88"/>
      <c r="AY117" s="88"/>
      <c r="AZ117" s="88"/>
      <c r="BA117" s="88"/>
      <c r="BB117" s="88"/>
      <c r="BC117" s="74">
        <v>334.20694444444445</v>
      </c>
      <c r="BD117" s="124"/>
    </row>
    <row r="118" spans="1:59" x14ac:dyDescent="0.55000000000000004">
      <c r="A118" s="322"/>
      <c r="B118" s="323"/>
      <c r="C118" s="323"/>
      <c r="D118" s="324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4"/>
      <c r="S118" s="74"/>
      <c r="T118" s="74"/>
      <c r="U118" s="74"/>
      <c r="V118" s="74"/>
      <c r="W118" s="74"/>
      <c r="X118" s="86"/>
      <c r="Y118" s="72"/>
      <c r="Z118" s="74"/>
      <c r="AA118" s="74"/>
      <c r="AB118" s="74"/>
      <c r="AC118" s="74"/>
      <c r="AD118" s="74"/>
      <c r="AE118" s="74"/>
      <c r="AF118" s="74"/>
      <c r="AG118" s="74"/>
      <c r="AH118" s="74"/>
      <c r="AI118" s="74"/>
      <c r="AJ118" s="74"/>
      <c r="AK118" s="72"/>
      <c r="AL118" s="72"/>
      <c r="AM118" s="72"/>
      <c r="AN118" s="72"/>
      <c r="AO118" s="72"/>
      <c r="AP118" s="72"/>
      <c r="AQ118" s="72"/>
      <c r="AR118" s="72"/>
      <c r="AS118" s="72"/>
      <c r="AT118" s="72"/>
      <c r="AU118" s="72"/>
      <c r="AV118" s="72"/>
      <c r="AW118" s="72"/>
      <c r="AX118" s="72"/>
      <c r="AY118" s="72"/>
      <c r="AZ118" s="72"/>
      <c r="BA118" s="72"/>
      <c r="BB118" s="72"/>
      <c r="BC118" s="74"/>
      <c r="BD118" s="124"/>
    </row>
    <row r="119" spans="1:59" ht="40.5" customHeight="1" x14ac:dyDescent="0.55000000000000004">
      <c r="A119" s="296" t="s">
        <v>131</v>
      </c>
      <c r="B119" s="296"/>
      <c r="C119" s="296"/>
      <c r="D119" s="296"/>
      <c r="E119" s="72">
        <v>164.958</v>
      </c>
      <c r="F119" s="103"/>
      <c r="G119" s="72">
        <v>16.474</v>
      </c>
      <c r="H119" s="72">
        <v>181.43199999999999</v>
      </c>
      <c r="I119" s="72">
        <v>2267.4739999999997</v>
      </c>
      <c r="J119" s="72">
        <v>2267.2109999999998</v>
      </c>
      <c r="K119" s="72">
        <v>2242.4279999999999</v>
      </c>
      <c r="L119" s="103"/>
      <c r="M119" s="103"/>
      <c r="N119" s="103"/>
      <c r="O119" s="103"/>
      <c r="P119" s="103"/>
      <c r="Q119" s="103"/>
      <c r="R119" s="74">
        <v>9.0799858900304251</v>
      </c>
      <c r="S119" s="76">
        <v>5.4985999999999997</v>
      </c>
      <c r="T119" s="76"/>
      <c r="U119" s="76">
        <v>75.582466666666662</v>
      </c>
      <c r="V119" s="103"/>
      <c r="W119" s="103"/>
      <c r="X119" s="19">
        <v>72.749676512277546</v>
      </c>
      <c r="Y119" s="103"/>
      <c r="Z119" s="76">
        <v>30</v>
      </c>
      <c r="AA119" s="76">
        <v>0</v>
      </c>
      <c r="AB119" s="76">
        <v>720</v>
      </c>
      <c r="AC119" s="76">
        <v>720</v>
      </c>
      <c r="AD119" s="79">
        <v>0</v>
      </c>
      <c r="AE119" s="79">
        <v>0</v>
      </c>
      <c r="AF119" s="79">
        <v>0</v>
      </c>
      <c r="AG119" s="245">
        <v>0</v>
      </c>
      <c r="AH119" s="79">
        <v>0</v>
      </c>
      <c r="AI119" s="79">
        <v>0</v>
      </c>
      <c r="AJ119" s="79">
        <v>0</v>
      </c>
      <c r="AK119" s="80">
        <v>2440.0819999999999</v>
      </c>
      <c r="AL119" s="80">
        <v>8026.1730000000007</v>
      </c>
      <c r="AM119" s="88"/>
      <c r="AN119" s="88"/>
      <c r="AO119" s="80">
        <v>114.59700000000001</v>
      </c>
      <c r="AP119" s="80">
        <v>211.441</v>
      </c>
      <c r="AQ119" s="80">
        <v>29515.029999999995</v>
      </c>
      <c r="AR119" s="80">
        <v>29512.312999999998</v>
      </c>
      <c r="AS119" s="80">
        <v>29201.385999999995</v>
      </c>
      <c r="AT119" s="80">
        <v>89268.231</v>
      </c>
      <c r="AU119" s="88"/>
      <c r="AV119" s="88"/>
      <c r="AW119" s="88"/>
      <c r="AX119" s="88"/>
      <c r="AY119" s="88"/>
      <c r="AZ119" s="88"/>
      <c r="BA119" s="88"/>
      <c r="BB119" s="88"/>
      <c r="BC119" s="76">
        <v>334.20694444444445</v>
      </c>
      <c r="BD119" s="272">
        <v>2.716999999996915</v>
      </c>
    </row>
    <row r="120" spans="1:59" x14ac:dyDescent="0.55000000000000004">
      <c r="A120" s="325"/>
      <c r="B120" s="326"/>
      <c r="C120" s="326"/>
      <c r="D120" s="326"/>
      <c r="E120" s="327"/>
      <c r="F120" s="290"/>
      <c r="G120" s="63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4"/>
      <c r="S120" s="76"/>
      <c r="T120" s="99"/>
      <c r="U120" s="76"/>
      <c r="V120" s="99"/>
      <c r="W120" s="99"/>
      <c r="X120" s="19"/>
      <c r="Y120" s="100"/>
      <c r="Z120" s="76"/>
      <c r="AA120" s="76"/>
      <c r="AB120" s="76"/>
      <c r="AC120" s="76"/>
      <c r="AD120" s="79"/>
      <c r="AE120" s="79"/>
      <c r="AF120" s="79"/>
      <c r="AG120" s="245"/>
      <c r="AH120" s="79"/>
      <c r="AI120" s="79"/>
      <c r="AJ120" s="79"/>
      <c r="AK120" s="80"/>
      <c r="AL120" s="104"/>
      <c r="AM120" s="290"/>
      <c r="AN120" s="290"/>
      <c r="AO120" s="80"/>
      <c r="AP120" s="80"/>
      <c r="AQ120" s="80"/>
      <c r="AR120" s="80"/>
      <c r="AS120" s="80"/>
      <c r="AT120" s="80"/>
      <c r="AU120" s="290"/>
      <c r="AV120" s="290"/>
      <c r="AW120" s="290"/>
      <c r="AX120" s="290"/>
      <c r="AY120" s="290"/>
      <c r="AZ120" s="290"/>
      <c r="BA120" s="290"/>
      <c r="BB120" s="290"/>
      <c r="BC120" s="76"/>
      <c r="BD120" s="124"/>
    </row>
    <row r="121" spans="1:59" s="60" customFormat="1" x14ac:dyDescent="0.55000000000000004">
      <c r="A121" s="319" t="s">
        <v>122</v>
      </c>
      <c r="B121" s="320"/>
      <c r="C121" s="320"/>
      <c r="D121" s="321"/>
      <c r="E121" s="222"/>
      <c r="F121" s="72"/>
      <c r="G121" s="63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4"/>
      <c r="S121" s="76"/>
      <c r="T121" s="74"/>
      <c r="U121" s="76"/>
      <c r="V121" s="74"/>
      <c r="W121" s="74"/>
      <c r="X121" s="19"/>
      <c r="Y121" s="86"/>
      <c r="Z121" s="76"/>
      <c r="AA121" s="76"/>
      <c r="AB121" s="76"/>
      <c r="AC121" s="76"/>
      <c r="AD121" s="76"/>
      <c r="AE121" s="76"/>
      <c r="AF121" s="76"/>
      <c r="AG121" s="74"/>
      <c r="AH121" s="76"/>
      <c r="AI121" s="76"/>
      <c r="AJ121" s="76"/>
      <c r="AK121" s="80"/>
      <c r="AL121" s="104"/>
      <c r="AM121" s="72"/>
      <c r="AN121" s="72"/>
      <c r="AO121" s="80"/>
      <c r="AP121" s="80"/>
      <c r="AQ121" s="80"/>
      <c r="AR121" s="80"/>
      <c r="AS121" s="80"/>
      <c r="AT121" s="80"/>
      <c r="AU121" s="72"/>
      <c r="AV121" s="72"/>
      <c r="AW121" s="72"/>
      <c r="AX121" s="72"/>
      <c r="AY121" s="72"/>
      <c r="AZ121" s="72"/>
      <c r="BA121" s="72"/>
      <c r="BB121" s="72"/>
      <c r="BC121" s="76"/>
      <c r="BD121" s="124"/>
      <c r="BG121" s="125"/>
    </row>
    <row r="122" spans="1:59" x14ac:dyDescent="0.55000000000000004">
      <c r="A122" s="63"/>
      <c r="B122" s="284"/>
      <c r="C122" s="63"/>
      <c r="D122" s="63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  <c r="AA122" s="72"/>
      <c r="AB122" s="72"/>
      <c r="AC122" s="72"/>
      <c r="AD122" s="72"/>
      <c r="AE122" s="72"/>
      <c r="AF122" s="72"/>
      <c r="AG122" s="72"/>
      <c r="AH122" s="72"/>
      <c r="AI122" s="72"/>
      <c r="AJ122" s="72"/>
      <c r="AK122" s="72"/>
      <c r="AL122" s="72"/>
      <c r="AM122" s="72"/>
      <c r="AN122" s="72"/>
      <c r="AO122" s="72"/>
      <c r="AP122" s="72"/>
      <c r="AQ122" s="72"/>
      <c r="AR122" s="72"/>
      <c r="AS122" s="72"/>
      <c r="AT122" s="72"/>
      <c r="AU122" s="72"/>
      <c r="AV122" s="72"/>
      <c r="AW122" s="72"/>
      <c r="AX122" s="72"/>
      <c r="AY122" s="72"/>
      <c r="AZ122" s="72"/>
      <c r="BA122" s="72"/>
      <c r="BB122" s="72"/>
      <c r="BC122" s="76"/>
      <c r="BD122" s="124"/>
    </row>
    <row r="123" spans="1:59" x14ac:dyDescent="0.55000000000000004">
      <c r="A123" s="296">
        <v>1</v>
      </c>
      <c r="B123" s="296">
        <v>1</v>
      </c>
      <c r="C123" s="296" t="s">
        <v>51</v>
      </c>
      <c r="D123" s="296" t="s">
        <v>72</v>
      </c>
      <c r="E123" s="72">
        <v>15.07</v>
      </c>
      <c r="F123" s="103"/>
      <c r="G123" s="72">
        <v>1.881</v>
      </c>
      <c r="H123" s="72">
        <v>16.951000000000001</v>
      </c>
      <c r="I123" s="72">
        <v>726.64400000000001</v>
      </c>
      <c r="J123" s="72">
        <v>726.64400000000001</v>
      </c>
      <c r="K123" s="72">
        <v>718.70100000000002</v>
      </c>
      <c r="L123" s="103"/>
      <c r="M123" s="103"/>
      <c r="N123" s="103"/>
      <c r="O123" s="103"/>
      <c r="P123" s="103"/>
      <c r="Q123" s="103"/>
      <c r="R123" s="74">
        <v>11.096690460739779</v>
      </c>
      <c r="S123" s="76">
        <v>0.5259524963645178</v>
      </c>
      <c r="T123" s="103"/>
      <c r="U123" s="76">
        <v>25.360333494910329</v>
      </c>
      <c r="V123" s="103"/>
      <c r="W123" s="103"/>
      <c r="X123" s="19">
        <v>20.739179020263016</v>
      </c>
      <c r="Y123" s="103"/>
      <c r="Z123" s="76">
        <v>28.652777777777775</v>
      </c>
      <c r="AA123" s="76">
        <v>1.3472222222222223</v>
      </c>
      <c r="AB123" s="76">
        <v>720</v>
      </c>
      <c r="AC123" s="76">
        <v>687.66666666666663</v>
      </c>
      <c r="AD123" s="76">
        <v>32.333333333333336</v>
      </c>
      <c r="AE123" s="76">
        <v>0</v>
      </c>
      <c r="AF123" s="76">
        <v>0</v>
      </c>
      <c r="AG123" s="74">
        <v>32.333333333333336</v>
      </c>
      <c r="AH123" s="74">
        <v>0</v>
      </c>
      <c r="AI123" s="76">
        <v>0</v>
      </c>
      <c r="AJ123" s="76">
        <v>0</v>
      </c>
      <c r="AK123" s="80">
        <v>245.791</v>
      </c>
      <c r="AL123" s="80">
        <v>635.428</v>
      </c>
      <c r="AM123" s="88"/>
      <c r="AN123" s="88"/>
      <c r="AO123" s="80">
        <v>10.597999999999999</v>
      </c>
      <c r="AP123" s="80">
        <v>18.395</v>
      </c>
      <c r="AQ123" s="80">
        <v>9177.2649999999994</v>
      </c>
      <c r="AR123" s="80">
        <v>9177.2649999999994</v>
      </c>
      <c r="AS123" s="80">
        <v>9082.3250000000007</v>
      </c>
      <c r="AT123" s="80">
        <v>21583.505000000001</v>
      </c>
      <c r="AU123" s="88"/>
      <c r="AV123" s="88"/>
      <c r="AW123" s="88"/>
      <c r="AX123" s="88"/>
      <c r="AY123" s="88"/>
      <c r="AZ123" s="88"/>
      <c r="BA123" s="88"/>
      <c r="BB123" s="88"/>
      <c r="BC123" s="76">
        <v>320.22591666666665</v>
      </c>
      <c r="BD123" s="124"/>
      <c r="BE123" s="267">
        <v>2184</v>
      </c>
      <c r="BF123" s="267">
        <v>2110.8333333333335</v>
      </c>
    </row>
    <row r="124" spans="1:59" x14ac:dyDescent="0.55000000000000004">
      <c r="A124" s="322"/>
      <c r="B124" s="323"/>
      <c r="C124" s="324"/>
      <c r="D124" s="63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4"/>
      <c r="S124" s="74"/>
      <c r="T124" s="74"/>
      <c r="U124" s="74"/>
      <c r="V124" s="74"/>
      <c r="W124" s="74"/>
      <c r="X124" s="86"/>
      <c r="Y124" s="72"/>
      <c r="Z124" s="74"/>
      <c r="AA124" s="74"/>
      <c r="AB124" s="74"/>
      <c r="AC124" s="74"/>
      <c r="AD124" s="74"/>
      <c r="AE124" s="74"/>
      <c r="AF124" s="74"/>
      <c r="AG124" s="74"/>
      <c r="AH124" s="74"/>
      <c r="AI124" s="74"/>
      <c r="AJ124" s="74"/>
      <c r="AK124" s="72"/>
      <c r="AL124" s="72"/>
      <c r="AM124" s="72"/>
      <c r="AN124" s="72"/>
      <c r="AO124" s="72"/>
      <c r="AP124" s="72"/>
      <c r="AQ124" s="72"/>
      <c r="AR124" s="72"/>
      <c r="AS124" s="72"/>
      <c r="AT124" s="72"/>
      <c r="AU124" s="72"/>
      <c r="AV124" s="72"/>
      <c r="AW124" s="72"/>
      <c r="AX124" s="72"/>
      <c r="AY124" s="72"/>
      <c r="AZ124" s="72"/>
      <c r="BA124" s="72"/>
      <c r="BB124" s="72"/>
      <c r="BC124" s="74"/>
      <c r="BD124" s="124"/>
    </row>
    <row r="125" spans="1:59" ht="27.75" customHeight="1" x14ac:dyDescent="0.55000000000000004">
      <c r="A125" s="63" t="s">
        <v>68</v>
      </c>
      <c r="B125" s="63"/>
      <c r="C125" s="63"/>
      <c r="D125" s="63"/>
      <c r="E125" s="72">
        <v>15.07</v>
      </c>
      <c r="F125" s="103"/>
      <c r="G125" s="72">
        <v>1.881</v>
      </c>
      <c r="H125" s="72">
        <v>16.951000000000001</v>
      </c>
      <c r="I125" s="72">
        <v>726.64400000000001</v>
      </c>
      <c r="J125" s="72">
        <v>726.64400000000001</v>
      </c>
      <c r="K125" s="72">
        <v>718.70100000000002</v>
      </c>
      <c r="L125" s="103"/>
      <c r="M125" s="103"/>
      <c r="N125" s="103"/>
      <c r="O125" s="103"/>
      <c r="P125" s="103"/>
      <c r="Q125" s="103"/>
      <c r="R125" s="74">
        <v>11.096690460739779</v>
      </c>
      <c r="S125" s="74">
        <v>0.5259524963645178</v>
      </c>
      <c r="T125" s="103"/>
      <c r="U125" s="74">
        <v>25.360333494910329</v>
      </c>
      <c r="V125" s="103"/>
      <c r="W125" s="103"/>
      <c r="X125" s="86">
        <v>20.739179020263016</v>
      </c>
      <c r="Y125" s="103"/>
      <c r="Z125" s="74">
        <v>28.652777777777775</v>
      </c>
      <c r="AA125" s="74">
        <v>1.3472222222222223</v>
      </c>
      <c r="AB125" s="74">
        <v>720</v>
      </c>
      <c r="AC125" s="74">
        <v>687.66666666666663</v>
      </c>
      <c r="AD125" s="74">
        <v>32.333333333333336</v>
      </c>
      <c r="AE125" s="74">
        <v>0</v>
      </c>
      <c r="AF125" s="74">
        <v>0</v>
      </c>
      <c r="AG125" s="74">
        <v>32.333333333333336</v>
      </c>
      <c r="AH125" s="74">
        <v>0</v>
      </c>
      <c r="AI125" s="74">
        <v>0</v>
      </c>
      <c r="AJ125" s="74">
        <v>0</v>
      </c>
      <c r="AK125" s="72">
        <v>245.791</v>
      </c>
      <c r="AL125" s="72">
        <v>635.428</v>
      </c>
      <c r="AM125" s="88"/>
      <c r="AN125" s="88"/>
      <c r="AO125" s="72">
        <v>10.597999999999999</v>
      </c>
      <c r="AP125" s="72">
        <v>18.395</v>
      </c>
      <c r="AQ125" s="72">
        <v>9177.2649999999994</v>
      </c>
      <c r="AR125" s="72">
        <v>9177.2649999999994</v>
      </c>
      <c r="AS125" s="72">
        <v>9082.3250000000007</v>
      </c>
      <c r="AT125" s="72">
        <v>21583.505000000001</v>
      </c>
      <c r="AU125" s="88"/>
      <c r="AV125" s="88"/>
      <c r="AW125" s="88"/>
      <c r="AX125" s="88"/>
      <c r="AY125" s="88"/>
      <c r="AZ125" s="88"/>
      <c r="BA125" s="88"/>
      <c r="BB125" s="88"/>
      <c r="BC125" s="74">
        <v>320.22591666666665</v>
      </c>
      <c r="BD125" s="124"/>
    </row>
    <row r="126" spans="1:59" x14ac:dyDescent="0.55000000000000004">
      <c r="A126" s="322"/>
      <c r="B126" s="323"/>
      <c r="C126" s="323"/>
      <c r="D126" s="324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4"/>
      <c r="S126" s="74"/>
      <c r="T126" s="74"/>
      <c r="U126" s="74"/>
      <c r="V126" s="74"/>
      <c r="W126" s="74"/>
      <c r="X126" s="86"/>
      <c r="Y126" s="72"/>
      <c r="Z126" s="74"/>
      <c r="AA126" s="74"/>
      <c r="AB126" s="74"/>
      <c r="AC126" s="74"/>
      <c r="AD126" s="74"/>
      <c r="AE126" s="74"/>
      <c r="AF126" s="74"/>
      <c r="AG126" s="74"/>
      <c r="AH126" s="74"/>
      <c r="AI126" s="74"/>
      <c r="AJ126" s="74"/>
      <c r="AK126" s="72"/>
      <c r="AL126" s="72"/>
      <c r="AM126" s="72"/>
      <c r="AN126" s="72"/>
      <c r="AO126" s="72"/>
      <c r="AP126" s="72"/>
      <c r="AQ126" s="72"/>
      <c r="AR126" s="72"/>
      <c r="AS126" s="72"/>
      <c r="AT126" s="72"/>
      <c r="AU126" s="72"/>
      <c r="AV126" s="72"/>
      <c r="AW126" s="72"/>
      <c r="AX126" s="72"/>
      <c r="AY126" s="72"/>
      <c r="AZ126" s="72"/>
      <c r="BA126" s="72"/>
      <c r="BB126" s="72"/>
      <c r="BC126" s="74"/>
      <c r="BD126" s="124"/>
    </row>
    <row r="127" spans="1:59" ht="40.5" customHeight="1" x14ac:dyDescent="0.55000000000000004">
      <c r="A127" s="296" t="s">
        <v>130</v>
      </c>
      <c r="B127" s="296"/>
      <c r="C127" s="296"/>
      <c r="D127" s="296"/>
      <c r="E127" s="72">
        <v>15.07</v>
      </c>
      <c r="F127" s="103"/>
      <c r="G127" s="72">
        <v>1.881</v>
      </c>
      <c r="H127" s="72">
        <v>16.951000000000001</v>
      </c>
      <c r="I127" s="72">
        <v>726.64400000000001</v>
      </c>
      <c r="J127" s="72">
        <v>726.64400000000001</v>
      </c>
      <c r="K127" s="72">
        <v>718.70100000000002</v>
      </c>
      <c r="L127" s="103"/>
      <c r="M127" s="103"/>
      <c r="N127" s="103"/>
      <c r="O127" s="103"/>
      <c r="P127" s="103"/>
      <c r="Q127" s="103"/>
      <c r="R127" s="74">
        <v>11.096690460739779</v>
      </c>
      <c r="S127" s="74">
        <v>0.5259524963645178</v>
      </c>
      <c r="T127" s="76"/>
      <c r="U127" s="76">
        <v>25.360333494910329</v>
      </c>
      <c r="V127" s="103"/>
      <c r="W127" s="103"/>
      <c r="X127" s="19">
        <v>20.739179020263016</v>
      </c>
      <c r="Y127" s="103"/>
      <c r="Z127" s="76">
        <v>28.652777777777775</v>
      </c>
      <c r="AA127" s="76">
        <v>1.3472222222222223</v>
      </c>
      <c r="AB127" s="76">
        <v>720</v>
      </c>
      <c r="AC127" s="76">
        <v>687.66666666666663</v>
      </c>
      <c r="AD127" s="79">
        <v>32.333333333333336</v>
      </c>
      <c r="AE127" s="79">
        <v>0</v>
      </c>
      <c r="AF127" s="79">
        <v>0</v>
      </c>
      <c r="AG127" s="245">
        <v>32.333333333333336</v>
      </c>
      <c r="AH127" s="79">
        <v>0</v>
      </c>
      <c r="AI127" s="79">
        <v>0</v>
      </c>
      <c r="AJ127" s="79">
        <v>0</v>
      </c>
      <c r="AK127" s="80">
        <v>245.791</v>
      </c>
      <c r="AL127" s="80">
        <v>635.428</v>
      </c>
      <c r="AM127" s="88"/>
      <c r="AN127" s="88"/>
      <c r="AO127" s="80">
        <v>10.597999999999999</v>
      </c>
      <c r="AP127" s="80">
        <v>18.395</v>
      </c>
      <c r="AQ127" s="80">
        <v>9177.2649999999994</v>
      </c>
      <c r="AR127" s="80">
        <v>9177.2649999999994</v>
      </c>
      <c r="AS127" s="80">
        <v>9082.3250000000007</v>
      </c>
      <c r="AT127" s="80">
        <v>21583.505000000001</v>
      </c>
      <c r="AU127" s="88"/>
      <c r="AV127" s="88"/>
      <c r="AW127" s="88"/>
      <c r="AX127" s="88"/>
      <c r="AY127" s="88"/>
      <c r="AZ127" s="88"/>
      <c r="BA127" s="88"/>
      <c r="BB127" s="88"/>
      <c r="BC127" s="76">
        <v>320.22591666666665</v>
      </c>
      <c r="BD127" s="272">
        <v>0</v>
      </c>
      <c r="BG127" s="249"/>
    </row>
    <row r="128" spans="1:59" x14ac:dyDescent="0.55000000000000004">
      <c r="A128" s="325"/>
      <c r="B128" s="326"/>
      <c r="C128" s="326"/>
      <c r="D128" s="326"/>
      <c r="E128" s="327"/>
      <c r="F128" s="290"/>
      <c r="G128" s="63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4"/>
      <c r="S128" s="76"/>
      <c r="T128" s="99"/>
      <c r="U128" s="76"/>
      <c r="V128" s="99"/>
      <c r="W128" s="99"/>
      <c r="X128" s="19"/>
      <c r="Y128" s="100"/>
      <c r="Z128" s="76"/>
      <c r="AA128" s="76"/>
      <c r="AB128" s="76"/>
      <c r="AC128" s="76"/>
      <c r="AD128" s="79"/>
      <c r="AE128" s="79"/>
      <c r="AF128" s="79"/>
      <c r="AG128" s="245"/>
      <c r="AH128" s="79"/>
      <c r="AI128" s="79"/>
      <c r="AJ128" s="79"/>
      <c r="AK128" s="80"/>
      <c r="AL128" s="104"/>
      <c r="AM128" s="290"/>
      <c r="AN128" s="290"/>
      <c r="AO128" s="80"/>
      <c r="AP128" s="80"/>
      <c r="AQ128" s="80"/>
      <c r="AR128" s="80"/>
      <c r="AS128" s="80"/>
      <c r="AT128" s="80"/>
      <c r="AU128" s="290"/>
      <c r="AV128" s="290"/>
      <c r="AW128" s="290"/>
      <c r="AX128" s="290"/>
      <c r="AY128" s="290"/>
      <c r="AZ128" s="290"/>
      <c r="BA128" s="290"/>
      <c r="BB128" s="290"/>
      <c r="BC128" s="76"/>
      <c r="BD128" s="124"/>
    </row>
    <row r="129" spans="1:59" s="60" customFormat="1" x14ac:dyDescent="0.55000000000000004">
      <c r="A129" s="319" t="s">
        <v>125</v>
      </c>
      <c r="B129" s="320"/>
      <c r="C129" s="320"/>
      <c r="D129" s="321"/>
      <c r="E129" s="222"/>
      <c r="F129" s="72"/>
      <c r="G129" s="63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4"/>
      <c r="S129" s="76"/>
      <c r="T129" s="74"/>
      <c r="U129" s="76"/>
      <c r="V129" s="74"/>
      <c r="W129" s="74"/>
      <c r="X129" s="19"/>
      <c r="Y129" s="86"/>
      <c r="Z129" s="76"/>
      <c r="AA129" s="76"/>
      <c r="AB129" s="76"/>
      <c r="AC129" s="76"/>
      <c r="AD129" s="76"/>
      <c r="AE129" s="76"/>
      <c r="AF129" s="76"/>
      <c r="AG129" s="74"/>
      <c r="AH129" s="76"/>
      <c r="AI129" s="76"/>
      <c r="AJ129" s="76"/>
      <c r="AK129" s="80"/>
      <c r="AL129" s="104"/>
      <c r="AM129" s="72"/>
      <c r="AN129" s="72"/>
      <c r="AO129" s="80"/>
      <c r="AP129" s="80"/>
      <c r="AQ129" s="80"/>
      <c r="AR129" s="80"/>
      <c r="AS129" s="80"/>
      <c r="AT129" s="80"/>
      <c r="AU129" s="72"/>
      <c r="AV129" s="72"/>
      <c r="AW129" s="72"/>
      <c r="AX129" s="72"/>
      <c r="AY129" s="72"/>
      <c r="AZ129" s="72"/>
      <c r="BA129" s="72"/>
      <c r="BB129" s="72"/>
      <c r="BC129" s="76"/>
      <c r="BD129" s="124"/>
      <c r="BG129" s="125"/>
    </row>
    <row r="130" spans="1:59" x14ac:dyDescent="0.55000000000000004">
      <c r="A130" s="63"/>
      <c r="B130" s="284"/>
      <c r="C130" s="63"/>
      <c r="D130" s="63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  <c r="AA130" s="72"/>
      <c r="AB130" s="72"/>
      <c r="AC130" s="72"/>
      <c r="AD130" s="72"/>
      <c r="AE130" s="72"/>
      <c r="AF130" s="72"/>
      <c r="AG130" s="72"/>
      <c r="AH130" s="72"/>
      <c r="AI130" s="72"/>
      <c r="AJ130" s="72"/>
      <c r="AK130" s="72"/>
      <c r="AL130" s="72"/>
      <c r="AM130" s="72"/>
      <c r="AN130" s="72"/>
      <c r="AO130" s="72"/>
      <c r="AP130" s="72"/>
      <c r="AQ130" s="72"/>
      <c r="AR130" s="72"/>
      <c r="AS130" s="72"/>
      <c r="AT130" s="72"/>
      <c r="AU130" s="72"/>
      <c r="AV130" s="72"/>
      <c r="AW130" s="72"/>
      <c r="AX130" s="72"/>
      <c r="AY130" s="72"/>
      <c r="AZ130" s="72"/>
      <c r="BA130" s="72"/>
      <c r="BB130" s="72"/>
      <c r="BC130" s="76"/>
      <c r="BD130" s="124"/>
    </row>
    <row r="131" spans="1:59" x14ac:dyDescent="0.55000000000000004">
      <c r="A131" s="296">
        <v>1</v>
      </c>
      <c r="B131" s="296">
        <v>1</v>
      </c>
      <c r="C131" s="296" t="s">
        <v>51</v>
      </c>
      <c r="D131" s="296" t="s">
        <v>72</v>
      </c>
      <c r="E131" s="72">
        <v>154.476</v>
      </c>
      <c r="F131" s="103"/>
      <c r="G131" s="72">
        <v>24.375</v>
      </c>
      <c r="H131" s="72">
        <v>178.851</v>
      </c>
      <c r="I131" s="72">
        <v>1671.6390000000001</v>
      </c>
      <c r="J131" s="72">
        <v>1671.422</v>
      </c>
      <c r="K131" s="72">
        <v>1653.1510000000001</v>
      </c>
      <c r="L131" s="103"/>
      <c r="M131" s="103"/>
      <c r="N131" s="103"/>
      <c r="O131" s="103"/>
      <c r="P131" s="103"/>
      <c r="Q131" s="103"/>
      <c r="R131" s="74">
        <v>13.628662965261586</v>
      </c>
      <c r="S131" s="76">
        <v>5.2143797468354434</v>
      </c>
      <c r="T131" s="103"/>
      <c r="U131" s="76">
        <v>56.42663291139241</v>
      </c>
      <c r="V131" s="103"/>
      <c r="W131" s="103"/>
      <c r="X131" s="19">
        <v>92.409904291536634</v>
      </c>
      <c r="Y131" s="103"/>
      <c r="Z131" s="76">
        <v>29.625</v>
      </c>
      <c r="AA131" s="76">
        <v>0.37500000000000006</v>
      </c>
      <c r="AB131" s="76">
        <v>720</v>
      </c>
      <c r="AC131" s="76">
        <v>711</v>
      </c>
      <c r="AD131" s="76">
        <v>9.0000000000000018</v>
      </c>
      <c r="AE131" s="76">
        <v>0</v>
      </c>
      <c r="AF131" s="76">
        <v>0</v>
      </c>
      <c r="AG131" s="74">
        <v>9.0000000000000018</v>
      </c>
      <c r="AH131" s="74">
        <v>0</v>
      </c>
      <c r="AI131" s="76">
        <v>0</v>
      </c>
      <c r="AJ131" s="76">
        <v>0</v>
      </c>
      <c r="AK131" s="80">
        <v>2292.42</v>
      </c>
      <c r="AL131" s="80">
        <v>4500.9110000000001</v>
      </c>
      <c r="AM131" s="88"/>
      <c r="AN131" s="88"/>
      <c r="AO131" s="80">
        <v>127.59</v>
      </c>
      <c r="AP131" s="80">
        <v>169.79000000000002</v>
      </c>
      <c r="AQ131" s="80">
        <v>17362.429</v>
      </c>
      <c r="AR131" s="80">
        <v>17360.335999999999</v>
      </c>
      <c r="AS131" s="80">
        <v>17186.437000000002</v>
      </c>
      <c r="AT131" s="80">
        <v>28792.777999999998</v>
      </c>
      <c r="AU131" s="88"/>
      <c r="AV131" s="88"/>
      <c r="AW131" s="88"/>
      <c r="AX131" s="88"/>
      <c r="AY131" s="88"/>
      <c r="AZ131" s="88"/>
      <c r="BA131" s="88"/>
      <c r="BB131" s="88"/>
      <c r="BC131" s="76">
        <v>255.51722222222224</v>
      </c>
      <c r="BD131" s="124"/>
      <c r="BE131" s="267">
        <v>2184</v>
      </c>
      <c r="BF131" s="267">
        <v>1692.1666666666667</v>
      </c>
    </row>
    <row r="132" spans="1:59" x14ac:dyDescent="0.55000000000000004">
      <c r="A132" s="322"/>
      <c r="B132" s="323"/>
      <c r="C132" s="324"/>
      <c r="D132" s="63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4"/>
      <c r="S132" s="74"/>
      <c r="T132" s="74"/>
      <c r="U132" s="74"/>
      <c r="V132" s="74"/>
      <c r="W132" s="74"/>
      <c r="X132" s="86"/>
      <c r="Y132" s="72"/>
      <c r="Z132" s="74"/>
      <c r="AA132" s="74"/>
      <c r="AB132" s="74"/>
      <c r="AC132" s="74"/>
      <c r="AD132" s="74"/>
      <c r="AE132" s="74"/>
      <c r="AF132" s="74"/>
      <c r="AG132" s="74"/>
      <c r="AH132" s="74"/>
      <c r="AI132" s="74"/>
      <c r="AJ132" s="74"/>
      <c r="AK132" s="72"/>
      <c r="AL132" s="72"/>
      <c r="AM132" s="72"/>
      <c r="AN132" s="72"/>
      <c r="AO132" s="72"/>
      <c r="AP132" s="72"/>
      <c r="AQ132" s="72"/>
      <c r="AR132" s="72"/>
      <c r="AS132" s="72"/>
      <c r="AT132" s="72"/>
      <c r="AU132" s="72"/>
      <c r="AV132" s="72"/>
      <c r="AW132" s="72"/>
      <c r="AX132" s="72"/>
      <c r="AY132" s="72"/>
      <c r="AZ132" s="72"/>
      <c r="BA132" s="72"/>
      <c r="BB132" s="72"/>
      <c r="BC132" s="74"/>
      <c r="BD132" s="124"/>
    </row>
    <row r="133" spans="1:59" ht="27.75" customHeight="1" x14ac:dyDescent="0.55000000000000004">
      <c r="A133" s="63" t="s">
        <v>68</v>
      </c>
      <c r="B133" s="63"/>
      <c r="C133" s="63"/>
      <c r="D133" s="63"/>
      <c r="E133" s="72">
        <v>154.476</v>
      </c>
      <c r="F133" s="103"/>
      <c r="G133" s="72">
        <v>24.375</v>
      </c>
      <c r="H133" s="72">
        <v>178.851</v>
      </c>
      <c r="I133" s="72">
        <v>1671.6390000000001</v>
      </c>
      <c r="J133" s="72">
        <v>1671.422</v>
      </c>
      <c r="K133" s="72">
        <v>1653.1510000000001</v>
      </c>
      <c r="L133" s="103"/>
      <c r="M133" s="103"/>
      <c r="N133" s="103"/>
      <c r="O133" s="103"/>
      <c r="P133" s="103"/>
      <c r="Q133" s="103"/>
      <c r="R133" s="74">
        <v>13.628662965261586</v>
      </c>
      <c r="S133" s="74">
        <v>5.2143797468354434</v>
      </c>
      <c r="T133" s="103"/>
      <c r="U133" s="74">
        <v>56.42663291139241</v>
      </c>
      <c r="V133" s="103"/>
      <c r="W133" s="103"/>
      <c r="X133" s="86">
        <v>92.409904291536634</v>
      </c>
      <c r="Y133" s="103"/>
      <c r="Z133" s="74">
        <v>29.625</v>
      </c>
      <c r="AA133" s="74">
        <v>0.37500000000000006</v>
      </c>
      <c r="AB133" s="74">
        <v>720</v>
      </c>
      <c r="AC133" s="74">
        <v>711</v>
      </c>
      <c r="AD133" s="74">
        <v>9.0000000000000018</v>
      </c>
      <c r="AE133" s="74">
        <v>0</v>
      </c>
      <c r="AF133" s="74">
        <v>0</v>
      </c>
      <c r="AG133" s="74">
        <v>9.0000000000000018</v>
      </c>
      <c r="AH133" s="74">
        <v>0</v>
      </c>
      <c r="AI133" s="74">
        <v>0</v>
      </c>
      <c r="AJ133" s="74">
        <v>0</v>
      </c>
      <c r="AK133" s="72">
        <v>2292.42</v>
      </c>
      <c r="AL133" s="72">
        <v>4500.9110000000001</v>
      </c>
      <c r="AM133" s="88"/>
      <c r="AN133" s="88"/>
      <c r="AO133" s="72">
        <v>127.59</v>
      </c>
      <c r="AP133" s="72">
        <v>169.79000000000002</v>
      </c>
      <c r="AQ133" s="72">
        <v>17362.429</v>
      </c>
      <c r="AR133" s="72">
        <v>17360.335999999999</v>
      </c>
      <c r="AS133" s="72">
        <v>17186.437000000002</v>
      </c>
      <c r="AT133" s="72">
        <v>28792.777999999998</v>
      </c>
      <c r="AU133" s="88"/>
      <c r="AV133" s="88"/>
      <c r="AW133" s="88"/>
      <c r="AX133" s="88"/>
      <c r="AY133" s="88"/>
      <c r="AZ133" s="88"/>
      <c r="BA133" s="88"/>
      <c r="BB133" s="88"/>
      <c r="BC133" s="74">
        <v>255.51722222222224</v>
      </c>
      <c r="BD133" s="124"/>
    </row>
    <row r="134" spans="1:59" x14ac:dyDescent="0.55000000000000004">
      <c r="A134" s="322"/>
      <c r="B134" s="323"/>
      <c r="C134" s="323"/>
      <c r="D134" s="324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4"/>
      <c r="S134" s="74"/>
      <c r="T134" s="74"/>
      <c r="U134" s="74"/>
      <c r="V134" s="74"/>
      <c r="W134" s="74"/>
      <c r="X134" s="86"/>
      <c r="Y134" s="72"/>
      <c r="Z134" s="74"/>
      <c r="AA134" s="74"/>
      <c r="AB134" s="74"/>
      <c r="AC134" s="74"/>
      <c r="AD134" s="74"/>
      <c r="AE134" s="74"/>
      <c r="AF134" s="74"/>
      <c r="AG134" s="74"/>
      <c r="AH134" s="74"/>
      <c r="AI134" s="74"/>
      <c r="AJ134" s="74"/>
      <c r="AK134" s="72"/>
      <c r="AL134" s="72"/>
      <c r="AM134" s="72"/>
      <c r="AN134" s="72"/>
      <c r="AO134" s="72"/>
      <c r="AP134" s="72"/>
      <c r="AQ134" s="72"/>
      <c r="AR134" s="72"/>
      <c r="AS134" s="72"/>
      <c r="AT134" s="72"/>
      <c r="AU134" s="72"/>
      <c r="AV134" s="72"/>
      <c r="AW134" s="72"/>
      <c r="AX134" s="72"/>
      <c r="AY134" s="72"/>
      <c r="AZ134" s="72"/>
      <c r="BA134" s="72"/>
      <c r="BB134" s="72"/>
      <c r="BC134" s="74"/>
      <c r="BD134" s="124"/>
    </row>
    <row r="135" spans="1:59" ht="40.5" customHeight="1" x14ac:dyDescent="0.55000000000000004">
      <c r="A135" s="296" t="s">
        <v>129</v>
      </c>
      <c r="B135" s="296"/>
      <c r="C135" s="296"/>
      <c r="D135" s="296"/>
      <c r="E135" s="72">
        <v>154.476</v>
      </c>
      <c r="F135" s="103"/>
      <c r="G135" s="72">
        <v>24.375</v>
      </c>
      <c r="H135" s="72">
        <v>178.851</v>
      </c>
      <c r="I135" s="72">
        <v>1671.6390000000001</v>
      </c>
      <c r="J135" s="72">
        <v>1671.422</v>
      </c>
      <c r="K135" s="72">
        <v>1653.1510000000001</v>
      </c>
      <c r="L135" s="103"/>
      <c r="M135" s="103"/>
      <c r="N135" s="103"/>
      <c r="O135" s="103"/>
      <c r="P135" s="103"/>
      <c r="Q135" s="103"/>
      <c r="R135" s="74">
        <v>13.628662965261586</v>
      </c>
      <c r="S135" s="74">
        <v>5.2143797468354434</v>
      </c>
      <c r="T135" s="103"/>
      <c r="U135" s="76">
        <v>56.42663291139241</v>
      </c>
      <c r="V135" s="103"/>
      <c r="W135" s="103"/>
      <c r="X135" s="19">
        <v>92.409904291536634</v>
      </c>
      <c r="Y135" s="103"/>
      <c r="Z135" s="76">
        <v>29.625</v>
      </c>
      <c r="AA135" s="76">
        <v>0.37500000000000006</v>
      </c>
      <c r="AB135" s="76">
        <v>720</v>
      </c>
      <c r="AC135" s="76">
        <v>711</v>
      </c>
      <c r="AD135" s="79">
        <v>9.0000000000000018</v>
      </c>
      <c r="AE135" s="79">
        <v>0</v>
      </c>
      <c r="AF135" s="79">
        <v>0</v>
      </c>
      <c r="AG135" s="245">
        <v>9.0000000000000018</v>
      </c>
      <c r="AH135" s="79">
        <v>0</v>
      </c>
      <c r="AI135" s="79">
        <v>0</v>
      </c>
      <c r="AJ135" s="79">
        <v>0</v>
      </c>
      <c r="AK135" s="80">
        <v>2292.42</v>
      </c>
      <c r="AL135" s="80">
        <v>4500.9110000000001</v>
      </c>
      <c r="AM135" s="88"/>
      <c r="AN135" s="88"/>
      <c r="AO135" s="80">
        <v>127.59</v>
      </c>
      <c r="AP135" s="80">
        <v>169.79000000000002</v>
      </c>
      <c r="AQ135" s="80">
        <v>17362.429</v>
      </c>
      <c r="AR135" s="80">
        <v>17360.335999999999</v>
      </c>
      <c r="AS135" s="80">
        <v>17186.437000000002</v>
      </c>
      <c r="AT135" s="80">
        <v>28792.777999999998</v>
      </c>
      <c r="AU135" s="88"/>
      <c r="AV135" s="88"/>
      <c r="AW135" s="88"/>
      <c r="AX135" s="88"/>
      <c r="AY135" s="88"/>
      <c r="AZ135" s="88"/>
      <c r="BA135" s="88"/>
      <c r="BB135" s="88"/>
      <c r="BC135" s="76">
        <v>255.51722222222224</v>
      </c>
      <c r="BD135" s="272">
        <v>2.0930000000007567</v>
      </c>
    </row>
    <row r="136" spans="1:59" x14ac:dyDescent="0.55000000000000004">
      <c r="A136" s="318"/>
      <c r="B136" s="318"/>
      <c r="C136" s="318"/>
      <c r="D136" s="318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4"/>
      <c r="S136" s="74"/>
      <c r="T136" s="74"/>
      <c r="U136" s="74"/>
      <c r="V136" s="74"/>
      <c r="W136" s="74"/>
      <c r="X136" s="86"/>
      <c r="Y136" s="86"/>
      <c r="Z136" s="72"/>
      <c r="AA136" s="74"/>
      <c r="AB136" s="74"/>
      <c r="AC136" s="74"/>
      <c r="AD136" s="74"/>
      <c r="AE136" s="74"/>
      <c r="AF136" s="74"/>
      <c r="AG136" s="74"/>
      <c r="AH136" s="74"/>
      <c r="AI136" s="74"/>
      <c r="AJ136" s="74"/>
      <c r="AK136" s="72"/>
      <c r="AL136" s="72"/>
      <c r="AM136" s="72"/>
      <c r="AN136" s="72"/>
      <c r="AO136" s="72"/>
      <c r="AP136" s="72"/>
      <c r="AQ136" s="72"/>
      <c r="AR136" s="72"/>
      <c r="AS136" s="72"/>
      <c r="AT136" s="72"/>
      <c r="AU136" s="72"/>
      <c r="AV136" s="72"/>
      <c r="AW136" s="72"/>
      <c r="AX136" s="72"/>
      <c r="AY136" s="72"/>
      <c r="AZ136" s="72"/>
      <c r="BA136" s="72"/>
      <c r="BB136" s="72"/>
      <c r="BC136" s="72"/>
      <c r="BD136" s="7"/>
    </row>
    <row r="137" spans="1:59" s="60" customFormat="1" x14ac:dyDescent="0.55000000000000004">
      <c r="A137" s="319" t="s">
        <v>127</v>
      </c>
      <c r="B137" s="320"/>
      <c r="C137" s="320"/>
      <c r="D137" s="321"/>
      <c r="E137" s="222"/>
      <c r="F137" s="72"/>
      <c r="G137" s="63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4"/>
      <c r="S137" s="76"/>
      <c r="T137" s="74"/>
      <c r="U137" s="76"/>
      <c r="V137" s="74"/>
      <c r="W137" s="74"/>
      <c r="X137" s="19"/>
      <c r="Y137" s="86"/>
      <c r="Z137" s="76"/>
      <c r="AA137" s="76"/>
      <c r="AB137" s="76"/>
      <c r="AC137" s="76"/>
      <c r="AD137" s="76"/>
      <c r="AE137" s="76"/>
      <c r="AF137" s="76"/>
      <c r="AG137" s="74"/>
      <c r="AH137" s="76"/>
      <c r="AI137" s="76"/>
      <c r="AJ137" s="76"/>
      <c r="AK137" s="80"/>
      <c r="AL137" s="104"/>
      <c r="AM137" s="72"/>
      <c r="AN137" s="72"/>
      <c r="AO137" s="80"/>
      <c r="AP137" s="80"/>
      <c r="AQ137" s="80"/>
      <c r="AR137" s="80"/>
      <c r="AS137" s="80"/>
      <c r="AT137" s="80"/>
      <c r="AU137" s="72"/>
      <c r="AV137" s="72"/>
      <c r="AW137" s="72"/>
      <c r="AX137" s="72"/>
      <c r="AY137" s="72"/>
      <c r="AZ137" s="72"/>
      <c r="BA137" s="72"/>
      <c r="BB137" s="72"/>
      <c r="BC137" s="76"/>
      <c r="BD137" s="124"/>
      <c r="BG137" s="125"/>
    </row>
    <row r="138" spans="1:59" x14ac:dyDescent="0.55000000000000004">
      <c r="A138" s="63"/>
      <c r="B138" s="284"/>
      <c r="C138" s="63"/>
      <c r="D138" s="63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2"/>
      <c r="AG138" s="72"/>
      <c r="AH138" s="72"/>
      <c r="AI138" s="72"/>
      <c r="AJ138" s="72"/>
      <c r="AK138" s="72"/>
      <c r="AL138" s="72"/>
      <c r="AM138" s="72"/>
      <c r="AN138" s="72"/>
      <c r="AO138" s="72"/>
      <c r="AP138" s="72"/>
      <c r="AQ138" s="72"/>
      <c r="AR138" s="72"/>
      <c r="AS138" s="72"/>
      <c r="AT138" s="72"/>
      <c r="AU138" s="72"/>
      <c r="AV138" s="72"/>
      <c r="AW138" s="72"/>
      <c r="AX138" s="72"/>
      <c r="AY138" s="72"/>
      <c r="AZ138" s="72"/>
      <c r="BA138" s="72"/>
      <c r="BB138" s="72"/>
      <c r="BC138" s="76"/>
      <c r="BD138" s="124"/>
    </row>
    <row r="139" spans="1:59" x14ac:dyDescent="0.55000000000000004">
      <c r="A139" s="296">
        <v>1</v>
      </c>
      <c r="B139" s="296">
        <v>1</v>
      </c>
      <c r="C139" s="296" t="s">
        <v>51</v>
      </c>
      <c r="D139" s="296" t="s">
        <v>72</v>
      </c>
      <c r="E139" s="72">
        <v>4.8449999999999998</v>
      </c>
      <c r="F139" s="103"/>
      <c r="G139" s="72">
        <v>0.52600000000000002</v>
      </c>
      <c r="H139" s="72">
        <v>5.3710000000000004</v>
      </c>
      <c r="I139" s="72">
        <v>121.541</v>
      </c>
      <c r="J139" s="72">
        <v>121.541</v>
      </c>
      <c r="K139" s="72">
        <v>120.212</v>
      </c>
      <c r="L139" s="103"/>
      <c r="M139" s="103"/>
      <c r="N139" s="103"/>
      <c r="O139" s="103"/>
      <c r="P139" s="103"/>
      <c r="Q139" s="103"/>
      <c r="R139" s="74">
        <v>9.793334574567119</v>
      </c>
      <c r="S139" s="76">
        <v>0.30281249999999998</v>
      </c>
      <c r="T139" s="103"/>
      <c r="U139" s="76">
        <v>7.5963124999999998</v>
      </c>
      <c r="V139" s="103"/>
      <c r="W139" s="103"/>
      <c r="X139" s="19">
        <v>39.863091467076949</v>
      </c>
      <c r="Y139" s="103"/>
      <c r="Z139" s="76">
        <v>16</v>
      </c>
      <c r="AA139" s="76">
        <v>14</v>
      </c>
      <c r="AB139" s="76">
        <v>720</v>
      </c>
      <c r="AC139" s="76">
        <v>384</v>
      </c>
      <c r="AD139" s="76">
        <v>336</v>
      </c>
      <c r="AE139" s="76">
        <v>0</v>
      </c>
      <c r="AF139" s="76">
        <v>0</v>
      </c>
      <c r="AG139" s="74">
        <v>336</v>
      </c>
      <c r="AH139" s="74">
        <v>0</v>
      </c>
      <c r="AI139" s="76">
        <v>0</v>
      </c>
      <c r="AJ139" s="76">
        <v>0</v>
      </c>
      <c r="AK139" s="80">
        <v>4.8449999999999998</v>
      </c>
      <c r="AL139" s="80">
        <v>4.8449999999999998</v>
      </c>
      <c r="AM139" s="88"/>
      <c r="AN139" s="88"/>
      <c r="AO139" s="80">
        <v>0.52600000000000002</v>
      </c>
      <c r="AP139" s="80">
        <v>0.52600000000000002</v>
      </c>
      <c r="AQ139" s="80">
        <v>121.541</v>
      </c>
      <c r="AR139" s="80">
        <v>121.541</v>
      </c>
      <c r="AS139" s="80">
        <v>120.212</v>
      </c>
      <c r="AT139" s="80">
        <v>121.541</v>
      </c>
      <c r="AU139" s="88"/>
      <c r="AV139" s="88"/>
      <c r="AW139" s="88"/>
      <c r="AX139" s="88"/>
      <c r="AY139" s="88"/>
      <c r="AZ139" s="88"/>
      <c r="BA139" s="88"/>
      <c r="BB139" s="88"/>
      <c r="BC139" s="76">
        <v>16</v>
      </c>
      <c r="BD139" s="124"/>
      <c r="BE139" s="267">
        <v>0</v>
      </c>
      <c r="BF139" s="267">
        <v>0</v>
      </c>
    </row>
    <row r="140" spans="1:59" x14ac:dyDescent="0.55000000000000004">
      <c r="A140" s="322"/>
      <c r="B140" s="323"/>
      <c r="C140" s="324"/>
      <c r="D140" s="63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4"/>
      <c r="S140" s="74"/>
      <c r="T140" s="74"/>
      <c r="U140" s="74"/>
      <c r="V140" s="74"/>
      <c r="W140" s="74"/>
      <c r="X140" s="86"/>
      <c r="Y140" s="72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2"/>
      <c r="AL140" s="72"/>
      <c r="AM140" s="72"/>
      <c r="AN140" s="72"/>
      <c r="AO140" s="72"/>
      <c r="AP140" s="72"/>
      <c r="AQ140" s="72"/>
      <c r="AR140" s="72"/>
      <c r="AS140" s="72"/>
      <c r="AT140" s="72"/>
      <c r="AU140" s="72"/>
      <c r="AV140" s="72"/>
      <c r="AW140" s="72"/>
      <c r="AX140" s="72"/>
      <c r="AY140" s="72"/>
      <c r="AZ140" s="72"/>
      <c r="BA140" s="72"/>
      <c r="BB140" s="72"/>
      <c r="BC140" s="74"/>
      <c r="BD140" s="124"/>
    </row>
    <row r="141" spans="1:59" ht="27.75" customHeight="1" x14ac:dyDescent="0.55000000000000004">
      <c r="A141" s="63" t="s">
        <v>68</v>
      </c>
      <c r="B141" s="63"/>
      <c r="C141" s="63"/>
      <c r="D141" s="63"/>
      <c r="E141" s="72">
        <v>4.8449999999999998</v>
      </c>
      <c r="F141" s="103"/>
      <c r="G141" s="72">
        <v>0.52600000000000002</v>
      </c>
      <c r="H141" s="72">
        <v>5.3710000000000004</v>
      </c>
      <c r="I141" s="72">
        <v>121.541</v>
      </c>
      <c r="J141" s="72">
        <v>121.541</v>
      </c>
      <c r="K141" s="72">
        <v>120.212</v>
      </c>
      <c r="L141" s="103"/>
      <c r="M141" s="103"/>
      <c r="N141" s="103"/>
      <c r="O141" s="103"/>
      <c r="P141" s="103"/>
      <c r="Q141" s="103"/>
      <c r="R141" s="74">
        <v>9.793334574567119</v>
      </c>
      <c r="S141" s="74">
        <v>0.30281249999999998</v>
      </c>
      <c r="T141" s="103"/>
      <c r="U141" s="74">
        <v>7.5963124999999998</v>
      </c>
      <c r="V141" s="103"/>
      <c r="W141" s="103"/>
      <c r="X141" s="86">
        <v>39.863091467076949</v>
      </c>
      <c r="Y141" s="103"/>
      <c r="Z141" s="74">
        <v>16</v>
      </c>
      <c r="AA141" s="74">
        <v>14</v>
      </c>
      <c r="AB141" s="74">
        <v>720</v>
      </c>
      <c r="AC141" s="74">
        <v>384</v>
      </c>
      <c r="AD141" s="74">
        <v>336</v>
      </c>
      <c r="AE141" s="74">
        <v>0</v>
      </c>
      <c r="AF141" s="74">
        <v>0</v>
      </c>
      <c r="AG141" s="74">
        <v>336</v>
      </c>
      <c r="AH141" s="74">
        <v>0</v>
      </c>
      <c r="AI141" s="74">
        <v>0</v>
      </c>
      <c r="AJ141" s="74">
        <v>0</v>
      </c>
      <c r="AK141" s="72">
        <v>4.8449999999999998</v>
      </c>
      <c r="AL141" s="72">
        <v>4.8449999999999998</v>
      </c>
      <c r="AM141" s="88"/>
      <c r="AN141" s="88"/>
      <c r="AO141" s="72">
        <v>0.52600000000000002</v>
      </c>
      <c r="AP141" s="72">
        <v>0.52600000000000002</v>
      </c>
      <c r="AQ141" s="72">
        <v>121.541</v>
      </c>
      <c r="AR141" s="72">
        <v>121.541</v>
      </c>
      <c r="AS141" s="72">
        <v>120.212</v>
      </c>
      <c r="AT141" s="72">
        <v>121.541</v>
      </c>
      <c r="AU141" s="88"/>
      <c r="AV141" s="88"/>
      <c r="AW141" s="88"/>
      <c r="AX141" s="88"/>
      <c r="AY141" s="88"/>
      <c r="AZ141" s="88"/>
      <c r="BA141" s="88"/>
      <c r="BB141" s="88"/>
      <c r="BC141" s="74">
        <v>16</v>
      </c>
      <c r="BD141" s="124"/>
    </row>
    <row r="142" spans="1:59" x14ac:dyDescent="0.55000000000000004">
      <c r="A142" s="322"/>
      <c r="B142" s="323"/>
      <c r="C142" s="323"/>
      <c r="D142" s="324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4"/>
      <c r="S142" s="74"/>
      <c r="T142" s="74"/>
      <c r="U142" s="74"/>
      <c r="V142" s="74"/>
      <c r="W142" s="74"/>
      <c r="X142" s="86"/>
      <c r="Y142" s="72"/>
      <c r="Z142" s="74"/>
      <c r="AA142" s="74"/>
      <c r="AB142" s="74"/>
      <c r="AC142" s="74"/>
      <c r="AD142" s="74"/>
      <c r="AE142" s="74"/>
      <c r="AF142" s="74"/>
      <c r="AG142" s="74"/>
      <c r="AH142" s="74"/>
      <c r="AI142" s="74"/>
      <c r="AJ142" s="74"/>
      <c r="AK142" s="72"/>
      <c r="AL142" s="72"/>
      <c r="AM142" s="72"/>
      <c r="AN142" s="72"/>
      <c r="AO142" s="72"/>
      <c r="AP142" s="72"/>
      <c r="AQ142" s="72"/>
      <c r="AR142" s="72"/>
      <c r="AS142" s="72"/>
      <c r="AT142" s="72"/>
      <c r="AU142" s="72"/>
      <c r="AV142" s="72"/>
      <c r="AW142" s="72"/>
      <c r="AX142" s="72"/>
      <c r="AY142" s="72"/>
      <c r="AZ142" s="72"/>
      <c r="BA142" s="72"/>
      <c r="BB142" s="72"/>
      <c r="BC142" s="74"/>
      <c r="BD142" s="124"/>
    </row>
    <row r="143" spans="1:59" ht="40.5" customHeight="1" x14ac:dyDescent="0.55000000000000004">
      <c r="A143" s="296" t="s">
        <v>128</v>
      </c>
      <c r="B143" s="296"/>
      <c r="C143" s="296"/>
      <c r="D143" s="296"/>
      <c r="E143" s="72">
        <v>4.8449999999999998</v>
      </c>
      <c r="F143" s="103"/>
      <c r="G143" s="72">
        <v>0.52600000000000002</v>
      </c>
      <c r="H143" s="72">
        <v>5.3710000000000004</v>
      </c>
      <c r="I143" s="72">
        <v>121.541</v>
      </c>
      <c r="J143" s="72">
        <v>121.541</v>
      </c>
      <c r="K143" s="72">
        <v>120.212</v>
      </c>
      <c r="L143" s="103"/>
      <c r="M143" s="103"/>
      <c r="N143" s="103"/>
      <c r="O143" s="103"/>
      <c r="P143" s="103"/>
      <c r="Q143" s="103"/>
      <c r="R143" s="74">
        <v>9.793334574567119</v>
      </c>
      <c r="S143" s="74">
        <v>0.30281249999999998</v>
      </c>
      <c r="T143" s="103"/>
      <c r="U143" s="76">
        <v>7.5963124999999998</v>
      </c>
      <c r="V143" s="103"/>
      <c r="W143" s="103"/>
      <c r="X143" s="19">
        <v>39.863091467076949</v>
      </c>
      <c r="Y143" s="103"/>
      <c r="Z143" s="76">
        <v>16</v>
      </c>
      <c r="AA143" s="76">
        <v>14</v>
      </c>
      <c r="AB143" s="76">
        <v>720</v>
      </c>
      <c r="AC143" s="76">
        <v>384</v>
      </c>
      <c r="AD143" s="79">
        <v>336</v>
      </c>
      <c r="AE143" s="79">
        <v>0</v>
      </c>
      <c r="AF143" s="79">
        <v>0</v>
      </c>
      <c r="AG143" s="245">
        <v>336</v>
      </c>
      <c r="AH143" s="79">
        <v>0</v>
      </c>
      <c r="AI143" s="79">
        <v>0</v>
      </c>
      <c r="AJ143" s="79">
        <v>0</v>
      </c>
      <c r="AK143" s="80">
        <v>4.8449999999999998</v>
      </c>
      <c r="AL143" s="80">
        <v>4.8449999999999998</v>
      </c>
      <c r="AM143" s="88"/>
      <c r="AN143" s="88"/>
      <c r="AO143" s="80">
        <v>0.52600000000000002</v>
      </c>
      <c r="AP143" s="80">
        <v>0.52600000000000002</v>
      </c>
      <c r="AQ143" s="80">
        <v>121.541</v>
      </c>
      <c r="AR143" s="80">
        <v>121.541</v>
      </c>
      <c r="AS143" s="80">
        <v>120.212</v>
      </c>
      <c r="AT143" s="80">
        <v>121.541</v>
      </c>
      <c r="AU143" s="88"/>
      <c r="AV143" s="88"/>
      <c r="AW143" s="88"/>
      <c r="AX143" s="88"/>
      <c r="AY143" s="88"/>
      <c r="AZ143" s="88"/>
      <c r="BA143" s="88"/>
      <c r="BB143" s="88"/>
      <c r="BC143" s="76">
        <v>16</v>
      </c>
      <c r="BD143" s="272">
        <v>0</v>
      </c>
    </row>
    <row r="144" spans="1:59" x14ac:dyDescent="0.55000000000000004">
      <c r="A144" s="318"/>
      <c r="B144" s="318"/>
      <c r="C144" s="318"/>
      <c r="D144" s="318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74"/>
      <c r="S144" s="74"/>
      <c r="T144" s="74"/>
      <c r="U144" s="74"/>
      <c r="V144" s="74"/>
      <c r="W144" s="74"/>
      <c r="X144" s="86"/>
      <c r="Y144" s="86"/>
      <c r="Z144" s="72"/>
      <c r="AA144" s="74"/>
      <c r="AB144" s="74"/>
      <c r="AC144" s="74"/>
      <c r="AD144" s="74"/>
      <c r="AE144" s="74"/>
      <c r="AF144" s="74"/>
      <c r="AG144" s="74"/>
      <c r="AH144" s="74"/>
      <c r="AI144" s="74"/>
      <c r="AJ144" s="74"/>
      <c r="AK144" s="72"/>
      <c r="AL144" s="72"/>
      <c r="AM144" s="72"/>
      <c r="AN144" s="72"/>
      <c r="AO144" s="72"/>
      <c r="AP144" s="72"/>
      <c r="AQ144" s="72"/>
      <c r="AR144" s="72"/>
      <c r="AS144" s="72"/>
      <c r="AT144" s="72"/>
      <c r="AU144" s="72"/>
      <c r="AV144" s="72"/>
      <c r="AW144" s="72"/>
      <c r="AX144" s="72"/>
      <c r="AY144" s="72"/>
      <c r="AZ144" s="72"/>
      <c r="BA144" s="72"/>
      <c r="BB144" s="72"/>
      <c r="BC144" s="72"/>
      <c r="BD144" s="7"/>
    </row>
    <row r="145" spans="1:59" s="115" customFormat="1" x14ac:dyDescent="0.55000000000000004">
      <c r="A145" s="112" t="s">
        <v>103</v>
      </c>
      <c r="B145" s="112"/>
      <c r="C145" s="296"/>
      <c r="D145" s="112"/>
      <c r="E145" s="69">
        <v>913.49700000000007</v>
      </c>
      <c r="F145" s="69">
        <v>0</v>
      </c>
      <c r="G145" s="69">
        <v>358.65599999999995</v>
      </c>
      <c r="H145" s="69">
        <v>1272.152</v>
      </c>
      <c r="I145" s="69">
        <v>31223.331000000002</v>
      </c>
      <c r="J145" s="69">
        <v>31222.616999999998</v>
      </c>
      <c r="K145" s="69">
        <v>31062.767</v>
      </c>
      <c r="L145" s="69">
        <v>0</v>
      </c>
      <c r="M145" s="67">
        <v>0</v>
      </c>
      <c r="N145" s="67">
        <v>0</v>
      </c>
      <c r="O145" s="69">
        <v>0</v>
      </c>
      <c r="P145" s="69">
        <v>0</v>
      </c>
      <c r="Q145" s="69">
        <v>0</v>
      </c>
      <c r="R145" s="72">
        <v>28.192857457284976</v>
      </c>
      <c r="S145" s="117">
        <v>30.775312645507086</v>
      </c>
      <c r="T145" s="117">
        <v>0</v>
      </c>
      <c r="U145" s="117">
        <v>1056.0123701639077</v>
      </c>
      <c r="V145" s="117">
        <v>0</v>
      </c>
      <c r="W145" s="117">
        <v>0</v>
      </c>
      <c r="X145" s="28">
        <v>29.142947104616145</v>
      </c>
      <c r="Y145" s="28">
        <v>0</v>
      </c>
      <c r="Z145" s="79">
        <v>580.92013254956203</v>
      </c>
      <c r="AA145" s="79">
        <v>19.107645228215766</v>
      </c>
      <c r="AB145" s="79">
        <v>15120</v>
      </c>
      <c r="AC145" s="79">
        <v>13942.083181189486</v>
      </c>
      <c r="AD145" s="79">
        <v>1178.5834854771783</v>
      </c>
      <c r="AE145" s="79">
        <v>0</v>
      </c>
      <c r="AF145" s="79">
        <v>0</v>
      </c>
      <c r="AG145" s="245">
        <v>1178.5834854771783</v>
      </c>
      <c r="AH145" s="79">
        <v>0</v>
      </c>
      <c r="AI145" s="79">
        <v>0</v>
      </c>
      <c r="AJ145" s="79">
        <v>0</v>
      </c>
      <c r="AK145" s="117">
        <v>9431.5870000000014</v>
      </c>
      <c r="AL145" s="117">
        <v>212327.67500000002</v>
      </c>
      <c r="AM145" s="117">
        <v>0</v>
      </c>
      <c r="AN145" s="117">
        <v>23304.355</v>
      </c>
      <c r="AO145" s="117">
        <v>2161.1</v>
      </c>
      <c r="AP145" s="117">
        <v>15799.6504</v>
      </c>
      <c r="AQ145" s="117">
        <v>347542.87800000003</v>
      </c>
      <c r="AR145" s="117">
        <v>347522.88500000007</v>
      </c>
      <c r="AS145" s="117">
        <v>345665.36799999996</v>
      </c>
      <c r="AT145" s="117">
        <v>4627835.4359999998</v>
      </c>
      <c r="AU145" s="117">
        <v>0</v>
      </c>
      <c r="AV145" s="117">
        <v>0</v>
      </c>
      <c r="AW145" s="117">
        <v>0</v>
      </c>
      <c r="AX145" s="117">
        <v>8236.8830000000016</v>
      </c>
      <c r="AY145" s="117">
        <v>0</v>
      </c>
      <c r="AZ145" s="117">
        <v>0</v>
      </c>
      <c r="BA145" s="117">
        <v>0</v>
      </c>
      <c r="BB145" s="117">
        <v>251.48900000000009</v>
      </c>
      <c r="BC145" s="117">
        <v>5954.6167575495601</v>
      </c>
      <c r="BD145" s="236"/>
      <c r="BE145" s="268">
        <v>34944</v>
      </c>
      <c r="BF145" s="268">
        <v>33027.267</v>
      </c>
      <c r="BG145" s="177"/>
    </row>
    <row r="146" spans="1:59" s="125" customFormat="1" x14ac:dyDescent="0.55000000000000004">
      <c r="A146" s="262"/>
      <c r="B146" s="134"/>
      <c r="C146" s="134"/>
      <c r="D146" s="134"/>
      <c r="E146" s="139"/>
      <c r="F146" s="139"/>
      <c r="G146" s="141"/>
      <c r="H146" s="137"/>
      <c r="I146" s="179"/>
      <c r="J146" s="183"/>
      <c r="K146" s="134"/>
      <c r="L146" s="137"/>
      <c r="M146" s="138"/>
      <c r="N146" s="134"/>
      <c r="O146" s="137"/>
      <c r="P146" s="134"/>
      <c r="Q146" s="134"/>
      <c r="R146" s="134"/>
      <c r="S146" s="134"/>
      <c r="T146" s="134"/>
      <c r="U146" s="139"/>
      <c r="V146" s="139"/>
      <c r="W146" s="139"/>
      <c r="X146" s="134"/>
      <c r="Y146" s="134"/>
      <c r="Z146" s="241"/>
      <c r="AA146" s="134"/>
      <c r="AB146" s="241"/>
      <c r="AC146" s="231"/>
      <c r="AD146" s="231"/>
      <c r="AE146" s="134"/>
      <c r="AF146" s="139"/>
      <c r="AG146" s="139"/>
      <c r="AH146" s="134"/>
      <c r="AI146" s="134"/>
      <c r="AJ146" s="134"/>
      <c r="AK146" s="226"/>
      <c r="AL146" s="226"/>
      <c r="AM146" s="226"/>
      <c r="AN146" s="226"/>
      <c r="AO146" s="226"/>
      <c r="AP146" s="226"/>
      <c r="AQ146" s="226"/>
      <c r="AR146" s="226"/>
      <c r="AS146" s="226"/>
      <c r="AT146" s="226"/>
      <c r="AU146" s="226"/>
      <c r="AV146" s="226"/>
      <c r="AW146" s="226"/>
      <c r="AX146" s="226"/>
      <c r="AY146" s="226"/>
      <c r="AZ146" s="226"/>
      <c r="BA146" s="226"/>
      <c r="BB146" s="226"/>
      <c r="BC146" s="226"/>
      <c r="BD146" s="226"/>
    </row>
    <row r="147" spans="1:59" s="125" customFormat="1" ht="36" hidden="1" customHeight="1" x14ac:dyDescent="0.55000000000000004">
      <c r="E147" s="249"/>
      <c r="F147" s="139"/>
      <c r="G147" s="264"/>
      <c r="H147" s="224"/>
      <c r="I147" s="279"/>
      <c r="J147" s="183"/>
      <c r="K147" s="131"/>
      <c r="L147" s="126"/>
      <c r="M147" s="126"/>
      <c r="N147" s="126"/>
      <c r="O147" s="126"/>
      <c r="P147" s="126"/>
      <c r="Q147" s="126"/>
      <c r="R147" s="126"/>
      <c r="S147" s="126"/>
      <c r="T147" s="126"/>
      <c r="U147" s="146"/>
      <c r="V147" s="146"/>
      <c r="W147" s="146"/>
      <c r="X147" s="147"/>
      <c r="Y147" s="147"/>
      <c r="Z147" s="150"/>
      <c r="AA147" s="134"/>
      <c r="AC147" s="240"/>
      <c r="AD147" s="151"/>
      <c r="AE147" s="152"/>
      <c r="AF147" s="152"/>
      <c r="AG147" s="250"/>
      <c r="AH147" s="235"/>
      <c r="AI147" s="152"/>
      <c r="AJ147" s="152"/>
      <c r="AK147" s="153">
        <v>764.6700000000028</v>
      </c>
      <c r="AL147" s="153">
        <v>764.67000000001576</v>
      </c>
      <c r="AM147" s="153"/>
      <c r="AN147" s="153">
        <v>0</v>
      </c>
      <c r="AO147" s="153">
        <v>319.05199999999991</v>
      </c>
      <c r="AP147" s="153">
        <v>319.05199999999968</v>
      </c>
      <c r="AQ147" s="153">
        <v>30345.98800000007</v>
      </c>
      <c r="AR147" s="153">
        <v>30345.343000000052</v>
      </c>
      <c r="AS147" s="153">
        <v>30195.719999999972</v>
      </c>
      <c r="AT147" s="153">
        <v>30345.987999998964</v>
      </c>
      <c r="AU147" s="153"/>
      <c r="AV147" s="153"/>
      <c r="AW147" s="153"/>
      <c r="AX147" s="153">
        <v>0</v>
      </c>
      <c r="AY147" s="153"/>
      <c r="AZ147" s="153"/>
      <c r="BA147" s="153"/>
      <c r="BB147" s="153">
        <v>0</v>
      </c>
      <c r="BC147" s="153">
        <v>547.16736111110913</v>
      </c>
      <c r="BE147" s="125">
        <v>16</v>
      </c>
      <c r="BG147" s="249"/>
    </row>
    <row r="148" spans="1:59" s="125" customFormat="1" ht="29.25" hidden="1" customHeight="1" x14ac:dyDescent="0.55000000000000004">
      <c r="A148" s="134"/>
      <c r="B148" s="134"/>
      <c r="C148" s="134"/>
      <c r="D148" s="134"/>
      <c r="E148" s="223"/>
      <c r="F148" s="276"/>
      <c r="G148" s="273"/>
      <c r="I148" s="225"/>
      <c r="J148" s="183"/>
      <c r="K148" s="137"/>
      <c r="L148" s="126"/>
      <c r="M148" s="137"/>
      <c r="N148" s="137"/>
      <c r="O148" s="126"/>
      <c r="P148" s="137"/>
      <c r="Q148" s="137"/>
      <c r="R148" s="134"/>
      <c r="S148" s="149"/>
      <c r="T148" s="149"/>
      <c r="U148" s="149"/>
      <c r="V148" s="149"/>
      <c r="W148" s="149"/>
      <c r="X148" s="157"/>
      <c r="Y148" s="157"/>
      <c r="Z148" s="281"/>
      <c r="AA148" s="157"/>
      <c r="AB148" s="248"/>
      <c r="AC148" s="137"/>
      <c r="AD148" s="157"/>
      <c r="AE148" s="157"/>
      <c r="AF148" s="157"/>
      <c r="AG148" s="137"/>
      <c r="AH148" s="157"/>
      <c r="AI148" s="151"/>
      <c r="AJ148" s="157"/>
      <c r="AK148" s="137"/>
      <c r="AL148" s="157"/>
      <c r="AM148" s="157"/>
      <c r="AN148" s="157"/>
      <c r="AO148" s="157"/>
      <c r="AP148" s="157"/>
      <c r="AQ148" s="139"/>
      <c r="AR148" s="158"/>
      <c r="AS148" s="157"/>
      <c r="AT148" s="137"/>
      <c r="AU148" s="157"/>
      <c r="AV148" s="157"/>
      <c r="AW148" s="157"/>
      <c r="AX148" s="157"/>
      <c r="AY148" s="157"/>
      <c r="AZ148" s="157"/>
      <c r="BA148" s="157"/>
      <c r="BB148" s="157"/>
      <c r="BC148" s="126"/>
    </row>
    <row r="149" spans="1:59" s="125" customFormat="1" ht="39.75" hidden="1" customHeight="1" x14ac:dyDescent="0.55000000000000004">
      <c r="A149" s="172"/>
      <c r="B149" s="172"/>
      <c r="C149" s="172"/>
      <c r="D149" s="172"/>
      <c r="E149" s="172"/>
      <c r="F149" s="126"/>
      <c r="G149" s="274"/>
      <c r="H149" s="174"/>
      <c r="I149" s="183"/>
      <c r="J149" s="183"/>
      <c r="K149" s="137"/>
      <c r="L149" s="134"/>
      <c r="M149" s="134"/>
      <c r="N149" s="134"/>
      <c r="O149" s="134"/>
      <c r="P149" s="134"/>
      <c r="Q149" s="134"/>
      <c r="R149" s="174"/>
      <c r="S149" s="134"/>
      <c r="T149" s="134"/>
      <c r="U149" s="134"/>
      <c r="V149" s="134"/>
      <c r="W149" s="134"/>
      <c r="X149" s="134"/>
      <c r="Y149" s="134"/>
      <c r="Z149" s="223"/>
      <c r="AA149" s="134"/>
      <c r="AB149" s="158"/>
      <c r="AC149" s="134"/>
      <c r="AD149" s="134"/>
      <c r="AE149" s="134"/>
      <c r="AF149" s="134"/>
      <c r="AG149" s="134"/>
      <c r="AH149" s="134"/>
      <c r="AI149" s="134"/>
      <c r="AJ149" s="134"/>
      <c r="AK149" s="138"/>
      <c r="AL149" s="137"/>
      <c r="AM149" s="137"/>
      <c r="AN149" s="137"/>
      <c r="AO149" s="137"/>
      <c r="AP149" s="137"/>
      <c r="AQ149" s="138"/>
      <c r="AR149" s="278"/>
      <c r="AS149" s="278"/>
      <c r="AT149" s="137"/>
      <c r="AU149" s="137"/>
      <c r="AV149" s="137"/>
      <c r="AW149" s="137"/>
      <c r="AX149" s="137"/>
      <c r="AY149" s="137"/>
      <c r="AZ149" s="137"/>
      <c r="BA149" s="137"/>
      <c r="BB149" s="137"/>
      <c r="BC149" s="137"/>
    </row>
    <row r="150" spans="1:59" s="125" customFormat="1" hidden="1" x14ac:dyDescent="0.55000000000000004">
      <c r="E150" s="172"/>
      <c r="F150" s="275"/>
      <c r="H150" s="224"/>
      <c r="I150" s="177"/>
      <c r="J150" s="177"/>
      <c r="K150" s="177"/>
      <c r="L150" s="177"/>
      <c r="M150" s="177"/>
      <c r="N150" s="177"/>
      <c r="O150" s="177"/>
      <c r="P150" s="177"/>
      <c r="Q150" s="177"/>
      <c r="R150" s="128"/>
      <c r="Z150" s="263"/>
      <c r="AG150" s="162"/>
      <c r="AQ150" s="126"/>
    </row>
    <row r="151" spans="1:59" s="125" customFormat="1" hidden="1" x14ac:dyDescent="0.55000000000000004">
      <c r="H151" s="162"/>
      <c r="AG151" s="162"/>
    </row>
    <row r="152" spans="1:59" s="125" customFormat="1" hidden="1" x14ac:dyDescent="0.55000000000000004">
      <c r="F152" s="178"/>
      <c r="G152" s="120"/>
      <c r="H152" s="188"/>
      <c r="I152" s="120"/>
      <c r="J152" s="120"/>
      <c r="K152" s="178"/>
      <c r="L152" s="178"/>
      <c r="AG152" s="162"/>
    </row>
    <row r="153" spans="1:59" s="125" customFormat="1" hidden="1" x14ac:dyDescent="0.55000000000000004">
      <c r="F153" s="178"/>
      <c r="G153" s="120"/>
      <c r="H153" s="189"/>
      <c r="I153" s="120"/>
      <c r="J153" s="120"/>
      <c r="K153" s="120"/>
      <c r="L153" s="243"/>
      <c r="AG153" s="162"/>
      <c r="AK153" s="126"/>
      <c r="AL153" s="126"/>
      <c r="AM153" s="126"/>
      <c r="AN153" s="126"/>
      <c r="AO153" s="126"/>
      <c r="AP153" s="126"/>
      <c r="AQ153" s="126"/>
      <c r="AR153" s="126"/>
      <c r="AS153" s="126"/>
      <c r="AT153" s="126"/>
      <c r="AX153" s="126"/>
      <c r="AY153" s="126"/>
      <c r="AZ153" s="126"/>
      <c r="BA153" s="126"/>
      <c r="BB153" s="126"/>
      <c r="BC153" s="126"/>
    </row>
    <row r="154" spans="1:59" s="125" customFormat="1" hidden="1" x14ac:dyDescent="0.55000000000000004">
      <c r="G154" s="247"/>
      <c r="H154" s="247"/>
      <c r="K154" s="126"/>
      <c r="AG154" s="162"/>
      <c r="AL154" s="126"/>
      <c r="AN154" s="126"/>
      <c r="AP154" s="126"/>
      <c r="AT154" s="126"/>
      <c r="BB154" s="126"/>
    </row>
    <row r="155" spans="1:59" s="125" customFormat="1" ht="56.25" hidden="1" customHeight="1" x14ac:dyDescent="0.55000000000000004">
      <c r="G155" s="126"/>
      <c r="H155" s="190"/>
      <c r="AG155" s="162"/>
      <c r="BB155" s="126"/>
    </row>
    <row r="156" spans="1:59" s="125" customFormat="1" ht="56.25" hidden="1" customHeight="1" x14ac:dyDescent="0.55000000000000004">
      <c r="E156" s="194"/>
      <c r="G156" s="126"/>
      <c r="H156" s="190"/>
      <c r="I156" s="279"/>
      <c r="Y156" s="130"/>
      <c r="Z156" s="131"/>
      <c r="AG156" s="162"/>
      <c r="AH156" s="131"/>
      <c r="AK156" s="126"/>
      <c r="AQ156" s="131"/>
      <c r="BB156" s="126"/>
      <c r="BC156" s="131"/>
    </row>
    <row r="157" spans="1:59" s="47" customFormat="1" ht="105" customHeight="1" x14ac:dyDescent="0.9">
      <c r="S157" s="46" t="s">
        <v>101</v>
      </c>
      <c r="X157" s="48"/>
      <c r="Y157" s="48"/>
      <c r="Z157" s="191"/>
      <c r="AA157" s="49"/>
      <c r="AB157" s="48"/>
      <c r="AC157" s="48"/>
      <c r="AD157" s="49"/>
      <c r="AG157" s="232"/>
      <c r="AO157" s="46" t="s">
        <v>126</v>
      </c>
      <c r="AS157" s="238"/>
      <c r="AT157" s="234"/>
      <c r="BB157" s="7"/>
      <c r="BD157" s="228"/>
      <c r="BG157" s="125"/>
    </row>
    <row r="158" spans="1:59" s="125" customFormat="1" x14ac:dyDescent="0.55000000000000004">
      <c r="E158" s="126"/>
      <c r="H158" s="162"/>
      <c r="I158" s="126"/>
      <c r="AG158" s="162"/>
      <c r="AK158" s="131"/>
      <c r="AQ158" s="131"/>
      <c r="AS158" s="238"/>
      <c r="BD158" s="237"/>
    </row>
    <row r="159" spans="1:59" s="125" customFormat="1" x14ac:dyDescent="0.55000000000000004">
      <c r="G159" s="126"/>
      <c r="H159" s="162"/>
      <c r="AG159" s="162"/>
      <c r="AQ159" s="131"/>
      <c r="BD159" s="237"/>
    </row>
    <row r="160" spans="1:59" s="125" customFormat="1" x14ac:dyDescent="0.55000000000000004">
      <c r="H160" s="162"/>
      <c r="AG160" s="162"/>
    </row>
    <row r="161" spans="8:33" s="125" customFormat="1" x14ac:dyDescent="0.55000000000000004">
      <c r="H161" s="162"/>
      <c r="L161" s="126"/>
      <c r="AG161" s="162"/>
    </row>
    <row r="162" spans="8:33" s="125" customFormat="1" x14ac:dyDescent="0.55000000000000004">
      <c r="H162" s="162"/>
      <c r="AG162" s="162"/>
    </row>
    <row r="163" spans="8:33" s="125" customFormat="1" x14ac:dyDescent="0.55000000000000004">
      <c r="H163" s="162"/>
      <c r="AG163" s="162"/>
    </row>
    <row r="164" spans="8:33" s="125" customFormat="1" x14ac:dyDescent="0.55000000000000004">
      <c r="H164" s="162"/>
      <c r="AG164" s="162"/>
    </row>
    <row r="165" spans="8:33" s="125" customFormat="1" x14ac:dyDescent="0.55000000000000004">
      <c r="H165" s="162"/>
      <c r="AG165" s="162"/>
    </row>
    <row r="166" spans="8:33" s="125" customFormat="1" x14ac:dyDescent="0.55000000000000004">
      <c r="H166" s="162"/>
      <c r="AG166" s="162"/>
    </row>
    <row r="167" spans="8:33" s="125" customFormat="1" x14ac:dyDescent="0.55000000000000004">
      <c r="H167" s="162"/>
      <c r="AG167" s="162"/>
    </row>
    <row r="168" spans="8:33" s="125" customFormat="1" x14ac:dyDescent="0.55000000000000004">
      <c r="H168" s="162"/>
      <c r="AG168" s="162"/>
    </row>
    <row r="169" spans="8:33" s="125" customFormat="1" x14ac:dyDescent="0.55000000000000004">
      <c r="H169" s="162"/>
      <c r="AG169" s="162"/>
    </row>
  </sheetData>
  <mergeCells count="93">
    <mergeCell ref="I5:K6"/>
    <mergeCell ref="K7:K10"/>
    <mergeCell ref="Z5:AA6"/>
    <mergeCell ref="L7:N7"/>
    <mergeCell ref="O7:Q7"/>
    <mergeCell ref="S7:S8"/>
    <mergeCell ref="T7:T8"/>
    <mergeCell ref="L5:Q6"/>
    <mergeCell ref="R5:R10"/>
    <mergeCell ref="S5:W6"/>
    <mergeCell ref="X5:X10"/>
    <mergeCell ref="Y5:Y10"/>
    <mergeCell ref="U9:U10"/>
    <mergeCell ref="V9:V10"/>
    <mergeCell ref="W9:W10"/>
    <mergeCell ref="U7:U8"/>
    <mergeCell ref="BC5:BC6"/>
    <mergeCell ref="AU6:AX6"/>
    <mergeCell ref="AY6:BB6"/>
    <mergeCell ref="B7:B10"/>
    <mergeCell ref="E7:E10"/>
    <mergeCell ref="F7:F10"/>
    <mergeCell ref="G7:G10"/>
    <mergeCell ref="H7:H10"/>
    <mergeCell ref="I7:I10"/>
    <mergeCell ref="J7:J10"/>
    <mergeCell ref="AB5:AJ6"/>
    <mergeCell ref="AK5:AL6"/>
    <mergeCell ref="AM5:AN6"/>
    <mergeCell ref="AO5:AP6"/>
    <mergeCell ref="AQ5:AT6"/>
    <mergeCell ref="AU5:BB5"/>
    <mergeCell ref="A5:A10"/>
    <mergeCell ref="B5:B6"/>
    <mergeCell ref="C5:C10"/>
    <mergeCell ref="D5:D10"/>
    <mergeCell ref="E5:H6"/>
    <mergeCell ref="Z7:Z10"/>
    <mergeCell ref="L8:L10"/>
    <mergeCell ref="M8:M10"/>
    <mergeCell ref="N8:N10"/>
    <mergeCell ref="O8:O10"/>
    <mergeCell ref="P8:P10"/>
    <mergeCell ref="Q8:Q10"/>
    <mergeCell ref="S9:S10"/>
    <mergeCell ref="T9:T10"/>
    <mergeCell ref="A12:G12"/>
    <mergeCell ref="A16:C16"/>
    <mergeCell ref="A71:C71"/>
    <mergeCell ref="A24:C24"/>
    <mergeCell ref="A26:D26"/>
    <mergeCell ref="A28:G28"/>
    <mergeCell ref="A33:C33"/>
    <mergeCell ref="A38:C38"/>
    <mergeCell ref="A43:C43"/>
    <mergeCell ref="A45:D45"/>
    <mergeCell ref="A47:E47"/>
    <mergeCell ref="A56:C56"/>
    <mergeCell ref="A60:C60"/>
    <mergeCell ref="A62:D62"/>
    <mergeCell ref="A20:C20"/>
    <mergeCell ref="A104:E104"/>
    <mergeCell ref="A78:C78"/>
    <mergeCell ref="A80:D80"/>
    <mergeCell ref="A82:E82"/>
    <mergeCell ref="A83:D83"/>
    <mergeCell ref="A86:C86"/>
    <mergeCell ref="A90:C90"/>
    <mergeCell ref="A92:D92"/>
    <mergeCell ref="A94:E94"/>
    <mergeCell ref="A95:D95"/>
    <mergeCell ref="A100:C100"/>
    <mergeCell ref="A102:D102"/>
    <mergeCell ref="A128:E128"/>
    <mergeCell ref="A105:D105"/>
    <mergeCell ref="A108:C108"/>
    <mergeCell ref="A110:D110"/>
    <mergeCell ref="A112:E112"/>
    <mergeCell ref="A113:D113"/>
    <mergeCell ref="A116:C116"/>
    <mergeCell ref="A118:D118"/>
    <mergeCell ref="A120:E120"/>
    <mergeCell ref="A121:D121"/>
    <mergeCell ref="A124:C124"/>
    <mergeCell ref="A126:D126"/>
    <mergeCell ref="A142:D142"/>
    <mergeCell ref="A144:D144"/>
    <mergeCell ref="A129:D129"/>
    <mergeCell ref="A132:C132"/>
    <mergeCell ref="A134:D134"/>
    <mergeCell ref="A136:D136"/>
    <mergeCell ref="A137:D137"/>
    <mergeCell ref="A140:C140"/>
  </mergeCells>
  <pageMargins left="2.3622047244094491" right="0.70866141732283472" top="0.23622047244094491" bottom="0.23622047244094491" header="0.31496062992125984" footer="0.31496062992125984"/>
  <pageSetup paperSize="8" scale="1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53"/>
  <sheetViews>
    <sheetView zoomScale="40" zoomScaleNormal="40" workbookViewId="0">
      <pane xSplit="4" ySplit="12" topLeftCell="E83" activePane="bottomRight" state="frozen"/>
      <selection pane="topRight" activeCell="E1" sqref="E1"/>
      <selection pane="bottomLeft" activeCell="A13" sqref="A13"/>
      <selection pane="bottomRight" activeCell="BD73" sqref="BD73"/>
    </sheetView>
  </sheetViews>
  <sheetFormatPr defaultRowHeight="36" outlineLevelCol="1" x14ac:dyDescent="0.55000000000000004"/>
  <cols>
    <col min="1" max="1" width="9.140625" style="6"/>
    <col min="2" max="2" width="17" style="6" customWidth="1"/>
    <col min="3" max="3" width="20.140625" style="6" customWidth="1"/>
    <col min="4" max="4" width="42.7109375" style="6" customWidth="1"/>
    <col min="5" max="5" width="23.140625" style="6" customWidth="1"/>
    <col min="6" max="7" width="20.28515625" style="6" customWidth="1"/>
    <col min="8" max="8" width="24.85546875" style="192" customWidth="1"/>
    <col min="9" max="9" width="23.5703125" style="6" customWidth="1"/>
    <col min="10" max="10" width="27.7109375" style="6" customWidth="1"/>
    <col min="11" max="11" width="27.85546875" style="6" customWidth="1"/>
    <col min="12" max="17" width="21.42578125" style="6" customWidth="1"/>
    <col min="18" max="18" width="19.85546875" style="6" customWidth="1" outlineLevel="1"/>
    <col min="19" max="19" width="23.42578125" style="6" customWidth="1" outlineLevel="1"/>
    <col min="20" max="20" width="18" style="6" customWidth="1" outlineLevel="1"/>
    <col min="21" max="21" width="21.85546875" style="6" customWidth="1" outlineLevel="1"/>
    <col min="22" max="23" width="19.42578125" style="6" customWidth="1" outlineLevel="1"/>
    <col min="24" max="25" width="16.42578125" style="6" customWidth="1" outlineLevel="1"/>
    <col min="26" max="26" width="17.140625" style="6" customWidth="1"/>
    <col min="27" max="27" width="18" style="6" bestFit="1" customWidth="1"/>
    <col min="28" max="28" width="17" style="6" customWidth="1" outlineLevel="1"/>
    <col min="29" max="29" width="16.28515625" style="6" customWidth="1"/>
    <col min="30" max="30" width="13.42578125" style="6" customWidth="1"/>
    <col min="31" max="31" width="14.140625" style="6" hidden="1" customWidth="1" outlineLevel="1"/>
    <col min="32" max="32" width="14" style="6" customWidth="1" collapsed="1"/>
    <col min="33" max="33" width="14.85546875" style="6" customWidth="1"/>
    <col min="34" max="34" width="17.7109375" style="6" customWidth="1"/>
    <col min="35" max="35" width="13.5703125" style="6" hidden="1" customWidth="1" outlineLevel="1"/>
    <col min="36" max="36" width="12.42578125" style="6" hidden="1" customWidth="1" outlineLevel="1"/>
    <col min="37" max="37" width="25.7109375" style="6" customWidth="1" collapsed="1"/>
    <col min="38" max="39" width="25.42578125" style="6" customWidth="1"/>
    <col min="40" max="42" width="25" style="6" customWidth="1"/>
    <col min="43" max="44" width="25.42578125" style="6" customWidth="1"/>
    <col min="45" max="45" width="26.5703125" style="6" customWidth="1"/>
    <col min="46" max="46" width="29" style="6" customWidth="1"/>
    <col min="47" max="47" width="22.140625" style="6" customWidth="1"/>
    <col min="48" max="48" width="20.7109375" style="6" customWidth="1"/>
    <col min="49" max="49" width="21.85546875" style="6" customWidth="1"/>
    <col min="50" max="50" width="20.7109375" style="6" customWidth="1"/>
    <col min="51" max="51" width="22.140625" style="6" customWidth="1"/>
    <col min="52" max="52" width="21.140625" style="6" customWidth="1"/>
    <col min="53" max="53" width="20.28515625" style="6" customWidth="1"/>
    <col min="54" max="54" width="21.7109375" style="6" customWidth="1"/>
    <col min="55" max="55" width="24" style="6" customWidth="1"/>
    <col min="56" max="56" width="44.5703125" style="6" customWidth="1"/>
    <col min="57" max="57" width="27.28515625" style="125" customWidth="1"/>
    <col min="58" max="67" width="22.5703125" style="6" customWidth="1"/>
    <col min="68" max="16384" width="9.140625" style="6"/>
  </cols>
  <sheetData>
    <row r="1" spans="1:67" s="36" customFormat="1" ht="46.5" x14ac:dyDescent="0.7">
      <c r="A1" s="54" t="s">
        <v>0</v>
      </c>
      <c r="B1" s="35"/>
      <c r="C1" s="51"/>
      <c r="D1" s="38"/>
      <c r="E1" s="34"/>
      <c r="F1" s="34"/>
      <c r="G1" s="34"/>
      <c r="H1" s="34"/>
      <c r="I1" s="35"/>
      <c r="K1" s="35"/>
      <c r="L1" s="52"/>
      <c r="M1" s="35"/>
      <c r="N1" s="35"/>
      <c r="O1" s="34"/>
      <c r="P1" s="35"/>
      <c r="Q1" s="35" t="s">
        <v>109</v>
      </c>
      <c r="R1" s="35"/>
      <c r="S1" s="35"/>
      <c r="T1" s="35"/>
      <c r="U1" s="35"/>
      <c r="V1" s="35"/>
      <c r="W1" s="35"/>
      <c r="X1" s="35"/>
      <c r="Y1" s="35"/>
      <c r="Z1" s="38"/>
      <c r="AA1" s="35"/>
      <c r="AB1" s="35"/>
      <c r="AC1" s="35"/>
      <c r="AD1" s="35"/>
      <c r="AE1" s="45"/>
      <c r="AF1" s="45"/>
      <c r="AG1" s="45"/>
      <c r="AH1" s="55"/>
      <c r="AI1" s="53"/>
      <c r="AJ1" s="56"/>
      <c r="AT1" s="37"/>
      <c r="BE1" s="125"/>
    </row>
    <row r="2" spans="1:67" s="36" customFormat="1" ht="46.5" x14ac:dyDescent="0.7">
      <c r="A2" s="54" t="s">
        <v>1</v>
      </c>
      <c r="B2" s="35"/>
      <c r="C2" s="51"/>
      <c r="D2" s="35"/>
      <c r="E2" s="34"/>
      <c r="F2" s="34"/>
      <c r="G2" s="57"/>
      <c r="H2" s="34"/>
      <c r="I2" s="35"/>
      <c r="J2" s="35"/>
      <c r="K2" s="35"/>
      <c r="L2" s="34"/>
      <c r="M2" s="35"/>
      <c r="N2" s="35"/>
      <c r="O2" s="34"/>
      <c r="P2" s="35"/>
      <c r="Q2" s="35"/>
      <c r="R2" s="35"/>
      <c r="S2" s="35"/>
      <c r="T2" s="35"/>
      <c r="U2" s="35"/>
      <c r="V2" s="35"/>
      <c r="W2" s="35"/>
      <c r="X2" s="35"/>
      <c r="Y2" s="35"/>
      <c r="Z2" s="58"/>
      <c r="AA2" s="35"/>
      <c r="AB2" s="35"/>
      <c r="AC2" s="35"/>
      <c r="AD2" s="35"/>
      <c r="AE2" s="45"/>
      <c r="AF2" s="45"/>
      <c r="AG2" s="45"/>
      <c r="AH2" s="45"/>
      <c r="AI2" s="45"/>
      <c r="AJ2" s="56"/>
      <c r="AL2" s="37"/>
      <c r="AO2" s="37"/>
      <c r="BE2" s="125"/>
    </row>
    <row r="3" spans="1:67" s="36" customFormat="1" ht="46.5" x14ac:dyDescent="0.7">
      <c r="A3" s="54" t="s">
        <v>2</v>
      </c>
      <c r="B3" s="35"/>
      <c r="C3" s="51"/>
      <c r="D3" s="35"/>
      <c r="E3" s="57"/>
      <c r="F3" s="57"/>
      <c r="G3" s="57"/>
      <c r="H3" s="57"/>
      <c r="I3" s="53"/>
      <c r="J3" s="35"/>
      <c r="K3" s="35"/>
      <c r="L3" s="34"/>
      <c r="M3" s="35"/>
      <c r="N3" s="35"/>
      <c r="O3" s="34"/>
      <c r="P3" s="35"/>
      <c r="Q3" s="35"/>
      <c r="R3" s="35"/>
      <c r="S3" s="35"/>
      <c r="T3" s="35"/>
      <c r="U3" s="35"/>
      <c r="V3" s="35"/>
      <c r="W3" s="35"/>
      <c r="X3" s="35"/>
      <c r="Y3" s="35"/>
      <c r="Z3" s="34" t="s">
        <v>110</v>
      </c>
      <c r="AA3" s="43"/>
      <c r="AB3" s="44"/>
      <c r="AC3" s="44" t="s">
        <v>105</v>
      </c>
      <c r="AD3" s="35"/>
      <c r="AE3" s="45"/>
      <c r="AF3" s="45"/>
      <c r="AG3" s="45"/>
      <c r="AH3" s="45"/>
      <c r="AI3" s="45"/>
      <c r="AJ3" s="56"/>
      <c r="AK3" s="37"/>
      <c r="AQ3" s="37"/>
      <c r="AT3" s="37"/>
      <c r="AU3" s="37"/>
      <c r="AY3" s="37"/>
      <c r="BB3" s="37"/>
      <c r="BE3" s="125"/>
    </row>
    <row r="4" spans="1:67" x14ac:dyDescent="0.55000000000000004">
      <c r="A4" s="3"/>
      <c r="B4" s="1"/>
      <c r="C4" s="2"/>
      <c r="D4" s="1"/>
      <c r="E4" s="9"/>
      <c r="F4" s="3"/>
      <c r="G4" s="10"/>
      <c r="H4" s="12"/>
      <c r="I4" s="196"/>
      <c r="J4" s="1"/>
      <c r="K4" s="1"/>
      <c r="L4" s="8"/>
      <c r="M4" s="1"/>
      <c r="N4" s="1"/>
      <c r="O4" s="8"/>
      <c r="P4" s="1"/>
      <c r="Q4" s="31"/>
      <c r="R4" s="31"/>
      <c r="S4" s="40"/>
      <c r="T4" s="132"/>
      <c r="U4" s="40"/>
      <c r="V4" s="40"/>
      <c r="W4" s="40"/>
      <c r="X4" s="31"/>
      <c r="Y4" s="31"/>
      <c r="Z4" s="41" t="s">
        <v>3</v>
      </c>
      <c r="AA4" s="31"/>
      <c r="AB4" s="32"/>
      <c r="AC4" s="32"/>
      <c r="AD4" s="33">
        <f>24*31</f>
        <v>744</v>
      </c>
      <c r="AE4" s="42" t="s">
        <v>4</v>
      </c>
      <c r="AF4" s="39"/>
      <c r="AG4" s="4"/>
      <c r="AH4" s="4"/>
      <c r="AI4" s="4"/>
      <c r="AJ4" s="5"/>
      <c r="AK4" s="7"/>
      <c r="AL4" s="7"/>
      <c r="AR4" s="7"/>
    </row>
    <row r="5" spans="1:67" ht="27.75" customHeight="1" x14ac:dyDescent="0.55000000000000004">
      <c r="A5" s="400" t="s">
        <v>5</v>
      </c>
      <c r="B5" s="341" t="s">
        <v>6</v>
      </c>
      <c r="C5" s="343" t="s">
        <v>7</v>
      </c>
      <c r="D5" s="346" t="s">
        <v>8</v>
      </c>
      <c r="E5" s="403" t="s">
        <v>9</v>
      </c>
      <c r="F5" s="404"/>
      <c r="G5" s="404"/>
      <c r="H5" s="405"/>
      <c r="I5" s="349" t="s">
        <v>92</v>
      </c>
      <c r="J5" s="350"/>
      <c r="K5" s="351"/>
      <c r="L5" s="349" t="s">
        <v>93</v>
      </c>
      <c r="M5" s="350"/>
      <c r="N5" s="350"/>
      <c r="O5" s="350"/>
      <c r="P5" s="350"/>
      <c r="Q5" s="351"/>
      <c r="R5" s="341" t="s">
        <v>74</v>
      </c>
      <c r="S5" s="381" t="s">
        <v>10</v>
      </c>
      <c r="T5" s="382"/>
      <c r="U5" s="382"/>
      <c r="V5" s="382"/>
      <c r="W5" s="383"/>
      <c r="X5" s="335" t="s">
        <v>73</v>
      </c>
      <c r="Y5" s="335" t="s">
        <v>84</v>
      </c>
      <c r="Z5" s="368" t="s">
        <v>11</v>
      </c>
      <c r="AA5" s="370"/>
      <c r="AB5" s="368" t="s">
        <v>12</v>
      </c>
      <c r="AC5" s="369"/>
      <c r="AD5" s="369"/>
      <c r="AE5" s="369"/>
      <c r="AF5" s="369"/>
      <c r="AG5" s="369"/>
      <c r="AH5" s="369"/>
      <c r="AI5" s="369"/>
      <c r="AJ5" s="370"/>
      <c r="AK5" s="368" t="s">
        <v>86</v>
      </c>
      <c r="AL5" s="370"/>
      <c r="AM5" s="368" t="s">
        <v>87</v>
      </c>
      <c r="AN5" s="370"/>
      <c r="AO5" s="368" t="s">
        <v>88</v>
      </c>
      <c r="AP5" s="370"/>
      <c r="AQ5" s="369" t="s">
        <v>96</v>
      </c>
      <c r="AR5" s="369"/>
      <c r="AS5" s="369"/>
      <c r="AT5" s="369"/>
      <c r="AU5" s="374" t="s">
        <v>97</v>
      </c>
      <c r="AV5" s="375"/>
      <c r="AW5" s="375"/>
      <c r="AX5" s="375"/>
      <c r="AY5" s="375"/>
      <c r="AZ5" s="375"/>
      <c r="BA5" s="375"/>
      <c r="BB5" s="376"/>
      <c r="BC5" s="364" t="s">
        <v>17</v>
      </c>
    </row>
    <row r="6" spans="1:67" ht="27" customHeight="1" x14ac:dyDescent="0.55000000000000004">
      <c r="A6" s="401"/>
      <c r="B6" s="342"/>
      <c r="C6" s="344"/>
      <c r="D6" s="347"/>
      <c r="E6" s="406"/>
      <c r="F6" s="407"/>
      <c r="G6" s="407"/>
      <c r="H6" s="408"/>
      <c r="I6" s="352"/>
      <c r="J6" s="353"/>
      <c r="K6" s="354"/>
      <c r="L6" s="352"/>
      <c r="M6" s="353"/>
      <c r="N6" s="353"/>
      <c r="O6" s="353"/>
      <c r="P6" s="353"/>
      <c r="Q6" s="354"/>
      <c r="R6" s="367"/>
      <c r="S6" s="384"/>
      <c r="T6" s="385"/>
      <c r="U6" s="385"/>
      <c r="V6" s="385"/>
      <c r="W6" s="386"/>
      <c r="X6" s="387"/>
      <c r="Y6" s="387"/>
      <c r="Z6" s="371"/>
      <c r="AA6" s="373"/>
      <c r="AB6" s="371"/>
      <c r="AC6" s="372"/>
      <c r="AD6" s="372"/>
      <c r="AE6" s="372"/>
      <c r="AF6" s="372"/>
      <c r="AG6" s="372"/>
      <c r="AH6" s="372"/>
      <c r="AI6" s="372"/>
      <c r="AJ6" s="373"/>
      <c r="AK6" s="371"/>
      <c r="AL6" s="373"/>
      <c r="AM6" s="371"/>
      <c r="AN6" s="373"/>
      <c r="AO6" s="371"/>
      <c r="AP6" s="373"/>
      <c r="AQ6" s="372"/>
      <c r="AR6" s="372"/>
      <c r="AS6" s="372"/>
      <c r="AT6" s="372"/>
      <c r="AU6" s="366" t="s">
        <v>98</v>
      </c>
      <c r="AV6" s="366"/>
      <c r="AW6" s="366"/>
      <c r="AX6" s="366"/>
      <c r="AY6" s="366" t="s">
        <v>89</v>
      </c>
      <c r="AZ6" s="366"/>
      <c r="BA6" s="366"/>
      <c r="BB6" s="366"/>
      <c r="BC6" s="365"/>
    </row>
    <row r="7" spans="1:67" ht="68.25" customHeight="1" x14ac:dyDescent="0.55000000000000004">
      <c r="A7" s="401"/>
      <c r="B7" s="331" t="s">
        <v>18</v>
      </c>
      <c r="C7" s="344"/>
      <c r="D7" s="347"/>
      <c r="E7" s="397" t="s">
        <v>19</v>
      </c>
      <c r="F7" s="341" t="s">
        <v>82</v>
      </c>
      <c r="G7" s="398" t="s">
        <v>20</v>
      </c>
      <c r="H7" s="399" t="s">
        <v>21</v>
      </c>
      <c r="I7" s="337" t="s">
        <v>14</v>
      </c>
      <c r="J7" s="337" t="s">
        <v>15</v>
      </c>
      <c r="K7" s="355" t="s">
        <v>16</v>
      </c>
      <c r="L7" s="331" t="s">
        <v>94</v>
      </c>
      <c r="M7" s="331"/>
      <c r="N7" s="331"/>
      <c r="O7" s="331" t="s">
        <v>83</v>
      </c>
      <c r="P7" s="331"/>
      <c r="Q7" s="331"/>
      <c r="R7" s="367"/>
      <c r="S7" s="377" t="s">
        <v>19</v>
      </c>
      <c r="T7" s="379" t="s">
        <v>82</v>
      </c>
      <c r="U7" s="335" t="s">
        <v>95</v>
      </c>
      <c r="V7" s="208" t="s">
        <v>99</v>
      </c>
      <c r="W7" s="16" t="s">
        <v>104</v>
      </c>
      <c r="X7" s="387"/>
      <c r="Y7" s="387"/>
      <c r="Z7" s="390" t="s">
        <v>22</v>
      </c>
      <c r="AA7" s="17" t="s">
        <v>23</v>
      </c>
      <c r="AB7" s="17" t="s">
        <v>24</v>
      </c>
      <c r="AC7" s="17" t="s">
        <v>25</v>
      </c>
      <c r="AD7" s="17" t="s">
        <v>26</v>
      </c>
      <c r="AE7" s="18" t="s">
        <v>27</v>
      </c>
      <c r="AF7" s="18" t="s">
        <v>28</v>
      </c>
      <c r="AG7" s="18" t="s">
        <v>29</v>
      </c>
      <c r="AH7" s="18" t="s">
        <v>30</v>
      </c>
      <c r="AI7" s="19" t="s">
        <v>31</v>
      </c>
      <c r="AJ7" s="20" t="s">
        <v>31</v>
      </c>
      <c r="AK7" s="21" t="s">
        <v>13</v>
      </c>
      <c r="AL7" s="21" t="s">
        <v>13</v>
      </c>
      <c r="AM7" s="21" t="s">
        <v>13</v>
      </c>
      <c r="AN7" s="21" t="s">
        <v>13</v>
      </c>
      <c r="AO7" s="21" t="s">
        <v>13</v>
      </c>
      <c r="AP7" s="21" t="s">
        <v>13</v>
      </c>
      <c r="AQ7" s="21" t="s">
        <v>14</v>
      </c>
      <c r="AR7" s="21" t="s">
        <v>15</v>
      </c>
      <c r="AS7" s="21" t="s">
        <v>16</v>
      </c>
      <c r="AT7" s="21" t="s">
        <v>13</v>
      </c>
      <c r="AU7" s="21" t="s">
        <v>14</v>
      </c>
      <c r="AV7" s="116" t="s">
        <v>15</v>
      </c>
      <c r="AW7" s="116" t="s">
        <v>16</v>
      </c>
      <c r="AX7" s="116" t="s">
        <v>13</v>
      </c>
      <c r="AY7" s="21" t="s">
        <v>14</v>
      </c>
      <c r="AZ7" s="116" t="s">
        <v>15</v>
      </c>
      <c r="BA7" s="116" t="s">
        <v>16</v>
      </c>
      <c r="BB7" s="116" t="s">
        <v>13</v>
      </c>
      <c r="BC7" s="211" t="s">
        <v>32</v>
      </c>
    </row>
    <row r="8" spans="1:67" ht="39" customHeight="1" x14ac:dyDescent="0.55000000000000004">
      <c r="A8" s="401"/>
      <c r="B8" s="331"/>
      <c r="C8" s="344"/>
      <c r="D8" s="347"/>
      <c r="E8" s="397"/>
      <c r="F8" s="367"/>
      <c r="G8" s="398"/>
      <c r="H8" s="399"/>
      <c r="I8" s="337"/>
      <c r="J8" s="337"/>
      <c r="K8" s="337"/>
      <c r="L8" s="391" t="s">
        <v>14</v>
      </c>
      <c r="M8" s="356" t="s">
        <v>15</v>
      </c>
      <c r="N8" s="346" t="s">
        <v>16</v>
      </c>
      <c r="O8" s="394" t="s">
        <v>14</v>
      </c>
      <c r="P8" s="356" t="s">
        <v>15</v>
      </c>
      <c r="Q8" s="346" t="s">
        <v>16</v>
      </c>
      <c r="R8" s="367"/>
      <c r="S8" s="378"/>
      <c r="T8" s="380"/>
      <c r="U8" s="336"/>
      <c r="V8" s="209" t="s">
        <v>100</v>
      </c>
      <c r="W8" s="22" t="s">
        <v>85</v>
      </c>
      <c r="X8" s="387"/>
      <c r="Y8" s="387"/>
      <c r="Z8" s="390"/>
      <c r="AA8" s="17" t="s">
        <v>33</v>
      </c>
      <c r="AB8" s="17" t="s">
        <v>34</v>
      </c>
      <c r="AC8" s="17" t="s">
        <v>35</v>
      </c>
      <c r="AD8" s="17" t="s">
        <v>36</v>
      </c>
      <c r="AE8" s="23"/>
      <c r="AF8" s="23"/>
      <c r="AG8" s="18"/>
      <c r="AH8" s="18" t="s">
        <v>37</v>
      </c>
      <c r="AI8" s="19" t="s">
        <v>38</v>
      </c>
      <c r="AJ8" s="20" t="s">
        <v>38</v>
      </c>
      <c r="AK8" s="21" t="s">
        <v>39</v>
      </c>
      <c r="AL8" s="21" t="s">
        <v>39</v>
      </c>
      <c r="AM8" s="21" t="s">
        <v>39</v>
      </c>
      <c r="AN8" s="21" t="s">
        <v>39</v>
      </c>
      <c r="AO8" s="21" t="s">
        <v>39</v>
      </c>
      <c r="AP8" s="21" t="s">
        <v>39</v>
      </c>
      <c r="AQ8" s="21" t="s">
        <v>40</v>
      </c>
      <c r="AR8" s="21" t="s">
        <v>40</v>
      </c>
      <c r="AS8" s="21" t="s">
        <v>40</v>
      </c>
      <c r="AT8" s="21" t="s">
        <v>40</v>
      </c>
      <c r="AU8" s="21" t="s">
        <v>40</v>
      </c>
      <c r="AV8" s="116" t="s">
        <v>40</v>
      </c>
      <c r="AW8" s="116" t="s">
        <v>40</v>
      </c>
      <c r="AX8" s="116" t="s">
        <v>40</v>
      </c>
      <c r="AY8" s="21" t="s">
        <v>40</v>
      </c>
      <c r="AZ8" s="21" t="s">
        <v>40</v>
      </c>
      <c r="BA8" s="21" t="s">
        <v>40</v>
      </c>
      <c r="BB8" s="21" t="s">
        <v>40</v>
      </c>
      <c r="BC8" s="211" t="s">
        <v>39</v>
      </c>
    </row>
    <row r="9" spans="1:67" ht="37.5" customHeight="1" x14ac:dyDescent="0.55000000000000004">
      <c r="A9" s="401"/>
      <c r="B9" s="331"/>
      <c r="C9" s="344"/>
      <c r="D9" s="347"/>
      <c r="E9" s="397"/>
      <c r="F9" s="367"/>
      <c r="G9" s="398"/>
      <c r="H9" s="399"/>
      <c r="I9" s="337"/>
      <c r="J9" s="337"/>
      <c r="K9" s="337"/>
      <c r="L9" s="392"/>
      <c r="M9" s="357"/>
      <c r="N9" s="347"/>
      <c r="O9" s="395"/>
      <c r="P9" s="357"/>
      <c r="Q9" s="347"/>
      <c r="R9" s="367"/>
      <c r="S9" s="359" t="s">
        <v>41</v>
      </c>
      <c r="T9" s="335" t="s">
        <v>41</v>
      </c>
      <c r="U9" s="335" t="s">
        <v>42</v>
      </c>
      <c r="V9" s="335" t="s">
        <v>42</v>
      </c>
      <c r="W9" s="335" t="s">
        <v>42</v>
      </c>
      <c r="X9" s="387"/>
      <c r="Y9" s="387"/>
      <c r="Z9" s="390"/>
      <c r="AA9" s="17" t="s">
        <v>43</v>
      </c>
      <c r="AB9" s="17" t="s">
        <v>44</v>
      </c>
      <c r="AC9" s="17" t="s">
        <v>45</v>
      </c>
      <c r="AD9" s="17" t="s">
        <v>46</v>
      </c>
      <c r="AE9" s="24"/>
      <c r="AF9" s="24"/>
      <c r="AG9" s="23"/>
      <c r="AH9" s="23"/>
      <c r="AI9" s="23"/>
      <c r="AJ9" s="25"/>
      <c r="AK9" s="21" t="s">
        <v>47</v>
      </c>
      <c r="AL9" s="21" t="s">
        <v>32</v>
      </c>
      <c r="AM9" s="21" t="s">
        <v>47</v>
      </c>
      <c r="AN9" s="21" t="s">
        <v>32</v>
      </c>
      <c r="AO9" s="21" t="s">
        <v>47</v>
      </c>
      <c r="AP9" s="21" t="s">
        <v>32</v>
      </c>
      <c r="AQ9" s="21" t="s">
        <v>47</v>
      </c>
      <c r="AR9" s="21" t="s">
        <v>47</v>
      </c>
      <c r="AS9" s="21" t="s">
        <v>47</v>
      </c>
      <c r="AT9" s="21" t="s">
        <v>32</v>
      </c>
      <c r="AU9" s="21" t="s">
        <v>47</v>
      </c>
      <c r="AV9" s="21" t="s">
        <v>47</v>
      </c>
      <c r="AW9" s="21" t="s">
        <v>47</v>
      </c>
      <c r="AX9" s="21" t="s">
        <v>32</v>
      </c>
      <c r="AY9" s="21" t="s">
        <v>47</v>
      </c>
      <c r="AZ9" s="21" t="s">
        <v>47</v>
      </c>
      <c r="BA9" s="21" t="s">
        <v>47</v>
      </c>
      <c r="BB9" s="21" t="s">
        <v>32</v>
      </c>
      <c r="BC9" s="211" t="s">
        <v>47</v>
      </c>
    </row>
    <row r="10" spans="1:67" ht="30" customHeight="1" x14ac:dyDescent="0.55000000000000004">
      <c r="A10" s="402"/>
      <c r="B10" s="331"/>
      <c r="C10" s="345"/>
      <c r="D10" s="348"/>
      <c r="E10" s="397"/>
      <c r="F10" s="342"/>
      <c r="G10" s="398"/>
      <c r="H10" s="399"/>
      <c r="I10" s="337"/>
      <c r="J10" s="337"/>
      <c r="K10" s="337"/>
      <c r="L10" s="393"/>
      <c r="M10" s="358"/>
      <c r="N10" s="348"/>
      <c r="O10" s="396"/>
      <c r="P10" s="358"/>
      <c r="Q10" s="348"/>
      <c r="R10" s="342"/>
      <c r="S10" s="360"/>
      <c r="T10" s="336"/>
      <c r="U10" s="336"/>
      <c r="V10" s="336"/>
      <c r="W10" s="336"/>
      <c r="X10" s="336"/>
      <c r="Y10" s="336"/>
      <c r="Z10" s="390"/>
      <c r="AA10" s="26"/>
      <c r="AB10" s="27"/>
      <c r="AC10" s="27"/>
      <c r="AD10" s="27"/>
      <c r="AE10" s="24"/>
      <c r="AF10" s="24"/>
      <c r="AG10" s="24"/>
      <c r="AH10" s="24"/>
      <c r="AI10" s="28"/>
      <c r="AJ10" s="29"/>
      <c r="AK10" s="214" t="s">
        <v>48</v>
      </c>
      <c r="AL10" s="214" t="s">
        <v>48</v>
      </c>
      <c r="AM10" s="214" t="s">
        <v>48</v>
      </c>
      <c r="AN10" s="214" t="s">
        <v>48</v>
      </c>
      <c r="AO10" s="214" t="s">
        <v>48</v>
      </c>
      <c r="AP10" s="214" t="s">
        <v>48</v>
      </c>
      <c r="AQ10" s="214" t="s">
        <v>42</v>
      </c>
      <c r="AR10" s="214" t="s">
        <v>42</v>
      </c>
      <c r="AS10" s="214" t="s">
        <v>42</v>
      </c>
      <c r="AT10" s="214" t="s">
        <v>49</v>
      </c>
      <c r="AU10" s="214" t="s">
        <v>42</v>
      </c>
      <c r="AV10" s="214" t="s">
        <v>42</v>
      </c>
      <c r="AW10" s="214" t="s">
        <v>42</v>
      </c>
      <c r="AX10" s="214" t="s">
        <v>49</v>
      </c>
      <c r="AY10" s="214" t="s">
        <v>42</v>
      </c>
      <c r="AZ10" s="214" t="s">
        <v>42</v>
      </c>
      <c r="BA10" s="214" t="s">
        <v>42</v>
      </c>
      <c r="BB10" s="214" t="s">
        <v>49</v>
      </c>
      <c r="BC10" s="30" t="s">
        <v>90</v>
      </c>
      <c r="BD10" s="215" t="s">
        <v>116</v>
      </c>
      <c r="BE10" s="216" t="s">
        <v>118</v>
      </c>
      <c r="BF10" s="125"/>
      <c r="BG10" s="125"/>
    </row>
    <row r="11" spans="1:67" x14ac:dyDescent="0.55000000000000004">
      <c r="A11" s="62">
        <v>1</v>
      </c>
      <c r="B11" s="63">
        <v>2</v>
      </c>
      <c r="C11" s="63">
        <v>3</v>
      </c>
      <c r="D11" s="63">
        <v>4</v>
      </c>
      <c r="E11" s="62">
        <v>5</v>
      </c>
      <c r="F11" s="62">
        <v>6</v>
      </c>
      <c r="G11" s="62">
        <v>7</v>
      </c>
      <c r="H11" s="62">
        <v>8</v>
      </c>
      <c r="I11" s="63">
        <v>9</v>
      </c>
      <c r="J11" s="63">
        <v>10</v>
      </c>
      <c r="K11" s="63">
        <v>11</v>
      </c>
      <c r="L11" s="62">
        <v>12</v>
      </c>
      <c r="M11" s="63">
        <v>13</v>
      </c>
      <c r="N11" s="63">
        <v>14</v>
      </c>
      <c r="O11" s="62">
        <v>12</v>
      </c>
      <c r="P11" s="63">
        <v>13</v>
      </c>
      <c r="Q11" s="63">
        <v>14</v>
      </c>
      <c r="R11" s="63">
        <v>15</v>
      </c>
      <c r="S11" s="212">
        <v>16</v>
      </c>
      <c r="T11" s="212">
        <v>17</v>
      </c>
      <c r="U11" s="212">
        <v>18</v>
      </c>
      <c r="V11" s="212"/>
      <c r="W11" s="212">
        <v>19</v>
      </c>
      <c r="X11" s="212">
        <v>20</v>
      </c>
      <c r="Y11" s="212">
        <v>21</v>
      </c>
      <c r="Z11" s="64">
        <v>21</v>
      </c>
      <c r="AA11" s="212">
        <v>22</v>
      </c>
      <c r="AB11" s="212"/>
      <c r="AC11" s="212">
        <v>23</v>
      </c>
      <c r="AD11" s="212">
        <v>24</v>
      </c>
      <c r="AE11" s="212">
        <v>27</v>
      </c>
      <c r="AF11" s="212">
        <v>25</v>
      </c>
      <c r="AG11" s="212">
        <v>26</v>
      </c>
      <c r="AH11" s="212">
        <v>27</v>
      </c>
      <c r="AI11" s="212"/>
      <c r="AJ11" s="212"/>
      <c r="AK11" s="65">
        <v>28</v>
      </c>
      <c r="AL11" s="65">
        <v>29</v>
      </c>
      <c r="AM11" s="65">
        <v>30</v>
      </c>
      <c r="AN11" s="65">
        <v>31</v>
      </c>
      <c r="AO11" s="65">
        <v>32</v>
      </c>
      <c r="AP11" s="65">
        <v>33</v>
      </c>
      <c r="AQ11" s="65">
        <v>34</v>
      </c>
      <c r="AR11" s="65">
        <v>35</v>
      </c>
      <c r="AS11" s="65">
        <v>36</v>
      </c>
      <c r="AT11" s="65">
        <v>37</v>
      </c>
      <c r="AU11" s="65">
        <v>38</v>
      </c>
      <c r="AV11" s="65">
        <v>39</v>
      </c>
      <c r="AW11" s="65">
        <v>40</v>
      </c>
      <c r="AX11" s="65">
        <v>41</v>
      </c>
      <c r="AY11" s="65">
        <v>42</v>
      </c>
      <c r="AZ11" s="65">
        <v>43</v>
      </c>
      <c r="BA11" s="65">
        <v>44</v>
      </c>
      <c r="BB11" s="65">
        <v>45</v>
      </c>
      <c r="BC11" s="65">
        <v>46</v>
      </c>
      <c r="BD11" s="216" t="s">
        <v>117</v>
      </c>
      <c r="BE11" s="216" t="s">
        <v>115</v>
      </c>
      <c r="BF11" s="218" t="s">
        <v>113</v>
      </c>
      <c r="BG11" s="125" t="s">
        <v>114</v>
      </c>
    </row>
    <row r="12" spans="1:67" s="60" customFormat="1" ht="35.25" customHeight="1" x14ac:dyDescent="0.4">
      <c r="A12" s="337" t="s">
        <v>50</v>
      </c>
      <c r="B12" s="337"/>
      <c r="C12" s="337"/>
      <c r="D12" s="337"/>
      <c r="E12" s="337"/>
      <c r="F12" s="337"/>
      <c r="G12" s="337"/>
      <c r="H12" s="66"/>
      <c r="I12" s="63"/>
      <c r="J12" s="67"/>
      <c r="K12" s="67"/>
      <c r="L12" s="62"/>
      <c r="M12" s="67"/>
      <c r="N12" s="67"/>
      <c r="O12" s="62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6"/>
      <c r="AA12" s="67"/>
      <c r="AB12" s="67"/>
      <c r="AC12" s="67"/>
      <c r="AD12" s="67"/>
      <c r="AE12" s="68"/>
      <c r="AF12" s="68"/>
      <c r="AG12" s="68"/>
      <c r="AH12" s="68"/>
      <c r="AI12" s="68"/>
      <c r="AJ12" s="68"/>
      <c r="AK12" s="67"/>
      <c r="AL12" s="67"/>
      <c r="AM12" s="67"/>
      <c r="AN12" s="67"/>
      <c r="AO12" s="69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217"/>
      <c r="BE12" s="217"/>
      <c r="BF12" s="217"/>
    </row>
    <row r="13" spans="1:67" ht="27.75" x14ac:dyDescent="0.4">
      <c r="A13" s="63">
        <v>1</v>
      </c>
      <c r="B13" s="63">
        <v>1</v>
      </c>
      <c r="C13" s="63" t="s">
        <v>51</v>
      </c>
      <c r="D13" s="63" t="s">
        <v>72</v>
      </c>
      <c r="E13" s="70">
        <v>14.228999999999999</v>
      </c>
      <c r="F13" s="71"/>
      <c r="G13" s="70">
        <f>ROUND((H13-E13),3)</f>
        <v>0.749</v>
      </c>
      <c r="H13" s="70">
        <f>(E13*100)/95</f>
        <v>14.977894736842105</v>
      </c>
      <c r="I13" s="72">
        <v>738.20500000000004</v>
      </c>
      <c r="J13" s="72">
        <v>738.20500000000004</v>
      </c>
      <c r="K13" s="72">
        <v>732.87099999999998</v>
      </c>
      <c r="L13" s="73"/>
      <c r="M13" s="73"/>
      <c r="N13" s="73"/>
      <c r="O13" s="73"/>
      <c r="P13" s="73"/>
      <c r="Q13" s="121"/>
      <c r="R13" s="123">
        <f>G13/H13*100</f>
        <v>5.0007027900766037</v>
      </c>
      <c r="S13" s="74">
        <f>E13/Z13</f>
        <v>0.45899999999999996</v>
      </c>
      <c r="T13" s="75"/>
      <c r="U13" s="76">
        <f>I13/Z13</f>
        <v>23.813064516129035</v>
      </c>
      <c r="V13" s="75"/>
      <c r="W13" s="75"/>
      <c r="X13" s="19">
        <f>S13/U13*1000</f>
        <v>19.275133601099963</v>
      </c>
      <c r="Y13" s="77"/>
      <c r="Z13" s="78">
        <f>AC13/24</f>
        <v>31</v>
      </c>
      <c r="AA13" s="76">
        <f>AD13/24</f>
        <v>0</v>
      </c>
      <c r="AB13" s="76">
        <f>AD4</f>
        <v>744</v>
      </c>
      <c r="AC13" s="76">
        <f>AB13-AD13</f>
        <v>744</v>
      </c>
      <c r="AD13" s="79">
        <f>AE13+AF13+AG13+AH13+AI13+AJ13</f>
        <v>0</v>
      </c>
      <c r="AE13" s="79">
        <v>0</v>
      </c>
      <c r="AF13" s="79">
        <v>0</v>
      </c>
      <c r="AG13" s="79">
        <v>0</v>
      </c>
      <c r="AH13" s="79">
        <v>0</v>
      </c>
      <c r="AI13" s="79">
        <v>0</v>
      </c>
      <c r="AJ13" s="79">
        <v>0</v>
      </c>
      <c r="AK13" s="80" t="e">
        <f>E13+#REF!</f>
        <v>#REF!</v>
      </c>
      <c r="AL13" s="80" t="e">
        <f>E13+#REF!</f>
        <v>#REF!</v>
      </c>
      <c r="AM13" s="88"/>
      <c r="AN13" s="88"/>
      <c r="AO13" s="80" t="e">
        <f>G13+#REF!</f>
        <v>#REF!</v>
      </c>
      <c r="AP13" s="80" t="e">
        <f>G13+#REF!</f>
        <v>#REF!</v>
      </c>
      <c r="AQ13" s="80" t="e">
        <f>I13+#REF!</f>
        <v>#REF!</v>
      </c>
      <c r="AR13" s="80" t="e">
        <f>J13+#REF!</f>
        <v>#REF!</v>
      </c>
      <c r="AS13" s="80" t="e">
        <f>K13+#REF!</f>
        <v>#REF!</v>
      </c>
      <c r="AT13" s="80" t="e">
        <f>I13+#REF!</f>
        <v>#REF!</v>
      </c>
      <c r="AU13" s="73"/>
      <c r="AV13" s="73"/>
      <c r="AW13" s="73"/>
      <c r="AX13" s="73"/>
      <c r="AY13" s="73"/>
      <c r="AZ13" s="73"/>
      <c r="BA13" s="73"/>
      <c r="BB13" s="73"/>
      <c r="BC13" s="76" t="e">
        <f>Z13+#REF!</f>
        <v>#REF!</v>
      </c>
      <c r="BD13" s="60" t="e">
        <f>SUM(#REF!)</f>
        <v>#REF!</v>
      </c>
      <c r="BE13" s="59" t="e">
        <f>SUM(#REF!)</f>
        <v>#REF!</v>
      </c>
      <c r="BF13" s="59" t="e">
        <f>SUM(#REF!)</f>
        <v>#REF!</v>
      </c>
      <c r="BG13" s="7" t="e">
        <f>BC13*24</f>
        <v>#REF!</v>
      </c>
      <c r="BH13" s="7"/>
      <c r="BI13" s="7"/>
      <c r="BO13" s="11"/>
    </row>
    <row r="14" spans="1:67" ht="27.75" x14ac:dyDescent="0.4">
      <c r="A14" s="63">
        <v>2</v>
      </c>
      <c r="B14" s="63">
        <v>2</v>
      </c>
      <c r="C14" s="63" t="s">
        <v>51</v>
      </c>
      <c r="D14" s="63" t="s">
        <v>72</v>
      </c>
      <c r="E14" s="70">
        <v>24.78</v>
      </c>
      <c r="F14" s="71"/>
      <c r="G14" s="70">
        <f>ROUND((H14-E14),3)</f>
        <v>0.76600000000000001</v>
      </c>
      <c r="H14" s="70">
        <f>(E14*100)/97</f>
        <v>25.546391752577321</v>
      </c>
      <c r="I14" s="72">
        <v>1299.105</v>
      </c>
      <c r="J14" s="72">
        <v>1299.105</v>
      </c>
      <c r="K14" s="72">
        <v>1289.7170000000001</v>
      </c>
      <c r="L14" s="73"/>
      <c r="M14" s="73"/>
      <c r="N14" s="73"/>
      <c r="O14" s="73"/>
      <c r="P14" s="73"/>
      <c r="Q14" s="121"/>
      <c r="R14" s="123">
        <f>G14/H14*100</f>
        <v>2.9984665052461659</v>
      </c>
      <c r="S14" s="74">
        <f>E14/Z14</f>
        <v>0.7993548387096775</v>
      </c>
      <c r="T14" s="75"/>
      <c r="U14" s="76">
        <f>I14/Z14</f>
        <v>41.906612903225806</v>
      </c>
      <c r="V14" s="75"/>
      <c r="W14" s="75"/>
      <c r="X14" s="19">
        <f>S14/U14*1000</f>
        <v>19.074670638631982</v>
      </c>
      <c r="Y14" s="77"/>
      <c r="Z14" s="78">
        <f>AC14/24</f>
        <v>31</v>
      </c>
      <c r="AA14" s="76">
        <f>AD14/24</f>
        <v>0</v>
      </c>
      <c r="AB14" s="76">
        <f>AD4</f>
        <v>744</v>
      </c>
      <c r="AC14" s="76">
        <f>AB14-AG14-AH14-AF14-AE14</f>
        <v>744</v>
      </c>
      <c r="AD14" s="79">
        <f>AE14+AF14+AG14+AH14+AI14+AJ14</f>
        <v>0</v>
      </c>
      <c r="AE14" s="79">
        <v>0</v>
      </c>
      <c r="AF14" s="79">
        <v>0</v>
      </c>
      <c r="AG14" s="79">
        <v>0</v>
      </c>
      <c r="AH14" s="79">
        <v>0</v>
      </c>
      <c r="AI14" s="79">
        <v>0</v>
      </c>
      <c r="AJ14" s="79">
        <v>0</v>
      </c>
      <c r="AK14" s="80" t="e">
        <f>E14+#REF!</f>
        <v>#REF!</v>
      </c>
      <c r="AL14" s="80" t="e">
        <f>E14+#REF!</f>
        <v>#REF!</v>
      </c>
      <c r="AM14" s="88"/>
      <c r="AN14" s="88"/>
      <c r="AO14" s="80" t="e">
        <f>G14+#REF!</f>
        <v>#REF!</v>
      </c>
      <c r="AP14" s="80" t="e">
        <f>G14+#REF!</f>
        <v>#REF!</v>
      </c>
      <c r="AQ14" s="80" t="e">
        <f>I14+#REF!</f>
        <v>#REF!</v>
      </c>
      <c r="AR14" s="80" t="e">
        <f>J14+#REF!</f>
        <v>#REF!</v>
      </c>
      <c r="AS14" s="80" t="e">
        <f>K14+#REF!</f>
        <v>#REF!</v>
      </c>
      <c r="AT14" s="80" t="e">
        <f>I14+#REF!</f>
        <v>#REF!</v>
      </c>
      <c r="AU14" s="73"/>
      <c r="AV14" s="73"/>
      <c r="AW14" s="73"/>
      <c r="AX14" s="73"/>
      <c r="AY14" s="73"/>
      <c r="AZ14" s="73"/>
      <c r="BA14" s="73"/>
      <c r="BB14" s="73"/>
      <c r="BC14" s="76" t="e">
        <f>Z14+#REF!</f>
        <v>#REF!</v>
      </c>
      <c r="BD14" s="60" t="e">
        <f>SUM(#REF!)</f>
        <v>#REF!</v>
      </c>
      <c r="BE14" s="59" t="e">
        <f>SUM(#REF!)</f>
        <v>#REF!</v>
      </c>
      <c r="BF14" s="59" t="e">
        <f>SUM(#REF!)</f>
        <v>#REF!</v>
      </c>
      <c r="BG14" s="7" t="e">
        <f>BC14*24</f>
        <v>#REF!</v>
      </c>
      <c r="BH14" s="7"/>
      <c r="BI14" s="7"/>
      <c r="BO14" s="11"/>
    </row>
    <row r="15" spans="1:67" x14ac:dyDescent="0.55000000000000004">
      <c r="A15" s="63"/>
      <c r="B15" s="63"/>
      <c r="C15" s="63"/>
      <c r="D15" s="63"/>
      <c r="E15" s="70"/>
      <c r="F15" s="70"/>
      <c r="G15" s="70"/>
      <c r="H15" s="70"/>
      <c r="I15" s="72"/>
      <c r="J15" s="72"/>
      <c r="K15" s="72"/>
      <c r="L15" s="72"/>
      <c r="M15" s="72"/>
      <c r="N15" s="72"/>
      <c r="O15" s="72"/>
      <c r="P15" s="72"/>
      <c r="Q15" s="72"/>
      <c r="R15" s="74"/>
      <c r="S15" s="76"/>
      <c r="T15" s="81"/>
      <c r="U15" s="76"/>
      <c r="V15" s="81"/>
      <c r="W15" s="81"/>
      <c r="X15" s="19"/>
      <c r="Y15" s="82"/>
      <c r="Z15" s="78"/>
      <c r="AA15" s="76"/>
      <c r="AB15" s="76"/>
      <c r="AC15" s="76"/>
      <c r="AD15" s="79"/>
      <c r="AE15" s="79"/>
      <c r="AF15" s="79"/>
      <c r="AG15" s="79"/>
      <c r="AH15" s="79"/>
      <c r="AI15" s="79"/>
      <c r="AJ15" s="79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3"/>
      <c r="AV15" s="80"/>
      <c r="AW15" s="80"/>
      <c r="AX15" s="80"/>
      <c r="AY15" s="83"/>
      <c r="AZ15" s="80"/>
      <c r="BA15" s="80"/>
      <c r="BB15" s="80"/>
      <c r="BC15" s="76"/>
      <c r="BD15" s="124"/>
      <c r="BE15" s="126"/>
      <c r="BF15" s="7"/>
      <c r="BG15" s="7"/>
      <c r="BH15" s="7"/>
      <c r="BI15" s="7"/>
      <c r="BO15" s="11"/>
    </row>
    <row r="16" spans="1:67" x14ac:dyDescent="0.55000000000000004">
      <c r="A16" s="331" t="s">
        <v>52</v>
      </c>
      <c r="B16" s="331"/>
      <c r="C16" s="331"/>
      <c r="D16" s="63"/>
      <c r="E16" s="70">
        <f>E13+E14</f>
        <v>39.009</v>
      </c>
      <c r="F16" s="71"/>
      <c r="G16" s="70">
        <f t="shared" ref="G16" si="0">G13+G14</f>
        <v>1.5150000000000001</v>
      </c>
      <c r="H16" s="72">
        <f>ROUND((H13+H14),3)</f>
        <v>40.524000000000001</v>
      </c>
      <c r="I16" s="72">
        <f>I13+I14</f>
        <v>2037.31</v>
      </c>
      <c r="J16" s="72">
        <f t="shared" ref="J16:K16" si="1">J13+J14</f>
        <v>2037.31</v>
      </c>
      <c r="K16" s="70">
        <f t="shared" si="1"/>
        <v>2022.5880000000002</v>
      </c>
      <c r="L16" s="73"/>
      <c r="M16" s="73"/>
      <c r="N16" s="73"/>
      <c r="O16" s="73"/>
      <c r="P16" s="73"/>
      <c r="Q16" s="73"/>
      <c r="R16" s="74">
        <f>G16/H16*100</f>
        <v>3.7385253183298786</v>
      </c>
      <c r="S16" s="76">
        <f>S13+S14</f>
        <v>1.2583548387096775</v>
      </c>
      <c r="T16" s="76"/>
      <c r="U16" s="76">
        <f>U13+U14</f>
        <v>65.719677419354838</v>
      </c>
      <c r="V16" s="75"/>
      <c r="W16" s="75"/>
      <c r="X16" s="19">
        <f>S16/U16*1000</f>
        <v>19.147306988136318</v>
      </c>
      <c r="Y16" s="77"/>
      <c r="Z16" s="78">
        <f>Z13+Z14</f>
        <v>62</v>
      </c>
      <c r="AA16" s="76">
        <f>AA14+AA13</f>
        <v>0</v>
      </c>
      <c r="AB16" s="76">
        <f t="shared" ref="AB16" si="2">AB14+AB13</f>
        <v>1488</v>
      </c>
      <c r="AC16" s="76">
        <f>AC14+AC13</f>
        <v>1488</v>
      </c>
      <c r="AD16" s="76">
        <f>AD14+AD13</f>
        <v>0</v>
      </c>
      <c r="AE16" s="76">
        <f t="shared" ref="AE16:AJ16" si="3">AE14+AE13</f>
        <v>0</v>
      </c>
      <c r="AF16" s="76">
        <f t="shared" si="3"/>
        <v>0</v>
      </c>
      <c r="AG16" s="76">
        <f t="shared" si="3"/>
        <v>0</v>
      </c>
      <c r="AH16" s="76">
        <f t="shared" si="3"/>
        <v>0</v>
      </c>
      <c r="AI16" s="76">
        <f t="shared" si="3"/>
        <v>0</v>
      </c>
      <c r="AJ16" s="76">
        <f t="shared" si="3"/>
        <v>0</v>
      </c>
      <c r="AK16" s="80" t="e">
        <f>AK13+AK14</f>
        <v>#REF!</v>
      </c>
      <c r="AL16" s="80" t="e">
        <f t="shared" ref="AL16:AR16" si="4">AL13+AL14</f>
        <v>#REF!</v>
      </c>
      <c r="AM16" s="88"/>
      <c r="AN16" s="88"/>
      <c r="AO16" s="80" t="e">
        <f>AO13+AO14</f>
        <v>#REF!</v>
      </c>
      <c r="AP16" s="80" t="e">
        <f t="shared" si="4"/>
        <v>#REF!</v>
      </c>
      <c r="AQ16" s="80" t="e">
        <f>AQ13+AQ14</f>
        <v>#REF!</v>
      </c>
      <c r="AR16" s="80" t="e">
        <f t="shared" si="4"/>
        <v>#REF!</v>
      </c>
      <c r="AS16" s="80" t="e">
        <f>AS13+AS14</f>
        <v>#REF!</v>
      </c>
      <c r="AT16" s="80" t="e">
        <f>AT13+AT14</f>
        <v>#REF!</v>
      </c>
      <c r="AU16" s="73"/>
      <c r="AV16" s="73"/>
      <c r="AW16" s="73"/>
      <c r="AX16" s="73"/>
      <c r="AY16" s="73"/>
      <c r="AZ16" s="73"/>
      <c r="BA16" s="73"/>
      <c r="BB16" s="73"/>
      <c r="BC16" s="76" t="e">
        <f>BC13+BC14</f>
        <v>#REF!</v>
      </c>
      <c r="BD16" s="124"/>
      <c r="BE16" s="126"/>
      <c r="BG16" s="7"/>
      <c r="BI16" s="7"/>
      <c r="BK16" s="7"/>
      <c r="BM16" s="7"/>
      <c r="BO16" s="11"/>
    </row>
    <row r="17" spans="1:68" x14ac:dyDescent="0.55000000000000004">
      <c r="A17" s="63"/>
      <c r="B17" s="63"/>
      <c r="C17" s="63"/>
      <c r="D17" s="63"/>
      <c r="E17" s="70"/>
      <c r="F17" s="70"/>
      <c r="G17" s="70"/>
      <c r="H17" s="70"/>
      <c r="I17" s="72"/>
      <c r="J17" s="72"/>
      <c r="K17" s="72"/>
      <c r="L17" s="72"/>
      <c r="M17" s="72"/>
      <c r="N17" s="72"/>
      <c r="O17" s="72"/>
      <c r="P17" s="72"/>
      <c r="Q17" s="72"/>
      <c r="R17" s="74"/>
      <c r="S17" s="76"/>
      <c r="T17" s="81"/>
      <c r="U17" s="76"/>
      <c r="V17" s="81"/>
      <c r="W17" s="81"/>
      <c r="X17" s="19"/>
      <c r="Y17" s="82"/>
      <c r="Z17" s="78"/>
      <c r="AA17" s="76"/>
      <c r="AB17" s="76"/>
      <c r="AC17" s="76"/>
      <c r="AD17" s="79"/>
      <c r="AE17" s="79"/>
      <c r="AF17" s="79"/>
      <c r="AG17" s="79"/>
      <c r="AH17" s="79"/>
      <c r="AI17" s="79"/>
      <c r="AJ17" s="79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3"/>
      <c r="AV17" s="80"/>
      <c r="AW17" s="80"/>
      <c r="AX17" s="80"/>
      <c r="AY17" s="83"/>
      <c r="AZ17" s="80"/>
      <c r="BA17" s="80"/>
      <c r="BB17" s="80"/>
      <c r="BC17" s="76"/>
      <c r="BD17" s="124"/>
      <c r="BE17" s="126"/>
      <c r="BF17" s="7"/>
      <c r="BG17" s="7"/>
      <c r="BH17" s="7"/>
      <c r="BI17" s="7"/>
      <c r="BM17" s="7"/>
      <c r="BO17" s="11"/>
    </row>
    <row r="18" spans="1:68" x14ac:dyDescent="0.55000000000000004">
      <c r="A18" s="63">
        <v>1</v>
      </c>
      <c r="B18" s="63">
        <v>2</v>
      </c>
      <c r="C18" s="63" t="s">
        <v>51</v>
      </c>
      <c r="D18" s="63" t="s">
        <v>53</v>
      </c>
      <c r="E18" s="70">
        <v>0</v>
      </c>
      <c r="F18" s="71"/>
      <c r="G18" s="70">
        <v>0</v>
      </c>
      <c r="H18" s="70">
        <v>0</v>
      </c>
      <c r="I18" s="72">
        <v>0</v>
      </c>
      <c r="J18" s="72">
        <v>0</v>
      </c>
      <c r="K18" s="72">
        <v>0</v>
      </c>
      <c r="L18" s="73"/>
      <c r="M18" s="73"/>
      <c r="N18" s="73"/>
      <c r="O18" s="73"/>
      <c r="P18" s="73"/>
      <c r="Q18" s="73"/>
      <c r="R18" s="74">
        <v>0</v>
      </c>
      <c r="S18" s="76">
        <v>0</v>
      </c>
      <c r="T18" s="75"/>
      <c r="U18" s="76">
        <v>0</v>
      </c>
      <c r="V18" s="75"/>
      <c r="W18" s="75"/>
      <c r="X18" s="19">
        <v>0</v>
      </c>
      <c r="Y18" s="77"/>
      <c r="Z18" s="78">
        <v>0</v>
      </c>
      <c r="AA18" s="76">
        <v>0</v>
      </c>
      <c r="AB18" s="76">
        <v>0</v>
      </c>
      <c r="AC18" s="76">
        <v>0</v>
      </c>
      <c r="AD18" s="76">
        <v>0</v>
      </c>
      <c r="AE18" s="76">
        <v>0</v>
      </c>
      <c r="AF18" s="76">
        <v>0</v>
      </c>
      <c r="AG18" s="76">
        <v>0</v>
      </c>
      <c r="AH18" s="76">
        <v>0</v>
      </c>
      <c r="AI18" s="76">
        <v>0</v>
      </c>
      <c r="AJ18" s="76">
        <v>0</v>
      </c>
      <c r="AK18" s="80">
        <f>E18</f>
        <v>0</v>
      </c>
      <c r="AL18" s="80" t="e">
        <f>E18+#REF!</f>
        <v>#REF!</v>
      </c>
      <c r="AM18" s="88"/>
      <c r="AN18" s="88"/>
      <c r="AO18" s="80">
        <f>G18</f>
        <v>0</v>
      </c>
      <c r="AP18" s="80" t="e">
        <f>G18+#REF!</f>
        <v>#REF!</v>
      </c>
      <c r="AQ18" s="80" t="e">
        <f>I18+#REF!</f>
        <v>#REF!</v>
      </c>
      <c r="AR18" s="80" t="e">
        <f>J18+#REF!</f>
        <v>#REF!</v>
      </c>
      <c r="AS18" s="80" t="e">
        <f>K18+#REF!</f>
        <v>#REF!</v>
      </c>
      <c r="AT18" s="80" t="e">
        <f>I18+#REF!</f>
        <v>#REF!</v>
      </c>
      <c r="AU18" s="73"/>
      <c r="AV18" s="73"/>
      <c r="AW18" s="73"/>
      <c r="AX18" s="73"/>
      <c r="AY18" s="73"/>
      <c r="AZ18" s="73"/>
      <c r="BA18" s="73"/>
      <c r="BB18" s="73"/>
      <c r="BC18" s="76">
        <f>Z18</f>
        <v>0</v>
      </c>
      <c r="BD18" s="124"/>
      <c r="BE18" s="126"/>
      <c r="BG18" s="7"/>
      <c r="BH18" s="7"/>
      <c r="BI18" s="7"/>
      <c r="BO18" s="11"/>
    </row>
    <row r="19" spans="1:68" x14ac:dyDescent="0.55000000000000004">
      <c r="A19" s="63"/>
      <c r="B19" s="63"/>
      <c r="C19" s="63"/>
      <c r="D19" s="63"/>
      <c r="E19" s="70"/>
      <c r="F19" s="70"/>
      <c r="G19" s="70"/>
      <c r="H19" s="70"/>
      <c r="I19" s="72"/>
      <c r="J19" s="72"/>
      <c r="K19" s="72"/>
      <c r="L19" s="72"/>
      <c r="M19" s="72"/>
      <c r="N19" s="72"/>
      <c r="O19" s="72"/>
      <c r="P19" s="72"/>
      <c r="Q19" s="72"/>
      <c r="R19" s="74"/>
      <c r="S19" s="76"/>
      <c r="T19" s="81"/>
      <c r="U19" s="76"/>
      <c r="V19" s="81"/>
      <c r="W19" s="81"/>
      <c r="X19" s="19"/>
      <c r="Y19" s="82"/>
      <c r="Z19" s="78"/>
      <c r="AA19" s="76"/>
      <c r="AB19" s="76"/>
      <c r="AC19" s="76"/>
      <c r="AD19" s="79"/>
      <c r="AE19" s="79"/>
      <c r="AF19" s="79"/>
      <c r="AG19" s="79"/>
      <c r="AH19" s="79"/>
      <c r="AI19" s="79"/>
      <c r="AJ19" s="79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3"/>
      <c r="AV19" s="80"/>
      <c r="AW19" s="80"/>
      <c r="AX19" s="80"/>
      <c r="AY19" s="83"/>
      <c r="AZ19" s="80"/>
      <c r="BA19" s="80"/>
      <c r="BB19" s="80"/>
      <c r="BC19" s="76"/>
      <c r="BD19" s="124"/>
      <c r="BE19" s="126"/>
      <c r="BF19" s="7"/>
      <c r="BG19" s="7"/>
      <c r="BH19" s="7"/>
      <c r="BI19" s="7"/>
      <c r="BO19" s="11"/>
    </row>
    <row r="20" spans="1:68" x14ac:dyDescent="0.55000000000000004">
      <c r="A20" s="331" t="s">
        <v>52</v>
      </c>
      <c r="B20" s="331"/>
      <c r="C20" s="331"/>
      <c r="D20" s="84"/>
      <c r="E20" s="70">
        <v>0</v>
      </c>
      <c r="F20" s="71"/>
      <c r="G20" s="70">
        <v>0</v>
      </c>
      <c r="H20" s="70">
        <v>0</v>
      </c>
      <c r="I20" s="80">
        <v>0</v>
      </c>
      <c r="J20" s="80">
        <v>0</v>
      </c>
      <c r="K20" s="80">
        <v>0</v>
      </c>
      <c r="L20" s="73"/>
      <c r="M20" s="73"/>
      <c r="N20" s="73"/>
      <c r="O20" s="73"/>
      <c r="P20" s="73"/>
      <c r="Q20" s="73"/>
      <c r="R20" s="76">
        <v>0</v>
      </c>
      <c r="S20" s="76">
        <v>0</v>
      </c>
      <c r="T20" s="75"/>
      <c r="U20" s="76">
        <v>0</v>
      </c>
      <c r="V20" s="75"/>
      <c r="W20" s="75"/>
      <c r="X20" s="19">
        <v>0</v>
      </c>
      <c r="Y20" s="77"/>
      <c r="Z20" s="78">
        <v>0</v>
      </c>
      <c r="AA20" s="76">
        <v>0</v>
      </c>
      <c r="AB20" s="76">
        <v>0</v>
      </c>
      <c r="AC20" s="76">
        <v>0</v>
      </c>
      <c r="AD20" s="76">
        <v>0</v>
      </c>
      <c r="AE20" s="76">
        <v>0</v>
      </c>
      <c r="AF20" s="76">
        <v>0</v>
      </c>
      <c r="AG20" s="76">
        <v>0</v>
      </c>
      <c r="AH20" s="76">
        <v>0</v>
      </c>
      <c r="AI20" s="76">
        <v>0</v>
      </c>
      <c r="AJ20" s="76">
        <v>0</v>
      </c>
      <c r="AK20" s="80">
        <f>AK18</f>
        <v>0</v>
      </c>
      <c r="AL20" s="80" t="e">
        <f t="shared" ref="AL20:BC20" si="5">AL18</f>
        <v>#REF!</v>
      </c>
      <c r="AM20" s="88"/>
      <c r="AN20" s="88"/>
      <c r="AO20" s="80">
        <f t="shared" si="5"/>
        <v>0</v>
      </c>
      <c r="AP20" s="80" t="e">
        <f t="shared" si="5"/>
        <v>#REF!</v>
      </c>
      <c r="AQ20" s="80" t="e">
        <f t="shared" si="5"/>
        <v>#REF!</v>
      </c>
      <c r="AR20" s="80" t="e">
        <f t="shared" si="5"/>
        <v>#REF!</v>
      </c>
      <c r="AS20" s="80" t="e">
        <f t="shared" si="5"/>
        <v>#REF!</v>
      </c>
      <c r="AT20" s="80" t="e">
        <f>AT18</f>
        <v>#REF!</v>
      </c>
      <c r="AU20" s="73"/>
      <c r="AV20" s="73"/>
      <c r="AW20" s="73"/>
      <c r="AX20" s="73"/>
      <c r="AY20" s="73"/>
      <c r="AZ20" s="73"/>
      <c r="BA20" s="73"/>
      <c r="BB20" s="73"/>
      <c r="BC20" s="76">
        <f t="shared" si="5"/>
        <v>0</v>
      </c>
      <c r="BD20" s="124"/>
      <c r="BE20" s="126"/>
      <c r="BF20" s="7"/>
      <c r="BG20" s="7"/>
      <c r="BH20" s="7"/>
      <c r="BI20" s="7"/>
      <c r="BO20" s="11"/>
    </row>
    <row r="21" spans="1:68" x14ac:dyDescent="0.55000000000000004">
      <c r="A21" s="84"/>
      <c r="B21" s="84"/>
      <c r="C21" s="84"/>
      <c r="D21" s="84"/>
      <c r="E21" s="70"/>
      <c r="F21" s="70"/>
      <c r="G21" s="70"/>
      <c r="H21" s="70"/>
      <c r="I21" s="72"/>
      <c r="J21" s="72"/>
      <c r="K21" s="72"/>
      <c r="L21" s="72"/>
      <c r="M21" s="72"/>
      <c r="N21" s="72"/>
      <c r="O21" s="72"/>
      <c r="P21" s="72"/>
      <c r="Q21" s="72"/>
      <c r="R21" s="74"/>
      <c r="S21" s="74"/>
      <c r="T21" s="81"/>
      <c r="U21" s="74"/>
      <c r="V21" s="81"/>
      <c r="W21" s="81"/>
      <c r="X21" s="85"/>
      <c r="Y21" s="82"/>
      <c r="Z21" s="81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2"/>
      <c r="AL21" s="72"/>
      <c r="AM21" s="72"/>
      <c r="AN21" s="72"/>
      <c r="AO21" s="80"/>
      <c r="AP21" s="72"/>
      <c r="AQ21" s="72"/>
      <c r="AR21" s="72"/>
      <c r="AS21" s="72"/>
      <c r="AT21" s="72"/>
      <c r="AU21" s="70"/>
      <c r="AV21" s="72"/>
      <c r="AW21" s="72"/>
      <c r="AX21" s="72"/>
      <c r="AY21" s="70"/>
      <c r="AZ21" s="72"/>
      <c r="BA21" s="72"/>
      <c r="BB21" s="72"/>
      <c r="BC21" s="74"/>
      <c r="BD21" s="124"/>
      <c r="BE21" s="126"/>
      <c r="BF21" s="7"/>
      <c r="BG21" s="7"/>
      <c r="BH21" s="7"/>
      <c r="BI21" s="7"/>
      <c r="BO21" s="11"/>
    </row>
    <row r="22" spans="1:68" x14ac:dyDescent="0.55000000000000004">
      <c r="A22" s="63">
        <v>1</v>
      </c>
      <c r="B22" s="63">
        <v>2</v>
      </c>
      <c r="C22" s="63" t="s">
        <v>51</v>
      </c>
      <c r="D22" s="63" t="s">
        <v>54</v>
      </c>
      <c r="E22" s="70">
        <v>0</v>
      </c>
      <c r="F22" s="71"/>
      <c r="G22" s="70">
        <v>0</v>
      </c>
      <c r="H22" s="70">
        <v>0</v>
      </c>
      <c r="I22" s="72">
        <v>0</v>
      </c>
      <c r="J22" s="72">
        <v>0</v>
      </c>
      <c r="K22" s="72">
        <v>0</v>
      </c>
      <c r="L22" s="73"/>
      <c r="M22" s="73"/>
      <c r="N22" s="73"/>
      <c r="O22" s="73"/>
      <c r="P22" s="73"/>
      <c r="Q22" s="73"/>
      <c r="R22" s="74">
        <v>0</v>
      </c>
      <c r="S22" s="76">
        <v>0</v>
      </c>
      <c r="T22" s="75"/>
      <c r="U22" s="76">
        <v>0</v>
      </c>
      <c r="V22" s="75"/>
      <c r="W22" s="75"/>
      <c r="X22" s="19">
        <v>0</v>
      </c>
      <c r="Y22" s="77"/>
      <c r="Z22" s="78">
        <v>0</v>
      </c>
      <c r="AA22" s="76">
        <v>0</v>
      </c>
      <c r="AB22" s="76">
        <v>0</v>
      </c>
      <c r="AC22" s="76">
        <v>0</v>
      </c>
      <c r="AD22" s="79">
        <v>0</v>
      </c>
      <c r="AE22" s="76">
        <v>0</v>
      </c>
      <c r="AF22" s="76">
        <v>0</v>
      </c>
      <c r="AG22" s="76">
        <v>0</v>
      </c>
      <c r="AH22" s="76">
        <v>0</v>
      </c>
      <c r="AI22" s="76">
        <v>0</v>
      </c>
      <c r="AJ22" s="76">
        <v>0</v>
      </c>
      <c r="AK22" s="80">
        <f>E22</f>
        <v>0</v>
      </c>
      <c r="AL22" s="80" t="e">
        <f>E22+#REF!</f>
        <v>#REF!</v>
      </c>
      <c r="AM22" s="88"/>
      <c r="AN22" s="88"/>
      <c r="AO22" s="80">
        <f>G22</f>
        <v>0</v>
      </c>
      <c r="AP22" s="80" t="e">
        <f>G22+#REF!</f>
        <v>#REF!</v>
      </c>
      <c r="AQ22" s="80" t="e">
        <f>I22+#REF!</f>
        <v>#REF!</v>
      </c>
      <c r="AR22" s="80" t="e">
        <f>J22+#REF!</f>
        <v>#REF!</v>
      </c>
      <c r="AS22" s="80" t="e">
        <f>K22+#REF!</f>
        <v>#REF!</v>
      </c>
      <c r="AT22" s="80" t="e">
        <f>I22+#REF!</f>
        <v>#REF!</v>
      </c>
      <c r="AU22" s="73"/>
      <c r="AV22" s="73"/>
      <c r="AW22" s="73"/>
      <c r="AX22" s="73"/>
      <c r="AY22" s="73"/>
      <c r="AZ22" s="73"/>
      <c r="BA22" s="73"/>
      <c r="BB22" s="73"/>
      <c r="BC22" s="76">
        <f>Z22</f>
        <v>0</v>
      </c>
      <c r="BD22" s="124"/>
      <c r="BE22" s="126"/>
      <c r="BF22" s="7"/>
      <c r="BG22" s="7"/>
      <c r="BH22" s="7"/>
      <c r="BI22" s="7"/>
      <c r="BO22" s="11"/>
    </row>
    <row r="23" spans="1:68" x14ac:dyDescent="0.55000000000000004">
      <c r="A23" s="63"/>
      <c r="B23" s="63"/>
      <c r="C23" s="63"/>
      <c r="D23" s="63"/>
      <c r="E23" s="70"/>
      <c r="F23" s="70"/>
      <c r="G23" s="70"/>
      <c r="H23" s="70"/>
      <c r="I23" s="72"/>
      <c r="J23" s="72"/>
      <c r="K23" s="72"/>
      <c r="L23" s="72"/>
      <c r="M23" s="72"/>
      <c r="N23" s="72"/>
      <c r="O23" s="72"/>
      <c r="P23" s="72"/>
      <c r="Q23" s="72"/>
      <c r="R23" s="74"/>
      <c r="S23" s="76"/>
      <c r="T23" s="81"/>
      <c r="U23" s="76"/>
      <c r="V23" s="81"/>
      <c r="W23" s="81"/>
      <c r="X23" s="19"/>
      <c r="Y23" s="82"/>
      <c r="Z23" s="78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3"/>
      <c r="AV23" s="80"/>
      <c r="AW23" s="80"/>
      <c r="AX23" s="80"/>
      <c r="AY23" s="83"/>
      <c r="AZ23" s="80"/>
      <c r="BA23" s="80"/>
      <c r="BB23" s="80"/>
      <c r="BC23" s="76"/>
      <c r="BD23" s="124"/>
      <c r="BE23" s="126"/>
      <c r="BF23" s="7"/>
      <c r="BG23" s="7"/>
      <c r="BH23" s="7"/>
      <c r="BI23" s="7"/>
      <c r="BO23" s="11"/>
    </row>
    <row r="24" spans="1:68" x14ac:dyDescent="0.55000000000000004">
      <c r="A24" s="331" t="s">
        <v>52</v>
      </c>
      <c r="B24" s="331"/>
      <c r="C24" s="331"/>
      <c r="D24" s="84"/>
      <c r="E24" s="81">
        <v>0</v>
      </c>
      <c r="F24" s="75"/>
      <c r="G24" s="81">
        <v>0</v>
      </c>
      <c r="H24" s="70">
        <v>0</v>
      </c>
      <c r="I24" s="74">
        <v>0</v>
      </c>
      <c r="J24" s="74">
        <v>0</v>
      </c>
      <c r="K24" s="74">
        <v>0</v>
      </c>
      <c r="L24" s="73"/>
      <c r="M24" s="73"/>
      <c r="N24" s="73"/>
      <c r="O24" s="73"/>
      <c r="P24" s="73"/>
      <c r="Q24" s="73"/>
      <c r="R24" s="74">
        <v>0</v>
      </c>
      <c r="S24" s="74">
        <v>0</v>
      </c>
      <c r="T24" s="75"/>
      <c r="U24" s="74">
        <v>0</v>
      </c>
      <c r="V24" s="75"/>
      <c r="W24" s="75"/>
      <c r="X24" s="86">
        <v>0</v>
      </c>
      <c r="Y24" s="77"/>
      <c r="Z24" s="81">
        <v>0</v>
      </c>
      <c r="AA24" s="74">
        <v>0</v>
      </c>
      <c r="AB24" s="74">
        <v>0</v>
      </c>
      <c r="AC24" s="74">
        <v>0</v>
      </c>
      <c r="AD24" s="74">
        <v>0</v>
      </c>
      <c r="AE24" s="74">
        <v>0</v>
      </c>
      <c r="AF24" s="74">
        <v>0</v>
      </c>
      <c r="AG24" s="74">
        <v>0</v>
      </c>
      <c r="AH24" s="74">
        <v>0</v>
      </c>
      <c r="AI24" s="74">
        <v>0</v>
      </c>
      <c r="AJ24" s="74">
        <v>0</v>
      </c>
      <c r="AK24" s="80">
        <f>AK22</f>
        <v>0</v>
      </c>
      <c r="AL24" s="80" t="e">
        <f>AL22</f>
        <v>#REF!</v>
      </c>
      <c r="AM24" s="88"/>
      <c r="AN24" s="88"/>
      <c r="AO24" s="80">
        <f t="shared" ref="AO24:BC24" si="6">AO22</f>
        <v>0</v>
      </c>
      <c r="AP24" s="80" t="e">
        <f t="shared" si="6"/>
        <v>#REF!</v>
      </c>
      <c r="AQ24" s="80" t="e">
        <f t="shared" si="6"/>
        <v>#REF!</v>
      </c>
      <c r="AR24" s="80" t="e">
        <f t="shared" si="6"/>
        <v>#REF!</v>
      </c>
      <c r="AS24" s="80" t="e">
        <f t="shared" si="6"/>
        <v>#REF!</v>
      </c>
      <c r="AT24" s="80" t="e">
        <f t="shared" si="6"/>
        <v>#REF!</v>
      </c>
      <c r="AU24" s="73"/>
      <c r="AV24" s="73"/>
      <c r="AW24" s="73"/>
      <c r="AX24" s="73"/>
      <c r="AY24" s="73"/>
      <c r="AZ24" s="73"/>
      <c r="BA24" s="73"/>
      <c r="BB24" s="73"/>
      <c r="BC24" s="76">
        <f t="shared" si="6"/>
        <v>0</v>
      </c>
      <c r="BD24" s="124"/>
      <c r="BE24" s="126"/>
      <c r="BF24" s="14"/>
      <c r="BG24" s="7"/>
      <c r="BH24" s="7"/>
      <c r="BI24" s="7"/>
      <c r="BO24" s="11"/>
    </row>
    <row r="25" spans="1:68" x14ac:dyDescent="0.55000000000000004">
      <c r="A25" s="84"/>
      <c r="B25" s="84"/>
      <c r="C25" s="84"/>
      <c r="D25" s="84"/>
      <c r="E25" s="70"/>
      <c r="F25" s="70"/>
      <c r="G25" s="70"/>
      <c r="H25" s="70"/>
      <c r="I25" s="72"/>
      <c r="J25" s="72"/>
      <c r="K25" s="72"/>
      <c r="L25" s="72"/>
      <c r="M25" s="72"/>
      <c r="N25" s="72"/>
      <c r="O25" s="72"/>
      <c r="P25" s="72"/>
      <c r="Q25" s="72"/>
      <c r="R25" s="74"/>
      <c r="S25" s="76"/>
      <c r="T25" s="81"/>
      <c r="U25" s="76"/>
      <c r="V25" s="81"/>
      <c r="W25" s="81"/>
      <c r="X25" s="19"/>
      <c r="Y25" s="82"/>
      <c r="Z25" s="78"/>
      <c r="AA25" s="76"/>
      <c r="AB25" s="74"/>
      <c r="AC25" s="74"/>
      <c r="AD25" s="74"/>
      <c r="AE25" s="74"/>
      <c r="AF25" s="74"/>
      <c r="AG25" s="74"/>
      <c r="AH25" s="74"/>
      <c r="AI25" s="74"/>
      <c r="AJ25" s="74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3"/>
      <c r="AV25" s="80"/>
      <c r="AW25" s="80"/>
      <c r="AX25" s="80"/>
      <c r="AY25" s="83"/>
      <c r="AZ25" s="80"/>
      <c r="BA25" s="80"/>
      <c r="BB25" s="80"/>
      <c r="BC25" s="76"/>
      <c r="BD25" s="124"/>
      <c r="BE25" s="126"/>
      <c r="BF25" s="7"/>
      <c r="BG25" s="7"/>
      <c r="BH25" s="7"/>
      <c r="BI25" s="7"/>
      <c r="BO25" s="11"/>
    </row>
    <row r="26" spans="1:68" ht="29.25" customHeight="1" x14ac:dyDescent="0.55000000000000004">
      <c r="A26" s="361" t="s">
        <v>55</v>
      </c>
      <c r="B26" s="362"/>
      <c r="C26" s="362"/>
      <c r="D26" s="363"/>
      <c r="E26" s="72">
        <f>E16+E20+E22</f>
        <v>39.009</v>
      </c>
      <c r="F26" s="87"/>
      <c r="G26" s="72">
        <f t="shared" ref="G26" si="7">G16+G20+G22</f>
        <v>1.5150000000000001</v>
      </c>
      <c r="H26" s="72">
        <f>ROUND((H16+H20+H22),3)</f>
        <v>40.524000000000001</v>
      </c>
      <c r="I26" s="72">
        <f>I16+I20+I22</f>
        <v>2037.31</v>
      </c>
      <c r="J26" s="72">
        <f t="shared" ref="J26:K26" si="8">J16+J20+J22</f>
        <v>2037.31</v>
      </c>
      <c r="K26" s="72">
        <f t="shared" si="8"/>
        <v>2022.5880000000002</v>
      </c>
      <c r="L26" s="88"/>
      <c r="M26" s="88"/>
      <c r="N26" s="88"/>
      <c r="O26" s="88"/>
      <c r="P26" s="88"/>
      <c r="Q26" s="88"/>
      <c r="R26" s="74">
        <f>G26/H26*100</f>
        <v>3.7385253183298786</v>
      </c>
      <c r="S26" s="74">
        <f>S16+S20+S24</f>
        <v>1.2583548387096775</v>
      </c>
      <c r="T26" s="74"/>
      <c r="U26" s="74">
        <f>U16+U20+U24</f>
        <v>65.719677419354838</v>
      </c>
      <c r="V26" s="89"/>
      <c r="W26" s="89"/>
      <c r="X26" s="86">
        <f>S26/U26*1000</f>
        <v>19.147306988136318</v>
      </c>
      <c r="Y26" s="90"/>
      <c r="Z26" s="74">
        <f>Z16</f>
        <v>62</v>
      </c>
      <c r="AA26" s="74">
        <f t="shared" ref="AA26:AJ26" si="9">AA16+AA20+AA24</f>
        <v>0</v>
      </c>
      <c r="AB26" s="74">
        <f t="shared" si="9"/>
        <v>1488</v>
      </c>
      <c r="AC26" s="74">
        <f t="shared" si="9"/>
        <v>1488</v>
      </c>
      <c r="AD26" s="74">
        <f t="shared" si="9"/>
        <v>0</v>
      </c>
      <c r="AE26" s="74">
        <f t="shared" si="9"/>
        <v>0</v>
      </c>
      <c r="AF26" s="74">
        <f t="shared" si="9"/>
        <v>0</v>
      </c>
      <c r="AG26" s="74">
        <f t="shared" si="9"/>
        <v>0</v>
      </c>
      <c r="AH26" s="74">
        <f t="shared" si="9"/>
        <v>0</v>
      </c>
      <c r="AI26" s="74">
        <f t="shared" si="9"/>
        <v>0</v>
      </c>
      <c r="AJ26" s="74">
        <f t="shared" si="9"/>
        <v>0</v>
      </c>
      <c r="AK26" s="72" t="e">
        <f>AK16+AK20+AK24</f>
        <v>#REF!</v>
      </c>
      <c r="AL26" s="72" t="e">
        <f>AL16+AL20+AL24</f>
        <v>#REF!</v>
      </c>
      <c r="AM26" s="88"/>
      <c r="AN26" s="88"/>
      <c r="AO26" s="72" t="e">
        <f t="shared" ref="AO26:AR26" si="10">AO16+AO20+AO24</f>
        <v>#REF!</v>
      </c>
      <c r="AP26" s="72" t="e">
        <f>AP16+AP20+AP24</f>
        <v>#REF!</v>
      </c>
      <c r="AQ26" s="72" t="e">
        <f>AQ16+AQ20+AQ24</f>
        <v>#REF!</v>
      </c>
      <c r="AR26" s="72" t="e">
        <f t="shared" si="10"/>
        <v>#REF!</v>
      </c>
      <c r="AS26" s="72" t="e">
        <f>AS16+AS20+AS24</f>
        <v>#REF!</v>
      </c>
      <c r="AT26" s="72" t="e">
        <f>AT16+AT20+AT24</f>
        <v>#REF!</v>
      </c>
      <c r="AU26" s="88"/>
      <c r="AV26" s="88"/>
      <c r="AW26" s="88"/>
      <c r="AX26" s="88"/>
      <c r="AY26" s="88"/>
      <c r="AZ26" s="88"/>
      <c r="BA26" s="88"/>
      <c r="BB26" s="88"/>
      <c r="BC26" s="74" t="e">
        <f>BC16+BC20+BC24</f>
        <v>#REF!</v>
      </c>
      <c r="BD26" s="124"/>
      <c r="BE26" s="126"/>
      <c r="BF26" s="7"/>
      <c r="BG26" s="7"/>
      <c r="BH26" s="7"/>
      <c r="BI26" s="7"/>
      <c r="BJ26" s="13"/>
      <c r="BK26" s="13"/>
      <c r="BL26" s="13"/>
      <c r="BM26" s="13"/>
      <c r="BN26" s="13"/>
      <c r="BO26" s="11"/>
      <c r="BP26" s="13"/>
    </row>
    <row r="27" spans="1:68" x14ac:dyDescent="0.55000000000000004">
      <c r="A27" s="63"/>
      <c r="B27" s="63"/>
      <c r="C27" s="63"/>
      <c r="D27" s="63"/>
      <c r="E27" s="70"/>
      <c r="F27" s="70"/>
      <c r="G27" s="62"/>
      <c r="H27" s="70"/>
      <c r="I27" s="72"/>
      <c r="J27" s="72"/>
      <c r="K27" s="72"/>
      <c r="L27" s="72"/>
      <c r="M27" s="72"/>
      <c r="N27" s="72"/>
      <c r="O27" s="72"/>
      <c r="P27" s="72"/>
      <c r="Q27" s="72"/>
      <c r="R27" s="74"/>
      <c r="S27" s="76"/>
      <c r="T27" s="81"/>
      <c r="U27" s="76"/>
      <c r="V27" s="81"/>
      <c r="W27" s="81"/>
      <c r="X27" s="19"/>
      <c r="Y27" s="19"/>
      <c r="Z27" s="78"/>
      <c r="AA27" s="76"/>
      <c r="AB27" s="76"/>
      <c r="AC27" s="76"/>
      <c r="AD27" s="79"/>
      <c r="AE27" s="79"/>
      <c r="AF27" s="79"/>
      <c r="AG27" s="79"/>
      <c r="AH27" s="79"/>
      <c r="AI27" s="79"/>
      <c r="AJ27" s="79"/>
      <c r="AK27" s="80"/>
      <c r="AL27" s="80"/>
      <c r="AM27" s="80"/>
      <c r="AN27" s="80"/>
      <c r="AO27" s="80"/>
      <c r="AP27" s="212"/>
      <c r="AQ27" s="80"/>
      <c r="AR27" s="80"/>
      <c r="AS27" s="80"/>
      <c r="AT27" s="80"/>
      <c r="AU27" s="83"/>
      <c r="AV27" s="80"/>
      <c r="AW27" s="80"/>
      <c r="AX27" s="80"/>
      <c r="AY27" s="83"/>
      <c r="AZ27" s="80"/>
      <c r="BA27" s="80"/>
      <c r="BB27" s="80"/>
      <c r="BC27" s="76"/>
      <c r="BD27" s="124"/>
      <c r="BE27" s="126"/>
      <c r="BF27" s="7"/>
      <c r="BG27" s="7"/>
      <c r="BH27" s="7"/>
      <c r="BI27" s="7"/>
      <c r="BO27" s="11"/>
    </row>
    <row r="28" spans="1:68" s="60" customFormat="1" x14ac:dyDescent="0.55000000000000004">
      <c r="A28" s="328" t="s">
        <v>56</v>
      </c>
      <c r="B28" s="329"/>
      <c r="C28" s="329"/>
      <c r="D28" s="329"/>
      <c r="E28" s="329"/>
      <c r="F28" s="329"/>
      <c r="G28" s="330"/>
      <c r="H28" s="70"/>
      <c r="I28" s="72"/>
      <c r="J28" s="72"/>
      <c r="K28" s="72"/>
      <c r="L28" s="72"/>
      <c r="M28" s="72"/>
      <c r="N28" s="72"/>
      <c r="O28" s="72"/>
      <c r="P28" s="72"/>
      <c r="Q28" s="72"/>
      <c r="R28" s="74"/>
      <c r="S28" s="76"/>
      <c r="T28" s="76"/>
      <c r="U28" s="76"/>
      <c r="V28" s="76"/>
      <c r="W28" s="76"/>
      <c r="X28" s="19"/>
      <c r="Y28" s="19"/>
      <c r="Z28" s="78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80"/>
      <c r="AL28" s="80"/>
      <c r="AM28" s="80"/>
      <c r="AN28" s="80"/>
      <c r="AO28" s="80"/>
      <c r="AP28" s="212"/>
      <c r="AQ28" s="80"/>
      <c r="AR28" s="80"/>
      <c r="AS28" s="80"/>
      <c r="AT28" s="80"/>
      <c r="AU28" s="83"/>
      <c r="AV28" s="80"/>
      <c r="AW28" s="80"/>
      <c r="AX28" s="80"/>
      <c r="AY28" s="83"/>
      <c r="AZ28" s="80"/>
      <c r="BA28" s="80"/>
      <c r="BB28" s="80"/>
      <c r="BC28" s="76"/>
      <c r="BD28" s="124"/>
      <c r="BE28" s="127"/>
      <c r="BF28" s="59"/>
      <c r="BG28" s="59"/>
      <c r="BH28" s="59"/>
      <c r="BI28" s="59"/>
      <c r="BO28" s="61"/>
    </row>
    <row r="29" spans="1:68" x14ac:dyDescent="0.55000000000000004">
      <c r="A29" s="84"/>
      <c r="B29" s="84"/>
      <c r="C29" s="84"/>
      <c r="D29" s="84"/>
      <c r="E29" s="70"/>
      <c r="F29" s="70"/>
      <c r="G29" s="70"/>
      <c r="H29" s="70"/>
      <c r="I29" s="72"/>
      <c r="J29" s="72"/>
      <c r="K29" s="72"/>
      <c r="L29" s="72"/>
      <c r="M29" s="72"/>
      <c r="N29" s="72"/>
      <c r="O29" s="72"/>
      <c r="P29" s="72"/>
      <c r="Q29" s="72"/>
      <c r="R29" s="74"/>
      <c r="S29" s="76"/>
      <c r="T29" s="81"/>
      <c r="U29" s="76"/>
      <c r="V29" s="76"/>
      <c r="W29" s="76"/>
      <c r="X29" s="19"/>
      <c r="Y29" s="19"/>
      <c r="Z29" s="78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80"/>
      <c r="AL29" s="80"/>
      <c r="AM29" s="80"/>
      <c r="AN29" s="80"/>
      <c r="AO29" s="80"/>
      <c r="AP29" s="212"/>
      <c r="AQ29" s="80"/>
      <c r="AR29" s="80"/>
      <c r="AS29" s="80"/>
      <c r="AT29" s="80"/>
      <c r="AU29" s="83"/>
      <c r="AV29" s="80"/>
      <c r="AW29" s="80"/>
      <c r="AX29" s="80"/>
      <c r="AY29" s="83"/>
      <c r="AZ29" s="80"/>
      <c r="BA29" s="80"/>
      <c r="BB29" s="80"/>
      <c r="BC29" s="76"/>
      <c r="BD29" s="124"/>
      <c r="BE29" s="126"/>
      <c r="BF29" s="7"/>
      <c r="BG29" s="7"/>
      <c r="BH29" s="7"/>
      <c r="BI29" s="7"/>
      <c r="BO29" s="11"/>
    </row>
    <row r="30" spans="1:68" x14ac:dyDescent="0.55000000000000004">
      <c r="A30" s="63">
        <v>1</v>
      </c>
      <c r="B30" s="63">
        <v>1</v>
      </c>
      <c r="C30" s="63" t="s">
        <v>51</v>
      </c>
      <c r="D30" s="63" t="s">
        <v>72</v>
      </c>
      <c r="E30" s="70">
        <f>[1]нормативы!$K$122</f>
        <v>0</v>
      </c>
      <c r="F30" s="71"/>
      <c r="G30" s="70">
        <f>ROUND((H30-E30),3)</f>
        <v>0</v>
      </c>
      <c r="H30" s="70">
        <f>(E30*100)/78.2</f>
        <v>0</v>
      </c>
      <c r="I30" s="72">
        <v>0</v>
      </c>
      <c r="J30" s="72">
        <v>0</v>
      </c>
      <c r="K30" s="72">
        <v>0</v>
      </c>
      <c r="L30" s="73"/>
      <c r="M30" s="73"/>
      <c r="N30" s="73"/>
      <c r="O30" s="73"/>
      <c r="P30" s="73"/>
      <c r="Q30" s="73"/>
      <c r="R30" s="74">
        <v>0</v>
      </c>
      <c r="S30" s="74">
        <v>0</v>
      </c>
      <c r="T30" s="75"/>
      <c r="U30" s="74">
        <v>0</v>
      </c>
      <c r="V30" s="75"/>
      <c r="W30" s="75"/>
      <c r="X30" s="86">
        <v>0</v>
      </c>
      <c r="Y30" s="77"/>
      <c r="Z30" s="78">
        <f>AC30/24</f>
        <v>0</v>
      </c>
      <c r="AA30" s="76">
        <f>AD30/24</f>
        <v>0</v>
      </c>
      <c r="AB30" s="76">
        <v>0</v>
      </c>
      <c r="AC30" s="76">
        <f>AB30-AG30-AH30-AF30-AE30</f>
        <v>0</v>
      </c>
      <c r="AD30" s="76">
        <f>AE30+AF30+AG30+AH30+AI30+AJ30</f>
        <v>0</v>
      </c>
      <c r="AE30" s="76">
        <v>0</v>
      </c>
      <c r="AF30" s="76">
        <v>0</v>
      </c>
      <c r="AG30" s="76">
        <v>0</v>
      </c>
      <c r="AH30" s="76">
        <v>0</v>
      </c>
      <c r="AI30" s="76">
        <v>0</v>
      </c>
      <c r="AJ30" s="76">
        <v>0</v>
      </c>
      <c r="AK30" s="80" t="e">
        <f>E30+#REF!</f>
        <v>#REF!</v>
      </c>
      <c r="AL30" s="80" t="e">
        <f>E30+#REF!</f>
        <v>#REF!</v>
      </c>
      <c r="AM30" s="88"/>
      <c r="AN30" s="88"/>
      <c r="AO30" s="80" t="e">
        <f>G30+#REF!</f>
        <v>#REF!</v>
      </c>
      <c r="AP30" s="80" t="e">
        <f>G30+#REF!</f>
        <v>#REF!</v>
      </c>
      <c r="AQ30" s="80" t="e">
        <f>I30+#REF!</f>
        <v>#REF!</v>
      </c>
      <c r="AR30" s="80" t="e">
        <f>J30+#REF!</f>
        <v>#REF!</v>
      </c>
      <c r="AS30" s="80" t="e">
        <f>K30+#REF!</f>
        <v>#REF!</v>
      </c>
      <c r="AT30" s="80" t="e">
        <f>I30+#REF!</f>
        <v>#REF!</v>
      </c>
      <c r="AU30" s="73"/>
      <c r="AV30" s="73"/>
      <c r="AW30" s="73"/>
      <c r="AX30" s="73"/>
      <c r="AY30" s="73"/>
      <c r="AZ30" s="73"/>
      <c r="BA30" s="73"/>
      <c r="BB30" s="73"/>
      <c r="BC30" s="76" t="e">
        <f>Z30+#REF!</f>
        <v>#REF!</v>
      </c>
      <c r="BD30" s="124"/>
      <c r="BE30" s="126"/>
      <c r="BF30" s="7"/>
      <c r="BG30" s="7"/>
      <c r="BH30" s="7"/>
      <c r="BI30" s="7"/>
      <c r="BO30" s="11"/>
    </row>
    <row r="31" spans="1:68" x14ac:dyDescent="0.55000000000000004">
      <c r="A31" s="63">
        <v>2</v>
      </c>
      <c r="B31" s="63">
        <v>3</v>
      </c>
      <c r="C31" s="63" t="s">
        <v>51</v>
      </c>
      <c r="D31" s="63" t="s">
        <v>72</v>
      </c>
      <c r="E31" s="70">
        <v>0</v>
      </c>
      <c r="F31" s="71"/>
      <c r="G31" s="70">
        <f>ROUND((H31-E31),3)</f>
        <v>0</v>
      </c>
      <c r="H31" s="70">
        <f>(E31*100)/83.1</f>
        <v>0</v>
      </c>
      <c r="I31" s="72">
        <v>0</v>
      </c>
      <c r="J31" s="72">
        <v>0</v>
      </c>
      <c r="K31" s="72">
        <v>0</v>
      </c>
      <c r="L31" s="73"/>
      <c r="M31" s="73"/>
      <c r="N31" s="73"/>
      <c r="O31" s="73"/>
      <c r="P31" s="73"/>
      <c r="Q31" s="73"/>
      <c r="R31" s="74">
        <v>0</v>
      </c>
      <c r="S31" s="74">
        <v>0</v>
      </c>
      <c r="T31" s="75"/>
      <c r="U31" s="74">
        <v>0</v>
      </c>
      <c r="V31" s="75"/>
      <c r="W31" s="75"/>
      <c r="X31" s="86">
        <v>0</v>
      </c>
      <c r="Y31" s="77"/>
      <c r="Z31" s="78">
        <f>AC31/24</f>
        <v>0</v>
      </c>
      <c r="AA31" s="76">
        <f>AD31/24</f>
        <v>0</v>
      </c>
      <c r="AB31" s="76">
        <v>0</v>
      </c>
      <c r="AC31" s="76">
        <v>0</v>
      </c>
      <c r="AD31" s="76">
        <f>AE31+AF31+AG31+AH31+AI31+AJ31</f>
        <v>0</v>
      </c>
      <c r="AE31" s="76">
        <v>0</v>
      </c>
      <c r="AF31" s="76">
        <v>0</v>
      </c>
      <c r="AG31" s="76">
        <v>0</v>
      </c>
      <c r="AH31" s="76">
        <v>0</v>
      </c>
      <c r="AI31" s="76">
        <v>0</v>
      </c>
      <c r="AJ31" s="76">
        <v>0</v>
      </c>
      <c r="AK31" s="80" t="e">
        <f>E31+#REF!</f>
        <v>#REF!</v>
      </c>
      <c r="AL31" s="80" t="e">
        <f>E31+#REF!</f>
        <v>#REF!</v>
      </c>
      <c r="AM31" s="88"/>
      <c r="AN31" s="88"/>
      <c r="AO31" s="80" t="e">
        <f>G31+#REF!</f>
        <v>#REF!</v>
      </c>
      <c r="AP31" s="80" t="e">
        <f>G31+#REF!</f>
        <v>#REF!</v>
      </c>
      <c r="AQ31" s="80" t="e">
        <f>I31+#REF!</f>
        <v>#REF!</v>
      </c>
      <c r="AR31" s="80" t="e">
        <f>J31+#REF!</f>
        <v>#REF!</v>
      </c>
      <c r="AS31" s="80" t="e">
        <f>K31+#REF!</f>
        <v>#REF!</v>
      </c>
      <c r="AT31" s="80" t="e">
        <f>I31+#REF!</f>
        <v>#REF!</v>
      </c>
      <c r="AU31" s="73"/>
      <c r="AV31" s="73"/>
      <c r="AW31" s="73"/>
      <c r="AX31" s="73"/>
      <c r="AY31" s="73"/>
      <c r="AZ31" s="73"/>
      <c r="BA31" s="73"/>
      <c r="BB31" s="73"/>
      <c r="BC31" s="76" t="e">
        <f>Z31+#REF!</f>
        <v>#REF!</v>
      </c>
      <c r="BD31" s="124"/>
      <c r="BE31" s="126"/>
      <c r="BF31" s="7"/>
      <c r="BG31" s="7"/>
      <c r="BH31" s="7"/>
      <c r="BI31" s="7"/>
      <c r="BO31" s="11"/>
    </row>
    <row r="32" spans="1:68" x14ac:dyDescent="0.55000000000000004">
      <c r="A32" s="63"/>
      <c r="B32" s="63"/>
      <c r="C32" s="63"/>
      <c r="D32" s="63"/>
      <c r="E32" s="70"/>
      <c r="F32" s="70"/>
      <c r="G32" s="62"/>
      <c r="H32" s="70"/>
      <c r="I32" s="63"/>
      <c r="J32" s="63"/>
      <c r="K32" s="72"/>
      <c r="L32" s="63"/>
      <c r="M32" s="63"/>
      <c r="N32" s="72"/>
      <c r="O32" s="63"/>
      <c r="P32" s="63"/>
      <c r="Q32" s="72"/>
      <c r="R32" s="74"/>
      <c r="S32" s="76"/>
      <c r="T32" s="81"/>
      <c r="U32" s="76"/>
      <c r="V32" s="81"/>
      <c r="W32" s="81"/>
      <c r="X32" s="19"/>
      <c r="Y32" s="82"/>
      <c r="Z32" s="78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80"/>
      <c r="AL32" s="80"/>
      <c r="AM32" s="80"/>
      <c r="AN32" s="80"/>
      <c r="AO32" s="80"/>
      <c r="AP32" s="212"/>
      <c r="AQ32" s="80"/>
      <c r="AR32" s="80"/>
      <c r="AS32" s="80"/>
      <c r="AT32" s="80"/>
      <c r="AU32" s="83"/>
      <c r="AV32" s="80"/>
      <c r="AW32" s="80"/>
      <c r="AX32" s="80"/>
      <c r="AY32" s="83"/>
      <c r="AZ32" s="80"/>
      <c r="BA32" s="80"/>
      <c r="BB32" s="80"/>
      <c r="BC32" s="76"/>
      <c r="BD32" s="124"/>
      <c r="BE32" s="126"/>
      <c r="BF32" s="7"/>
      <c r="BG32" s="7"/>
      <c r="BH32" s="7"/>
      <c r="BI32" s="7"/>
      <c r="BO32" s="11"/>
    </row>
    <row r="33" spans="1:67" x14ac:dyDescent="0.55000000000000004">
      <c r="A33" s="331" t="s">
        <v>52</v>
      </c>
      <c r="B33" s="331"/>
      <c r="C33" s="331"/>
      <c r="D33" s="63"/>
      <c r="E33" s="70">
        <f>E30+E31</f>
        <v>0</v>
      </c>
      <c r="F33" s="71"/>
      <c r="G33" s="70">
        <f t="shared" ref="G33:H33" si="11">G30+G31</f>
        <v>0</v>
      </c>
      <c r="H33" s="70">
        <f t="shared" si="11"/>
        <v>0</v>
      </c>
      <c r="I33" s="72">
        <f>I30+I31</f>
        <v>0</v>
      </c>
      <c r="J33" s="72">
        <f t="shared" ref="J33:K33" si="12">J30+J31</f>
        <v>0</v>
      </c>
      <c r="K33" s="70">
        <f t="shared" si="12"/>
        <v>0</v>
      </c>
      <c r="L33" s="73"/>
      <c r="M33" s="73"/>
      <c r="N33" s="73"/>
      <c r="O33" s="73"/>
      <c r="P33" s="73"/>
      <c r="Q33" s="73"/>
      <c r="R33" s="74">
        <f t="shared" ref="R33" si="13">R31+R30</f>
        <v>0</v>
      </c>
      <c r="S33" s="74">
        <f>S31</f>
        <v>0</v>
      </c>
      <c r="T33" s="75"/>
      <c r="U33" s="74">
        <f>U31</f>
        <v>0</v>
      </c>
      <c r="V33" s="75"/>
      <c r="W33" s="75"/>
      <c r="X33" s="86">
        <v>0</v>
      </c>
      <c r="Y33" s="77"/>
      <c r="Z33" s="81">
        <f>Z30</f>
        <v>0</v>
      </c>
      <c r="AA33" s="74">
        <f t="shared" ref="AA33:AD33" si="14">AA31+AA30</f>
        <v>0</v>
      </c>
      <c r="AB33" s="74">
        <f t="shared" si="14"/>
        <v>0</v>
      </c>
      <c r="AC33" s="74">
        <f t="shared" si="14"/>
        <v>0</v>
      </c>
      <c r="AD33" s="74">
        <f t="shared" si="14"/>
        <v>0</v>
      </c>
      <c r="AE33" s="74">
        <v>0</v>
      </c>
      <c r="AF33" s="74">
        <v>0</v>
      </c>
      <c r="AG33" s="74">
        <f>AG30+AG31</f>
        <v>0</v>
      </c>
      <c r="AH33" s="74">
        <f t="shared" ref="AH33:AJ33" si="15">AH30+AH31</f>
        <v>0</v>
      </c>
      <c r="AI33" s="74">
        <f t="shared" si="15"/>
        <v>0</v>
      </c>
      <c r="AJ33" s="74">
        <f t="shared" si="15"/>
        <v>0</v>
      </c>
      <c r="AK33" s="72" t="e">
        <f>AK30+AK31</f>
        <v>#REF!</v>
      </c>
      <c r="AL33" s="72" t="e">
        <f t="shared" ref="AL33:BC33" si="16">AL30+AL31</f>
        <v>#REF!</v>
      </c>
      <c r="AM33" s="88"/>
      <c r="AN33" s="88"/>
      <c r="AO33" s="72" t="e">
        <f t="shared" si="16"/>
        <v>#REF!</v>
      </c>
      <c r="AP33" s="72" t="e">
        <f t="shared" si="16"/>
        <v>#REF!</v>
      </c>
      <c r="AQ33" s="72" t="e">
        <f t="shared" si="16"/>
        <v>#REF!</v>
      </c>
      <c r="AR33" s="72" t="e">
        <f t="shared" si="16"/>
        <v>#REF!</v>
      </c>
      <c r="AS33" s="72" t="e">
        <f>AS30+AS31</f>
        <v>#REF!</v>
      </c>
      <c r="AT33" s="72" t="e">
        <f t="shared" si="16"/>
        <v>#REF!</v>
      </c>
      <c r="AU33" s="73"/>
      <c r="AV33" s="73"/>
      <c r="AW33" s="73"/>
      <c r="AX33" s="73"/>
      <c r="AY33" s="73"/>
      <c r="AZ33" s="73"/>
      <c r="BA33" s="73"/>
      <c r="BB33" s="73"/>
      <c r="BC33" s="74" t="e">
        <f t="shared" si="16"/>
        <v>#REF!</v>
      </c>
      <c r="BD33" s="124"/>
      <c r="BE33" s="126"/>
      <c r="BF33" s="7"/>
      <c r="BG33" s="7"/>
      <c r="BH33" s="7"/>
      <c r="BI33" s="7"/>
      <c r="BO33" s="11"/>
    </row>
    <row r="34" spans="1:67" x14ac:dyDescent="0.55000000000000004">
      <c r="A34" s="63"/>
      <c r="B34" s="63"/>
      <c r="C34" s="63"/>
      <c r="D34" s="63"/>
      <c r="E34" s="70"/>
      <c r="F34" s="70"/>
      <c r="G34" s="62"/>
      <c r="H34" s="70"/>
      <c r="I34" s="63"/>
      <c r="J34" s="63"/>
      <c r="K34" s="72"/>
      <c r="L34" s="63"/>
      <c r="M34" s="63"/>
      <c r="N34" s="72"/>
      <c r="O34" s="63"/>
      <c r="P34" s="63"/>
      <c r="Q34" s="72"/>
      <c r="R34" s="74"/>
      <c r="S34" s="76"/>
      <c r="T34" s="81"/>
      <c r="U34" s="76"/>
      <c r="V34" s="81"/>
      <c r="W34" s="81"/>
      <c r="X34" s="19"/>
      <c r="Y34" s="82"/>
      <c r="Z34" s="78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80"/>
      <c r="AL34" s="80"/>
      <c r="AM34" s="80"/>
      <c r="AN34" s="80"/>
      <c r="AO34" s="80"/>
      <c r="AP34" s="212"/>
      <c r="AQ34" s="80"/>
      <c r="AR34" s="80"/>
      <c r="AS34" s="80"/>
      <c r="AT34" s="80"/>
      <c r="AU34" s="83"/>
      <c r="AV34" s="80"/>
      <c r="AW34" s="80"/>
      <c r="AX34" s="80"/>
      <c r="AY34" s="83"/>
      <c r="AZ34" s="80"/>
      <c r="BA34" s="80"/>
      <c r="BB34" s="80"/>
      <c r="BC34" s="76"/>
      <c r="BD34" s="124"/>
      <c r="BE34" s="126"/>
      <c r="BF34" s="7"/>
      <c r="BG34" s="7"/>
      <c r="BH34" s="7"/>
      <c r="BI34" s="7"/>
      <c r="BO34" s="11"/>
    </row>
    <row r="35" spans="1:67" x14ac:dyDescent="0.55000000000000004">
      <c r="A35" s="63">
        <v>1</v>
      </c>
      <c r="B35" s="63">
        <v>1</v>
      </c>
      <c r="C35" s="63" t="s">
        <v>51</v>
      </c>
      <c r="D35" s="63" t="s">
        <v>53</v>
      </c>
      <c r="E35" s="70">
        <v>0</v>
      </c>
      <c r="F35" s="71"/>
      <c r="G35" s="70">
        <v>0</v>
      </c>
      <c r="H35" s="70">
        <v>0</v>
      </c>
      <c r="I35" s="72">
        <v>0</v>
      </c>
      <c r="J35" s="72">
        <v>0</v>
      </c>
      <c r="K35" s="72">
        <v>0</v>
      </c>
      <c r="L35" s="73"/>
      <c r="M35" s="73"/>
      <c r="N35" s="73"/>
      <c r="O35" s="73"/>
      <c r="P35" s="73"/>
      <c r="Q35" s="73"/>
      <c r="R35" s="74">
        <v>0</v>
      </c>
      <c r="S35" s="76">
        <v>0</v>
      </c>
      <c r="T35" s="75"/>
      <c r="U35" s="76">
        <v>0</v>
      </c>
      <c r="V35" s="75"/>
      <c r="W35" s="75"/>
      <c r="X35" s="19">
        <v>0</v>
      </c>
      <c r="Y35" s="77"/>
      <c r="Z35" s="78">
        <f>AC35/24</f>
        <v>0</v>
      </c>
      <c r="AA35" s="76">
        <f>AD35/24</f>
        <v>0</v>
      </c>
      <c r="AB35" s="76">
        <v>0</v>
      </c>
      <c r="AC35" s="76">
        <v>0</v>
      </c>
      <c r="AD35" s="79">
        <f>AE35+AF35+AG35+AH35+AI35+AJ35</f>
        <v>0</v>
      </c>
      <c r="AE35" s="76">
        <v>0</v>
      </c>
      <c r="AF35" s="76">
        <v>0</v>
      </c>
      <c r="AG35" s="76">
        <v>0</v>
      </c>
      <c r="AH35" s="76">
        <v>0</v>
      </c>
      <c r="AI35" s="76">
        <v>0</v>
      </c>
      <c r="AJ35" s="76">
        <v>0</v>
      </c>
      <c r="AK35" s="80" t="e">
        <f>E35+#REF!</f>
        <v>#REF!</v>
      </c>
      <c r="AL35" s="80" t="e">
        <f>E35+#REF!</f>
        <v>#REF!</v>
      </c>
      <c r="AM35" s="88"/>
      <c r="AN35" s="88"/>
      <c r="AO35" s="80" t="e">
        <f>G35+#REF!</f>
        <v>#REF!</v>
      </c>
      <c r="AP35" s="80" t="e">
        <f>G35+#REF!</f>
        <v>#REF!</v>
      </c>
      <c r="AQ35" s="80" t="e">
        <f>I35+#REF!</f>
        <v>#REF!</v>
      </c>
      <c r="AR35" s="80" t="e">
        <f>J35+#REF!</f>
        <v>#REF!</v>
      </c>
      <c r="AS35" s="80" t="e">
        <f>K35+#REF!</f>
        <v>#REF!</v>
      </c>
      <c r="AT35" s="80" t="e">
        <f>I35+#REF!</f>
        <v>#REF!</v>
      </c>
      <c r="AU35" s="73"/>
      <c r="AV35" s="73"/>
      <c r="AW35" s="73"/>
      <c r="AX35" s="73"/>
      <c r="AY35" s="73"/>
      <c r="AZ35" s="73"/>
      <c r="BA35" s="73"/>
      <c r="BB35" s="73"/>
      <c r="BC35" s="76" t="e">
        <f>Z35+#REF!</f>
        <v>#REF!</v>
      </c>
      <c r="BD35" s="124"/>
      <c r="BE35" s="126"/>
      <c r="BF35" s="7"/>
      <c r="BG35" s="7"/>
      <c r="BH35" s="7"/>
      <c r="BI35" s="7"/>
      <c r="BO35" s="11"/>
    </row>
    <row r="36" spans="1:67" x14ac:dyDescent="0.55000000000000004">
      <c r="A36" s="63">
        <v>2</v>
      </c>
      <c r="B36" s="63">
        <v>3</v>
      </c>
      <c r="C36" s="63" t="s">
        <v>51</v>
      </c>
      <c r="D36" s="63" t="s">
        <v>53</v>
      </c>
      <c r="E36" s="70">
        <v>0</v>
      </c>
      <c r="F36" s="71"/>
      <c r="G36" s="70">
        <f>ROUND((H36-E36),3)</f>
        <v>0</v>
      </c>
      <c r="H36" s="70">
        <f>(E36*100)/99.454</f>
        <v>0</v>
      </c>
      <c r="I36" s="72">
        <v>0</v>
      </c>
      <c r="J36" s="72">
        <v>0</v>
      </c>
      <c r="K36" s="72">
        <v>0</v>
      </c>
      <c r="L36" s="73"/>
      <c r="M36" s="73"/>
      <c r="N36" s="73"/>
      <c r="O36" s="73"/>
      <c r="P36" s="73"/>
      <c r="Q36" s="73"/>
      <c r="R36" s="74">
        <v>0</v>
      </c>
      <c r="S36" s="91">
        <v>0</v>
      </c>
      <c r="T36" s="75"/>
      <c r="U36" s="76">
        <v>0</v>
      </c>
      <c r="V36" s="75"/>
      <c r="W36" s="75"/>
      <c r="X36" s="19">
        <v>0</v>
      </c>
      <c r="Y36" s="77"/>
      <c r="Z36" s="78">
        <v>0</v>
      </c>
      <c r="AA36" s="76">
        <f>AD36/24</f>
        <v>0</v>
      </c>
      <c r="AB36" s="76">
        <v>0</v>
      </c>
      <c r="AC36" s="19">
        <v>0</v>
      </c>
      <c r="AD36" s="76">
        <v>0</v>
      </c>
      <c r="AE36" s="76">
        <v>0</v>
      </c>
      <c r="AF36" s="76">
        <v>0</v>
      </c>
      <c r="AG36" s="76">
        <v>0</v>
      </c>
      <c r="AH36" s="76">
        <v>0</v>
      </c>
      <c r="AI36" s="76">
        <v>0</v>
      </c>
      <c r="AJ36" s="76">
        <v>0</v>
      </c>
      <c r="AK36" s="80" t="e">
        <f>E36+#REF!</f>
        <v>#REF!</v>
      </c>
      <c r="AL36" s="80" t="e">
        <f>E36+#REF!</f>
        <v>#REF!</v>
      </c>
      <c r="AM36" s="88"/>
      <c r="AN36" s="88"/>
      <c r="AO36" s="80" t="e">
        <f>G36+#REF!</f>
        <v>#REF!</v>
      </c>
      <c r="AP36" s="80" t="e">
        <f>G36+#REF!</f>
        <v>#REF!</v>
      </c>
      <c r="AQ36" s="80" t="e">
        <f>I36+#REF!</f>
        <v>#REF!</v>
      </c>
      <c r="AR36" s="80" t="e">
        <f>J36+#REF!</f>
        <v>#REF!</v>
      </c>
      <c r="AS36" s="80" t="e">
        <f>K36+#REF!</f>
        <v>#REF!</v>
      </c>
      <c r="AT36" s="80" t="e">
        <f>I36+#REF!</f>
        <v>#REF!</v>
      </c>
      <c r="AU36" s="73"/>
      <c r="AV36" s="73"/>
      <c r="AW36" s="73"/>
      <c r="AX36" s="73"/>
      <c r="AY36" s="73"/>
      <c r="AZ36" s="73"/>
      <c r="BA36" s="73"/>
      <c r="BB36" s="73"/>
      <c r="BC36" s="76" t="e">
        <f>Z36+#REF!</f>
        <v>#REF!</v>
      </c>
      <c r="BD36" s="124"/>
      <c r="BE36" s="126"/>
      <c r="BF36" s="7"/>
      <c r="BG36" s="7"/>
      <c r="BH36" s="7"/>
      <c r="BI36" s="7"/>
      <c r="BO36" s="11"/>
    </row>
    <row r="37" spans="1:67" x14ac:dyDescent="0.55000000000000004">
      <c r="A37" s="63"/>
      <c r="B37" s="63"/>
      <c r="C37" s="63"/>
      <c r="D37" s="63"/>
      <c r="E37" s="70"/>
      <c r="F37" s="70"/>
      <c r="G37" s="62"/>
      <c r="H37" s="70"/>
      <c r="I37" s="63"/>
      <c r="J37" s="63"/>
      <c r="K37" s="72"/>
      <c r="L37" s="63"/>
      <c r="M37" s="63"/>
      <c r="N37" s="72"/>
      <c r="O37" s="63"/>
      <c r="P37" s="63"/>
      <c r="Q37" s="72"/>
      <c r="R37" s="74"/>
      <c r="S37" s="76"/>
      <c r="T37" s="81"/>
      <c r="U37" s="76"/>
      <c r="V37" s="81"/>
      <c r="W37" s="81"/>
      <c r="X37" s="19"/>
      <c r="Y37" s="82"/>
      <c r="Z37" s="78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3"/>
      <c r="AV37" s="80"/>
      <c r="AW37" s="80"/>
      <c r="AX37" s="80"/>
      <c r="AY37" s="83"/>
      <c r="AZ37" s="80"/>
      <c r="BA37" s="80"/>
      <c r="BB37" s="80"/>
      <c r="BC37" s="76"/>
      <c r="BD37" s="124"/>
      <c r="BE37" s="126"/>
      <c r="BF37" s="7"/>
      <c r="BG37" s="7"/>
      <c r="BH37" s="7"/>
      <c r="BI37" s="7"/>
      <c r="BO37" s="11"/>
    </row>
    <row r="38" spans="1:67" x14ac:dyDescent="0.55000000000000004">
      <c r="A38" s="331" t="s">
        <v>52</v>
      </c>
      <c r="B38" s="331"/>
      <c r="C38" s="331"/>
      <c r="D38" s="63"/>
      <c r="E38" s="70">
        <f>E35+E36</f>
        <v>0</v>
      </c>
      <c r="F38" s="71"/>
      <c r="G38" s="70">
        <f t="shared" ref="G38:H38" si="17">G35+G36</f>
        <v>0</v>
      </c>
      <c r="H38" s="70">
        <f t="shared" si="17"/>
        <v>0</v>
      </c>
      <c r="I38" s="72">
        <f>I35+I36</f>
        <v>0</v>
      </c>
      <c r="J38" s="72">
        <f t="shared" ref="J38:K38" si="18">J35+J36</f>
        <v>0</v>
      </c>
      <c r="K38" s="72">
        <f t="shared" si="18"/>
        <v>0</v>
      </c>
      <c r="L38" s="73"/>
      <c r="M38" s="73"/>
      <c r="N38" s="73"/>
      <c r="O38" s="73"/>
      <c r="P38" s="73"/>
      <c r="Q38" s="73"/>
      <c r="R38" s="74">
        <f>R36+R35</f>
        <v>0</v>
      </c>
      <c r="S38" s="91">
        <v>0</v>
      </c>
      <c r="T38" s="75"/>
      <c r="U38" s="76">
        <v>0</v>
      </c>
      <c r="V38" s="75"/>
      <c r="W38" s="75"/>
      <c r="X38" s="19">
        <v>0</v>
      </c>
      <c r="Y38" s="77"/>
      <c r="Z38" s="78">
        <f>Z36</f>
        <v>0</v>
      </c>
      <c r="AA38" s="76">
        <f t="shared" ref="AA38:AJ38" si="19">AA36+AA35</f>
        <v>0</v>
      </c>
      <c r="AB38" s="76">
        <f t="shared" si="19"/>
        <v>0</v>
      </c>
      <c r="AC38" s="76">
        <f t="shared" si="19"/>
        <v>0</v>
      </c>
      <c r="AD38" s="76">
        <f t="shared" si="19"/>
        <v>0</v>
      </c>
      <c r="AE38" s="76">
        <f t="shared" si="19"/>
        <v>0</v>
      </c>
      <c r="AF38" s="76">
        <f t="shared" si="19"/>
        <v>0</v>
      </c>
      <c r="AG38" s="76">
        <f t="shared" si="19"/>
        <v>0</v>
      </c>
      <c r="AH38" s="76">
        <f t="shared" si="19"/>
        <v>0</v>
      </c>
      <c r="AI38" s="76">
        <f t="shared" si="19"/>
        <v>0</v>
      </c>
      <c r="AJ38" s="76">
        <f t="shared" si="19"/>
        <v>0</v>
      </c>
      <c r="AK38" s="80" t="e">
        <f>AK35+AK36</f>
        <v>#REF!</v>
      </c>
      <c r="AL38" s="80" t="e">
        <f t="shared" ref="AL38:BC38" si="20">AL35+AL36</f>
        <v>#REF!</v>
      </c>
      <c r="AM38" s="88"/>
      <c r="AN38" s="88"/>
      <c r="AO38" s="80" t="e">
        <f t="shared" si="20"/>
        <v>#REF!</v>
      </c>
      <c r="AP38" s="80" t="e">
        <f t="shared" si="20"/>
        <v>#REF!</v>
      </c>
      <c r="AQ38" s="80" t="e">
        <f t="shared" si="20"/>
        <v>#REF!</v>
      </c>
      <c r="AR38" s="80" t="e">
        <f t="shared" si="20"/>
        <v>#REF!</v>
      </c>
      <c r="AS38" s="80" t="e">
        <f>AS35+AS36</f>
        <v>#REF!</v>
      </c>
      <c r="AT38" s="80" t="e">
        <f>AT35+AT36</f>
        <v>#REF!</v>
      </c>
      <c r="AU38" s="73"/>
      <c r="AV38" s="73"/>
      <c r="AW38" s="73"/>
      <c r="AX38" s="73"/>
      <c r="AY38" s="73"/>
      <c r="AZ38" s="73"/>
      <c r="BA38" s="73"/>
      <c r="BB38" s="73"/>
      <c r="BC38" s="76" t="e">
        <f t="shared" si="20"/>
        <v>#REF!</v>
      </c>
      <c r="BD38" s="124"/>
      <c r="BE38" s="126"/>
      <c r="BF38" s="7"/>
      <c r="BG38" s="7"/>
      <c r="BH38" s="7"/>
      <c r="BI38" s="7"/>
      <c r="BO38" s="11"/>
    </row>
    <row r="39" spans="1:67" x14ac:dyDescent="0.55000000000000004">
      <c r="A39" s="210"/>
      <c r="B39" s="210"/>
      <c r="C39" s="210"/>
      <c r="D39" s="63"/>
      <c r="E39" s="70"/>
      <c r="F39" s="70"/>
      <c r="G39" s="70"/>
      <c r="H39" s="70"/>
      <c r="I39" s="72"/>
      <c r="J39" s="72"/>
      <c r="K39" s="72"/>
      <c r="L39" s="72"/>
      <c r="M39" s="72"/>
      <c r="N39" s="72"/>
      <c r="O39" s="72"/>
      <c r="P39" s="72"/>
      <c r="Q39" s="72"/>
      <c r="R39" s="74"/>
      <c r="S39" s="76"/>
      <c r="T39" s="81"/>
      <c r="U39" s="76"/>
      <c r="V39" s="81"/>
      <c r="W39" s="81"/>
      <c r="X39" s="19"/>
      <c r="Y39" s="82"/>
      <c r="Z39" s="78"/>
      <c r="AA39" s="76"/>
      <c r="AB39" s="76"/>
      <c r="AC39" s="76"/>
      <c r="AD39" s="79"/>
      <c r="AE39" s="79"/>
      <c r="AF39" s="79"/>
      <c r="AG39" s="79"/>
      <c r="AH39" s="79"/>
      <c r="AI39" s="79"/>
      <c r="AJ39" s="79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3"/>
      <c r="AV39" s="80"/>
      <c r="AW39" s="80"/>
      <c r="AX39" s="80"/>
      <c r="AY39" s="83"/>
      <c r="AZ39" s="80"/>
      <c r="BA39" s="80"/>
      <c r="BB39" s="80"/>
      <c r="BC39" s="76"/>
      <c r="BD39" s="124"/>
      <c r="BE39" s="126"/>
      <c r="BF39" s="7"/>
      <c r="BG39" s="7"/>
      <c r="BH39" s="7"/>
      <c r="BI39" s="7"/>
      <c r="BO39" s="11"/>
    </row>
    <row r="40" spans="1:67" x14ac:dyDescent="0.55000000000000004">
      <c r="A40" s="210">
        <v>1</v>
      </c>
      <c r="B40" s="210">
        <v>1</v>
      </c>
      <c r="C40" s="210" t="s">
        <v>51</v>
      </c>
      <c r="D40" s="63" t="s">
        <v>54</v>
      </c>
      <c r="E40" s="70">
        <v>0</v>
      </c>
      <c r="F40" s="71"/>
      <c r="G40" s="70">
        <v>0</v>
      </c>
      <c r="H40" s="70">
        <v>0</v>
      </c>
      <c r="I40" s="72">
        <v>0</v>
      </c>
      <c r="J40" s="72">
        <v>0</v>
      </c>
      <c r="K40" s="72">
        <v>0</v>
      </c>
      <c r="L40" s="73"/>
      <c r="M40" s="73"/>
      <c r="N40" s="73"/>
      <c r="O40" s="73"/>
      <c r="P40" s="73"/>
      <c r="Q40" s="73"/>
      <c r="R40" s="74">
        <v>0</v>
      </c>
      <c r="S40" s="76">
        <v>0</v>
      </c>
      <c r="T40" s="75"/>
      <c r="U40" s="76">
        <v>0</v>
      </c>
      <c r="V40" s="75"/>
      <c r="W40" s="75"/>
      <c r="X40" s="19">
        <v>0</v>
      </c>
      <c r="Y40" s="77"/>
      <c r="Z40" s="78">
        <v>0</v>
      </c>
      <c r="AA40" s="76">
        <v>0</v>
      </c>
      <c r="AB40" s="76">
        <v>0</v>
      </c>
      <c r="AC40" s="76">
        <v>0</v>
      </c>
      <c r="AD40" s="79">
        <v>0</v>
      </c>
      <c r="AE40" s="79">
        <v>0</v>
      </c>
      <c r="AF40" s="79">
        <v>0</v>
      </c>
      <c r="AG40" s="79">
        <v>0</v>
      </c>
      <c r="AH40" s="79">
        <v>0</v>
      </c>
      <c r="AI40" s="79">
        <v>0</v>
      </c>
      <c r="AJ40" s="79">
        <v>0</v>
      </c>
      <c r="AK40" s="80" t="e">
        <f>E40+#REF!</f>
        <v>#REF!</v>
      </c>
      <c r="AL40" s="80" t="e">
        <f>E40+#REF!</f>
        <v>#REF!</v>
      </c>
      <c r="AM40" s="88"/>
      <c r="AN40" s="88"/>
      <c r="AO40" s="80" t="e">
        <f>G40+#REF!</f>
        <v>#REF!</v>
      </c>
      <c r="AP40" s="80" t="e">
        <f>G40+#REF!</f>
        <v>#REF!</v>
      </c>
      <c r="AQ40" s="80" t="e">
        <f>I40+#REF!</f>
        <v>#REF!</v>
      </c>
      <c r="AR40" s="80" t="e">
        <f>J40+#REF!</f>
        <v>#REF!</v>
      </c>
      <c r="AS40" s="80" t="e">
        <f>K40+#REF!</f>
        <v>#REF!</v>
      </c>
      <c r="AT40" s="80" t="e">
        <f>I40+#REF!</f>
        <v>#REF!</v>
      </c>
      <c r="AU40" s="73"/>
      <c r="AV40" s="73"/>
      <c r="AW40" s="73"/>
      <c r="AX40" s="73"/>
      <c r="AY40" s="73"/>
      <c r="AZ40" s="73"/>
      <c r="BA40" s="73"/>
      <c r="BB40" s="73"/>
      <c r="BC40" s="76" t="e">
        <f>Z40+#REF!</f>
        <v>#REF!</v>
      </c>
      <c r="BD40" s="124"/>
      <c r="BE40" s="126"/>
      <c r="BF40" s="7"/>
      <c r="BG40" s="7"/>
      <c r="BH40" s="7"/>
      <c r="BI40" s="7"/>
      <c r="BO40" s="11"/>
    </row>
    <row r="41" spans="1:67" x14ac:dyDescent="0.55000000000000004">
      <c r="A41" s="63">
        <v>2</v>
      </c>
      <c r="B41" s="63">
        <v>3</v>
      </c>
      <c r="C41" s="63" t="s">
        <v>51</v>
      </c>
      <c r="D41" s="63" t="s">
        <v>54</v>
      </c>
      <c r="E41" s="70">
        <v>0</v>
      </c>
      <c r="F41" s="71"/>
      <c r="G41" s="70">
        <f>ROUND((H41-E41),3)</f>
        <v>0</v>
      </c>
      <c r="H41" s="70">
        <f>(E41*100)/76.446</f>
        <v>0</v>
      </c>
      <c r="I41" s="72">
        <v>0</v>
      </c>
      <c r="J41" s="72">
        <v>0</v>
      </c>
      <c r="K41" s="72">
        <v>0</v>
      </c>
      <c r="L41" s="73"/>
      <c r="M41" s="73"/>
      <c r="N41" s="73"/>
      <c r="O41" s="73"/>
      <c r="P41" s="73"/>
      <c r="Q41" s="73"/>
      <c r="R41" s="74">
        <v>0</v>
      </c>
      <c r="S41" s="91">
        <v>0</v>
      </c>
      <c r="T41" s="75"/>
      <c r="U41" s="76">
        <v>0</v>
      </c>
      <c r="V41" s="75"/>
      <c r="W41" s="75"/>
      <c r="X41" s="19">
        <v>0</v>
      </c>
      <c r="Y41" s="77"/>
      <c r="Z41" s="78">
        <f>AC41/24</f>
        <v>0</v>
      </c>
      <c r="AA41" s="76">
        <f>AG41/24</f>
        <v>0</v>
      </c>
      <c r="AB41" s="76">
        <v>0</v>
      </c>
      <c r="AC41" s="19">
        <v>0</v>
      </c>
      <c r="AD41" s="76">
        <v>0</v>
      </c>
      <c r="AE41" s="76">
        <v>0</v>
      </c>
      <c r="AF41" s="76">
        <v>0</v>
      </c>
      <c r="AG41" s="76">
        <v>0</v>
      </c>
      <c r="AH41" s="76">
        <v>0</v>
      </c>
      <c r="AI41" s="76">
        <v>0</v>
      </c>
      <c r="AJ41" s="76">
        <v>0</v>
      </c>
      <c r="AK41" s="80" t="e">
        <f>E41+#REF!</f>
        <v>#REF!</v>
      </c>
      <c r="AL41" s="80" t="e">
        <f>E41+#REF!</f>
        <v>#REF!</v>
      </c>
      <c r="AM41" s="88"/>
      <c r="AN41" s="88"/>
      <c r="AO41" s="80" t="e">
        <f>G41+#REF!</f>
        <v>#REF!</v>
      </c>
      <c r="AP41" s="80" t="e">
        <f>G41+#REF!</f>
        <v>#REF!</v>
      </c>
      <c r="AQ41" s="80" t="e">
        <f>I41+#REF!</f>
        <v>#REF!</v>
      </c>
      <c r="AR41" s="80" t="e">
        <f>J41+#REF!</f>
        <v>#REF!</v>
      </c>
      <c r="AS41" s="80" t="e">
        <f>K41+#REF!</f>
        <v>#REF!</v>
      </c>
      <c r="AT41" s="80" t="e">
        <f>I41+#REF!</f>
        <v>#REF!</v>
      </c>
      <c r="AU41" s="73"/>
      <c r="AV41" s="73"/>
      <c r="AW41" s="73"/>
      <c r="AX41" s="73"/>
      <c r="AY41" s="73"/>
      <c r="AZ41" s="73"/>
      <c r="BA41" s="73"/>
      <c r="BB41" s="73"/>
      <c r="BC41" s="76" t="e">
        <f>Z41+#REF!</f>
        <v>#REF!</v>
      </c>
      <c r="BD41" s="124"/>
      <c r="BE41" s="126"/>
      <c r="BF41" s="7"/>
      <c r="BG41" s="7"/>
      <c r="BH41" s="7"/>
      <c r="BI41" s="7"/>
      <c r="BO41" s="11"/>
    </row>
    <row r="42" spans="1:67" x14ac:dyDescent="0.55000000000000004">
      <c r="A42" s="210"/>
      <c r="B42" s="210"/>
      <c r="C42" s="210"/>
      <c r="D42" s="63"/>
      <c r="E42" s="70"/>
      <c r="F42" s="70"/>
      <c r="G42" s="70"/>
      <c r="H42" s="70"/>
      <c r="I42" s="72"/>
      <c r="J42" s="72"/>
      <c r="K42" s="72"/>
      <c r="L42" s="72"/>
      <c r="M42" s="72"/>
      <c r="N42" s="72"/>
      <c r="O42" s="72"/>
      <c r="P42" s="72"/>
      <c r="Q42" s="72"/>
      <c r="R42" s="74"/>
      <c r="S42" s="76"/>
      <c r="T42" s="81"/>
      <c r="U42" s="76"/>
      <c r="V42" s="81"/>
      <c r="W42" s="81"/>
      <c r="X42" s="19"/>
      <c r="Y42" s="82"/>
      <c r="Z42" s="78"/>
      <c r="AA42" s="76"/>
      <c r="AB42" s="76"/>
      <c r="AC42" s="76"/>
      <c r="AD42" s="79"/>
      <c r="AE42" s="79"/>
      <c r="AF42" s="79"/>
      <c r="AG42" s="79"/>
      <c r="AH42" s="79"/>
      <c r="AI42" s="79"/>
      <c r="AJ42" s="79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3"/>
      <c r="AV42" s="80"/>
      <c r="AW42" s="80"/>
      <c r="AX42" s="80"/>
      <c r="AY42" s="83"/>
      <c r="AZ42" s="80"/>
      <c r="BA42" s="80"/>
      <c r="BB42" s="80"/>
      <c r="BC42" s="76"/>
      <c r="BD42" s="124"/>
      <c r="BE42" s="126"/>
      <c r="BF42" s="7"/>
      <c r="BG42" s="7"/>
      <c r="BH42" s="7"/>
      <c r="BI42" s="7"/>
      <c r="BO42" s="11"/>
    </row>
    <row r="43" spans="1:67" x14ac:dyDescent="0.55000000000000004">
      <c r="A43" s="331" t="s">
        <v>52</v>
      </c>
      <c r="B43" s="331"/>
      <c r="C43" s="331"/>
      <c r="D43" s="63"/>
      <c r="E43" s="70">
        <f>E41+E40</f>
        <v>0</v>
      </c>
      <c r="F43" s="71"/>
      <c r="G43" s="70">
        <f>G41+G40</f>
        <v>0</v>
      </c>
      <c r="H43" s="70">
        <f>H41+H40</f>
        <v>0</v>
      </c>
      <c r="I43" s="72">
        <f>I41+I40</f>
        <v>0</v>
      </c>
      <c r="J43" s="72">
        <f>J41+J40</f>
        <v>0</v>
      </c>
      <c r="K43" s="72">
        <f>K41+K40</f>
        <v>0</v>
      </c>
      <c r="L43" s="73"/>
      <c r="M43" s="73"/>
      <c r="N43" s="73"/>
      <c r="O43" s="73"/>
      <c r="P43" s="73"/>
      <c r="Q43" s="73"/>
      <c r="R43" s="74">
        <v>0</v>
      </c>
      <c r="S43" s="76">
        <f>S41+S40</f>
        <v>0</v>
      </c>
      <c r="T43" s="75"/>
      <c r="U43" s="76">
        <f>U41+U40</f>
        <v>0</v>
      </c>
      <c r="V43" s="75"/>
      <c r="W43" s="75"/>
      <c r="X43" s="19">
        <v>0</v>
      </c>
      <c r="Y43" s="77"/>
      <c r="Z43" s="78">
        <f>Z41+Z40</f>
        <v>0</v>
      </c>
      <c r="AA43" s="78">
        <f t="shared" ref="AA43:AJ43" si="21">AA41+AA40</f>
        <v>0</v>
      </c>
      <c r="AB43" s="78">
        <f t="shared" si="21"/>
        <v>0</v>
      </c>
      <c r="AC43" s="78">
        <f t="shared" si="21"/>
        <v>0</v>
      </c>
      <c r="AD43" s="78">
        <f t="shared" si="21"/>
        <v>0</v>
      </c>
      <c r="AE43" s="78">
        <f t="shared" si="21"/>
        <v>0</v>
      </c>
      <c r="AF43" s="78">
        <f t="shared" si="21"/>
        <v>0</v>
      </c>
      <c r="AG43" s="78">
        <f t="shared" si="21"/>
        <v>0</v>
      </c>
      <c r="AH43" s="78">
        <f t="shared" si="21"/>
        <v>0</v>
      </c>
      <c r="AI43" s="78">
        <f t="shared" si="21"/>
        <v>0</v>
      </c>
      <c r="AJ43" s="78">
        <f t="shared" si="21"/>
        <v>0</v>
      </c>
      <c r="AK43" s="80" t="e">
        <f>AK41+AK40</f>
        <v>#REF!</v>
      </c>
      <c r="AL43" s="80" t="e">
        <f>AL41+AL40</f>
        <v>#REF!</v>
      </c>
      <c r="AM43" s="88"/>
      <c r="AN43" s="88"/>
      <c r="AO43" s="80" t="e">
        <f>AO40+AO41</f>
        <v>#REF!</v>
      </c>
      <c r="AP43" s="80" t="e">
        <f>AP40+AP41</f>
        <v>#REF!</v>
      </c>
      <c r="AQ43" s="80" t="e">
        <f>AQ40+AQ41</f>
        <v>#REF!</v>
      </c>
      <c r="AR43" s="80" t="e">
        <f t="shared" ref="AR43" si="22">AR40+AR41</f>
        <v>#REF!</v>
      </c>
      <c r="AS43" s="80" t="e">
        <f>AS40+AS41</f>
        <v>#REF!</v>
      </c>
      <c r="AT43" s="80" t="e">
        <f>AT40+AT41</f>
        <v>#REF!</v>
      </c>
      <c r="AU43" s="73"/>
      <c r="AV43" s="73"/>
      <c r="AW43" s="73"/>
      <c r="AX43" s="73"/>
      <c r="AY43" s="73"/>
      <c r="AZ43" s="73"/>
      <c r="BA43" s="73"/>
      <c r="BB43" s="73"/>
      <c r="BC43" s="76" t="e">
        <f>BC40+BC41</f>
        <v>#REF!</v>
      </c>
      <c r="BD43" s="124"/>
      <c r="BE43" s="126"/>
      <c r="BF43" s="7"/>
      <c r="BG43" s="7"/>
      <c r="BH43" s="7"/>
      <c r="BI43" s="7"/>
      <c r="BO43" s="11"/>
    </row>
    <row r="44" spans="1:67" x14ac:dyDescent="0.55000000000000004">
      <c r="A44" s="63"/>
      <c r="B44" s="63"/>
      <c r="C44" s="63"/>
      <c r="D44" s="63"/>
      <c r="E44" s="70"/>
      <c r="F44" s="70"/>
      <c r="G44" s="62"/>
      <c r="H44" s="70"/>
      <c r="I44" s="72"/>
      <c r="J44" s="72"/>
      <c r="K44" s="72"/>
      <c r="L44" s="72"/>
      <c r="M44" s="72"/>
      <c r="N44" s="72"/>
      <c r="O44" s="72"/>
      <c r="P44" s="72"/>
      <c r="Q44" s="72"/>
      <c r="R44" s="74"/>
      <c r="S44" s="76"/>
      <c r="T44" s="81"/>
      <c r="U44" s="76"/>
      <c r="V44" s="81"/>
      <c r="W44" s="81"/>
      <c r="X44" s="19"/>
      <c r="Y44" s="82"/>
      <c r="Z44" s="78"/>
      <c r="AA44" s="76"/>
      <c r="AB44" s="76"/>
      <c r="AC44" s="76"/>
      <c r="AD44" s="79"/>
      <c r="AE44" s="79"/>
      <c r="AF44" s="79"/>
      <c r="AG44" s="79"/>
      <c r="AH44" s="79"/>
      <c r="AI44" s="79"/>
      <c r="AJ44" s="79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3"/>
      <c r="AV44" s="80"/>
      <c r="AW44" s="80"/>
      <c r="AX44" s="80"/>
      <c r="AY44" s="83"/>
      <c r="AZ44" s="80"/>
      <c r="BA44" s="80"/>
      <c r="BB44" s="80"/>
      <c r="BC44" s="76"/>
      <c r="BD44" s="124"/>
      <c r="BE44" s="126"/>
      <c r="BF44" s="7"/>
      <c r="BG44" s="7"/>
      <c r="BH44" s="7"/>
      <c r="BI44" s="7"/>
      <c r="BO44" s="11"/>
    </row>
    <row r="45" spans="1:67" ht="30.75" customHeight="1" x14ac:dyDescent="0.55000000000000004">
      <c r="A45" s="332" t="s">
        <v>57</v>
      </c>
      <c r="B45" s="333"/>
      <c r="C45" s="333"/>
      <c r="D45" s="334"/>
      <c r="E45" s="72">
        <f>E33+E38+E43</f>
        <v>0</v>
      </c>
      <c r="F45" s="87"/>
      <c r="G45" s="72">
        <f>G33+G38+G43</f>
        <v>0</v>
      </c>
      <c r="H45" s="72">
        <f>ROUND((H33+H38+H43),3)</f>
        <v>0</v>
      </c>
      <c r="I45" s="72">
        <f>I33+I38+I43</f>
        <v>0</v>
      </c>
      <c r="J45" s="72">
        <f t="shared" ref="J45:K45" si="23">J33+J38+J43</f>
        <v>0</v>
      </c>
      <c r="K45" s="72">
        <f t="shared" si="23"/>
        <v>0</v>
      </c>
      <c r="L45" s="88"/>
      <c r="M45" s="88"/>
      <c r="N45" s="88"/>
      <c r="O45" s="88"/>
      <c r="P45" s="88"/>
      <c r="Q45" s="88"/>
      <c r="R45" s="74">
        <v>0</v>
      </c>
      <c r="S45" s="74">
        <f>S43+S38+S33</f>
        <v>0</v>
      </c>
      <c r="T45" s="89"/>
      <c r="U45" s="74">
        <f>U43+U38+U33</f>
        <v>0</v>
      </c>
      <c r="V45" s="89"/>
      <c r="W45" s="89"/>
      <c r="X45" s="86">
        <v>0</v>
      </c>
      <c r="Y45" s="90"/>
      <c r="Z45" s="76">
        <f>Z38+Z33+Z43</f>
        <v>0</v>
      </c>
      <c r="AA45" s="76">
        <f t="shared" ref="AA45:AJ45" si="24">AA38+AA33+AA43</f>
        <v>0</v>
      </c>
      <c r="AB45" s="76">
        <f>AB38+AB33+AB43</f>
        <v>0</v>
      </c>
      <c r="AC45" s="76">
        <f t="shared" si="24"/>
        <v>0</v>
      </c>
      <c r="AD45" s="76">
        <f t="shared" si="24"/>
        <v>0</v>
      </c>
      <c r="AE45" s="76">
        <f t="shared" si="24"/>
        <v>0</v>
      </c>
      <c r="AF45" s="76">
        <f t="shared" si="24"/>
        <v>0</v>
      </c>
      <c r="AG45" s="76">
        <f t="shared" si="24"/>
        <v>0</v>
      </c>
      <c r="AH45" s="76">
        <f t="shared" si="24"/>
        <v>0</v>
      </c>
      <c r="AI45" s="76">
        <f t="shared" si="24"/>
        <v>0</v>
      </c>
      <c r="AJ45" s="76">
        <f t="shared" si="24"/>
        <v>0</v>
      </c>
      <c r="AK45" s="80" t="e">
        <f>AK33+AK38+AK43</f>
        <v>#REF!</v>
      </c>
      <c r="AL45" s="80" t="e">
        <f>AL33+AL38+AL43</f>
        <v>#REF!</v>
      </c>
      <c r="AM45" s="88"/>
      <c r="AN45" s="88"/>
      <c r="AO45" s="80" t="e">
        <f t="shared" ref="AO45:AT45" si="25">AO33+AO38+AO43</f>
        <v>#REF!</v>
      </c>
      <c r="AP45" s="80" t="e">
        <f t="shared" si="25"/>
        <v>#REF!</v>
      </c>
      <c r="AQ45" s="80" t="e">
        <f t="shared" si="25"/>
        <v>#REF!</v>
      </c>
      <c r="AR45" s="80" t="e">
        <f t="shared" si="25"/>
        <v>#REF!</v>
      </c>
      <c r="AS45" s="80" t="e">
        <f t="shared" si="25"/>
        <v>#REF!</v>
      </c>
      <c r="AT45" s="80" t="e">
        <f t="shared" si="25"/>
        <v>#REF!</v>
      </c>
      <c r="AU45" s="88"/>
      <c r="AV45" s="88"/>
      <c r="AW45" s="88"/>
      <c r="AX45" s="88"/>
      <c r="AY45" s="88"/>
      <c r="AZ45" s="88"/>
      <c r="BA45" s="88"/>
      <c r="BB45" s="88"/>
      <c r="BC45" s="91" t="e">
        <f>BC33+BC38+BC43</f>
        <v>#REF!</v>
      </c>
      <c r="BD45" s="124"/>
      <c r="BE45" s="126"/>
      <c r="BF45" s="7"/>
      <c r="BG45" s="7"/>
      <c r="BH45" s="7"/>
      <c r="BI45" s="7"/>
      <c r="BO45" s="11"/>
    </row>
    <row r="46" spans="1:67" x14ac:dyDescent="0.55000000000000004">
      <c r="A46" s="84"/>
      <c r="B46" s="84"/>
      <c r="C46" s="84"/>
      <c r="D46" s="84"/>
      <c r="E46" s="70"/>
      <c r="F46" s="70"/>
      <c r="G46" s="62"/>
      <c r="H46" s="70"/>
      <c r="I46" s="72"/>
      <c r="J46" s="72"/>
      <c r="K46" s="72"/>
      <c r="L46" s="72"/>
      <c r="M46" s="72"/>
      <c r="N46" s="72"/>
      <c r="O46" s="72"/>
      <c r="P46" s="72"/>
      <c r="Q46" s="72"/>
      <c r="R46" s="74"/>
      <c r="S46" s="76"/>
      <c r="T46" s="76"/>
      <c r="U46" s="76"/>
      <c r="V46" s="76"/>
      <c r="W46" s="76"/>
      <c r="X46" s="19"/>
      <c r="Y46" s="19"/>
      <c r="Z46" s="78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80"/>
      <c r="AL46" s="80"/>
      <c r="AM46" s="80"/>
      <c r="AN46" s="80"/>
      <c r="AO46" s="80"/>
      <c r="AP46" s="212"/>
      <c r="AQ46" s="80"/>
      <c r="AR46" s="80"/>
      <c r="AS46" s="80"/>
      <c r="AT46" s="80"/>
      <c r="AU46" s="83"/>
      <c r="AV46" s="80"/>
      <c r="AW46" s="80"/>
      <c r="AX46" s="80"/>
      <c r="AY46" s="83"/>
      <c r="AZ46" s="80"/>
      <c r="BA46" s="80"/>
      <c r="BB46" s="80"/>
      <c r="BC46" s="76"/>
      <c r="BD46" s="124"/>
      <c r="BE46" s="126"/>
      <c r="BF46" s="7"/>
      <c r="BG46" s="7"/>
      <c r="BH46" s="7"/>
      <c r="BI46" s="7"/>
      <c r="BO46" s="11"/>
    </row>
    <row r="47" spans="1:67" s="60" customFormat="1" x14ac:dyDescent="0.55000000000000004">
      <c r="A47" s="322" t="s">
        <v>66</v>
      </c>
      <c r="B47" s="323"/>
      <c r="C47" s="323"/>
      <c r="D47" s="323"/>
      <c r="E47" s="324"/>
      <c r="F47" s="199"/>
      <c r="G47" s="62"/>
      <c r="H47" s="70"/>
      <c r="I47" s="72"/>
      <c r="J47" s="63"/>
      <c r="K47" s="72"/>
      <c r="L47" s="72"/>
      <c r="M47" s="63"/>
      <c r="N47" s="72"/>
      <c r="O47" s="72"/>
      <c r="P47" s="63"/>
      <c r="Q47" s="72"/>
      <c r="R47" s="74"/>
      <c r="S47" s="76"/>
      <c r="T47" s="76"/>
      <c r="U47" s="76"/>
      <c r="V47" s="76"/>
      <c r="W47" s="76"/>
      <c r="X47" s="19"/>
      <c r="Y47" s="19"/>
      <c r="Z47" s="78"/>
      <c r="AA47" s="76"/>
      <c r="AB47" s="76"/>
      <c r="AC47" s="76"/>
      <c r="AD47" s="76"/>
      <c r="AE47" s="79"/>
      <c r="AF47" s="79"/>
      <c r="AG47" s="79"/>
      <c r="AH47" s="79"/>
      <c r="AI47" s="79"/>
      <c r="AJ47" s="79"/>
      <c r="AK47" s="212"/>
      <c r="AL47" s="80"/>
      <c r="AM47" s="212"/>
      <c r="AN47" s="80"/>
      <c r="AO47" s="212"/>
      <c r="AP47" s="212"/>
      <c r="AQ47" s="80"/>
      <c r="AR47" s="80"/>
      <c r="AS47" s="80"/>
      <c r="AT47" s="80"/>
      <c r="AU47" s="83"/>
      <c r="AV47" s="80"/>
      <c r="AW47" s="80"/>
      <c r="AX47" s="80"/>
      <c r="AY47" s="83"/>
      <c r="AZ47" s="80"/>
      <c r="BA47" s="80"/>
      <c r="BB47" s="80"/>
      <c r="BC47" s="76"/>
      <c r="BD47" s="124"/>
      <c r="BE47" s="126"/>
      <c r="BF47" s="59"/>
      <c r="BG47" s="59"/>
      <c r="BH47" s="59"/>
      <c r="BI47" s="59"/>
      <c r="BO47" s="61"/>
    </row>
    <row r="48" spans="1:67" x14ac:dyDescent="0.55000000000000004">
      <c r="A48" s="197"/>
      <c r="B48" s="198"/>
      <c r="C48" s="198"/>
      <c r="D48" s="198"/>
      <c r="E48" s="203"/>
      <c r="F48" s="203"/>
      <c r="G48" s="62"/>
      <c r="H48" s="70"/>
      <c r="I48" s="63"/>
      <c r="J48" s="72"/>
      <c r="K48" s="72"/>
      <c r="L48" s="63"/>
      <c r="M48" s="63"/>
      <c r="N48" s="72"/>
      <c r="O48" s="63"/>
      <c r="P48" s="63"/>
      <c r="Q48" s="72"/>
      <c r="R48" s="74"/>
      <c r="S48" s="76"/>
      <c r="T48" s="92"/>
      <c r="U48" s="76"/>
      <c r="V48" s="92"/>
      <c r="W48" s="92"/>
      <c r="X48" s="19"/>
      <c r="Y48" s="93"/>
      <c r="Z48" s="78"/>
      <c r="AA48" s="76"/>
      <c r="AB48" s="76"/>
      <c r="AC48" s="76"/>
      <c r="AD48" s="76"/>
      <c r="AE48" s="79"/>
      <c r="AF48" s="79"/>
      <c r="AG48" s="79"/>
      <c r="AH48" s="79"/>
      <c r="AI48" s="79"/>
      <c r="AJ48" s="79"/>
      <c r="AK48" s="80"/>
      <c r="AL48" s="80"/>
      <c r="AM48" s="212"/>
      <c r="AN48" s="80"/>
      <c r="AO48" s="212"/>
      <c r="AP48" s="212"/>
      <c r="AQ48" s="80"/>
      <c r="AR48" s="80"/>
      <c r="AS48" s="80"/>
      <c r="AT48" s="80"/>
      <c r="AU48" s="83"/>
      <c r="AV48" s="80"/>
      <c r="AW48" s="80"/>
      <c r="AX48" s="80"/>
      <c r="AY48" s="83"/>
      <c r="AZ48" s="80"/>
      <c r="BA48" s="80"/>
      <c r="BB48" s="80"/>
      <c r="BC48" s="76"/>
      <c r="BD48" s="124"/>
      <c r="BE48" s="126"/>
      <c r="BF48" s="7"/>
      <c r="BG48" s="7"/>
      <c r="BH48" s="7"/>
      <c r="BI48" s="7"/>
      <c r="BO48" s="11"/>
    </row>
    <row r="49" spans="1:67" x14ac:dyDescent="0.55000000000000004">
      <c r="A49" s="63">
        <v>1</v>
      </c>
      <c r="B49" s="198">
        <v>1</v>
      </c>
      <c r="C49" s="63" t="s">
        <v>51</v>
      </c>
      <c r="D49" s="63" t="s">
        <v>67</v>
      </c>
      <c r="E49" s="94">
        <v>9.98</v>
      </c>
      <c r="F49" s="73"/>
      <c r="G49" s="95">
        <f>ROUND((H49-E49),3)</f>
        <v>3.6909999999999998</v>
      </c>
      <c r="H49" s="70">
        <f>(E49*100)/73</f>
        <v>13.671232876712329</v>
      </c>
      <c r="I49" s="72">
        <v>3019.09</v>
      </c>
      <c r="J49" s="72">
        <v>3018.0320000000002</v>
      </c>
      <c r="K49" s="72">
        <v>3003.319</v>
      </c>
      <c r="L49" s="73"/>
      <c r="M49" s="73"/>
      <c r="N49" s="73"/>
      <c r="O49" s="73"/>
      <c r="P49" s="73"/>
      <c r="Q49" s="73"/>
      <c r="R49" s="74">
        <f>G49/H49*100</f>
        <v>26.998296593186371</v>
      </c>
      <c r="S49" s="76">
        <f>E49/Z49</f>
        <v>0.32193548387096776</v>
      </c>
      <c r="T49" s="73"/>
      <c r="U49" s="76">
        <f>I49/Z49</f>
        <v>97.39</v>
      </c>
      <c r="V49" s="96"/>
      <c r="W49" s="96"/>
      <c r="X49" s="19">
        <f>S49/U49*1000</f>
        <v>3.3056318294585454</v>
      </c>
      <c r="Y49" s="97"/>
      <c r="Z49" s="78">
        <f>AC49/24</f>
        <v>31</v>
      </c>
      <c r="AA49" s="76">
        <f>AD49/24</f>
        <v>0</v>
      </c>
      <c r="AB49" s="76">
        <f>AD4</f>
        <v>744</v>
      </c>
      <c r="AC49" s="76">
        <f>AB49-AG49-AH49</f>
        <v>744</v>
      </c>
      <c r="AD49" s="79">
        <f>AE49+AF49+AG49+AH49+AI49+AJ49</f>
        <v>0</v>
      </c>
      <c r="AE49" s="79">
        <v>0</v>
      </c>
      <c r="AF49" s="79">
        <v>0</v>
      </c>
      <c r="AG49" s="79">
        <v>0</v>
      </c>
      <c r="AH49" s="79">
        <v>0</v>
      </c>
      <c r="AI49" s="79">
        <v>0</v>
      </c>
      <c r="AJ49" s="79">
        <v>0</v>
      </c>
      <c r="AK49" s="80" t="e">
        <f>E49+#REF!</f>
        <v>#REF!</v>
      </c>
      <c r="AL49" s="80" t="e">
        <f>E49+#REF!</f>
        <v>#REF!</v>
      </c>
      <c r="AM49" s="88"/>
      <c r="AN49" s="88"/>
      <c r="AO49" s="80" t="e">
        <f>G49+#REF!</f>
        <v>#REF!</v>
      </c>
      <c r="AP49" s="80" t="e">
        <f>G49+#REF!</f>
        <v>#REF!</v>
      </c>
      <c r="AQ49" s="80" t="e">
        <f>I49+#REF!</f>
        <v>#REF!</v>
      </c>
      <c r="AR49" s="80" t="e">
        <f>J49+#REF!</f>
        <v>#REF!</v>
      </c>
      <c r="AS49" s="80" t="e">
        <f>K49+#REF!</f>
        <v>#REF!</v>
      </c>
      <c r="AT49" s="80" t="e">
        <f>I49+#REF!</f>
        <v>#REF!</v>
      </c>
      <c r="AU49" s="73"/>
      <c r="AV49" s="73"/>
      <c r="AW49" s="73"/>
      <c r="AX49" s="73"/>
      <c r="AY49" s="73"/>
      <c r="AZ49" s="73"/>
      <c r="BA49" s="73"/>
      <c r="BB49" s="73"/>
      <c r="BC49" s="76" t="e">
        <f>Z49+#REF!</f>
        <v>#REF!</v>
      </c>
      <c r="BD49" s="124" t="e">
        <f>SUM(#REF!)</f>
        <v>#REF!</v>
      </c>
      <c r="BE49" s="131" t="e">
        <f>SUM(#REF!)</f>
        <v>#REF!</v>
      </c>
      <c r="BF49" s="7" t="e">
        <f>SUM(#REF!)</f>
        <v>#REF!</v>
      </c>
      <c r="BG49" s="7" t="e">
        <f>BC49*24</f>
        <v>#REF!</v>
      </c>
      <c r="BH49" s="7"/>
      <c r="BI49" s="7"/>
      <c r="BO49" s="11"/>
    </row>
    <row r="50" spans="1:67" x14ac:dyDescent="0.55000000000000004">
      <c r="A50" s="63">
        <v>2</v>
      </c>
      <c r="B50" s="198">
        <v>3</v>
      </c>
      <c r="C50" s="63" t="s">
        <v>51</v>
      </c>
      <c r="D50" s="63" t="s">
        <v>67</v>
      </c>
      <c r="E50" s="94">
        <v>0</v>
      </c>
      <c r="F50" s="73"/>
      <c r="G50" s="95">
        <f t="shared" ref="G50:G54" si="26">ROUND((H50-E50),3)</f>
        <v>0</v>
      </c>
      <c r="H50" s="95">
        <v>0</v>
      </c>
      <c r="I50" s="72">
        <v>0</v>
      </c>
      <c r="J50" s="72">
        <v>0</v>
      </c>
      <c r="K50" s="72">
        <v>0</v>
      </c>
      <c r="L50" s="73"/>
      <c r="M50" s="73"/>
      <c r="N50" s="73"/>
      <c r="O50" s="73"/>
      <c r="P50" s="73"/>
      <c r="Q50" s="73"/>
      <c r="R50" s="74">
        <v>0</v>
      </c>
      <c r="S50" s="76">
        <v>0</v>
      </c>
      <c r="T50" s="73"/>
      <c r="U50" s="76">
        <v>0</v>
      </c>
      <c r="V50" s="96"/>
      <c r="W50" s="96"/>
      <c r="X50" s="19">
        <v>0</v>
      </c>
      <c r="Y50" s="97"/>
      <c r="Z50" s="78">
        <f>AC50/24</f>
        <v>0</v>
      </c>
      <c r="AA50" s="76">
        <f>AD50/24</f>
        <v>0</v>
      </c>
      <c r="AB50" s="76">
        <v>0</v>
      </c>
      <c r="AC50" s="76">
        <v>0</v>
      </c>
      <c r="AD50" s="79">
        <f>AE50+AF50+AG50+AH50+AI50+AJ50</f>
        <v>0</v>
      </c>
      <c r="AE50" s="79">
        <v>0</v>
      </c>
      <c r="AF50" s="79">
        <v>0</v>
      </c>
      <c r="AG50" s="79">
        <v>0</v>
      </c>
      <c r="AH50" s="79">
        <v>0</v>
      </c>
      <c r="AI50" s="79">
        <v>0</v>
      </c>
      <c r="AJ50" s="79">
        <v>0</v>
      </c>
      <c r="AK50" s="80" t="e">
        <f>E50+#REF!</f>
        <v>#REF!</v>
      </c>
      <c r="AL50" s="80" t="e">
        <f>E50+#REF!</f>
        <v>#REF!</v>
      </c>
      <c r="AM50" s="88"/>
      <c r="AN50" s="88"/>
      <c r="AO50" s="80" t="e">
        <f>G50+#REF!</f>
        <v>#REF!</v>
      </c>
      <c r="AP50" s="80" t="e">
        <f>G50+#REF!</f>
        <v>#REF!</v>
      </c>
      <c r="AQ50" s="80" t="e">
        <f>I50+#REF!</f>
        <v>#REF!</v>
      </c>
      <c r="AR50" s="80" t="e">
        <f>J50+#REF!</f>
        <v>#REF!</v>
      </c>
      <c r="AS50" s="80" t="e">
        <f>K50+#REF!</f>
        <v>#REF!</v>
      </c>
      <c r="AT50" s="80" t="e">
        <f>I50+#REF!</f>
        <v>#REF!</v>
      </c>
      <c r="AU50" s="73"/>
      <c r="AV50" s="73"/>
      <c r="AW50" s="73"/>
      <c r="AX50" s="73"/>
      <c r="AY50" s="73"/>
      <c r="AZ50" s="73"/>
      <c r="BA50" s="73"/>
      <c r="BB50" s="73"/>
      <c r="BC50" s="76" t="e">
        <f>Z50+#REF!</f>
        <v>#REF!</v>
      </c>
      <c r="BD50" s="124"/>
      <c r="BE50" s="131"/>
      <c r="BF50" s="7"/>
      <c r="BG50" s="7"/>
      <c r="BH50" s="7"/>
      <c r="BI50" s="7"/>
      <c r="BO50" s="11"/>
    </row>
    <row r="51" spans="1:67" x14ac:dyDescent="0.55000000000000004">
      <c r="A51" s="63">
        <v>3</v>
      </c>
      <c r="B51" s="198">
        <v>4</v>
      </c>
      <c r="C51" s="63" t="s">
        <v>51</v>
      </c>
      <c r="D51" s="63" t="s">
        <v>67</v>
      </c>
      <c r="E51" s="94">
        <v>0.154</v>
      </c>
      <c r="F51" s="73"/>
      <c r="G51" s="95">
        <f t="shared" si="26"/>
        <v>12.679</v>
      </c>
      <c r="H51" s="70">
        <f>(E51*100)/1.2</f>
        <v>12.833333333333334</v>
      </c>
      <c r="I51" s="72">
        <v>44.835999999999999</v>
      </c>
      <c r="J51" s="72">
        <v>44.82</v>
      </c>
      <c r="K51" s="72">
        <v>44.601999999999997</v>
      </c>
      <c r="L51" s="73"/>
      <c r="M51" s="73"/>
      <c r="N51" s="73"/>
      <c r="O51" s="73"/>
      <c r="P51" s="73"/>
      <c r="Q51" s="73"/>
      <c r="R51" s="98">
        <f>G51/H51*100</f>
        <v>98.797402597402595</v>
      </c>
      <c r="S51" s="76">
        <f>E51/Z51</f>
        <v>4.9677419354838713E-3</v>
      </c>
      <c r="T51" s="73"/>
      <c r="U51" s="76">
        <f>I51/Z51</f>
        <v>1.4463225806451612</v>
      </c>
      <c r="V51" s="96"/>
      <c r="W51" s="96"/>
      <c r="X51" s="19">
        <f t="shared" ref="X51:X53" si="27">S51/U51*1000</f>
        <v>3.4347399411187443</v>
      </c>
      <c r="Y51" s="97"/>
      <c r="Z51" s="78">
        <f t="shared" ref="Z51:AA54" si="28">AC51/24</f>
        <v>31</v>
      </c>
      <c r="AA51" s="76">
        <f t="shared" si="28"/>
        <v>0</v>
      </c>
      <c r="AB51" s="76">
        <f>AD4</f>
        <v>744</v>
      </c>
      <c r="AC51" s="76">
        <f>AB51-AG51-AH51</f>
        <v>744</v>
      </c>
      <c r="AD51" s="79">
        <f t="shared" ref="AD51:AD54" si="29">AE51+AF51+AG51+AH51+AI51+AJ51</f>
        <v>0</v>
      </c>
      <c r="AE51" s="79">
        <v>0</v>
      </c>
      <c r="AF51" s="79">
        <v>0</v>
      </c>
      <c r="AG51" s="79">
        <v>0</v>
      </c>
      <c r="AH51" s="79">
        <v>0</v>
      </c>
      <c r="AI51" s="79">
        <v>0</v>
      </c>
      <c r="AJ51" s="79">
        <v>0</v>
      </c>
      <c r="AK51" s="80" t="e">
        <f>E51+#REF!</f>
        <v>#REF!</v>
      </c>
      <c r="AL51" s="80" t="e">
        <f>E51+#REF!</f>
        <v>#REF!</v>
      </c>
      <c r="AM51" s="88"/>
      <c r="AN51" s="88"/>
      <c r="AO51" s="80" t="e">
        <f>G51+#REF!</f>
        <v>#REF!</v>
      </c>
      <c r="AP51" s="80" t="e">
        <f>G51+#REF!</f>
        <v>#REF!</v>
      </c>
      <c r="AQ51" s="80" t="e">
        <f>I51+#REF!</f>
        <v>#REF!</v>
      </c>
      <c r="AR51" s="80" t="e">
        <f>J51+#REF!</f>
        <v>#REF!</v>
      </c>
      <c r="AS51" s="80" t="e">
        <f>K51+#REF!</f>
        <v>#REF!</v>
      </c>
      <c r="AT51" s="80" t="e">
        <f>I51+#REF!</f>
        <v>#REF!</v>
      </c>
      <c r="AU51" s="73"/>
      <c r="AV51" s="73"/>
      <c r="AW51" s="73"/>
      <c r="AX51" s="73"/>
      <c r="AY51" s="73"/>
      <c r="AZ51" s="73"/>
      <c r="BA51" s="73"/>
      <c r="BB51" s="73"/>
      <c r="BC51" s="76" t="e">
        <f>Z51+#REF!</f>
        <v>#REF!</v>
      </c>
      <c r="BD51" s="124" t="e">
        <f>SUM(#REF!)</f>
        <v>#REF!</v>
      </c>
      <c r="BE51" s="131" t="e">
        <f>SUM(#REF!)</f>
        <v>#REF!</v>
      </c>
      <c r="BF51" s="7" t="e">
        <f>SUM(#REF!)</f>
        <v>#REF!</v>
      </c>
      <c r="BG51" s="7" t="e">
        <f t="shared" ref="BG51:BG53" si="30">BC51*24</f>
        <v>#REF!</v>
      </c>
      <c r="BH51" s="7"/>
      <c r="BI51" s="7"/>
      <c r="BO51" s="11"/>
    </row>
    <row r="52" spans="1:67" x14ac:dyDescent="0.55000000000000004">
      <c r="A52" s="63">
        <v>4</v>
      </c>
      <c r="B52" s="210">
        <v>9</v>
      </c>
      <c r="C52" s="63" t="s">
        <v>51</v>
      </c>
      <c r="D52" s="63" t="s">
        <v>67</v>
      </c>
      <c r="E52" s="94">
        <v>9.8010000000000002</v>
      </c>
      <c r="F52" s="71"/>
      <c r="G52" s="95">
        <f t="shared" si="26"/>
        <v>4.2</v>
      </c>
      <c r="H52" s="70">
        <f>(E52*100)/70</f>
        <v>14.001428571428571</v>
      </c>
      <c r="I52" s="72">
        <v>2962.942</v>
      </c>
      <c r="J52" s="72">
        <v>2961.9050000000002</v>
      </c>
      <c r="K52" s="72">
        <v>2947.4659999999999</v>
      </c>
      <c r="L52" s="73"/>
      <c r="M52" s="73"/>
      <c r="N52" s="73"/>
      <c r="O52" s="73"/>
      <c r="P52" s="73"/>
      <c r="Q52" s="73"/>
      <c r="R52" s="74">
        <f>G52/H52*100</f>
        <v>29.99693908784818</v>
      </c>
      <c r="S52" s="76">
        <f>E52/Z52</f>
        <v>0.31616129032258067</v>
      </c>
      <c r="T52" s="73"/>
      <c r="U52" s="76">
        <f>I52/Z52</f>
        <v>95.578774193548384</v>
      </c>
      <c r="V52" s="75"/>
      <c r="W52" s="75"/>
      <c r="X52" s="19">
        <f t="shared" si="27"/>
        <v>3.3078609031158899</v>
      </c>
      <c r="Y52" s="77"/>
      <c r="Z52" s="78">
        <f t="shared" si="28"/>
        <v>31</v>
      </c>
      <c r="AA52" s="76">
        <f t="shared" si="28"/>
        <v>0</v>
      </c>
      <c r="AB52" s="76">
        <f>AD4</f>
        <v>744</v>
      </c>
      <c r="AC52" s="76">
        <f>AB52-AG52-AH52</f>
        <v>744</v>
      </c>
      <c r="AD52" s="79">
        <f>AE52+AF52+AG52+AH52+AI52+AJ52</f>
        <v>0</v>
      </c>
      <c r="AE52" s="79">
        <v>0</v>
      </c>
      <c r="AF52" s="79">
        <v>0</v>
      </c>
      <c r="AG52" s="79">
        <v>0</v>
      </c>
      <c r="AH52" s="79">
        <v>0</v>
      </c>
      <c r="AI52" s="79">
        <v>0</v>
      </c>
      <c r="AJ52" s="79">
        <v>0</v>
      </c>
      <c r="AK52" s="80" t="e">
        <f>E52+#REF!</f>
        <v>#REF!</v>
      </c>
      <c r="AL52" s="80" t="e">
        <f>E52+#REF!</f>
        <v>#REF!</v>
      </c>
      <c r="AM52" s="88"/>
      <c r="AN52" s="88"/>
      <c r="AO52" s="80" t="e">
        <f>G52+#REF!</f>
        <v>#REF!</v>
      </c>
      <c r="AP52" s="80" t="e">
        <f>G52+#REF!</f>
        <v>#REF!</v>
      </c>
      <c r="AQ52" s="80" t="e">
        <f>I52+#REF!</f>
        <v>#REF!</v>
      </c>
      <c r="AR52" s="80" t="e">
        <f>J52+#REF!</f>
        <v>#REF!</v>
      </c>
      <c r="AS52" s="80" t="e">
        <f>K52+#REF!</f>
        <v>#REF!</v>
      </c>
      <c r="AT52" s="80" t="e">
        <f>I52+#REF!</f>
        <v>#REF!</v>
      </c>
      <c r="AU52" s="73"/>
      <c r="AV52" s="73"/>
      <c r="AW52" s="73"/>
      <c r="AX52" s="73"/>
      <c r="AY52" s="73"/>
      <c r="AZ52" s="73"/>
      <c r="BA52" s="73"/>
      <c r="BB52" s="73"/>
      <c r="BC52" s="76" t="e">
        <f>Z52+#REF!</f>
        <v>#REF!</v>
      </c>
      <c r="BD52" s="124" t="e">
        <f>SUM(#REF!)</f>
        <v>#REF!</v>
      </c>
      <c r="BE52" s="131" t="e">
        <f>SUM(#REF!)</f>
        <v>#REF!</v>
      </c>
      <c r="BF52" s="7" t="e">
        <f>SUM(#REF!)</f>
        <v>#REF!</v>
      </c>
      <c r="BG52" s="7" t="e">
        <f t="shared" si="30"/>
        <v>#REF!</v>
      </c>
      <c r="BH52" s="7"/>
      <c r="BI52" s="7"/>
      <c r="BO52" s="11"/>
    </row>
    <row r="53" spans="1:67" x14ac:dyDescent="0.55000000000000004">
      <c r="A53" s="63">
        <v>5</v>
      </c>
      <c r="B53" s="210">
        <v>10</v>
      </c>
      <c r="C53" s="63" t="s">
        <v>51</v>
      </c>
      <c r="D53" s="63" t="s">
        <v>67</v>
      </c>
      <c r="E53" s="94">
        <v>7.6890000000000001</v>
      </c>
      <c r="F53" s="71"/>
      <c r="G53" s="95">
        <f t="shared" si="26"/>
        <v>3.6179999999999999</v>
      </c>
      <c r="H53" s="70">
        <f>(E53*100)/68</f>
        <v>11.30735294117647</v>
      </c>
      <c r="I53" s="72">
        <v>2326.2779999999998</v>
      </c>
      <c r="J53" s="72">
        <v>2325.4639999999999</v>
      </c>
      <c r="K53" s="72">
        <v>2314.1280000000002</v>
      </c>
      <c r="L53" s="73"/>
      <c r="M53" s="73"/>
      <c r="N53" s="73"/>
      <c r="O53" s="73"/>
      <c r="P53" s="73"/>
      <c r="Q53" s="73"/>
      <c r="R53" s="74">
        <f>G53/H53*100</f>
        <v>31.996878657822865</v>
      </c>
      <c r="S53" s="76">
        <f>E53/Z53</f>
        <v>0.24803225806451612</v>
      </c>
      <c r="T53" s="73"/>
      <c r="U53" s="76">
        <f>I53/Z53</f>
        <v>75.041225806451607</v>
      </c>
      <c r="V53" s="75"/>
      <c r="W53" s="75"/>
      <c r="X53" s="19">
        <f t="shared" si="27"/>
        <v>3.3052799364478367</v>
      </c>
      <c r="Y53" s="77"/>
      <c r="Z53" s="78">
        <f>AC53/24</f>
        <v>31</v>
      </c>
      <c r="AA53" s="76">
        <f t="shared" si="28"/>
        <v>0</v>
      </c>
      <c r="AB53" s="76">
        <f>AD4</f>
        <v>744</v>
      </c>
      <c r="AC53" s="76">
        <f>AB53-AG53-AH53</f>
        <v>744</v>
      </c>
      <c r="AD53" s="79">
        <f>AE53+AF53+AG53+AH53+AI53+AJ53</f>
        <v>0</v>
      </c>
      <c r="AE53" s="79">
        <v>0</v>
      </c>
      <c r="AF53" s="79">
        <v>0</v>
      </c>
      <c r="AG53" s="79">
        <v>0</v>
      </c>
      <c r="AH53" s="79">
        <v>0</v>
      </c>
      <c r="AI53" s="79">
        <v>0</v>
      </c>
      <c r="AJ53" s="79">
        <v>0</v>
      </c>
      <c r="AK53" s="80" t="e">
        <f>E53+#REF!</f>
        <v>#REF!</v>
      </c>
      <c r="AL53" s="80" t="e">
        <f>E53+#REF!</f>
        <v>#REF!</v>
      </c>
      <c r="AM53" s="88"/>
      <c r="AN53" s="88"/>
      <c r="AO53" s="80" t="e">
        <f>G53+#REF!</f>
        <v>#REF!</v>
      </c>
      <c r="AP53" s="80" t="e">
        <f>G53+#REF!</f>
        <v>#REF!</v>
      </c>
      <c r="AQ53" s="80" t="e">
        <f>I53+#REF!</f>
        <v>#REF!</v>
      </c>
      <c r="AR53" s="80" t="e">
        <f>J53+#REF!</f>
        <v>#REF!</v>
      </c>
      <c r="AS53" s="80" t="e">
        <f>K53+#REF!</f>
        <v>#REF!</v>
      </c>
      <c r="AT53" s="80" t="e">
        <f>I53+#REF!</f>
        <v>#REF!</v>
      </c>
      <c r="AU53" s="73"/>
      <c r="AV53" s="73"/>
      <c r="AW53" s="73"/>
      <c r="AX53" s="73"/>
      <c r="AY53" s="73"/>
      <c r="AZ53" s="73"/>
      <c r="BA53" s="73"/>
      <c r="BB53" s="73"/>
      <c r="BC53" s="76" t="e">
        <f>Z53+#REF!</f>
        <v>#REF!</v>
      </c>
      <c r="BD53" s="124" t="e">
        <f>SUM(#REF!)</f>
        <v>#REF!</v>
      </c>
      <c r="BE53" s="131" t="e">
        <f>SUM(#REF!)</f>
        <v>#REF!</v>
      </c>
      <c r="BF53" s="7" t="e">
        <f>SUM(#REF!)</f>
        <v>#REF!</v>
      </c>
      <c r="BG53" s="7" t="e">
        <f t="shared" si="30"/>
        <v>#REF!</v>
      </c>
      <c r="BH53" s="7"/>
      <c r="BI53" s="7"/>
      <c r="BO53" s="11"/>
    </row>
    <row r="54" spans="1:67" x14ac:dyDescent="0.55000000000000004">
      <c r="A54" s="63">
        <v>6</v>
      </c>
      <c r="B54" s="210" t="s">
        <v>77</v>
      </c>
      <c r="C54" s="63" t="s">
        <v>51</v>
      </c>
      <c r="D54" s="63" t="s">
        <v>67</v>
      </c>
      <c r="E54" s="70">
        <v>0</v>
      </c>
      <c r="F54" s="71"/>
      <c r="G54" s="70">
        <f t="shared" si="26"/>
        <v>0</v>
      </c>
      <c r="H54" s="70">
        <f>ROUND((I54-F54),3)</f>
        <v>0</v>
      </c>
      <c r="I54" s="72">
        <v>0</v>
      </c>
      <c r="J54" s="72">
        <v>0</v>
      </c>
      <c r="K54" s="72">
        <v>0</v>
      </c>
      <c r="L54" s="73"/>
      <c r="M54" s="73"/>
      <c r="N54" s="73"/>
      <c r="O54" s="73"/>
      <c r="P54" s="73"/>
      <c r="Q54" s="73"/>
      <c r="R54" s="74">
        <v>0</v>
      </c>
      <c r="S54" s="76">
        <v>0</v>
      </c>
      <c r="T54" s="73"/>
      <c r="U54" s="76">
        <v>0</v>
      </c>
      <c r="V54" s="75"/>
      <c r="W54" s="75"/>
      <c r="X54" s="19">
        <v>0</v>
      </c>
      <c r="Y54" s="77"/>
      <c r="Z54" s="78">
        <f t="shared" si="28"/>
        <v>0</v>
      </c>
      <c r="AA54" s="76">
        <f t="shared" si="28"/>
        <v>0</v>
      </c>
      <c r="AB54" s="76">
        <v>0</v>
      </c>
      <c r="AC54" s="76">
        <v>0</v>
      </c>
      <c r="AD54" s="79">
        <f t="shared" si="29"/>
        <v>0</v>
      </c>
      <c r="AE54" s="79">
        <v>0</v>
      </c>
      <c r="AF54" s="79">
        <v>0</v>
      </c>
      <c r="AG54" s="79">
        <v>0</v>
      </c>
      <c r="AH54" s="79">
        <v>0</v>
      </c>
      <c r="AI54" s="79">
        <v>0</v>
      </c>
      <c r="AJ54" s="79">
        <v>0</v>
      </c>
      <c r="AK54" s="80" t="e">
        <f>E54+#REF!</f>
        <v>#REF!</v>
      </c>
      <c r="AL54" s="80" t="e">
        <f>E54+#REF!</f>
        <v>#REF!</v>
      </c>
      <c r="AM54" s="88"/>
      <c r="AN54" s="88"/>
      <c r="AO54" s="80" t="e">
        <f>G54+#REF!</f>
        <v>#REF!</v>
      </c>
      <c r="AP54" s="80" t="e">
        <f>G54+#REF!</f>
        <v>#REF!</v>
      </c>
      <c r="AQ54" s="80" t="e">
        <f>I54+#REF!</f>
        <v>#REF!</v>
      </c>
      <c r="AR54" s="80" t="e">
        <f>J54+#REF!</f>
        <v>#REF!</v>
      </c>
      <c r="AS54" s="80" t="e">
        <f>K54+#REF!</f>
        <v>#REF!</v>
      </c>
      <c r="AT54" s="80" t="e">
        <f>I54+#REF!</f>
        <v>#REF!</v>
      </c>
      <c r="AU54" s="73"/>
      <c r="AV54" s="73"/>
      <c r="AW54" s="73"/>
      <c r="AX54" s="73"/>
      <c r="AY54" s="73"/>
      <c r="AZ54" s="73"/>
      <c r="BA54" s="73"/>
      <c r="BB54" s="73"/>
      <c r="BC54" s="76" t="e">
        <f>Z54+#REF!</f>
        <v>#REF!</v>
      </c>
      <c r="BD54" s="124"/>
      <c r="BE54" s="131"/>
      <c r="BF54" s="7"/>
      <c r="BG54" s="7"/>
      <c r="BH54" s="7"/>
      <c r="BI54" s="7"/>
      <c r="BO54" s="11"/>
    </row>
    <row r="55" spans="1:67" x14ac:dyDescent="0.55000000000000004">
      <c r="A55" s="63"/>
      <c r="B55" s="63"/>
      <c r="C55" s="63"/>
      <c r="D55" s="63"/>
      <c r="E55" s="70"/>
      <c r="F55" s="70"/>
      <c r="G55" s="62"/>
      <c r="H55" s="70"/>
      <c r="I55" s="72"/>
      <c r="J55" s="72"/>
      <c r="K55" s="72"/>
      <c r="L55" s="72"/>
      <c r="M55" s="72"/>
      <c r="N55" s="72"/>
      <c r="O55" s="72"/>
      <c r="P55" s="72"/>
      <c r="Q55" s="72"/>
      <c r="R55" s="74"/>
      <c r="S55" s="76"/>
      <c r="T55" s="76"/>
      <c r="U55" s="76"/>
      <c r="V55" s="76"/>
      <c r="W55" s="76"/>
      <c r="X55" s="19"/>
      <c r="Y55" s="19"/>
      <c r="Z55" s="78"/>
      <c r="AA55" s="76"/>
      <c r="AB55" s="76"/>
      <c r="AC55" s="76"/>
      <c r="AD55" s="79"/>
      <c r="AE55" s="79"/>
      <c r="AF55" s="79"/>
      <c r="AG55" s="79"/>
      <c r="AH55" s="79"/>
      <c r="AI55" s="79"/>
      <c r="AJ55" s="79"/>
      <c r="AK55" s="80"/>
      <c r="AL55" s="80"/>
      <c r="AM55" s="80"/>
      <c r="AN55" s="80"/>
      <c r="AO55" s="80"/>
      <c r="AP55" s="80"/>
      <c r="AQ55" s="80"/>
      <c r="AR55" s="80"/>
      <c r="AS55" s="80"/>
      <c r="AT55" s="80"/>
      <c r="AU55" s="83"/>
      <c r="AV55" s="80"/>
      <c r="AW55" s="80"/>
      <c r="AX55" s="80"/>
      <c r="AY55" s="83"/>
      <c r="AZ55" s="80"/>
      <c r="BA55" s="80"/>
      <c r="BB55" s="80"/>
      <c r="BC55" s="76"/>
      <c r="BD55" s="124"/>
      <c r="BE55" s="126"/>
      <c r="BF55" s="7"/>
      <c r="BG55" s="7"/>
      <c r="BH55" s="7"/>
      <c r="BI55" s="7"/>
      <c r="BO55" s="11"/>
    </row>
    <row r="56" spans="1:67" x14ac:dyDescent="0.55000000000000004">
      <c r="A56" s="328" t="s">
        <v>68</v>
      </c>
      <c r="B56" s="329"/>
      <c r="C56" s="330"/>
      <c r="D56" s="63"/>
      <c r="E56" s="70">
        <f>E49+E50+E51+E52+E53+E54</f>
        <v>27.624000000000002</v>
      </c>
      <c r="F56" s="70"/>
      <c r="G56" s="70">
        <f>G49+G50+G51+G52+G53+G54</f>
        <v>24.187999999999999</v>
      </c>
      <c r="H56" s="70">
        <f>ROUND(H49,3)+ROUND(H51,3)+ROUND(H52,3)+ROUND(H53,3)</f>
        <v>51.811999999999998</v>
      </c>
      <c r="I56" s="72">
        <f>I49+I50+I51+I52+I53+I54</f>
        <v>8353.1460000000006</v>
      </c>
      <c r="J56" s="72">
        <f>J49+J50+J51+J52+J53+J54</f>
        <v>8350.2210000000014</v>
      </c>
      <c r="K56" s="70">
        <f>K49+K50+K51+K52+K53+K54</f>
        <v>8309.5149999999994</v>
      </c>
      <c r="L56" s="73"/>
      <c r="M56" s="73"/>
      <c r="N56" s="73"/>
      <c r="O56" s="73"/>
      <c r="P56" s="73"/>
      <c r="Q56" s="73"/>
      <c r="R56" s="74">
        <f>G56/H56*100</f>
        <v>46.684165830309581</v>
      </c>
      <c r="S56" s="74">
        <f>S49+S50+S51+S52+S53+S54</f>
        <v>0.89109677419354838</v>
      </c>
      <c r="T56" s="74"/>
      <c r="U56" s="74">
        <f>U49+U50+U51+U52+U53+U54</f>
        <v>269.45632258064518</v>
      </c>
      <c r="V56" s="74">
        <f>V49+V50+V51+V52+V53+V54</f>
        <v>0</v>
      </c>
      <c r="W56" s="74">
        <f>W49+W50+W51+W52+W53+W54</f>
        <v>0</v>
      </c>
      <c r="X56" s="86">
        <f>S56/U56*1000</f>
        <v>3.3070174997539845</v>
      </c>
      <c r="Y56" s="86">
        <f>Y49+Y50+Y51+Y52+Y53+Y54</f>
        <v>0</v>
      </c>
      <c r="Z56" s="81">
        <f>Z49+Z50+Z51+Z52+Z53+Z54</f>
        <v>124</v>
      </c>
      <c r="AA56" s="74">
        <f>AA49+AA50+AA51+AA52+AA53</f>
        <v>0</v>
      </c>
      <c r="AB56" s="74">
        <f>AB49+AB50+AB51+AB52+AB53+AB54</f>
        <v>2976</v>
      </c>
      <c r="AC56" s="74">
        <f>AC49+AC50+AC51+AC52+AC53+AC54</f>
        <v>2976</v>
      </c>
      <c r="AD56" s="74">
        <f t="shared" ref="AD56:AJ56" si="31">AD49+AD50+AD51+AD52+AD53+AD54</f>
        <v>0</v>
      </c>
      <c r="AE56" s="74">
        <f t="shared" si="31"/>
        <v>0</v>
      </c>
      <c r="AF56" s="74">
        <f t="shared" si="31"/>
        <v>0</v>
      </c>
      <c r="AG56" s="74">
        <f t="shared" si="31"/>
        <v>0</v>
      </c>
      <c r="AH56" s="74">
        <f t="shared" si="31"/>
        <v>0</v>
      </c>
      <c r="AI56" s="74">
        <f t="shared" si="31"/>
        <v>0</v>
      </c>
      <c r="AJ56" s="74">
        <f t="shared" si="31"/>
        <v>0</v>
      </c>
      <c r="AK56" s="72" t="e">
        <f>AK49+AK50+AK51+AK52+AK53+AK54</f>
        <v>#REF!</v>
      </c>
      <c r="AL56" s="72" t="e">
        <f>AL49+AL50+AL51+AL52+AL53+AL54</f>
        <v>#REF!</v>
      </c>
      <c r="AM56" s="88"/>
      <c r="AN56" s="88"/>
      <c r="AO56" s="72" t="e">
        <f t="shared" ref="AO56:AT56" si="32">AO49+AO50+AO51+AO52+AO53+AO54</f>
        <v>#REF!</v>
      </c>
      <c r="AP56" s="72" t="e">
        <f t="shared" si="32"/>
        <v>#REF!</v>
      </c>
      <c r="AQ56" s="72" t="e">
        <f t="shared" si="32"/>
        <v>#REF!</v>
      </c>
      <c r="AR56" s="72" t="e">
        <f t="shared" si="32"/>
        <v>#REF!</v>
      </c>
      <c r="AS56" s="72" t="e">
        <f t="shared" si="32"/>
        <v>#REF!</v>
      </c>
      <c r="AT56" s="72" t="e">
        <f t="shared" si="32"/>
        <v>#REF!</v>
      </c>
      <c r="AU56" s="73"/>
      <c r="AV56" s="73"/>
      <c r="AW56" s="73"/>
      <c r="AX56" s="73"/>
      <c r="AY56" s="73"/>
      <c r="AZ56" s="73"/>
      <c r="BA56" s="73"/>
      <c r="BB56" s="73"/>
      <c r="BC56" s="74" t="e">
        <f t="shared" ref="BC56" si="33">BC49+BC50+BC51+BC52+BC53+BC54</f>
        <v>#REF!</v>
      </c>
      <c r="BD56" s="124"/>
      <c r="BE56" s="130"/>
      <c r="BF56" s="7"/>
      <c r="BG56" s="7"/>
      <c r="BH56" s="7"/>
      <c r="BI56" s="7"/>
      <c r="BO56" s="11"/>
    </row>
    <row r="57" spans="1:67" x14ac:dyDescent="0.55000000000000004">
      <c r="A57" s="63"/>
      <c r="B57" s="63"/>
      <c r="C57" s="63"/>
      <c r="D57" s="63"/>
      <c r="E57" s="70"/>
      <c r="F57" s="70"/>
      <c r="G57" s="62"/>
      <c r="H57" s="70"/>
      <c r="I57" s="72"/>
      <c r="J57" s="72"/>
      <c r="K57" s="72"/>
      <c r="L57" s="72"/>
      <c r="M57" s="72"/>
      <c r="N57" s="72"/>
      <c r="O57" s="72"/>
      <c r="P57" s="72"/>
      <c r="Q57" s="72"/>
      <c r="R57" s="74"/>
      <c r="S57" s="76"/>
      <c r="T57" s="76"/>
      <c r="U57" s="76"/>
      <c r="V57" s="76"/>
      <c r="W57" s="76"/>
      <c r="X57" s="19"/>
      <c r="Y57" s="19"/>
      <c r="Z57" s="78"/>
      <c r="AA57" s="76"/>
      <c r="AB57" s="76"/>
      <c r="AC57" s="76"/>
      <c r="AD57" s="79"/>
      <c r="AE57" s="79"/>
      <c r="AF57" s="79"/>
      <c r="AG57" s="79"/>
      <c r="AH57" s="79"/>
      <c r="AI57" s="79"/>
      <c r="AJ57" s="79"/>
      <c r="AK57" s="80"/>
      <c r="AL57" s="80"/>
      <c r="AM57" s="80"/>
      <c r="AN57" s="80"/>
      <c r="AO57" s="80"/>
      <c r="AP57" s="80"/>
      <c r="AQ57" s="80"/>
      <c r="AR57" s="80"/>
      <c r="AS57" s="80"/>
      <c r="AT57" s="80"/>
      <c r="AU57" s="83"/>
      <c r="AV57" s="80"/>
      <c r="AW57" s="80"/>
      <c r="AX57" s="80"/>
      <c r="AY57" s="83"/>
      <c r="AZ57" s="80"/>
      <c r="BA57" s="80"/>
      <c r="BB57" s="80"/>
      <c r="BC57" s="76"/>
      <c r="BD57" s="124"/>
      <c r="BE57" s="126"/>
      <c r="BF57" s="7"/>
      <c r="BG57" s="7"/>
      <c r="BH57" s="7"/>
      <c r="BI57" s="7"/>
      <c r="BO57" s="11"/>
    </row>
    <row r="58" spans="1:67" x14ac:dyDescent="0.55000000000000004">
      <c r="A58" s="63">
        <v>1</v>
      </c>
      <c r="B58" s="210">
        <v>9</v>
      </c>
      <c r="C58" s="63" t="s">
        <v>51</v>
      </c>
      <c r="D58" s="63" t="s">
        <v>91</v>
      </c>
      <c r="E58" s="71"/>
      <c r="F58" s="71"/>
      <c r="G58" s="71"/>
      <c r="H58" s="71"/>
      <c r="I58" s="87"/>
      <c r="J58" s="87"/>
      <c r="K58" s="71"/>
      <c r="L58" s="71"/>
      <c r="M58" s="71"/>
      <c r="N58" s="71"/>
      <c r="O58" s="71"/>
      <c r="P58" s="71"/>
      <c r="Q58" s="71"/>
      <c r="R58" s="71"/>
      <c r="S58" s="75"/>
      <c r="T58" s="75"/>
      <c r="U58" s="75"/>
      <c r="V58" s="75"/>
      <c r="W58" s="75"/>
      <c r="X58" s="77"/>
      <c r="Y58" s="77"/>
      <c r="Z58" s="75"/>
      <c r="AA58" s="75"/>
      <c r="AB58" s="75"/>
      <c r="AC58" s="75"/>
      <c r="AD58" s="75"/>
      <c r="AE58" s="75"/>
      <c r="AF58" s="75"/>
      <c r="AG58" s="75"/>
      <c r="AH58" s="75"/>
      <c r="AI58" s="75"/>
      <c r="AJ58" s="75"/>
      <c r="AK58" s="87"/>
      <c r="AL58" s="87"/>
      <c r="AM58" s="87"/>
      <c r="AN58" s="72">
        <v>1068</v>
      </c>
      <c r="AO58" s="87"/>
      <c r="AP58" s="87"/>
      <c r="AQ58" s="87"/>
      <c r="AR58" s="87"/>
      <c r="AS58" s="87"/>
      <c r="AT58" s="71"/>
      <c r="AU58" s="71"/>
      <c r="AV58" s="71"/>
      <c r="AW58" s="71"/>
      <c r="AX58" s="71"/>
      <c r="AY58" s="71"/>
      <c r="AZ58" s="71"/>
      <c r="BA58" s="71"/>
      <c r="BB58" s="71"/>
      <c r="BC58" s="71"/>
      <c r="BD58" s="124"/>
      <c r="BE58" s="126"/>
      <c r="BF58" s="7"/>
      <c r="BG58" s="7"/>
      <c r="BH58" s="7"/>
      <c r="BI58" s="7"/>
      <c r="BO58" s="11"/>
    </row>
    <row r="59" spans="1:67" x14ac:dyDescent="0.55000000000000004">
      <c r="A59" s="63"/>
      <c r="B59" s="63"/>
      <c r="C59" s="63"/>
      <c r="D59" s="63"/>
      <c r="E59" s="70"/>
      <c r="F59" s="70"/>
      <c r="G59" s="62"/>
      <c r="H59" s="70"/>
      <c r="I59" s="72"/>
      <c r="J59" s="72"/>
      <c r="K59" s="72"/>
      <c r="L59" s="72"/>
      <c r="M59" s="72"/>
      <c r="N59" s="72"/>
      <c r="O59" s="72"/>
      <c r="P59" s="72"/>
      <c r="Q59" s="72"/>
      <c r="R59" s="74"/>
      <c r="S59" s="76"/>
      <c r="T59" s="76"/>
      <c r="U59" s="76"/>
      <c r="V59" s="76"/>
      <c r="W59" s="76"/>
      <c r="X59" s="19"/>
      <c r="Y59" s="19"/>
      <c r="Z59" s="78"/>
      <c r="AA59" s="76"/>
      <c r="AB59" s="76"/>
      <c r="AC59" s="76"/>
      <c r="AD59" s="79"/>
      <c r="AE59" s="79"/>
      <c r="AF59" s="79"/>
      <c r="AG59" s="79"/>
      <c r="AH59" s="79"/>
      <c r="AI59" s="79"/>
      <c r="AJ59" s="79"/>
      <c r="AK59" s="80"/>
      <c r="AL59" s="80"/>
      <c r="AM59" s="80"/>
      <c r="AN59" s="80"/>
      <c r="AO59" s="80"/>
      <c r="AP59" s="80"/>
      <c r="AQ59" s="80"/>
      <c r="AR59" s="80"/>
      <c r="AS59" s="80"/>
      <c r="AT59" s="80"/>
      <c r="AU59" s="83"/>
      <c r="AV59" s="80"/>
      <c r="AW59" s="80"/>
      <c r="AX59" s="80"/>
      <c r="AY59" s="83"/>
      <c r="AZ59" s="80"/>
      <c r="BA59" s="80"/>
      <c r="BB59" s="80"/>
      <c r="BC59" s="76"/>
      <c r="BD59" s="124"/>
      <c r="BE59" s="126"/>
      <c r="BF59" s="7"/>
      <c r="BG59" s="7"/>
      <c r="BH59" s="7"/>
      <c r="BI59" s="7"/>
      <c r="BO59" s="11"/>
    </row>
    <row r="60" spans="1:67" x14ac:dyDescent="0.55000000000000004">
      <c r="A60" s="328" t="s">
        <v>68</v>
      </c>
      <c r="B60" s="329"/>
      <c r="C60" s="330"/>
      <c r="D60" s="63"/>
      <c r="E60" s="71"/>
      <c r="F60" s="71"/>
      <c r="G60" s="71"/>
      <c r="H60" s="71"/>
      <c r="I60" s="87"/>
      <c r="J60" s="87"/>
      <c r="K60" s="71"/>
      <c r="L60" s="71"/>
      <c r="M60" s="71"/>
      <c r="N60" s="71"/>
      <c r="O60" s="71"/>
      <c r="P60" s="71"/>
      <c r="Q60" s="71"/>
      <c r="R60" s="71"/>
      <c r="S60" s="75"/>
      <c r="T60" s="75"/>
      <c r="U60" s="75"/>
      <c r="V60" s="75"/>
      <c r="W60" s="75"/>
      <c r="X60" s="77"/>
      <c r="Y60" s="77"/>
      <c r="Z60" s="75"/>
      <c r="AA60" s="75"/>
      <c r="AB60" s="75"/>
      <c r="AC60" s="75"/>
      <c r="AD60" s="75"/>
      <c r="AE60" s="75"/>
      <c r="AF60" s="75"/>
      <c r="AG60" s="75"/>
      <c r="AH60" s="75"/>
      <c r="AI60" s="75"/>
      <c r="AJ60" s="75"/>
      <c r="AK60" s="87"/>
      <c r="AL60" s="87"/>
      <c r="AM60" s="87"/>
      <c r="AN60" s="72">
        <f>AN58</f>
        <v>1068</v>
      </c>
      <c r="AO60" s="87"/>
      <c r="AP60" s="87"/>
      <c r="AQ60" s="87"/>
      <c r="AR60" s="87"/>
      <c r="AS60" s="87"/>
      <c r="AT60" s="71"/>
      <c r="AU60" s="71"/>
      <c r="AV60" s="71"/>
      <c r="AW60" s="71"/>
      <c r="AX60" s="71"/>
      <c r="AY60" s="71"/>
      <c r="AZ60" s="71"/>
      <c r="BA60" s="71"/>
      <c r="BB60" s="71"/>
      <c r="BC60" s="71"/>
      <c r="BD60" s="124"/>
      <c r="BE60" s="126"/>
      <c r="BF60" s="7"/>
      <c r="BG60" s="7"/>
      <c r="BH60" s="7"/>
      <c r="BI60" s="7"/>
      <c r="BO60" s="11"/>
    </row>
    <row r="61" spans="1:67" x14ac:dyDescent="0.55000000000000004">
      <c r="A61" s="63"/>
      <c r="B61" s="63"/>
      <c r="C61" s="63"/>
      <c r="D61" s="63"/>
      <c r="E61" s="70"/>
      <c r="F61" s="70"/>
      <c r="G61" s="62"/>
      <c r="H61" s="70"/>
      <c r="I61" s="72"/>
      <c r="J61" s="72"/>
      <c r="K61" s="72"/>
      <c r="L61" s="72"/>
      <c r="M61" s="72"/>
      <c r="N61" s="72"/>
      <c r="O61" s="72"/>
      <c r="P61" s="72"/>
      <c r="Q61" s="72"/>
      <c r="R61" s="74"/>
      <c r="S61" s="76"/>
      <c r="T61" s="76"/>
      <c r="U61" s="76"/>
      <c r="V61" s="76"/>
      <c r="W61" s="76"/>
      <c r="X61" s="19"/>
      <c r="Y61" s="19"/>
      <c r="Z61" s="78"/>
      <c r="AA61" s="76"/>
      <c r="AB61" s="76"/>
      <c r="AC61" s="76"/>
      <c r="AD61" s="79"/>
      <c r="AE61" s="79"/>
      <c r="AF61" s="79"/>
      <c r="AG61" s="79"/>
      <c r="AH61" s="79"/>
      <c r="AI61" s="79"/>
      <c r="AJ61" s="79"/>
      <c r="AK61" s="80"/>
      <c r="AL61" s="80"/>
      <c r="AM61" s="80"/>
      <c r="AN61" s="80"/>
      <c r="AO61" s="80"/>
      <c r="AP61" s="80"/>
      <c r="AQ61" s="80"/>
      <c r="AR61" s="80"/>
      <c r="AS61" s="80"/>
      <c r="AT61" s="80"/>
      <c r="AU61" s="83"/>
      <c r="AV61" s="80"/>
      <c r="AW61" s="80"/>
      <c r="AX61" s="80"/>
      <c r="AY61" s="83"/>
      <c r="AZ61" s="80"/>
      <c r="BA61" s="80"/>
      <c r="BB61" s="80"/>
      <c r="BC61" s="76"/>
      <c r="BD61" s="124"/>
      <c r="BE61" s="126"/>
      <c r="BF61" s="7"/>
      <c r="BG61" s="7"/>
      <c r="BH61" s="7"/>
      <c r="BI61" s="7"/>
      <c r="BO61" s="11"/>
    </row>
    <row r="62" spans="1:67" x14ac:dyDescent="0.55000000000000004">
      <c r="A62" s="325" t="s">
        <v>69</v>
      </c>
      <c r="B62" s="326"/>
      <c r="C62" s="326"/>
      <c r="D62" s="327"/>
      <c r="E62" s="72">
        <f>E56</f>
        <v>27.624000000000002</v>
      </c>
      <c r="F62" s="72">
        <f>F60</f>
        <v>0</v>
      </c>
      <c r="G62" s="72">
        <f>G56</f>
        <v>24.187999999999999</v>
      </c>
      <c r="H62" s="72">
        <f>H56</f>
        <v>51.811999999999998</v>
      </c>
      <c r="I62" s="72">
        <f>I56</f>
        <v>8353.1460000000006</v>
      </c>
      <c r="J62" s="72">
        <f t="shared" ref="J62:K62" si="34">J56</f>
        <v>8350.2210000000014</v>
      </c>
      <c r="K62" s="72">
        <f t="shared" si="34"/>
        <v>8309.5149999999994</v>
      </c>
      <c r="L62" s="88"/>
      <c r="M62" s="88"/>
      <c r="N62" s="88"/>
      <c r="O62" s="88"/>
      <c r="P62" s="88"/>
      <c r="Q62" s="88"/>
      <c r="R62" s="74">
        <f>G62/H62*100</f>
        <v>46.684165830309581</v>
      </c>
      <c r="S62" s="74">
        <f>S56</f>
        <v>0.89109677419354838</v>
      </c>
      <c r="T62" s="74"/>
      <c r="U62" s="74">
        <f t="shared" ref="U62:AL62" si="35">U56</f>
        <v>269.45632258064518</v>
      </c>
      <c r="V62" s="74">
        <f t="shared" si="35"/>
        <v>0</v>
      </c>
      <c r="W62" s="74">
        <f t="shared" si="35"/>
        <v>0</v>
      </c>
      <c r="X62" s="98">
        <f t="shared" si="35"/>
        <v>3.3070174997539845</v>
      </c>
      <c r="Y62" s="86">
        <f t="shared" si="35"/>
        <v>0</v>
      </c>
      <c r="Z62" s="74">
        <f t="shared" si="35"/>
        <v>124</v>
      </c>
      <c r="AA62" s="74">
        <f>AA56</f>
        <v>0</v>
      </c>
      <c r="AB62" s="74">
        <f t="shared" si="35"/>
        <v>2976</v>
      </c>
      <c r="AC62" s="74">
        <f t="shared" si="35"/>
        <v>2976</v>
      </c>
      <c r="AD62" s="74">
        <f t="shared" si="35"/>
        <v>0</v>
      </c>
      <c r="AE62" s="74">
        <f t="shared" si="35"/>
        <v>0</v>
      </c>
      <c r="AF62" s="74">
        <f t="shared" si="35"/>
        <v>0</v>
      </c>
      <c r="AG62" s="74">
        <f>AG56</f>
        <v>0</v>
      </c>
      <c r="AH62" s="74">
        <f t="shared" si="35"/>
        <v>0</v>
      </c>
      <c r="AI62" s="74">
        <f t="shared" si="35"/>
        <v>0</v>
      </c>
      <c r="AJ62" s="74">
        <f t="shared" si="35"/>
        <v>0</v>
      </c>
      <c r="AK62" s="72" t="e">
        <f>AK56</f>
        <v>#REF!</v>
      </c>
      <c r="AL62" s="72" t="e">
        <f t="shared" si="35"/>
        <v>#REF!</v>
      </c>
      <c r="AM62" s="88"/>
      <c r="AN62" s="80">
        <f>AN60</f>
        <v>1068</v>
      </c>
      <c r="AO62" s="72" t="e">
        <f>AO56+AO58+AO60</f>
        <v>#REF!</v>
      </c>
      <c r="AP62" s="72" t="e">
        <f t="shared" ref="AP62" si="36">AP56+AP58+AP60</f>
        <v>#REF!</v>
      </c>
      <c r="AQ62" s="72" t="e">
        <f>AQ56+AQ58+AQ60</f>
        <v>#REF!</v>
      </c>
      <c r="AR62" s="72" t="e">
        <f>AR56+AR58+AR60</f>
        <v>#REF!</v>
      </c>
      <c r="AS62" s="72" t="e">
        <f>AS56+AS58+AS60</f>
        <v>#REF!</v>
      </c>
      <c r="AT62" s="72" t="e">
        <f>AT56+AT58+AT60</f>
        <v>#REF!</v>
      </c>
      <c r="AU62" s="88"/>
      <c r="AV62" s="88"/>
      <c r="AW62" s="88"/>
      <c r="AX62" s="88"/>
      <c r="AY62" s="88"/>
      <c r="AZ62" s="88"/>
      <c r="BA62" s="88"/>
      <c r="BB62" s="88"/>
      <c r="BC62" s="74" t="e">
        <f t="shared" ref="BC62" si="37">BC56+BC58+BC60</f>
        <v>#REF!</v>
      </c>
      <c r="BD62" s="124"/>
      <c r="BE62" s="126"/>
      <c r="BF62" s="7"/>
      <c r="BG62" s="7"/>
      <c r="BH62" s="7"/>
      <c r="BI62" s="7"/>
      <c r="BO62" s="11"/>
    </row>
    <row r="63" spans="1:67" x14ac:dyDescent="0.55000000000000004">
      <c r="A63" s="63"/>
      <c r="B63" s="63"/>
      <c r="C63" s="63"/>
      <c r="D63" s="63"/>
      <c r="E63" s="70"/>
      <c r="F63" s="70"/>
      <c r="G63" s="62"/>
      <c r="H63" s="70"/>
      <c r="I63" s="72"/>
      <c r="J63" s="72"/>
      <c r="K63" s="72"/>
      <c r="L63" s="72"/>
      <c r="M63" s="72"/>
      <c r="N63" s="72"/>
      <c r="O63" s="72"/>
      <c r="P63" s="72"/>
      <c r="Q63" s="72"/>
      <c r="R63" s="74"/>
      <c r="S63" s="76"/>
      <c r="T63" s="76"/>
      <c r="U63" s="76"/>
      <c r="V63" s="76"/>
      <c r="W63" s="76"/>
      <c r="X63" s="19"/>
      <c r="Y63" s="19"/>
      <c r="Z63" s="78"/>
      <c r="AA63" s="76"/>
      <c r="AB63" s="76"/>
      <c r="AC63" s="76"/>
      <c r="AD63" s="79"/>
      <c r="AE63" s="79"/>
      <c r="AF63" s="79"/>
      <c r="AG63" s="79"/>
      <c r="AH63" s="79"/>
      <c r="AI63" s="79"/>
      <c r="AJ63" s="79"/>
      <c r="AK63" s="80"/>
      <c r="AL63" s="80"/>
      <c r="AM63" s="80"/>
      <c r="AN63" s="80"/>
      <c r="AO63" s="80"/>
      <c r="AP63" s="80"/>
      <c r="AQ63" s="80"/>
      <c r="AR63" s="80"/>
      <c r="AS63" s="80"/>
      <c r="AT63" s="80"/>
      <c r="AU63" s="83"/>
      <c r="AV63" s="80"/>
      <c r="AW63" s="80"/>
      <c r="AX63" s="80"/>
      <c r="AY63" s="83"/>
      <c r="AZ63" s="80"/>
      <c r="BA63" s="80"/>
      <c r="BB63" s="80"/>
      <c r="BC63" s="76"/>
      <c r="BD63" s="124"/>
      <c r="BE63" s="126"/>
      <c r="BF63" s="7"/>
      <c r="BG63" s="7"/>
      <c r="BH63" s="7"/>
      <c r="BI63" s="7"/>
      <c r="BO63" s="11"/>
    </row>
    <row r="64" spans="1:67" s="60" customFormat="1" x14ac:dyDescent="0.55000000000000004">
      <c r="A64" s="206" t="s">
        <v>70</v>
      </c>
      <c r="B64" s="207"/>
      <c r="C64" s="207"/>
      <c r="D64" s="207"/>
      <c r="E64" s="185"/>
      <c r="F64" s="204"/>
      <c r="G64" s="62"/>
      <c r="H64" s="70"/>
      <c r="I64" s="72"/>
      <c r="J64" s="72"/>
      <c r="K64" s="72"/>
      <c r="L64" s="72"/>
      <c r="M64" s="72"/>
      <c r="N64" s="72"/>
      <c r="O64" s="72"/>
      <c r="P64" s="72"/>
      <c r="Q64" s="72"/>
      <c r="R64" s="74"/>
      <c r="S64" s="76"/>
      <c r="T64" s="99"/>
      <c r="U64" s="76"/>
      <c r="V64" s="99"/>
      <c r="W64" s="99"/>
      <c r="X64" s="19"/>
      <c r="Y64" s="100"/>
      <c r="Z64" s="78"/>
      <c r="AA64" s="76"/>
      <c r="AB64" s="76"/>
      <c r="AC64" s="76"/>
      <c r="AD64" s="79"/>
      <c r="AE64" s="79"/>
      <c r="AF64" s="79"/>
      <c r="AG64" s="79"/>
      <c r="AH64" s="79"/>
      <c r="AI64" s="79"/>
      <c r="AJ64" s="79"/>
      <c r="AK64" s="80"/>
      <c r="AL64" s="80"/>
      <c r="AM64" s="80"/>
      <c r="AN64" s="80"/>
      <c r="AO64" s="80"/>
      <c r="AP64" s="80"/>
      <c r="AQ64" s="80"/>
      <c r="AR64" s="80"/>
      <c r="AS64" s="80"/>
      <c r="AT64" s="80"/>
      <c r="AU64" s="83"/>
      <c r="AV64" s="80"/>
      <c r="AW64" s="80"/>
      <c r="AX64" s="80"/>
      <c r="AY64" s="83"/>
      <c r="AZ64" s="80"/>
      <c r="BA64" s="80"/>
      <c r="BB64" s="80"/>
      <c r="BC64" s="76"/>
      <c r="BD64" s="124"/>
      <c r="BE64" s="126"/>
      <c r="BF64" s="59"/>
      <c r="BG64" s="59"/>
      <c r="BH64" s="59"/>
      <c r="BI64" s="59"/>
      <c r="BO64" s="61"/>
    </row>
    <row r="65" spans="1:67" x14ac:dyDescent="0.55000000000000004">
      <c r="A65" s="201"/>
      <c r="B65" s="202"/>
      <c r="C65" s="202"/>
      <c r="D65" s="202"/>
      <c r="E65" s="203"/>
      <c r="F65" s="203"/>
      <c r="G65" s="62"/>
      <c r="H65" s="70"/>
      <c r="I65" s="63"/>
      <c r="J65" s="63"/>
      <c r="K65" s="70"/>
      <c r="L65" s="62"/>
      <c r="M65" s="62"/>
      <c r="N65" s="70"/>
      <c r="O65" s="62"/>
      <c r="P65" s="62"/>
      <c r="Q65" s="70"/>
      <c r="R65" s="81"/>
      <c r="S65" s="78"/>
      <c r="T65" s="92"/>
      <c r="U65" s="78"/>
      <c r="V65" s="92"/>
      <c r="W65" s="92"/>
      <c r="X65" s="101"/>
      <c r="Y65" s="93"/>
      <c r="Z65" s="78"/>
      <c r="AA65" s="78"/>
      <c r="AB65" s="78"/>
      <c r="AC65" s="78"/>
      <c r="AD65" s="78"/>
      <c r="AE65" s="102"/>
      <c r="AF65" s="102"/>
      <c r="AG65" s="102"/>
      <c r="AH65" s="102"/>
      <c r="AI65" s="102"/>
      <c r="AJ65" s="102"/>
      <c r="AK65" s="80"/>
      <c r="AL65" s="80"/>
      <c r="AM65" s="80"/>
      <c r="AN65" s="80"/>
      <c r="AO65" s="212"/>
      <c r="AP65" s="212"/>
      <c r="AQ65" s="80"/>
      <c r="AR65" s="80"/>
      <c r="AS65" s="80"/>
      <c r="AT65" s="83"/>
      <c r="AU65" s="83"/>
      <c r="AV65" s="83"/>
      <c r="AW65" s="83"/>
      <c r="AX65" s="83"/>
      <c r="AY65" s="83"/>
      <c r="AZ65" s="83"/>
      <c r="BA65" s="83"/>
      <c r="BB65" s="83"/>
      <c r="BC65" s="78"/>
      <c r="BD65" s="124"/>
      <c r="BE65" s="126"/>
      <c r="BF65" s="7"/>
      <c r="BG65" s="7"/>
      <c r="BH65" s="7"/>
      <c r="BI65" s="7"/>
      <c r="BO65" s="11"/>
    </row>
    <row r="66" spans="1:67" x14ac:dyDescent="0.55000000000000004">
      <c r="A66" s="62">
        <v>1</v>
      </c>
      <c r="B66" s="205">
        <v>1</v>
      </c>
      <c r="C66" s="62" t="s">
        <v>51</v>
      </c>
      <c r="D66" s="62" t="s">
        <v>72</v>
      </c>
      <c r="E66" s="70">
        <v>127.97499999999999</v>
      </c>
      <c r="F66" s="71"/>
      <c r="G66" s="70">
        <f>ROUND((H66-E66),3)</f>
        <v>1.423</v>
      </c>
      <c r="H66" s="70">
        <f>(E66*100)/98.9</f>
        <v>129.3983822042467</v>
      </c>
      <c r="I66" s="72">
        <v>2105.3000000000002</v>
      </c>
      <c r="J66" s="72">
        <v>2104.3319999999999</v>
      </c>
      <c r="K66" s="70">
        <v>2089.1260000000002</v>
      </c>
      <c r="L66" s="73"/>
      <c r="M66" s="73"/>
      <c r="N66" s="73"/>
      <c r="O66" s="73"/>
      <c r="P66" s="73"/>
      <c r="Q66" s="119"/>
      <c r="R66" s="123">
        <f>G66/H66*100</f>
        <v>1.09970462981051</v>
      </c>
      <c r="S66" s="78">
        <f>E66/Z66</f>
        <v>4.1282258064516126</v>
      </c>
      <c r="T66" s="96"/>
      <c r="U66" s="78">
        <f>I66/Z66</f>
        <v>67.91290322580646</v>
      </c>
      <c r="V66" s="96"/>
      <c r="W66" s="96"/>
      <c r="X66" s="101">
        <f>S66/U66*1000</f>
        <v>60.787061226428527</v>
      </c>
      <c r="Y66" s="97"/>
      <c r="Z66" s="78">
        <f t="shared" ref="Z66:AA69" si="38">AC66/24</f>
        <v>31</v>
      </c>
      <c r="AA66" s="78">
        <f t="shared" si="38"/>
        <v>0</v>
      </c>
      <c r="AB66" s="78">
        <f>AD4</f>
        <v>744</v>
      </c>
      <c r="AC66" s="78">
        <f>AB66-AG66-AH66-AF66</f>
        <v>744</v>
      </c>
      <c r="AD66" s="78">
        <f>AE66+AF66+AG66+AH66+AI66+AJ66</f>
        <v>0</v>
      </c>
      <c r="AE66" s="102">
        <v>0</v>
      </c>
      <c r="AF66" s="102">
        <v>0</v>
      </c>
      <c r="AG66" s="102">
        <v>0</v>
      </c>
      <c r="AH66" s="102">
        <v>0</v>
      </c>
      <c r="AI66" s="102">
        <v>0</v>
      </c>
      <c r="AJ66" s="102">
        <v>0</v>
      </c>
      <c r="AK66" s="80" t="e">
        <f>E66+#REF!</f>
        <v>#REF!</v>
      </c>
      <c r="AL66" s="80" t="e">
        <f>E66+#REF!</f>
        <v>#REF!</v>
      </c>
      <c r="AM66" s="88"/>
      <c r="AN66" s="88"/>
      <c r="AO66" s="80" t="e">
        <f>G66+#REF!</f>
        <v>#REF!</v>
      </c>
      <c r="AP66" s="80" t="e">
        <f>G66+#REF!</f>
        <v>#REF!</v>
      </c>
      <c r="AQ66" s="80" t="e">
        <f>I66+#REF!</f>
        <v>#REF!</v>
      </c>
      <c r="AR66" s="80" t="e">
        <f>J66+#REF!</f>
        <v>#REF!</v>
      </c>
      <c r="AS66" s="80" t="e">
        <f>K66+#REF!</f>
        <v>#REF!</v>
      </c>
      <c r="AT66" s="80" t="e">
        <f>I66+#REF!</f>
        <v>#REF!</v>
      </c>
      <c r="AU66" s="73"/>
      <c r="AV66" s="73"/>
      <c r="AW66" s="73"/>
      <c r="AX66" s="73"/>
      <c r="AY66" s="73"/>
      <c r="AZ66" s="73"/>
      <c r="BA66" s="73"/>
      <c r="BB66" s="73"/>
      <c r="BC66" s="76" t="e">
        <f>Z66+#REF!</f>
        <v>#REF!</v>
      </c>
      <c r="BD66" s="124" t="e">
        <f>SUM(#REF!)</f>
        <v>#REF!</v>
      </c>
      <c r="BE66" s="126" t="e">
        <f>SUM(#REF!)</f>
        <v>#REF!</v>
      </c>
      <c r="BF66" s="7" t="e">
        <f>SUM(#REF!)</f>
        <v>#REF!</v>
      </c>
      <c r="BG66" s="7" t="e">
        <f t="shared" ref="BG66" si="39">BC66*24</f>
        <v>#REF!</v>
      </c>
      <c r="BH66" s="7"/>
      <c r="BI66" s="7"/>
      <c r="BO66" s="11"/>
    </row>
    <row r="67" spans="1:67" x14ac:dyDescent="0.55000000000000004">
      <c r="A67" s="62">
        <v>2</v>
      </c>
      <c r="B67" s="205">
        <v>3</v>
      </c>
      <c r="C67" s="62" t="s">
        <v>51</v>
      </c>
      <c r="D67" s="62" t="s">
        <v>72</v>
      </c>
      <c r="E67" s="70">
        <v>87.412999999999997</v>
      </c>
      <c r="F67" s="71"/>
      <c r="G67" s="70">
        <f>ROUND((H67-E67),3)</f>
        <v>1.1890000000000001</v>
      </c>
      <c r="H67" s="70">
        <f>(E67*100)/98.658</f>
        <v>88.602039368322892</v>
      </c>
      <c r="I67" s="72">
        <v>1492.8240000000001</v>
      </c>
      <c r="J67" s="72">
        <v>1492.1369999999999</v>
      </c>
      <c r="K67" s="70">
        <v>1481.354</v>
      </c>
      <c r="L67" s="73"/>
      <c r="M67" s="73"/>
      <c r="N67" s="73"/>
      <c r="O67" s="73"/>
      <c r="P67" s="73"/>
      <c r="Q67" s="119"/>
      <c r="R67" s="123">
        <f>G67/H67*100</f>
        <v>1.3419555672497225</v>
      </c>
      <c r="S67" s="78">
        <f>E67/Z67</f>
        <v>2.837892458572878</v>
      </c>
      <c r="T67" s="96"/>
      <c r="U67" s="78">
        <f>I67/Z67</f>
        <v>48.465033479878258</v>
      </c>
      <c r="V67" s="96"/>
      <c r="W67" s="96"/>
      <c r="X67" s="101">
        <f>S67/U67*1000</f>
        <v>58.555462666730975</v>
      </c>
      <c r="Y67" s="97"/>
      <c r="Z67" s="78">
        <f>AC67/24</f>
        <v>30.802083333333332</v>
      </c>
      <c r="AA67" s="78">
        <f t="shared" si="38"/>
        <v>0.19791666666666666</v>
      </c>
      <c r="AB67" s="78">
        <f>AD4</f>
        <v>744</v>
      </c>
      <c r="AC67" s="78">
        <f>AB67-AG67-AH67-AF67</f>
        <v>739.25</v>
      </c>
      <c r="AD67" s="78">
        <f>AE67+AF67+AG67+AH67+AI67+AJ67</f>
        <v>4.75</v>
      </c>
      <c r="AE67" s="102">
        <v>0</v>
      </c>
      <c r="AF67" s="102">
        <v>0</v>
      </c>
      <c r="AG67" s="102">
        <v>4.75</v>
      </c>
      <c r="AH67" s="102">
        <v>0</v>
      </c>
      <c r="AI67" s="102">
        <v>0</v>
      </c>
      <c r="AJ67" s="102">
        <v>0</v>
      </c>
      <c r="AK67" s="80" t="e">
        <f>E67+#REF!</f>
        <v>#REF!</v>
      </c>
      <c r="AL67" s="80" t="e">
        <f>E67+#REF!</f>
        <v>#REF!</v>
      </c>
      <c r="AM67" s="88"/>
      <c r="AN67" s="88"/>
      <c r="AO67" s="80" t="e">
        <f>G67+#REF!</f>
        <v>#REF!</v>
      </c>
      <c r="AP67" s="80" t="e">
        <f>G67+#REF!</f>
        <v>#REF!</v>
      </c>
      <c r="AQ67" s="80" t="e">
        <f>I67+#REF!</f>
        <v>#REF!</v>
      </c>
      <c r="AR67" s="80" t="e">
        <f>J67+#REF!</f>
        <v>#REF!</v>
      </c>
      <c r="AS67" s="80" t="e">
        <f>K67+#REF!</f>
        <v>#REF!</v>
      </c>
      <c r="AT67" s="80" t="e">
        <f>I67+#REF!</f>
        <v>#REF!</v>
      </c>
      <c r="AU67" s="73"/>
      <c r="AV67" s="73"/>
      <c r="AW67" s="73"/>
      <c r="AX67" s="73"/>
      <c r="AY67" s="73"/>
      <c r="AZ67" s="73"/>
      <c r="BA67" s="73"/>
      <c r="BB67" s="73"/>
      <c r="BC67" s="76" t="e">
        <f>Z67+#REF!</f>
        <v>#REF!</v>
      </c>
      <c r="BD67" s="124" t="e">
        <f>SUM(#REF!)</f>
        <v>#REF!</v>
      </c>
      <c r="BE67" s="126" t="e">
        <f>SUM(#REF!)</f>
        <v>#REF!</v>
      </c>
      <c r="BF67" s="7" t="e">
        <f>SUM(#REF!)</f>
        <v>#REF!</v>
      </c>
      <c r="BG67" s="7" t="e">
        <f t="shared" ref="BG67:BG68" si="40">BC67*24</f>
        <v>#REF!</v>
      </c>
      <c r="BH67" s="7"/>
      <c r="BI67" s="7"/>
      <c r="BO67" s="11"/>
    </row>
    <row r="68" spans="1:67" x14ac:dyDescent="0.55000000000000004">
      <c r="A68" s="62">
        <v>3</v>
      </c>
      <c r="B68" s="205">
        <v>5</v>
      </c>
      <c r="C68" s="62" t="s">
        <v>51</v>
      </c>
      <c r="D68" s="62" t="s">
        <v>72</v>
      </c>
      <c r="E68" s="70">
        <v>15.574999999999999</v>
      </c>
      <c r="F68" s="71"/>
      <c r="G68" s="70">
        <f>ROUND((H68-E68),3)</f>
        <v>0.253</v>
      </c>
      <c r="H68" s="70">
        <f>(E68*100)/98.4</f>
        <v>15.828252032520325</v>
      </c>
      <c r="I68" s="193">
        <v>1074.7850000000001</v>
      </c>
      <c r="J68" s="193">
        <v>1074.2909999999999</v>
      </c>
      <c r="K68" s="94">
        <v>1066.527</v>
      </c>
      <c r="L68" s="73"/>
      <c r="M68" s="73"/>
      <c r="N68" s="73"/>
      <c r="O68" s="73"/>
      <c r="P68" s="73"/>
      <c r="Q68" s="119"/>
      <c r="R68" s="123">
        <f>G68/H68*100</f>
        <v>1.5984077046548959</v>
      </c>
      <c r="S68" s="78">
        <f>E68/Z68</f>
        <v>0.5024193548387097</v>
      </c>
      <c r="T68" s="96"/>
      <c r="U68" s="78">
        <f>I68/Z68</f>
        <v>34.670483870967743</v>
      </c>
      <c r="V68" s="96"/>
      <c r="W68" s="96"/>
      <c r="X68" s="101">
        <f>S68/U68*1000</f>
        <v>14.491270347092675</v>
      </c>
      <c r="Y68" s="97"/>
      <c r="Z68" s="78">
        <f t="shared" si="38"/>
        <v>31</v>
      </c>
      <c r="AA68" s="78">
        <v>0</v>
      </c>
      <c r="AB68" s="78">
        <f>AD4</f>
        <v>744</v>
      </c>
      <c r="AC68" s="78">
        <f>AB68-AG68-AH68-AF68</f>
        <v>744</v>
      </c>
      <c r="AD68" s="78">
        <v>0</v>
      </c>
      <c r="AE68" s="102">
        <v>0</v>
      </c>
      <c r="AF68" s="102">
        <v>0</v>
      </c>
      <c r="AG68" s="102">
        <v>0</v>
      </c>
      <c r="AH68" s="102">
        <v>0</v>
      </c>
      <c r="AI68" s="102">
        <v>0</v>
      </c>
      <c r="AJ68" s="102">
        <v>0</v>
      </c>
      <c r="AK68" s="80" t="e">
        <f>E68+#REF!</f>
        <v>#REF!</v>
      </c>
      <c r="AL68" s="80" t="e">
        <f>E68+#REF!</f>
        <v>#REF!</v>
      </c>
      <c r="AM68" s="88"/>
      <c r="AN68" s="88"/>
      <c r="AO68" s="80" t="e">
        <f>G68+#REF!</f>
        <v>#REF!</v>
      </c>
      <c r="AP68" s="80" t="e">
        <f>G68+#REF!</f>
        <v>#REF!</v>
      </c>
      <c r="AQ68" s="80" t="e">
        <f>I68+#REF!</f>
        <v>#REF!</v>
      </c>
      <c r="AR68" s="80" t="e">
        <f>J68+#REF!</f>
        <v>#REF!</v>
      </c>
      <c r="AS68" s="80" t="e">
        <f>K68+#REF!</f>
        <v>#REF!</v>
      </c>
      <c r="AT68" s="80" t="e">
        <f>I68+#REF!</f>
        <v>#REF!</v>
      </c>
      <c r="AU68" s="73"/>
      <c r="AV68" s="73"/>
      <c r="AW68" s="73"/>
      <c r="AX68" s="73"/>
      <c r="AY68" s="73"/>
      <c r="AZ68" s="73"/>
      <c r="BA68" s="73"/>
      <c r="BB68" s="73"/>
      <c r="BC68" s="76" t="e">
        <f>Z68+#REF!</f>
        <v>#REF!</v>
      </c>
      <c r="BD68" s="124" t="e">
        <f>SUM(#REF!)</f>
        <v>#REF!</v>
      </c>
      <c r="BE68" s="126" t="e">
        <f>SUM(#REF!)</f>
        <v>#REF!</v>
      </c>
      <c r="BF68" s="7" t="e">
        <f>SUM(#REF!)</f>
        <v>#REF!</v>
      </c>
      <c r="BG68" s="7" t="e">
        <f t="shared" si="40"/>
        <v>#REF!</v>
      </c>
      <c r="BH68" s="7"/>
      <c r="BI68" s="7"/>
      <c r="BO68" s="11"/>
    </row>
    <row r="69" spans="1:67" x14ac:dyDescent="0.55000000000000004">
      <c r="A69" s="63">
        <v>4</v>
      </c>
      <c r="B69" s="210">
        <v>7</v>
      </c>
      <c r="C69" s="63" t="s">
        <v>51</v>
      </c>
      <c r="D69" s="63" t="s">
        <v>72</v>
      </c>
      <c r="E69" s="87"/>
      <c r="F69" s="72">
        <v>0</v>
      </c>
      <c r="G69" s="72">
        <v>0</v>
      </c>
      <c r="H69" s="72">
        <f>F69+G69</f>
        <v>0</v>
      </c>
      <c r="I69" s="88"/>
      <c r="J69" s="88"/>
      <c r="K69" s="88"/>
      <c r="L69" s="88"/>
      <c r="M69" s="88"/>
      <c r="N69" s="88"/>
      <c r="O69" s="72">
        <v>0</v>
      </c>
      <c r="P69" s="72">
        <v>0</v>
      </c>
      <c r="Q69" s="72">
        <v>0</v>
      </c>
      <c r="R69" s="74">
        <v>0</v>
      </c>
      <c r="S69" s="103"/>
      <c r="T69" s="74">
        <v>0</v>
      </c>
      <c r="U69" s="103"/>
      <c r="V69" s="74">
        <v>0</v>
      </c>
      <c r="W69" s="74">
        <v>0</v>
      </c>
      <c r="X69" s="86">
        <v>0</v>
      </c>
      <c r="Y69" s="86">
        <v>0</v>
      </c>
      <c r="Z69" s="76">
        <v>0</v>
      </c>
      <c r="AA69" s="76">
        <f t="shared" si="38"/>
        <v>0</v>
      </c>
      <c r="AB69" s="76">
        <v>0</v>
      </c>
      <c r="AC69" s="76">
        <f>AB69-AG69-AH69-AF69</f>
        <v>0</v>
      </c>
      <c r="AD69" s="76">
        <f>AE69+AF69+AG69+AH69+AI69+AJ69</f>
        <v>0</v>
      </c>
      <c r="AE69" s="79">
        <v>0</v>
      </c>
      <c r="AF69" s="79">
        <v>0</v>
      </c>
      <c r="AG69" s="79">
        <v>0</v>
      </c>
      <c r="AH69" s="79">
        <v>0</v>
      </c>
      <c r="AI69" s="79">
        <v>0</v>
      </c>
      <c r="AJ69" s="79">
        <v>0</v>
      </c>
      <c r="AK69" s="88"/>
      <c r="AL69" s="88"/>
      <c r="AM69" s="80">
        <f>F69</f>
        <v>0</v>
      </c>
      <c r="AN69" s="80">
        <v>2892.3740000000003</v>
      </c>
      <c r="AO69" s="80" t="e">
        <f>G69+#REF!</f>
        <v>#REF!</v>
      </c>
      <c r="AP69" s="80" t="e">
        <f>G69+#REF!</f>
        <v>#REF!</v>
      </c>
      <c r="AQ69" s="80" t="e">
        <f>I69+#REF!</f>
        <v>#REF!</v>
      </c>
      <c r="AR69" s="80" t="e">
        <f>J69+#REF!</f>
        <v>#REF!</v>
      </c>
      <c r="AS69" s="80" t="e">
        <f>K69+#REF!</f>
        <v>#REF!</v>
      </c>
      <c r="AT69" s="80" t="e">
        <f>I69+#REF!</f>
        <v>#REF!</v>
      </c>
      <c r="AU69" s="87"/>
      <c r="AV69" s="87"/>
      <c r="AW69" s="87"/>
      <c r="AX69" s="87"/>
      <c r="AY69" s="72">
        <f>O69</f>
        <v>0</v>
      </c>
      <c r="AZ69" s="72">
        <f>P69</f>
        <v>0</v>
      </c>
      <c r="BA69" s="72">
        <f>Q69</f>
        <v>0</v>
      </c>
      <c r="BB69" s="72" t="e">
        <f>R69+#REF!</f>
        <v>#REF!</v>
      </c>
      <c r="BC69" s="76">
        <f>Z69</f>
        <v>0</v>
      </c>
      <c r="BD69" s="124"/>
      <c r="BE69" s="126"/>
      <c r="BF69" s="7"/>
      <c r="BG69" s="7"/>
      <c r="BH69" s="7"/>
      <c r="BI69" s="7"/>
      <c r="BO69" s="11"/>
    </row>
    <row r="70" spans="1:67" x14ac:dyDescent="0.55000000000000004">
      <c r="A70" s="62"/>
      <c r="B70" s="62"/>
      <c r="C70" s="62"/>
      <c r="D70" s="62"/>
      <c r="E70" s="70"/>
      <c r="F70" s="70"/>
      <c r="G70" s="70"/>
      <c r="H70" s="70"/>
      <c r="I70" s="72"/>
      <c r="J70" s="72"/>
      <c r="K70" s="70"/>
      <c r="L70" s="70"/>
      <c r="M70" s="70"/>
      <c r="N70" s="70"/>
      <c r="O70" s="70"/>
      <c r="P70" s="70"/>
      <c r="Q70" s="122"/>
      <c r="R70" s="81"/>
      <c r="S70" s="78"/>
      <c r="T70" s="81"/>
      <c r="U70" s="78"/>
      <c r="V70" s="81"/>
      <c r="W70" s="81"/>
      <c r="X70" s="101"/>
      <c r="Y70" s="82"/>
      <c r="Z70" s="78"/>
      <c r="AA70" s="78"/>
      <c r="AB70" s="78"/>
      <c r="AC70" s="78"/>
      <c r="AD70" s="102"/>
      <c r="AE70" s="102"/>
      <c r="AF70" s="102"/>
      <c r="AG70" s="102"/>
      <c r="AH70" s="102"/>
      <c r="AI70" s="102"/>
      <c r="AJ70" s="102"/>
      <c r="AK70" s="80"/>
      <c r="AL70" s="80"/>
      <c r="AM70" s="80"/>
      <c r="AN70" s="80"/>
      <c r="AO70" s="80"/>
      <c r="AP70" s="80"/>
      <c r="AQ70" s="80"/>
      <c r="AR70" s="80"/>
      <c r="AS70" s="80"/>
      <c r="AT70" s="83"/>
      <c r="AU70" s="83"/>
      <c r="AV70" s="83"/>
      <c r="AW70" s="83"/>
      <c r="AX70" s="83"/>
      <c r="AY70" s="83"/>
      <c r="AZ70" s="83"/>
      <c r="BA70" s="83"/>
      <c r="BB70" s="83"/>
      <c r="BC70" s="78"/>
      <c r="BD70" s="124"/>
      <c r="BE70" s="126"/>
      <c r="BF70" s="7"/>
      <c r="BG70" s="7"/>
      <c r="BH70" s="7"/>
      <c r="BI70" s="7"/>
      <c r="BO70" s="11"/>
    </row>
    <row r="71" spans="1:67" x14ac:dyDescent="0.55000000000000004">
      <c r="A71" s="409" t="s">
        <v>68</v>
      </c>
      <c r="B71" s="410"/>
      <c r="C71" s="411"/>
      <c r="D71" s="62"/>
      <c r="E71" s="70">
        <f>E66+E67+E68</f>
        <v>230.96299999999997</v>
      </c>
      <c r="F71" s="70">
        <f t="shared" ref="F71:G71" si="41">F66+F67+F68</f>
        <v>0</v>
      </c>
      <c r="G71" s="70">
        <f t="shared" si="41"/>
        <v>2.8650000000000002</v>
      </c>
      <c r="H71" s="70">
        <f>ROUND((H66+H67+H68),3)-0.001</f>
        <v>233.828</v>
      </c>
      <c r="I71" s="72">
        <f t="shared" ref="I71:K71" si="42">I66+I67+I68</f>
        <v>4672.9090000000006</v>
      </c>
      <c r="J71" s="72">
        <f t="shared" si="42"/>
        <v>4670.76</v>
      </c>
      <c r="K71" s="70">
        <f t="shared" si="42"/>
        <v>4637.0070000000005</v>
      </c>
      <c r="L71" s="73"/>
      <c r="M71" s="73"/>
      <c r="N71" s="73"/>
      <c r="O71" s="70">
        <f t="shared" ref="O71:Q71" si="43">O69</f>
        <v>0</v>
      </c>
      <c r="P71" s="70">
        <f t="shared" si="43"/>
        <v>0</v>
      </c>
      <c r="Q71" s="70">
        <f t="shared" si="43"/>
        <v>0</v>
      </c>
      <c r="R71" s="81">
        <f>G71/H71*100</f>
        <v>1.2252595925209986</v>
      </c>
      <c r="S71" s="78">
        <f>S66+S67+S68</f>
        <v>7.4685376198632003</v>
      </c>
      <c r="T71" s="78"/>
      <c r="U71" s="78">
        <f>U66+U67+U68</f>
        <v>151.04842057665246</v>
      </c>
      <c r="V71" s="81">
        <v>0</v>
      </c>
      <c r="W71" s="81">
        <v>0</v>
      </c>
      <c r="X71" s="101">
        <f>S71/U71*1000</f>
        <v>49.444658814377647</v>
      </c>
      <c r="Y71" s="101">
        <v>0</v>
      </c>
      <c r="Z71" s="78">
        <f>Z66+Z67+Z69+Z68</f>
        <v>92.802083333333329</v>
      </c>
      <c r="AA71" s="78">
        <f>AA66+AA67+AA69+AA68</f>
        <v>0.19791666666666666</v>
      </c>
      <c r="AB71" s="78">
        <f t="shared" ref="AB71:AJ71" si="44">AB66+AB67+AB69+AB68</f>
        <v>2232</v>
      </c>
      <c r="AC71" s="78">
        <f t="shared" si="44"/>
        <v>2227.25</v>
      </c>
      <c r="AD71" s="78">
        <f t="shared" si="44"/>
        <v>4.75</v>
      </c>
      <c r="AE71" s="78">
        <f t="shared" si="44"/>
        <v>0</v>
      </c>
      <c r="AF71" s="78">
        <f t="shared" si="44"/>
        <v>0</v>
      </c>
      <c r="AG71" s="78">
        <f t="shared" si="44"/>
        <v>4.75</v>
      </c>
      <c r="AH71" s="78">
        <f t="shared" si="44"/>
        <v>0</v>
      </c>
      <c r="AI71" s="78">
        <f t="shared" si="44"/>
        <v>0</v>
      </c>
      <c r="AJ71" s="78">
        <f t="shared" si="44"/>
        <v>0</v>
      </c>
      <c r="AK71" s="80" t="e">
        <f>AK66+AK67+AK68</f>
        <v>#REF!</v>
      </c>
      <c r="AL71" s="80" t="e">
        <f>AL66+AL67+AL68</f>
        <v>#REF!</v>
      </c>
      <c r="AM71" s="80">
        <f>AM69</f>
        <v>0</v>
      </c>
      <c r="AN71" s="80">
        <f>AN69</f>
        <v>2892.3740000000003</v>
      </c>
      <c r="AO71" s="80" t="e">
        <f>AO66+AO67+AO69+AO68</f>
        <v>#REF!</v>
      </c>
      <c r="AP71" s="80" t="e">
        <f t="shared" ref="AP71:AT71" si="45">AP66+AP67+AP69+AP68</f>
        <v>#REF!</v>
      </c>
      <c r="AQ71" s="80" t="e">
        <f t="shared" si="45"/>
        <v>#REF!</v>
      </c>
      <c r="AR71" s="80" t="e">
        <f t="shared" si="45"/>
        <v>#REF!</v>
      </c>
      <c r="AS71" s="80" t="e">
        <f t="shared" si="45"/>
        <v>#REF!</v>
      </c>
      <c r="AT71" s="83" t="e">
        <f t="shared" si="45"/>
        <v>#REF!</v>
      </c>
      <c r="AU71" s="71"/>
      <c r="AV71" s="71"/>
      <c r="AW71" s="71"/>
      <c r="AX71" s="71"/>
      <c r="AY71" s="70">
        <f t="shared" ref="AY71:BA71" si="46">AY66+AY67+AY69</f>
        <v>0</v>
      </c>
      <c r="AZ71" s="70">
        <f t="shared" si="46"/>
        <v>0</v>
      </c>
      <c r="BA71" s="70">
        <f t="shared" si="46"/>
        <v>0</v>
      </c>
      <c r="BB71" s="70" t="e">
        <f>BB66+BB67+BB69</f>
        <v>#REF!</v>
      </c>
      <c r="BC71" s="78" t="e">
        <f>BC66+BC67+BC68+BC69</f>
        <v>#REF!</v>
      </c>
      <c r="BD71" s="124"/>
      <c r="BE71" s="126"/>
      <c r="BF71" s="7"/>
      <c r="BG71" s="7"/>
      <c r="BH71" s="7"/>
      <c r="BI71" s="7"/>
      <c r="BO71" s="11"/>
    </row>
    <row r="72" spans="1:67" x14ac:dyDescent="0.55000000000000004">
      <c r="A72" s="62"/>
      <c r="B72" s="62"/>
      <c r="C72" s="62"/>
      <c r="D72" s="62"/>
      <c r="E72" s="70"/>
      <c r="F72" s="70"/>
      <c r="G72" s="70"/>
      <c r="H72" s="70"/>
      <c r="I72" s="72"/>
      <c r="J72" s="72"/>
      <c r="K72" s="70"/>
      <c r="L72" s="70"/>
      <c r="M72" s="70"/>
      <c r="N72" s="70"/>
      <c r="O72" s="70"/>
      <c r="P72" s="70"/>
      <c r="Q72" s="122"/>
      <c r="R72" s="81"/>
      <c r="S72" s="78"/>
      <c r="T72" s="81"/>
      <c r="U72" s="78"/>
      <c r="V72" s="81"/>
      <c r="W72" s="81"/>
      <c r="X72" s="101"/>
      <c r="Y72" s="82"/>
      <c r="Z72" s="78"/>
      <c r="AA72" s="78"/>
      <c r="AB72" s="78"/>
      <c r="AC72" s="78"/>
      <c r="AD72" s="102"/>
      <c r="AE72" s="102"/>
      <c r="AF72" s="102"/>
      <c r="AG72" s="102"/>
      <c r="AH72" s="102"/>
      <c r="AI72" s="102"/>
      <c r="AJ72" s="102"/>
      <c r="AK72" s="80"/>
      <c r="AL72" s="80"/>
      <c r="AM72" s="80"/>
      <c r="AN72" s="80"/>
      <c r="AO72" s="80"/>
      <c r="AP72" s="80"/>
      <c r="AQ72" s="80"/>
      <c r="AR72" s="80"/>
      <c r="AS72" s="80"/>
      <c r="AT72" s="83"/>
      <c r="AU72" s="83"/>
      <c r="AV72" s="83"/>
      <c r="AW72" s="83"/>
      <c r="AX72" s="83"/>
      <c r="AY72" s="83"/>
      <c r="AZ72" s="83"/>
      <c r="BA72" s="83"/>
      <c r="BB72" s="83"/>
      <c r="BC72" s="78"/>
      <c r="BD72" s="124"/>
      <c r="BE72" s="126"/>
      <c r="BF72" s="7"/>
      <c r="BG72" s="7"/>
      <c r="BH72" s="7"/>
      <c r="BI72" s="7"/>
      <c r="BO72" s="11"/>
    </row>
    <row r="73" spans="1:67" x14ac:dyDescent="0.55000000000000004">
      <c r="A73" s="205">
        <v>1</v>
      </c>
      <c r="B73" s="205">
        <v>1</v>
      </c>
      <c r="C73" s="62" t="s">
        <v>51</v>
      </c>
      <c r="D73" s="62" t="s">
        <v>53</v>
      </c>
      <c r="E73" s="70">
        <v>38.64</v>
      </c>
      <c r="F73" s="71"/>
      <c r="G73" s="70">
        <f>ROUND((H73-E73),3)</f>
        <v>0.58799999999999997</v>
      </c>
      <c r="H73" s="70">
        <f>(E73*100)/98.5</f>
        <v>39.228426395939088</v>
      </c>
      <c r="I73" s="72">
        <v>4039.154</v>
      </c>
      <c r="J73" s="72">
        <v>4037.2959999999998</v>
      </c>
      <c r="K73" s="70">
        <v>4008.1219999999998</v>
      </c>
      <c r="L73" s="73"/>
      <c r="M73" s="73"/>
      <c r="N73" s="73"/>
      <c r="O73" s="73"/>
      <c r="P73" s="119"/>
      <c r="Q73" s="119"/>
      <c r="R73" s="123">
        <f>G73/H73*100</f>
        <v>1.4989130434782607</v>
      </c>
      <c r="S73" s="78">
        <f>E73/Z73</f>
        <v>1.2464516129032259</v>
      </c>
      <c r="T73" s="96"/>
      <c r="U73" s="78">
        <f>I73/Z73</f>
        <v>130.29529032258066</v>
      </c>
      <c r="V73" s="96"/>
      <c r="W73" s="96"/>
      <c r="X73" s="101">
        <f>S73/U73*1000</f>
        <v>9.5663596881921311</v>
      </c>
      <c r="Y73" s="97"/>
      <c r="Z73" s="78">
        <f t="shared" ref="Z73:AA74" si="47">AC73/24</f>
        <v>31</v>
      </c>
      <c r="AA73" s="78">
        <f t="shared" si="47"/>
        <v>0</v>
      </c>
      <c r="AB73" s="78">
        <f>AD4</f>
        <v>744</v>
      </c>
      <c r="AC73" s="78">
        <f>AB73-AG73-AH73-AF73</f>
        <v>744</v>
      </c>
      <c r="AD73" s="78">
        <f>AE73+AF73+AG73+AH73+AI73+AJ73</f>
        <v>0</v>
      </c>
      <c r="AE73" s="78">
        <v>0</v>
      </c>
      <c r="AF73" s="78">
        <v>0</v>
      </c>
      <c r="AG73" s="78">
        <v>0</v>
      </c>
      <c r="AH73" s="78">
        <v>0</v>
      </c>
      <c r="AI73" s="78">
        <v>0</v>
      </c>
      <c r="AJ73" s="78">
        <v>0</v>
      </c>
      <c r="AK73" s="80" t="e">
        <f>E73+#REF!</f>
        <v>#REF!</v>
      </c>
      <c r="AL73" s="80" t="e">
        <f>E73+#REF!</f>
        <v>#REF!</v>
      </c>
      <c r="AM73" s="88"/>
      <c r="AN73" s="88"/>
      <c r="AO73" s="80" t="e">
        <f>G73+#REF!</f>
        <v>#REF!</v>
      </c>
      <c r="AP73" s="80" t="e">
        <f>G73+#REF!</f>
        <v>#REF!</v>
      </c>
      <c r="AQ73" s="80" t="e">
        <f>I73+#REF!</f>
        <v>#REF!</v>
      </c>
      <c r="AR73" s="80" t="e">
        <f>J73+#REF!</f>
        <v>#REF!</v>
      </c>
      <c r="AS73" s="80" t="e">
        <f>K73+#REF!</f>
        <v>#REF!</v>
      </c>
      <c r="AT73" s="80" t="e">
        <f>I73+#REF!</f>
        <v>#REF!</v>
      </c>
      <c r="AU73" s="73"/>
      <c r="AV73" s="73"/>
      <c r="AW73" s="73"/>
      <c r="AX73" s="73"/>
      <c r="AY73" s="73"/>
      <c r="AZ73" s="73"/>
      <c r="BA73" s="73"/>
      <c r="BB73" s="73"/>
      <c r="BC73" s="76" t="e">
        <f>Z73+#REF!</f>
        <v>#REF!</v>
      </c>
      <c r="BD73" s="124" t="e">
        <f>SUM(#REF!)</f>
        <v>#REF!</v>
      </c>
      <c r="BE73" s="126" t="e">
        <f>SUM(#REF!)</f>
        <v>#REF!</v>
      </c>
      <c r="BF73" s="7" t="e">
        <f>SUM(#REF!)</f>
        <v>#REF!</v>
      </c>
      <c r="BG73" s="7" t="e">
        <f t="shared" ref="BG73" si="48">BC73*24</f>
        <v>#REF!</v>
      </c>
      <c r="BH73" s="7"/>
      <c r="BI73" s="7"/>
      <c r="BO73" s="11"/>
    </row>
    <row r="74" spans="1:67" x14ac:dyDescent="0.55000000000000004">
      <c r="A74" s="205">
        <v>2</v>
      </c>
      <c r="B74" s="205">
        <v>3</v>
      </c>
      <c r="C74" s="62" t="s">
        <v>51</v>
      </c>
      <c r="D74" s="62" t="s">
        <v>53</v>
      </c>
      <c r="E74" s="70">
        <v>35.07</v>
      </c>
      <c r="F74" s="71"/>
      <c r="G74" s="70">
        <f>ROUND((H74-E74),3)</f>
        <v>0.60699999999999998</v>
      </c>
      <c r="H74" s="70">
        <f>(E74*100)/98.3</f>
        <v>35.676500508647003</v>
      </c>
      <c r="I74" s="72">
        <v>3710.8539999999998</v>
      </c>
      <c r="J74" s="72">
        <v>3709.1469999999999</v>
      </c>
      <c r="K74" s="70">
        <v>3682.3440000000001</v>
      </c>
      <c r="L74" s="73"/>
      <c r="M74" s="73"/>
      <c r="N74" s="73"/>
      <c r="O74" s="73"/>
      <c r="P74" s="119"/>
      <c r="Q74" s="119"/>
      <c r="R74" s="123">
        <f>G74/H74*100</f>
        <v>1.7014000570287993</v>
      </c>
      <c r="S74" s="78">
        <f>E74/Z74</f>
        <v>1.1385593506932703</v>
      </c>
      <c r="T74" s="96"/>
      <c r="U74" s="78">
        <f>I74/Z74</f>
        <v>120.47412377409536</v>
      </c>
      <c r="V74" s="96"/>
      <c r="W74" s="96"/>
      <c r="X74" s="101">
        <f>S74/U74*1000</f>
        <v>9.4506547549432032</v>
      </c>
      <c r="Y74" s="97"/>
      <c r="Z74" s="78">
        <f t="shared" si="47"/>
        <v>30.802083333333332</v>
      </c>
      <c r="AA74" s="78">
        <f t="shared" si="47"/>
        <v>0.19791666666666666</v>
      </c>
      <c r="AB74" s="78">
        <f>AD4</f>
        <v>744</v>
      </c>
      <c r="AC74" s="78">
        <f>AB74-AG74-AH74</f>
        <v>739.25</v>
      </c>
      <c r="AD74" s="78">
        <f>AE74+AF74+AG74+AH74+AI74+AJ74</f>
        <v>4.75</v>
      </c>
      <c r="AE74" s="78">
        <v>0</v>
      </c>
      <c r="AF74" s="78">
        <v>0</v>
      </c>
      <c r="AG74" s="78">
        <v>4.75</v>
      </c>
      <c r="AH74" s="78">
        <v>0</v>
      </c>
      <c r="AI74" s="78">
        <v>0</v>
      </c>
      <c r="AJ74" s="78">
        <v>0</v>
      </c>
      <c r="AK74" s="80" t="e">
        <f>E74+#REF!</f>
        <v>#REF!</v>
      </c>
      <c r="AL74" s="80" t="e">
        <f>E74+#REF!</f>
        <v>#REF!</v>
      </c>
      <c r="AM74" s="88"/>
      <c r="AN74" s="88"/>
      <c r="AO74" s="80" t="e">
        <f>G74+#REF!</f>
        <v>#REF!</v>
      </c>
      <c r="AP74" s="80" t="e">
        <f>G74+#REF!</f>
        <v>#REF!</v>
      </c>
      <c r="AQ74" s="80" t="e">
        <f>I74+#REF!</f>
        <v>#REF!</v>
      </c>
      <c r="AR74" s="80" t="e">
        <f>J74+#REF!</f>
        <v>#REF!</v>
      </c>
      <c r="AS74" s="80" t="e">
        <f>K74+#REF!</f>
        <v>#REF!</v>
      </c>
      <c r="AT74" s="80" t="e">
        <f>I74+#REF!</f>
        <v>#REF!</v>
      </c>
      <c r="AU74" s="73"/>
      <c r="AV74" s="73"/>
      <c r="AW74" s="73"/>
      <c r="AX74" s="73"/>
      <c r="AY74" s="73"/>
      <c r="AZ74" s="73"/>
      <c r="BA74" s="73"/>
      <c r="BB74" s="73"/>
      <c r="BC74" s="76" t="e">
        <f>Z74+#REF!</f>
        <v>#REF!</v>
      </c>
      <c r="BD74" s="124" t="e">
        <f>SUM(#REF!)</f>
        <v>#REF!</v>
      </c>
      <c r="BE74" s="126" t="e">
        <f>SUM(#REF!)</f>
        <v>#REF!</v>
      </c>
      <c r="BF74" s="7" t="e">
        <f>SUM(#REF!)</f>
        <v>#REF!</v>
      </c>
      <c r="BG74" s="7" t="e">
        <f t="shared" ref="BG74:BG76" si="49">BC74*24</f>
        <v>#REF!</v>
      </c>
      <c r="BH74" s="7"/>
      <c r="BI74" s="7"/>
      <c r="BO74" s="11"/>
    </row>
    <row r="75" spans="1:67" x14ac:dyDescent="0.55000000000000004">
      <c r="A75" s="205">
        <v>3</v>
      </c>
      <c r="B75" s="205">
        <v>5</v>
      </c>
      <c r="C75" s="62" t="s">
        <v>51</v>
      </c>
      <c r="D75" s="62" t="s">
        <v>53</v>
      </c>
      <c r="E75" s="71"/>
      <c r="F75" s="71"/>
      <c r="G75" s="70">
        <f>ROUND((H75-E75),3)</f>
        <v>0</v>
      </c>
      <c r="H75" s="70">
        <f>(E75*100)/97.9</f>
        <v>0</v>
      </c>
      <c r="I75" s="72">
        <f>'[2]расчет под нормативы 01.2022'!$J$98</f>
        <v>0</v>
      </c>
      <c r="J75" s="72">
        <f>'[2]расчет под нормативы 01.2022'!$J$100</f>
        <v>0</v>
      </c>
      <c r="K75" s="70">
        <f>'[2]расчет под нормативы 01.2022'!$J$101</f>
        <v>0</v>
      </c>
      <c r="L75" s="73"/>
      <c r="M75" s="73"/>
      <c r="N75" s="73"/>
      <c r="O75" s="73"/>
      <c r="P75" s="119"/>
      <c r="Q75" s="119"/>
      <c r="R75" s="123">
        <v>0</v>
      </c>
      <c r="S75" s="78">
        <v>0</v>
      </c>
      <c r="T75" s="96"/>
      <c r="U75" s="78">
        <v>0</v>
      </c>
      <c r="V75" s="96"/>
      <c r="W75" s="96"/>
      <c r="X75" s="101">
        <v>0</v>
      </c>
      <c r="Y75" s="97"/>
      <c r="Z75" s="78">
        <v>0</v>
      </c>
      <c r="AA75" s="78">
        <f>(AD75+AF75+AH75)/24</f>
        <v>0</v>
      </c>
      <c r="AB75" s="78">
        <v>0</v>
      </c>
      <c r="AC75" s="78">
        <v>0</v>
      </c>
      <c r="AD75" s="78">
        <f>AE75+AF75+AG75+AH75+AI75+AJ75</f>
        <v>0</v>
      </c>
      <c r="AE75" s="78">
        <v>0</v>
      </c>
      <c r="AF75" s="78">
        <v>0</v>
      </c>
      <c r="AG75" s="78">
        <v>0</v>
      </c>
      <c r="AH75" s="78">
        <v>0</v>
      </c>
      <c r="AI75" s="78">
        <v>0</v>
      </c>
      <c r="AJ75" s="78">
        <v>0</v>
      </c>
      <c r="AK75" s="80" t="e">
        <f>E75+#REF!</f>
        <v>#REF!</v>
      </c>
      <c r="AL75" s="80" t="e">
        <f>E75+#REF!</f>
        <v>#REF!</v>
      </c>
      <c r="AM75" s="88"/>
      <c r="AN75" s="88"/>
      <c r="AO75" s="80" t="e">
        <f>G75+#REF!</f>
        <v>#REF!</v>
      </c>
      <c r="AP75" s="80" t="e">
        <f>G75+#REF!</f>
        <v>#REF!</v>
      </c>
      <c r="AQ75" s="80" t="e">
        <f>I75+#REF!</f>
        <v>#REF!</v>
      </c>
      <c r="AR75" s="80" t="e">
        <f>J75+#REF!</f>
        <v>#REF!</v>
      </c>
      <c r="AS75" s="80" t="e">
        <f>K75+#REF!</f>
        <v>#REF!</v>
      </c>
      <c r="AT75" s="80" t="e">
        <f>I75+#REF!</f>
        <v>#REF!</v>
      </c>
      <c r="AU75" s="73"/>
      <c r="AV75" s="73"/>
      <c r="AW75" s="73"/>
      <c r="AX75" s="73"/>
      <c r="AY75" s="73"/>
      <c r="AZ75" s="73"/>
      <c r="BA75" s="73"/>
      <c r="BB75" s="73"/>
      <c r="BC75" s="76" t="e">
        <f>Z75+#REF!</f>
        <v>#REF!</v>
      </c>
      <c r="BD75" s="124" t="e">
        <f>SUM(#REF!)</f>
        <v>#REF!</v>
      </c>
      <c r="BE75" s="126" t="e">
        <f>SUM(#REF!)</f>
        <v>#REF!</v>
      </c>
      <c r="BF75" s="7" t="e">
        <f>SUM(#REF!)</f>
        <v>#REF!</v>
      </c>
      <c r="BG75" s="7" t="e">
        <f t="shared" si="49"/>
        <v>#REF!</v>
      </c>
      <c r="BH75" s="7"/>
      <c r="BI75" s="7"/>
      <c r="BO75" s="11"/>
    </row>
    <row r="76" spans="1:67" x14ac:dyDescent="0.55000000000000004">
      <c r="A76" s="210">
        <v>4</v>
      </c>
      <c r="B76" s="210">
        <v>7</v>
      </c>
      <c r="C76" s="63" t="s">
        <v>51</v>
      </c>
      <c r="D76" s="63" t="s">
        <v>53</v>
      </c>
      <c r="E76" s="87"/>
      <c r="F76" s="72">
        <v>203.66200000000001</v>
      </c>
      <c r="G76" s="72">
        <v>82.29</v>
      </c>
      <c r="H76" s="72">
        <f>F76+G76</f>
        <v>285.952</v>
      </c>
      <c r="I76" s="88"/>
      <c r="J76" s="88"/>
      <c r="K76" s="88"/>
      <c r="L76" s="72">
        <f>'[1]расчет под нормативы 05.2021'!$M$100</f>
        <v>0</v>
      </c>
      <c r="M76" s="72">
        <f>'[1]расчет под нормативы 05.2021'!$M$100</f>
        <v>0</v>
      </c>
      <c r="N76" s="72">
        <f>'[1]расчет под нормативы 05.2021'!$M$101</f>
        <v>0</v>
      </c>
      <c r="O76" s="72">
        <v>2.6480000000000001</v>
      </c>
      <c r="P76" s="72">
        <v>2.6480000000000001</v>
      </c>
      <c r="Q76" s="72">
        <v>2.6480000000000001</v>
      </c>
      <c r="R76" s="74">
        <f>G76/H76*100</f>
        <v>28.77755707251567</v>
      </c>
      <c r="S76" s="103"/>
      <c r="T76" s="74">
        <f>F76/Z76</f>
        <v>6.5697419354838713</v>
      </c>
      <c r="U76" s="103"/>
      <c r="V76" s="74">
        <f>L76/Z76</f>
        <v>0</v>
      </c>
      <c r="W76" s="74">
        <f>O76/Z76</f>
        <v>8.5419354838709688E-2</v>
      </c>
      <c r="X76" s="86">
        <v>0</v>
      </c>
      <c r="Y76" s="86">
        <f>(V76+W76)/T76*1000</f>
        <v>13.001934577879036</v>
      </c>
      <c r="Z76" s="76">
        <f>AC76/24</f>
        <v>31</v>
      </c>
      <c r="AA76" s="76">
        <f>AD76/24</f>
        <v>0</v>
      </c>
      <c r="AB76" s="76">
        <f>AD4</f>
        <v>744</v>
      </c>
      <c r="AC76" s="76">
        <f>AB76-AG76-AH76</f>
        <v>744</v>
      </c>
      <c r="AD76" s="76">
        <f>AE76+AF76+AG76+AH76+AI76+AJ76</f>
        <v>0</v>
      </c>
      <c r="AE76" s="76">
        <v>0</v>
      </c>
      <c r="AF76" s="76">
        <v>0</v>
      </c>
      <c r="AG76" s="76">
        <v>0</v>
      </c>
      <c r="AH76" s="76">
        <v>0</v>
      </c>
      <c r="AI76" s="76">
        <v>0</v>
      </c>
      <c r="AJ76" s="76">
        <v>0</v>
      </c>
      <c r="AK76" s="80" t="e">
        <f>E76+#REF!</f>
        <v>#REF!</v>
      </c>
      <c r="AL76" s="80" t="e">
        <f>E76+#REF!</f>
        <v>#REF!</v>
      </c>
      <c r="AM76" s="80" t="e">
        <f>F76+#REF!</f>
        <v>#REF!</v>
      </c>
      <c r="AN76" s="80" t="e">
        <f>F76+#REF!</f>
        <v>#REF!</v>
      </c>
      <c r="AO76" s="80" t="e">
        <f>G76+#REF!</f>
        <v>#REF!</v>
      </c>
      <c r="AP76" s="80" t="e">
        <f>G76+#REF!</f>
        <v>#REF!</v>
      </c>
      <c r="AQ76" s="80" t="e">
        <f>I76+#REF!</f>
        <v>#REF!</v>
      </c>
      <c r="AR76" s="80" t="e">
        <f>J76+#REF!</f>
        <v>#REF!</v>
      </c>
      <c r="AS76" s="80" t="e">
        <f>K76+#REF!</f>
        <v>#REF!</v>
      </c>
      <c r="AT76" s="80" t="e">
        <f>I76+#REF!</f>
        <v>#REF!</v>
      </c>
      <c r="AU76" s="80">
        <f>L762</f>
        <v>0</v>
      </c>
      <c r="AV76" s="80">
        <f>M76</f>
        <v>0</v>
      </c>
      <c r="AW76" s="80">
        <f>N76</f>
        <v>0</v>
      </c>
      <c r="AX76" s="80" t="e">
        <f>L76+#REF!</f>
        <v>#REF!</v>
      </c>
      <c r="AY76" s="80" t="e">
        <f>O76+#REF!</f>
        <v>#REF!</v>
      </c>
      <c r="AZ76" s="80" t="e">
        <f>P76+#REF!</f>
        <v>#REF!</v>
      </c>
      <c r="BA76" s="80" t="e">
        <f>Q76+#REF!</f>
        <v>#REF!</v>
      </c>
      <c r="BB76" s="80" t="e">
        <f>O76+#REF!</f>
        <v>#REF!</v>
      </c>
      <c r="BC76" s="76" t="e">
        <f>Z76+#REF!</f>
        <v>#REF!</v>
      </c>
      <c r="BD76" s="124" t="e">
        <f>SUM(#REF!)</f>
        <v>#REF!</v>
      </c>
      <c r="BE76" s="126" t="e">
        <f>SUM(#REF!)</f>
        <v>#REF!</v>
      </c>
      <c r="BF76" s="7" t="e">
        <f>SUM(#REF!)</f>
        <v>#REF!</v>
      </c>
      <c r="BG76" s="7" t="e">
        <f t="shared" si="49"/>
        <v>#REF!</v>
      </c>
      <c r="BH76" s="7"/>
      <c r="BI76" s="7"/>
      <c r="BO76" s="11"/>
    </row>
    <row r="77" spans="1:67" x14ac:dyDescent="0.55000000000000004">
      <c r="A77" s="62"/>
      <c r="B77" s="62"/>
      <c r="C77" s="62"/>
      <c r="D77" s="62"/>
      <c r="E77" s="70"/>
      <c r="F77" s="70"/>
      <c r="G77" s="70"/>
      <c r="H77" s="70"/>
      <c r="I77" s="72"/>
      <c r="J77" s="72"/>
      <c r="K77" s="70"/>
      <c r="L77" s="70"/>
      <c r="M77" s="70"/>
      <c r="N77" s="70"/>
      <c r="O77" s="70"/>
      <c r="P77" s="70"/>
      <c r="Q77" s="70"/>
      <c r="R77" s="81"/>
      <c r="S77" s="78"/>
      <c r="T77" s="78"/>
      <c r="U77" s="78"/>
      <c r="V77" s="78"/>
      <c r="W77" s="78"/>
      <c r="X77" s="101"/>
      <c r="Y77" s="101"/>
      <c r="Z77" s="78"/>
      <c r="AA77" s="78"/>
      <c r="AB77" s="78"/>
      <c r="AC77" s="78"/>
      <c r="AD77" s="102"/>
      <c r="AE77" s="102"/>
      <c r="AF77" s="102"/>
      <c r="AG77" s="102"/>
      <c r="AH77" s="102"/>
      <c r="AI77" s="102"/>
      <c r="AJ77" s="102"/>
      <c r="AK77" s="80"/>
      <c r="AL77" s="80"/>
      <c r="AM77" s="80"/>
      <c r="AN77" s="80"/>
      <c r="AO77" s="80"/>
      <c r="AP77" s="80"/>
      <c r="AQ77" s="80"/>
      <c r="AR77" s="80"/>
      <c r="AS77" s="80"/>
      <c r="AT77" s="83"/>
      <c r="AU77" s="83"/>
      <c r="AV77" s="83"/>
      <c r="AW77" s="83"/>
      <c r="AX77" s="83"/>
      <c r="AY77" s="83"/>
      <c r="AZ77" s="83"/>
      <c r="BA77" s="83"/>
      <c r="BB77" s="83"/>
      <c r="BC77" s="78"/>
      <c r="BD77" s="124"/>
      <c r="BE77" s="126"/>
      <c r="BF77" s="7"/>
      <c r="BG77" s="7"/>
      <c r="BH77" s="7"/>
      <c r="BI77" s="7"/>
      <c r="BO77" s="11"/>
    </row>
    <row r="78" spans="1:67" x14ac:dyDescent="0.55000000000000004">
      <c r="A78" s="398" t="s">
        <v>52</v>
      </c>
      <c r="B78" s="398"/>
      <c r="C78" s="398"/>
      <c r="D78" s="200"/>
      <c r="E78" s="70">
        <f>E73+E74+E75+E76</f>
        <v>73.710000000000008</v>
      </c>
      <c r="F78" s="70">
        <f t="shared" ref="F78:O78" si="50">F73+F74+F75+F76</f>
        <v>203.66200000000001</v>
      </c>
      <c r="G78" s="70">
        <f t="shared" si="50"/>
        <v>83.484999999999999</v>
      </c>
      <c r="H78" s="70">
        <f t="shared" si="50"/>
        <v>360.85692690458609</v>
      </c>
      <c r="I78" s="72">
        <f t="shared" si="50"/>
        <v>7750.0079999999998</v>
      </c>
      <c r="J78" s="72">
        <f t="shared" si="50"/>
        <v>7746.4429999999993</v>
      </c>
      <c r="K78" s="70">
        <f t="shared" si="50"/>
        <v>7690.4660000000003</v>
      </c>
      <c r="L78" s="70">
        <f t="shared" si="50"/>
        <v>0</v>
      </c>
      <c r="M78" s="70">
        <f t="shared" si="50"/>
        <v>0</v>
      </c>
      <c r="N78" s="70">
        <f t="shared" si="50"/>
        <v>0</v>
      </c>
      <c r="O78" s="70">
        <f t="shared" si="50"/>
        <v>2.6480000000000001</v>
      </c>
      <c r="P78" s="70">
        <f>P76</f>
        <v>2.6480000000000001</v>
      </c>
      <c r="Q78" s="70">
        <f>Q76</f>
        <v>2.6480000000000001</v>
      </c>
      <c r="R78" s="81">
        <f>G78/H78*100</f>
        <v>23.13520782769239</v>
      </c>
      <c r="S78" s="81">
        <f>S73+S74+S75+S76</f>
        <v>2.3850109635964962</v>
      </c>
      <c r="T78" s="81">
        <f>T73+T74+T75+T76</f>
        <v>6.5697419354838713</v>
      </c>
      <c r="U78" s="81">
        <f>U73+U74+U75+U76</f>
        <v>250.76941409667603</v>
      </c>
      <c r="V78" s="81">
        <f>V73+V74+V75+V76</f>
        <v>0</v>
      </c>
      <c r="W78" s="81">
        <f>W73+W74+W75+W76</f>
        <v>8.5419354838709688E-2</v>
      </c>
      <c r="X78" s="82">
        <f>S78/U78*1000</f>
        <v>9.5107729632331974</v>
      </c>
      <c r="Y78" s="82">
        <f>(V78+W78)/T78*1000</f>
        <v>13.001934577879036</v>
      </c>
      <c r="Z78" s="81">
        <f>Z73+Z75+Z74+Z76</f>
        <v>92.802083333333329</v>
      </c>
      <c r="AA78" s="81">
        <f t="shared" ref="AA78:AJ78" si="51">AA73+AA75+AA74+AA76</f>
        <v>0.19791666666666666</v>
      </c>
      <c r="AB78" s="81">
        <f>AB73+AB75+AB74+AB76</f>
        <v>2232</v>
      </c>
      <c r="AC78" s="81">
        <f t="shared" si="51"/>
        <v>2227.25</v>
      </c>
      <c r="AD78" s="81">
        <f t="shared" si="51"/>
        <v>4.75</v>
      </c>
      <c r="AE78" s="81">
        <f t="shared" si="51"/>
        <v>0</v>
      </c>
      <c r="AF78" s="81">
        <f t="shared" si="51"/>
        <v>0</v>
      </c>
      <c r="AG78" s="81">
        <f t="shared" si="51"/>
        <v>4.75</v>
      </c>
      <c r="AH78" s="81">
        <f t="shared" si="51"/>
        <v>0</v>
      </c>
      <c r="AI78" s="81">
        <f t="shared" si="51"/>
        <v>0</v>
      </c>
      <c r="AJ78" s="81">
        <f t="shared" si="51"/>
        <v>0</v>
      </c>
      <c r="AK78" s="72" t="e">
        <f t="shared" ref="AK78:BB78" si="52">AK73+AK74+AK75+AK76</f>
        <v>#REF!</v>
      </c>
      <c r="AL78" s="72" t="e">
        <f>AL73+AL74+AL75+AL76</f>
        <v>#REF!</v>
      </c>
      <c r="AM78" s="72" t="e">
        <f t="shared" si="52"/>
        <v>#REF!</v>
      </c>
      <c r="AN78" s="72" t="e">
        <f>AN73+AN74+AN75+AN76</f>
        <v>#REF!</v>
      </c>
      <c r="AO78" s="72" t="e">
        <f>AO73+AO74+AO75+AO76</f>
        <v>#REF!</v>
      </c>
      <c r="AP78" s="72" t="e">
        <f>AP73+AP74+AP75+AP76</f>
        <v>#REF!</v>
      </c>
      <c r="AQ78" s="72" t="e">
        <f t="shared" si="52"/>
        <v>#REF!</v>
      </c>
      <c r="AR78" s="72" t="e">
        <f>AR73+AR74+AR75+AR76</f>
        <v>#REF!</v>
      </c>
      <c r="AS78" s="72" t="e">
        <f t="shared" si="52"/>
        <v>#REF!</v>
      </c>
      <c r="AT78" s="70" t="e">
        <f>AT73+AT74+AT75+AT76</f>
        <v>#REF!</v>
      </c>
      <c r="AU78" s="70">
        <f>AU73+AU74+AU75+AU76</f>
        <v>0</v>
      </c>
      <c r="AV78" s="70">
        <f>AV73+AV74+AV75+AV76</f>
        <v>0</v>
      </c>
      <c r="AW78" s="70">
        <f t="shared" si="52"/>
        <v>0</v>
      </c>
      <c r="AX78" s="70" t="e">
        <f t="shared" si="52"/>
        <v>#REF!</v>
      </c>
      <c r="AY78" s="70" t="e">
        <f>AY73+AY74+AY75+AY76</f>
        <v>#REF!</v>
      </c>
      <c r="AZ78" s="70" t="e">
        <f t="shared" si="52"/>
        <v>#REF!</v>
      </c>
      <c r="BA78" s="70" t="e">
        <f t="shared" si="52"/>
        <v>#REF!</v>
      </c>
      <c r="BB78" s="70" t="e">
        <f t="shared" si="52"/>
        <v>#REF!</v>
      </c>
      <c r="BC78" s="81" t="e">
        <f>BC73+BC74+BC75+BC76</f>
        <v>#REF!</v>
      </c>
      <c r="BD78" s="124"/>
      <c r="BE78" s="131"/>
      <c r="BF78" s="7"/>
      <c r="BG78" s="7"/>
      <c r="BH78" s="7"/>
      <c r="BI78" s="7"/>
      <c r="BO78" s="11"/>
    </row>
    <row r="79" spans="1:67" x14ac:dyDescent="0.55000000000000004">
      <c r="A79" s="62"/>
      <c r="B79" s="62"/>
      <c r="C79" s="62"/>
      <c r="D79" s="62"/>
      <c r="E79" s="70"/>
      <c r="F79" s="70"/>
      <c r="G79" s="70"/>
      <c r="H79" s="70"/>
      <c r="I79" s="72"/>
      <c r="J79" s="72"/>
      <c r="K79" s="70"/>
      <c r="L79" s="70"/>
      <c r="M79" s="70"/>
      <c r="N79" s="70"/>
      <c r="O79" s="70"/>
      <c r="P79" s="70"/>
      <c r="Q79" s="70"/>
      <c r="R79" s="81"/>
      <c r="S79" s="78"/>
      <c r="T79" s="78"/>
      <c r="U79" s="78"/>
      <c r="V79" s="78"/>
      <c r="W79" s="78"/>
      <c r="X79" s="101"/>
      <c r="Y79" s="101"/>
      <c r="Z79" s="78"/>
      <c r="AA79" s="78"/>
      <c r="AB79" s="78"/>
      <c r="AC79" s="78"/>
      <c r="AD79" s="102"/>
      <c r="AE79" s="102"/>
      <c r="AF79" s="102"/>
      <c r="AG79" s="102"/>
      <c r="AH79" s="102"/>
      <c r="AI79" s="102"/>
      <c r="AJ79" s="102"/>
      <c r="AK79" s="80"/>
      <c r="AL79" s="80"/>
      <c r="AM79" s="80"/>
      <c r="AN79" s="80"/>
      <c r="AO79" s="80"/>
      <c r="AP79" s="80"/>
      <c r="AQ79" s="80"/>
      <c r="AR79" s="80"/>
      <c r="AS79" s="80"/>
      <c r="AT79" s="83"/>
      <c r="AU79" s="83"/>
      <c r="AV79" s="83"/>
      <c r="AW79" s="83"/>
      <c r="AX79" s="83"/>
      <c r="AY79" s="83"/>
      <c r="AZ79" s="83"/>
      <c r="BA79" s="83"/>
      <c r="BB79" s="83"/>
      <c r="BC79" s="78"/>
      <c r="BD79" s="124"/>
      <c r="BE79" s="126"/>
      <c r="BF79" s="7"/>
      <c r="BG79" s="7"/>
      <c r="BH79" s="7"/>
      <c r="BI79" s="7"/>
      <c r="BO79" s="11"/>
    </row>
    <row r="80" spans="1:67" x14ac:dyDescent="0.55000000000000004">
      <c r="A80" s="319" t="s">
        <v>71</v>
      </c>
      <c r="B80" s="320"/>
      <c r="C80" s="320"/>
      <c r="D80" s="321"/>
      <c r="E80" s="72">
        <f>E71+E78</f>
        <v>304.673</v>
      </c>
      <c r="F80" s="72">
        <f>F78+F71</f>
        <v>203.66200000000001</v>
      </c>
      <c r="G80" s="72">
        <f>G71+G78</f>
        <v>86.35</v>
      </c>
      <c r="H80" s="72">
        <f>H71+H78</f>
        <v>594.68492690458606</v>
      </c>
      <c r="I80" s="72">
        <f t="shared" ref="I80:N80" si="53">I71+I78</f>
        <v>12422.917000000001</v>
      </c>
      <c r="J80" s="72">
        <f t="shared" si="53"/>
        <v>12417.203</v>
      </c>
      <c r="K80" s="72">
        <f t="shared" si="53"/>
        <v>12327.473000000002</v>
      </c>
      <c r="L80" s="72">
        <f t="shared" si="53"/>
        <v>0</v>
      </c>
      <c r="M80" s="72">
        <f t="shared" si="53"/>
        <v>0</v>
      </c>
      <c r="N80" s="72">
        <f t="shared" si="53"/>
        <v>0</v>
      </c>
      <c r="O80" s="72">
        <f>O71+O78</f>
        <v>2.6480000000000001</v>
      </c>
      <c r="P80" s="72">
        <f>P71+P78</f>
        <v>2.6480000000000001</v>
      </c>
      <c r="Q80" s="72">
        <f>Q71+Q78</f>
        <v>2.6480000000000001</v>
      </c>
      <c r="R80" s="74">
        <f>G80/H80*100</f>
        <v>14.52029404031866</v>
      </c>
      <c r="S80" s="76">
        <f>S71+S78</f>
        <v>9.8535485834596965</v>
      </c>
      <c r="T80" s="76">
        <f>T71+T78</f>
        <v>6.5697419354838713</v>
      </c>
      <c r="U80" s="76">
        <f>U71+U78</f>
        <v>401.81783467332849</v>
      </c>
      <c r="V80" s="76">
        <f>V71+V78</f>
        <v>0</v>
      </c>
      <c r="W80" s="76">
        <f>W71+W78</f>
        <v>8.5419354838709688E-2</v>
      </c>
      <c r="X80" s="19">
        <f>S80/U80*1000</f>
        <v>24.522427162722817</v>
      </c>
      <c r="Y80" s="19">
        <f>(V80+W80)/T80*1000</f>
        <v>13.001934577879036</v>
      </c>
      <c r="Z80" s="76">
        <f>Z71+Z78</f>
        <v>185.60416666666666</v>
      </c>
      <c r="AA80" s="76">
        <f t="shared" ref="AA80:BA80" si="54">AA71+AA78</f>
        <v>0.39583333333333331</v>
      </c>
      <c r="AB80" s="76">
        <f t="shared" si="54"/>
        <v>4464</v>
      </c>
      <c r="AC80" s="76">
        <f t="shared" si="54"/>
        <v>4454.5</v>
      </c>
      <c r="AD80" s="76">
        <f t="shared" si="54"/>
        <v>9.5</v>
      </c>
      <c r="AE80" s="76">
        <f t="shared" si="54"/>
        <v>0</v>
      </c>
      <c r="AF80" s="76">
        <f t="shared" si="54"/>
        <v>0</v>
      </c>
      <c r="AG80" s="76">
        <f t="shared" si="54"/>
        <v>9.5</v>
      </c>
      <c r="AH80" s="76">
        <f t="shared" si="54"/>
        <v>0</v>
      </c>
      <c r="AI80" s="76">
        <f t="shared" si="54"/>
        <v>0</v>
      </c>
      <c r="AJ80" s="76">
        <f t="shared" si="54"/>
        <v>0</v>
      </c>
      <c r="AK80" s="80" t="e">
        <f t="shared" si="54"/>
        <v>#REF!</v>
      </c>
      <c r="AL80" s="80" t="e">
        <f t="shared" si="54"/>
        <v>#REF!</v>
      </c>
      <c r="AM80" s="80" t="e">
        <f t="shared" si="54"/>
        <v>#REF!</v>
      </c>
      <c r="AN80" s="80" t="e">
        <f t="shared" si="54"/>
        <v>#REF!</v>
      </c>
      <c r="AO80" s="80" t="e">
        <f t="shared" si="54"/>
        <v>#REF!</v>
      </c>
      <c r="AP80" s="80" t="e">
        <f t="shared" si="54"/>
        <v>#REF!</v>
      </c>
      <c r="AQ80" s="80" t="e">
        <f t="shared" si="54"/>
        <v>#REF!</v>
      </c>
      <c r="AR80" s="80" t="e">
        <f t="shared" si="54"/>
        <v>#REF!</v>
      </c>
      <c r="AS80" s="80" t="e">
        <f t="shared" si="54"/>
        <v>#REF!</v>
      </c>
      <c r="AT80" s="80" t="e">
        <f t="shared" si="54"/>
        <v>#REF!</v>
      </c>
      <c r="AU80" s="80">
        <f t="shared" si="54"/>
        <v>0</v>
      </c>
      <c r="AV80" s="80">
        <f t="shared" si="54"/>
        <v>0</v>
      </c>
      <c r="AW80" s="80">
        <f t="shared" si="54"/>
        <v>0</v>
      </c>
      <c r="AX80" s="80" t="e">
        <f t="shared" si="54"/>
        <v>#REF!</v>
      </c>
      <c r="AY80" s="80" t="e">
        <f t="shared" si="54"/>
        <v>#REF!</v>
      </c>
      <c r="AZ80" s="80" t="e">
        <f t="shared" si="54"/>
        <v>#REF!</v>
      </c>
      <c r="BA80" s="80" t="e">
        <f t="shared" si="54"/>
        <v>#REF!</v>
      </c>
      <c r="BB80" s="80" t="e">
        <f>BB71+BB78</f>
        <v>#REF!</v>
      </c>
      <c r="BC80" s="76" t="e">
        <f>BC71+BC78</f>
        <v>#REF!</v>
      </c>
      <c r="BD80" s="124"/>
      <c r="BE80" s="131"/>
      <c r="BF80" s="7"/>
      <c r="BG80" s="7"/>
      <c r="BH80" s="7"/>
      <c r="BI80" s="7"/>
      <c r="BO80" s="11"/>
    </row>
    <row r="81" spans="1:67" x14ac:dyDescent="0.55000000000000004">
      <c r="A81" s="63"/>
      <c r="B81" s="63"/>
      <c r="C81" s="63"/>
      <c r="D81" s="63"/>
      <c r="E81" s="70"/>
      <c r="F81" s="70"/>
      <c r="G81" s="62"/>
      <c r="H81" s="70"/>
      <c r="I81" s="72"/>
      <c r="J81" s="72"/>
      <c r="K81" s="72"/>
      <c r="L81" s="72"/>
      <c r="M81" s="72"/>
      <c r="N81" s="72"/>
      <c r="O81" s="72"/>
      <c r="P81" s="72"/>
      <c r="Q81" s="72"/>
      <c r="R81" s="74"/>
      <c r="S81" s="76"/>
      <c r="T81" s="76"/>
      <c r="U81" s="76"/>
      <c r="V81" s="76"/>
      <c r="W81" s="76"/>
      <c r="X81" s="19"/>
      <c r="Y81" s="19"/>
      <c r="Z81" s="78"/>
      <c r="AA81" s="76"/>
      <c r="AB81" s="76"/>
      <c r="AC81" s="76"/>
      <c r="AD81" s="79"/>
      <c r="AE81" s="79"/>
      <c r="AF81" s="79"/>
      <c r="AG81" s="79"/>
      <c r="AH81" s="79"/>
      <c r="AI81" s="79"/>
      <c r="AJ81" s="79"/>
      <c r="AK81" s="80"/>
      <c r="AL81" s="104"/>
      <c r="AM81" s="80"/>
      <c r="AN81" s="104"/>
      <c r="AO81" s="80"/>
      <c r="AP81" s="80"/>
      <c r="AQ81" s="80"/>
      <c r="AR81" s="80"/>
      <c r="AS81" s="80"/>
      <c r="AT81" s="80"/>
      <c r="AU81" s="83"/>
      <c r="AV81" s="80"/>
      <c r="AW81" s="80"/>
      <c r="AX81" s="80"/>
      <c r="AY81" s="83"/>
      <c r="AZ81" s="80"/>
      <c r="BA81" s="80"/>
      <c r="BB81" s="80"/>
      <c r="BC81" s="76"/>
      <c r="BD81" s="124"/>
      <c r="BE81" s="126"/>
      <c r="BF81" s="7"/>
      <c r="BG81" s="7"/>
      <c r="BH81" s="7"/>
      <c r="BI81" s="7"/>
      <c r="BO81" s="11"/>
    </row>
    <row r="82" spans="1:67" s="60" customFormat="1" x14ac:dyDescent="0.55000000000000004">
      <c r="A82" s="328" t="s">
        <v>75</v>
      </c>
      <c r="B82" s="329"/>
      <c r="C82" s="329"/>
      <c r="D82" s="329"/>
      <c r="E82" s="330"/>
      <c r="F82" s="204"/>
      <c r="G82" s="62"/>
      <c r="H82" s="70"/>
      <c r="I82" s="72"/>
      <c r="J82" s="72"/>
      <c r="K82" s="72"/>
      <c r="L82" s="72"/>
      <c r="M82" s="72"/>
      <c r="N82" s="72"/>
      <c r="O82" s="72"/>
      <c r="P82" s="72"/>
      <c r="Q82" s="72"/>
      <c r="R82" s="74"/>
      <c r="S82" s="76"/>
      <c r="T82" s="76"/>
      <c r="U82" s="76"/>
      <c r="V82" s="76"/>
      <c r="W82" s="76"/>
      <c r="X82" s="19"/>
      <c r="Y82" s="19"/>
      <c r="Z82" s="78"/>
      <c r="AA82" s="76"/>
      <c r="AB82" s="76"/>
      <c r="AC82" s="76"/>
      <c r="AD82" s="79"/>
      <c r="AE82" s="79"/>
      <c r="AF82" s="79"/>
      <c r="AG82" s="79"/>
      <c r="AH82" s="79"/>
      <c r="AI82" s="79"/>
      <c r="AJ82" s="79"/>
      <c r="AK82" s="80"/>
      <c r="AL82" s="104"/>
      <c r="AM82" s="80"/>
      <c r="AN82" s="104"/>
      <c r="AO82" s="80"/>
      <c r="AP82" s="80"/>
      <c r="AQ82" s="80"/>
      <c r="AR82" s="80"/>
      <c r="AS82" s="80"/>
      <c r="AT82" s="80"/>
      <c r="AU82" s="83"/>
      <c r="AV82" s="80"/>
      <c r="AW82" s="80"/>
      <c r="AX82" s="80"/>
      <c r="AY82" s="83"/>
      <c r="AZ82" s="80"/>
      <c r="BA82" s="80"/>
      <c r="BB82" s="80"/>
      <c r="BC82" s="76"/>
      <c r="BD82" s="124"/>
      <c r="BE82" s="126"/>
      <c r="BF82" s="59"/>
      <c r="BG82" s="59"/>
      <c r="BH82" s="59"/>
      <c r="BI82" s="59"/>
      <c r="BO82" s="61"/>
    </row>
    <row r="83" spans="1:67" x14ac:dyDescent="0.55000000000000004">
      <c r="A83" s="319"/>
      <c r="B83" s="320"/>
      <c r="C83" s="320"/>
      <c r="D83" s="321"/>
      <c r="E83" s="70"/>
      <c r="F83" s="70"/>
      <c r="G83" s="62"/>
      <c r="H83" s="70"/>
      <c r="I83" s="72"/>
      <c r="J83" s="72"/>
      <c r="K83" s="72"/>
      <c r="L83" s="72"/>
      <c r="M83" s="72"/>
      <c r="N83" s="72"/>
      <c r="O83" s="72"/>
      <c r="P83" s="72"/>
      <c r="Q83" s="72"/>
      <c r="R83" s="74"/>
      <c r="S83" s="76"/>
      <c r="T83" s="81"/>
      <c r="U83" s="76"/>
      <c r="V83" s="81"/>
      <c r="W83" s="81"/>
      <c r="X83" s="19"/>
      <c r="Y83" s="82"/>
      <c r="Z83" s="78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80"/>
      <c r="AL83" s="104"/>
      <c r="AM83" s="80"/>
      <c r="AN83" s="104"/>
      <c r="AO83" s="80"/>
      <c r="AP83" s="80"/>
      <c r="AQ83" s="80"/>
      <c r="AR83" s="80"/>
      <c r="AS83" s="80"/>
      <c r="AT83" s="80"/>
      <c r="AU83" s="83"/>
      <c r="AV83" s="80"/>
      <c r="AW83" s="80"/>
      <c r="AX83" s="80"/>
      <c r="AY83" s="83"/>
      <c r="AZ83" s="80"/>
      <c r="BA83" s="80"/>
      <c r="BB83" s="80"/>
      <c r="BC83" s="76"/>
      <c r="BD83" s="124"/>
      <c r="BE83" s="126"/>
      <c r="BF83" s="7"/>
      <c r="BG83" s="7"/>
      <c r="BH83" s="7"/>
      <c r="BI83" s="7"/>
      <c r="BO83" s="11"/>
    </row>
    <row r="84" spans="1:67" x14ac:dyDescent="0.55000000000000004">
      <c r="A84" s="63">
        <v>1</v>
      </c>
      <c r="B84" s="210">
        <v>1</v>
      </c>
      <c r="C84" s="63" t="s">
        <v>51</v>
      </c>
      <c r="D84" s="63" t="s">
        <v>72</v>
      </c>
      <c r="E84" s="72">
        <v>12.318</v>
      </c>
      <c r="F84" s="87"/>
      <c r="G84" s="72">
        <f>ROUND((H84-E84),3)</f>
        <v>0.63500000000000001</v>
      </c>
      <c r="H84" s="72">
        <f>(E84*100)/95.1</f>
        <v>12.952681388012619</v>
      </c>
      <c r="I84" s="72">
        <v>327.54700000000003</v>
      </c>
      <c r="J84" s="72">
        <v>327.43200000000002</v>
      </c>
      <c r="K84" s="72">
        <v>325.83600000000001</v>
      </c>
      <c r="L84" s="88"/>
      <c r="M84" s="88"/>
      <c r="N84" s="88"/>
      <c r="O84" s="88"/>
      <c r="P84" s="88"/>
      <c r="Q84" s="88"/>
      <c r="R84" s="74">
        <f>G84/H84*100</f>
        <v>4.9024598149050167</v>
      </c>
      <c r="S84" s="80">
        <f>E84/Z84</f>
        <v>0.39735483870967742</v>
      </c>
      <c r="T84" s="87"/>
      <c r="U84" s="76">
        <f>I84/Z84</f>
        <v>10.566032258064517</v>
      </c>
      <c r="V84" s="89"/>
      <c r="W84" s="89"/>
      <c r="X84" s="19">
        <f>S84/U84*1000</f>
        <v>37.606816731644614</v>
      </c>
      <c r="Y84" s="90"/>
      <c r="Z84" s="76">
        <f>AC84/24</f>
        <v>31</v>
      </c>
      <c r="AA84" s="76">
        <v>0</v>
      </c>
      <c r="AB84" s="76">
        <f>AD4</f>
        <v>744</v>
      </c>
      <c r="AC84" s="76">
        <f>AB84-AG84-AH84-AF84</f>
        <v>744</v>
      </c>
      <c r="AD84" s="76">
        <f>AE84+AF84+AG84+AH84+AI84+AJ84</f>
        <v>0</v>
      </c>
      <c r="AE84" s="79">
        <v>0</v>
      </c>
      <c r="AF84" s="79">
        <v>0</v>
      </c>
      <c r="AG84" s="79">
        <v>0</v>
      </c>
      <c r="AH84" s="79">
        <v>0</v>
      </c>
      <c r="AI84" s="79">
        <v>0</v>
      </c>
      <c r="AJ84" s="79">
        <v>0</v>
      </c>
      <c r="AK84" s="80" t="e">
        <f>E84+#REF!</f>
        <v>#REF!</v>
      </c>
      <c r="AL84" s="80" t="e">
        <f>E84+#REF!</f>
        <v>#REF!</v>
      </c>
      <c r="AM84" s="88"/>
      <c r="AN84" s="88"/>
      <c r="AO84" s="80" t="e">
        <f>G84+#REF!</f>
        <v>#REF!</v>
      </c>
      <c r="AP84" s="80" t="e">
        <f>G84+#REF!</f>
        <v>#REF!</v>
      </c>
      <c r="AQ84" s="80" t="e">
        <f>I84+#REF!</f>
        <v>#REF!</v>
      </c>
      <c r="AR84" s="80" t="e">
        <f>J84+#REF!</f>
        <v>#REF!</v>
      </c>
      <c r="AS84" s="80" t="e">
        <f>K84+#REF!</f>
        <v>#REF!</v>
      </c>
      <c r="AT84" s="80" t="e">
        <f>I84+#REF!</f>
        <v>#REF!</v>
      </c>
      <c r="AU84" s="73"/>
      <c r="AV84" s="73"/>
      <c r="AW84" s="73"/>
      <c r="AX84" s="73"/>
      <c r="AY84" s="73"/>
      <c r="AZ84" s="73"/>
      <c r="BA84" s="73"/>
      <c r="BB84" s="73"/>
      <c r="BC84" s="76" t="e">
        <f>Z84+#REF!</f>
        <v>#REF!</v>
      </c>
      <c r="BD84" s="124" t="e">
        <f>SUM(#REF!)</f>
        <v>#REF!</v>
      </c>
      <c r="BE84" s="131" t="e">
        <f>SUM(#REF!)</f>
        <v>#REF!</v>
      </c>
      <c r="BF84" s="7" t="e">
        <f>SUM(#REF!)</f>
        <v>#REF!</v>
      </c>
      <c r="BG84" s="7" t="e">
        <f t="shared" ref="BG84" si="55">BC84*24</f>
        <v>#REF!</v>
      </c>
      <c r="BH84" s="7"/>
      <c r="BI84" s="7"/>
      <c r="BO84" s="11"/>
    </row>
    <row r="85" spans="1:67" x14ac:dyDescent="0.55000000000000004">
      <c r="A85" s="84"/>
      <c r="B85" s="84"/>
      <c r="C85" s="84"/>
      <c r="D85" s="84"/>
      <c r="E85" s="70"/>
      <c r="F85" s="70"/>
      <c r="G85" s="70"/>
      <c r="H85" s="70"/>
      <c r="I85" s="72"/>
      <c r="J85" s="72"/>
      <c r="K85" s="72"/>
      <c r="L85" s="72"/>
      <c r="M85" s="72"/>
      <c r="N85" s="72"/>
      <c r="O85" s="72"/>
      <c r="P85" s="72"/>
      <c r="Q85" s="72"/>
      <c r="R85" s="74"/>
      <c r="S85" s="76"/>
      <c r="T85" s="81"/>
      <c r="U85" s="76"/>
      <c r="V85" s="81"/>
      <c r="W85" s="81"/>
      <c r="X85" s="19"/>
      <c r="Y85" s="82"/>
      <c r="Z85" s="78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80"/>
      <c r="AL85" s="80"/>
      <c r="AM85" s="80"/>
      <c r="AN85" s="80"/>
      <c r="AO85" s="80"/>
      <c r="AP85" s="212"/>
      <c r="AQ85" s="80"/>
      <c r="AR85" s="80"/>
      <c r="AS85" s="80"/>
      <c r="AT85" s="212"/>
      <c r="AU85" s="83"/>
      <c r="AV85" s="80"/>
      <c r="AW85" s="80"/>
      <c r="AX85" s="212"/>
      <c r="AY85" s="83"/>
      <c r="AZ85" s="80"/>
      <c r="BA85" s="80"/>
      <c r="BB85" s="212"/>
      <c r="BC85" s="76"/>
      <c r="BD85" s="124"/>
      <c r="BE85" s="126"/>
      <c r="BF85" s="7"/>
      <c r="BG85" s="7"/>
      <c r="BH85" s="7"/>
      <c r="BI85" s="7"/>
      <c r="BJ85" s="15"/>
      <c r="BK85" s="15"/>
      <c r="BL85" s="15"/>
      <c r="BM85" s="15"/>
      <c r="BN85" s="15"/>
      <c r="BO85" s="11"/>
    </row>
    <row r="86" spans="1:67" x14ac:dyDescent="0.55000000000000004">
      <c r="A86" s="322" t="s">
        <v>68</v>
      </c>
      <c r="B86" s="323"/>
      <c r="C86" s="324"/>
      <c r="D86" s="63"/>
      <c r="E86" s="70">
        <f>E84</f>
        <v>12.318</v>
      </c>
      <c r="F86" s="71"/>
      <c r="G86" s="70">
        <f t="shared" ref="G86" si="56">G84</f>
        <v>0.63500000000000001</v>
      </c>
      <c r="H86" s="70">
        <f>H84</f>
        <v>12.952681388012619</v>
      </c>
      <c r="I86" s="72">
        <f t="shared" ref="I86:K86" si="57">I84</f>
        <v>327.54700000000003</v>
      </c>
      <c r="J86" s="72">
        <f t="shared" si="57"/>
        <v>327.43200000000002</v>
      </c>
      <c r="K86" s="70">
        <f t="shared" si="57"/>
        <v>325.83600000000001</v>
      </c>
      <c r="L86" s="73"/>
      <c r="M86" s="73"/>
      <c r="N86" s="73"/>
      <c r="O86" s="73"/>
      <c r="P86" s="73"/>
      <c r="Q86" s="73"/>
      <c r="R86" s="74">
        <f>R84</f>
        <v>4.9024598149050167</v>
      </c>
      <c r="S86" s="74">
        <f>S84</f>
        <v>0.39735483870967742</v>
      </c>
      <c r="T86" s="75"/>
      <c r="U86" s="74">
        <f>U84</f>
        <v>10.566032258064517</v>
      </c>
      <c r="V86" s="75"/>
      <c r="W86" s="75"/>
      <c r="X86" s="86">
        <f>X84</f>
        <v>37.606816731644614</v>
      </c>
      <c r="Y86" s="77"/>
      <c r="Z86" s="81">
        <f>Z84</f>
        <v>31</v>
      </c>
      <c r="AA86" s="74">
        <f>AA84</f>
        <v>0</v>
      </c>
      <c r="AB86" s="74">
        <f>AB84</f>
        <v>744</v>
      </c>
      <c r="AC86" s="74">
        <f t="shared" ref="AC86:AJ86" si="58">AC84</f>
        <v>744</v>
      </c>
      <c r="AD86" s="74">
        <f t="shared" si="58"/>
        <v>0</v>
      </c>
      <c r="AE86" s="74">
        <f t="shared" si="58"/>
        <v>0</v>
      </c>
      <c r="AF86" s="74">
        <f t="shared" si="58"/>
        <v>0</v>
      </c>
      <c r="AG86" s="74">
        <f t="shared" si="58"/>
        <v>0</v>
      </c>
      <c r="AH86" s="74">
        <f t="shared" si="58"/>
        <v>0</v>
      </c>
      <c r="AI86" s="74">
        <f t="shared" si="58"/>
        <v>0</v>
      </c>
      <c r="AJ86" s="74">
        <f t="shared" si="58"/>
        <v>0</v>
      </c>
      <c r="AK86" s="72" t="e">
        <f>AK84</f>
        <v>#REF!</v>
      </c>
      <c r="AL86" s="72" t="e">
        <f>AL84</f>
        <v>#REF!</v>
      </c>
      <c r="AM86" s="88"/>
      <c r="AN86" s="88"/>
      <c r="AO86" s="80" t="e">
        <f>AO84</f>
        <v>#REF!</v>
      </c>
      <c r="AP86" s="72" t="e">
        <f t="shared" ref="AP86:AS86" si="59">AP84</f>
        <v>#REF!</v>
      </c>
      <c r="AQ86" s="72" t="e">
        <f t="shared" si="59"/>
        <v>#REF!</v>
      </c>
      <c r="AR86" s="72" t="e">
        <f t="shared" si="59"/>
        <v>#REF!</v>
      </c>
      <c r="AS86" s="72" t="e">
        <f t="shared" si="59"/>
        <v>#REF!</v>
      </c>
      <c r="AT86" s="72" t="e">
        <f>AT84</f>
        <v>#REF!</v>
      </c>
      <c r="AU86" s="71"/>
      <c r="AV86" s="71"/>
      <c r="AW86" s="71"/>
      <c r="AX86" s="71"/>
      <c r="AY86" s="71"/>
      <c r="AZ86" s="71"/>
      <c r="BA86" s="71"/>
      <c r="BB86" s="71"/>
      <c r="BC86" s="74" t="e">
        <f>BC84</f>
        <v>#REF!</v>
      </c>
      <c r="BD86" s="124"/>
      <c r="BE86" s="126"/>
      <c r="BF86" s="7"/>
      <c r="BG86" s="7"/>
      <c r="BH86" s="7"/>
      <c r="BI86" s="7"/>
      <c r="BO86" s="11"/>
    </row>
    <row r="87" spans="1:67" x14ac:dyDescent="0.55000000000000004">
      <c r="A87" s="62"/>
      <c r="B87" s="62"/>
      <c r="C87" s="62"/>
      <c r="D87" s="62"/>
      <c r="E87" s="70"/>
      <c r="F87" s="70"/>
      <c r="G87" s="70"/>
      <c r="H87" s="70"/>
      <c r="I87" s="72"/>
      <c r="J87" s="72"/>
      <c r="K87" s="70"/>
      <c r="L87" s="70"/>
      <c r="M87" s="70"/>
      <c r="N87" s="70"/>
      <c r="O87" s="70"/>
      <c r="P87" s="70"/>
      <c r="Q87" s="70"/>
      <c r="R87" s="81"/>
      <c r="S87" s="78"/>
      <c r="T87" s="78"/>
      <c r="U87" s="78"/>
      <c r="V87" s="78"/>
      <c r="W87" s="78"/>
      <c r="X87" s="101"/>
      <c r="Y87" s="101"/>
      <c r="Z87" s="78"/>
      <c r="AA87" s="78"/>
      <c r="AB87" s="78"/>
      <c r="AC87" s="78"/>
      <c r="AD87" s="102"/>
      <c r="AE87" s="102"/>
      <c r="AF87" s="102"/>
      <c r="AG87" s="102"/>
      <c r="AH87" s="102"/>
      <c r="AI87" s="102"/>
      <c r="AJ87" s="102"/>
      <c r="AK87" s="80"/>
      <c r="AL87" s="80"/>
      <c r="AM87" s="80"/>
      <c r="AN87" s="80"/>
      <c r="AO87" s="80"/>
      <c r="AP87" s="80"/>
      <c r="AQ87" s="80"/>
      <c r="AR87" s="80"/>
      <c r="AS87" s="80"/>
      <c r="AT87" s="83"/>
      <c r="AU87" s="83"/>
      <c r="AV87" s="83"/>
      <c r="AW87" s="83"/>
      <c r="AX87" s="83"/>
      <c r="AY87" s="83"/>
      <c r="AZ87" s="83"/>
      <c r="BA87" s="83"/>
      <c r="BB87" s="83"/>
      <c r="BC87" s="78"/>
      <c r="BD87" s="124"/>
      <c r="BE87" s="126"/>
      <c r="BF87" s="7"/>
      <c r="BG87" s="7"/>
      <c r="BH87" s="7"/>
      <c r="BI87" s="7"/>
      <c r="BO87" s="11"/>
    </row>
    <row r="88" spans="1:67" x14ac:dyDescent="0.55000000000000004">
      <c r="A88" s="63">
        <v>1</v>
      </c>
      <c r="B88" s="210">
        <v>1</v>
      </c>
      <c r="C88" s="63" t="s">
        <v>51</v>
      </c>
      <c r="D88" s="63" t="s">
        <v>53</v>
      </c>
      <c r="E88" s="72">
        <v>25.013000000000002</v>
      </c>
      <c r="F88" s="87"/>
      <c r="G88" s="72">
        <f>ROUND((H88-E88),3)</f>
        <v>1.454</v>
      </c>
      <c r="H88" s="72">
        <f>(E88*100)/94.505</f>
        <v>26.46738267816518</v>
      </c>
      <c r="I88" s="72">
        <v>400.33</v>
      </c>
      <c r="J88" s="72">
        <v>400.19</v>
      </c>
      <c r="K88" s="72">
        <v>398.23899999999998</v>
      </c>
      <c r="L88" s="88"/>
      <c r="M88" s="88"/>
      <c r="N88" s="88"/>
      <c r="O88" s="88"/>
      <c r="P88" s="88"/>
      <c r="Q88" s="88"/>
      <c r="R88" s="74">
        <f>G88/H88*100</f>
        <v>5.4935541518410416</v>
      </c>
      <c r="S88" s="76">
        <f>E88/Z88</f>
        <v>0.80687096774193556</v>
      </c>
      <c r="T88" s="89"/>
      <c r="U88" s="76">
        <f>I88/Z88</f>
        <v>12.913870967741936</v>
      </c>
      <c r="V88" s="89"/>
      <c r="W88" s="89"/>
      <c r="X88" s="19">
        <f>S88/U88*1000</f>
        <v>62.480953213598781</v>
      </c>
      <c r="Y88" s="90"/>
      <c r="Z88" s="76">
        <f>AC88/24</f>
        <v>31</v>
      </c>
      <c r="AA88" s="76">
        <f>(AD88+AF88+AH88)/24</f>
        <v>0</v>
      </c>
      <c r="AB88" s="76">
        <f>AD4</f>
        <v>744</v>
      </c>
      <c r="AC88" s="76">
        <f>AB88-AG88-AH88-AF88</f>
        <v>744</v>
      </c>
      <c r="AD88" s="76">
        <f>AE88+AF88+AG88+AH88+AI88+AJ88</f>
        <v>0</v>
      </c>
      <c r="AE88" s="79">
        <v>0</v>
      </c>
      <c r="AF88" s="79">
        <v>0</v>
      </c>
      <c r="AG88" s="79">
        <v>0</v>
      </c>
      <c r="AH88" s="79">
        <v>0</v>
      </c>
      <c r="AI88" s="79">
        <v>0</v>
      </c>
      <c r="AJ88" s="79">
        <v>0</v>
      </c>
      <c r="AK88" s="80" t="e">
        <f>E88+#REF!</f>
        <v>#REF!</v>
      </c>
      <c r="AL88" s="80" t="e">
        <f>E88+#REF!</f>
        <v>#REF!</v>
      </c>
      <c r="AM88" s="88"/>
      <c r="AN88" s="88"/>
      <c r="AO88" s="80" t="e">
        <f>G88+#REF!</f>
        <v>#REF!</v>
      </c>
      <c r="AP88" s="80" t="e">
        <f>G88+#REF!</f>
        <v>#REF!</v>
      </c>
      <c r="AQ88" s="80" t="e">
        <f>I88+#REF!</f>
        <v>#REF!</v>
      </c>
      <c r="AR88" s="80" t="e">
        <f>J88+#REF!</f>
        <v>#REF!</v>
      </c>
      <c r="AS88" s="80" t="e">
        <f>K88+#REF!</f>
        <v>#REF!</v>
      </c>
      <c r="AT88" s="80" t="e">
        <f>I88+#REF!</f>
        <v>#REF!</v>
      </c>
      <c r="AU88" s="73"/>
      <c r="AV88" s="73"/>
      <c r="AW88" s="73"/>
      <c r="AX88" s="73"/>
      <c r="AY88" s="73"/>
      <c r="AZ88" s="73"/>
      <c r="BA88" s="73"/>
      <c r="BB88" s="73"/>
      <c r="BC88" s="76" t="e">
        <f>Z88+#REF!</f>
        <v>#REF!</v>
      </c>
      <c r="BD88" s="124" t="e">
        <f>SUM(#REF!)</f>
        <v>#REF!</v>
      </c>
      <c r="BE88" s="126" t="e">
        <f>SUM(#REF!)</f>
        <v>#REF!</v>
      </c>
      <c r="BF88" s="7" t="e">
        <f>SUM(#REF!)</f>
        <v>#REF!</v>
      </c>
      <c r="BG88" s="7" t="e">
        <f t="shared" ref="BG88" si="60">BC88*24</f>
        <v>#REF!</v>
      </c>
      <c r="BH88" s="7"/>
      <c r="BI88" s="7"/>
      <c r="BO88" s="11"/>
    </row>
    <row r="89" spans="1:67" x14ac:dyDescent="0.55000000000000004">
      <c r="A89" s="84"/>
      <c r="B89" s="84"/>
      <c r="C89" s="84"/>
      <c r="D89" s="84"/>
      <c r="E89" s="70"/>
      <c r="F89" s="70"/>
      <c r="G89" s="70"/>
      <c r="H89" s="70"/>
      <c r="I89" s="72"/>
      <c r="J89" s="72"/>
      <c r="K89" s="72"/>
      <c r="L89" s="72"/>
      <c r="M89" s="72"/>
      <c r="N89" s="72"/>
      <c r="O89" s="72"/>
      <c r="P89" s="72"/>
      <c r="Q89" s="72"/>
      <c r="R89" s="74"/>
      <c r="S89" s="76"/>
      <c r="T89" s="81"/>
      <c r="U89" s="76"/>
      <c r="V89" s="81"/>
      <c r="W89" s="81"/>
      <c r="X89" s="19"/>
      <c r="Y89" s="82"/>
      <c r="Z89" s="78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80"/>
      <c r="AL89" s="80"/>
      <c r="AM89" s="80"/>
      <c r="AN89" s="80"/>
      <c r="AO89" s="80"/>
      <c r="AP89" s="212"/>
      <c r="AQ89" s="80"/>
      <c r="AR89" s="80"/>
      <c r="AS89" s="80"/>
      <c r="AT89" s="212"/>
      <c r="AU89" s="83"/>
      <c r="AV89" s="80"/>
      <c r="AW89" s="80"/>
      <c r="AX89" s="212"/>
      <c r="AY89" s="83"/>
      <c r="AZ89" s="80"/>
      <c r="BA89" s="80"/>
      <c r="BB89" s="212"/>
      <c r="BC89" s="76"/>
      <c r="BD89" s="124"/>
      <c r="BE89" s="126"/>
      <c r="BF89" s="7"/>
      <c r="BG89" s="7"/>
      <c r="BH89" s="7"/>
      <c r="BI89" s="7"/>
      <c r="BJ89" s="15"/>
      <c r="BK89" s="15"/>
      <c r="BL89" s="15"/>
      <c r="BM89" s="15"/>
      <c r="BN89" s="15"/>
      <c r="BO89" s="11"/>
    </row>
    <row r="90" spans="1:67" x14ac:dyDescent="0.55000000000000004">
      <c r="A90" s="322" t="s">
        <v>68</v>
      </c>
      <c r="B90" s="323"/>
      <c r="C90" s="324"/>
      <c r="E90" s="70">
        <f>E88</f>
        <v>25.013000000000002</v>
      </c>
      <c r="F90" s="71"/>
      <c r="G90" s="70">
        <f t="shared" ref="G90:H90" si="61">G88</f>
        <v>1.454</v>
      </c>
      <c r="H90" s="70">
        <f t="shared" si="61"/>
        <v>26.46738267816518</v>
      </c>
      <c r="I90" s="72">
        <f>I88</f>
        <v>400.33</v>
      </c>
      <c r="J90" s="72">
        <f>J88</f>
        <v>400.19</v>
      </c>
      <c r="K90" s="70">
        <f t="shared" ref="K90" si="62">K88</f>
        <v>398.23899999999998</v>
      </c>
      <c r="L90" s="73"/>
      <c r="M90" s="73"/>
      <c r="N90" s="73"/>
      <c r="O90" s="73"/>
      <c r="P90" s="73"/>
      <c r="Q90" s="73"/>
      <c r="R90" s="74">
        <f>R88</f>
        <v>5.4935541518410416</v>
      </c>
      <c r="S90" s="74">
        <f>E90/Z90</f>
        <v>0.80687096774193556</v>
      </c>
      <c r="T90" s="75"/>
      <c r="U90" s="74">
        <f>I90/Z90</f>
        <v>12.913870967741936</v>
      </c>
      <c r="V90" s="75"/>
      <c r="W90" s="75"/>
      <c r="X90" s="86">
        <f>X88</f>
        <v>62.480953213598781</v>
      </c>
      <c r="Y90" s="77"/>
      <c r="Z90" s="81">
        <f>Z88</f>
        <v>31</v>
      </c>
      <c r="AA90" s="74">
        <f>AA88</f>
        <v>0</v>
      </c>
      <c r="AB90" s="74">
        <f>AB88</f>
        <v>744</v>
      </c>
      <c r="AC90" s="74">
        <f>AC88</f>
        <v>744</v>
      </c>
      <c r="AD90" s="74">
        <f t="shared" ref="AD90:AJ90" si="63">AD88</f>
        <v>0</v>
      </c>
      <c r="AE90" s="74">
        <f t="shared" si="63"/>
        <v>0</v>
      </c>
      <c r="AF90" s="74">
        <f t="shared" si="63"/>
        <v>0</v>
      </c>
      <c r="AG90" s="74">
        <f t="shared" si="63"/>
        <v>0</v>
      </c>
      <c r="AH90" s="74">
        <f t="shared" si="63"/>
        <v>0</v>
      </c>
      <c r="AI90" s="74">
        <f t="shared" si="63"/>
        <v>0</v>
      </c>
      <c r="AJ90" s="74">
        <f t="shared" si="63"/>
        <v>0</v>
      </c>
      <c r="AK90" s="72" t="e">
        <f>AK88</f>
        <v>#REF!</v>
      </c>
      <c r="AL90" s="72" t="e">
        <f>AL88</f>
        <v>#REF!</v>
      </c>
      <c r="AM90" s="88"/>
      <c r="AN90" s="88"/>
      <c r="AO90" s="72" t="e">
        <f>AO88</f>
        <v>#REF!</v>
      </c>
      <c r="AP90" s="72" t="e">
        <f t="shared" ref="AP90:AT90" si="64">AP88</f>
        <v>#REF!</v>
      </c>
      <c r="AQ90" s="72" t="e">
        <f t="shared" si="64"/>
        <v>#REF!</v>
      </c>
      <c r="AR90" s="72" t="e">
        <f t="shared" si="64"/>
        <v>#REF!</v>
      </c>
      <c r="AS90" s="72" t="e">
        <f>AS88</f>
        <v>#REF!</v>
      </c>
      <c r="AT90" s="72" t="e">
        <f t="shared" si="64"/>
        <v>#REF!</v>
      </c>
      <c r="AU90" s="71"/>
      <c r="AV90" s="71"/>
      <c r="AW90" s="71"/>
      <c r="AX90" s="71"/>
      <c r="AY90" s="71"/>
      <c r="AZ90" s="71"/>
      <c r="BA90" s="71"/>
      <c r="BB90" s="71"/>
      <c r="BC90" s="74" t="e">
        <f>BC88</f>
        <v>#REF!</v>
      </c>
      <c r="BD90" s="124"/>
      <c r="BE90" s="126"/>
      <c r="BF90" s="7"/>
      <c r="BG90" s="7"/>
      <c r="BH90" s="7"/>
      <c r="BI90" s="7"/>
      <c r="BO90" s="11"/>
    </row>
    <row r="91" spans="1:67" x14ac:dyDescent="0.55000000000000004">
      <c r="A91" s="63"/>
      <c r="B91" s="63"/>
      <c r="C91" s="63"/>
      <c r="D91" s="63"/>
      <c r="E91" s="70"/>
      <c r="F91" s="70"/>
      <c r="G91" s="70"/>
      <c r="H91" s="70"/>
      <c r="I91" s="72"/>
      <c r="J91" s="72"/>
      <c r="K91" s="72"/>
      <c r="L91" s="72"/>
      <c r="M91" s="72"/>
      <c r="N91" s="72"/>
      <c r="O91" s="72"/>
      <c r="P91" s="72"/>
      <c r="Q91" s="72"/>
      <c r="R91" s="74"/>
      <c r="S91" s="74"/>
      <c r="T91" s="81"/>
      <c r="U91" s="74"/>
      <c r="V91" s="81"/>
      <c r="W91" s="81"/>
      <c r="X91" s="86"/>
      <c r="Y91" s="82"/>
      <c r="Z91" s="81"/>
      <c r="AA91" s="74"/>
      <c r="AB91" s="74"/>
      <c r="AC91" s="74"/>
      <c r="AD91" s="74"/>
      <c r="AE91" s="74"/>
      <c r="AF91" s="74"/>
      <c r="AG91" s="74"/>
      <c r="AH91" s="74"/>
      <c r="AI91" s="74"/>
      <c r="AJ91" s="74"/>
      <c r="AK91" s="72"/>
      <c r="AL91" s="72"/>
      <c r="AM91" s="72"/>
      <c r="AN91" s="72"/>
      <c r="AO91" s="72"/>
      <c r="AP91" s="72"/>
      <c r="AQ91" s="72"/>
      <c r="AR91" s="72"/>
      <c r="AS91" s="72"/>
      <c r="AT91" s="72"/>
      <c r="AU91" s="70"/>
      <c r="AV91" s="72"/>
      <c r="AW91" s="72"/>
      <c r="AX91" s="72"/>
      <c r="AY91" s="70"/>
      <c r="AZ91" s="72"/>
      <c r="BA91" s="72"/>
      <c r="BB91" s="72"/>
      <c r="BC91" s="74"/>
      <c r="BD91" s="124"/>
      <c r="BE91" s="126"/>
      <c r="BF91" s="7"/>
      <c r="BG91" s="7"/>
      <c r="BH91" s="7"/>
      <c r="BI91" s="7"/>
      <c r="BO91" s="11"/>
    </row>
    <row r="92" spans="1:67" x14ac:dyDescent="0.55000000000000004">
      <c r="A92" s="319" t="s">
        <v>76</v>
      </c>
      <c r="B92" s="320"/>
      <c r="C92" s="320"/>
      <c r="D92" s="321"/>
      <c r="E92" s="72">
        <f>E86+E90</f>
        <v>37.331000000000003</v>
      </c>
      <c r="F92" s="87"/>
      <c r="G92" s="72">
        <f>G86+G90</f>
        <v>2.089</v>
      </c>
      <c r="H92" s="72">
        <f>H86+H90</f>
        <v>39.420064066177801</v>
      </c>
      <c r="I92" s="72">
        <f>I86+I90</f>
        <v>727.87699999999995</v>
      </c>
      <c r="J92" s="72">
        <f>J86+J90</f>
        <v>727.62200000000007</v>
      </c>
      <c r="K92" s="72">
        <f>K86+K90</f>
        <v>724.07500000000005</v>
      </c>
      <c r="L92" s="88"/>
      <c r="M92" s="88"/>
      <c r="N92" s="88"/>
      <c r="O92" s="88"/>
      <c r="P92" s="88"/>
      <c r="Q92" s="88"/>
      <c r="R92" s="74">
        <f>G92/H92*100</f>
        <v>5.2993318237459448</v>
      </c>
      <c r="S92" s="74">
        <f>S86+S90</f>
        <v>1.2042258064516129</v>
      </c>
      <c r="T92" s="74"/>
      <c r="U92" s="74">
        <f>U86+U90</f>
        <v>23.479903225806453</v>
      </c>
      <c r="V92" s="89"/>
      <c r="W92" s="89"/>
      <c r="X92" s="86">
        <f>S92/U92*1000</f>
        <v>51.287511488891667</v>
      </c>
      <c r="Y92" s="90"/>
      <c r="Z92" s="74">
        <f>Z90+Z86</f>
        <v>62</v>
      </c>
      <c r="AA92" s="74">
        <f>AA90+AA86</f>
        <v>0</v>
      </c>
      <c r="AB92" s="74">
        <f>AB90+AB86</f>
        <v>1488</v>
      </c>
      <c r="AC92" s="74">
        <f>AC86+AC90</f>
        <v>1488</v>
      </c>
      <c r="AD92" s="74">
        <f>AD90+AD86</f>
        <v>0</v>
      </c>
      <c r="AE92" s="74">
        <f t="shared" ref="AE92:AJ92" si="65">AE90+AE86</f>
        <v>0</v>
      </c>
      <c r="AF92" s="74">
        <f t="shared" si="65"/>
        <v>0</v>
      </c>
      <c r="AG92" s="74">
        <f t="shared" si="65"/>
        <v>0</v>
      </c>
      <c r="AH92" s="74">
        <f t="shared" si="65"/>
        <v>0</v>
      </c>
      <c r="AI92" s="74">
        <f t="shared" si="65"/>
        <v>0</v>
      </c>
      <c r="AJ92" s="74">
        <f t="shared" si="65"/>
        <v>0</v>
      </c>
      <c r="AK92" s="72" t="e">
        <f>AK90+AK86</f>
        <v>#REF!</v>
      </c>
      <c r="AL92" s="74" t="e">
        <f>AL90+AL86</f>
        <v>#REF!</v>
      </c>
      <c r="AM92" s="88"/>
      <c r="AN92" s="88"/>
      <c r="AO92" s="72" t="e">
        <f t="shared" ref="AO92:AT92" si="66">AO86+AO90</f>
        <v>#REF!</v>
      </c>
      <c r="AP92" s="72" t="e">
        <f t="shared" si="66"/>
        <v>#REF!</v>
      </c>
      <c r="AQ92" s="72" t="e">
        <f t="shared" si="66"/>
        <v>#REF!</v>
      </c>
      <c r="AR92" s="72" t="e">
        <f t="shared" si="66"/>
        <v>#REF!</v>
      </c>
      <c r="AS92" s="72" t="e">
        <f>AS86+AS90</f>
        <v>#REF!</v>
      </c>
      <c r="AT92" s="72" t="e">
        <f t="shared" si="66"/>
        <v>#REF!</v>
      </c>
      <c r="AU92" s="87"/>
      <c r="AV92" s="87"/>
      <c r="AW92" s="87"/>
      <c r="AX92" s="87"/>
      <c r="AY92" s="87"/>
      <c r="AZ92" s="87"/>
      <c r="BA92" s="87"/>
      <c r="BB92" s="87"/>
      <c r="BC92" s="74" t="e">
        <f>BC86+BC90</f>
        <v>#REF!</v>
      </c>
      <c r="BD92" s="124"/>
      <c r="BE92" s="126"/>
      <c r="BF92" s="7"/>
      <c r="BG92" s="7"/>
      <c r="BH92" s="7"/>
      <c r="BI92" s="7"/>
      <c r="BO92" s="11"/>
    </row>
    <row r="93" spans="1:67" x14ac:dyDescent="0.55000000000000004">
      <c r="A93" s="63"/>
      <c r="B93" s="63"/>
      <c r="C93" s="63"/>
      <c r="D93" s="63"/>
      <c r="E93" s="70"/>
      <c r="F93" s="70"/>
      <c r="G93" s="62"/>
      <c r="H93" s="70"/>
      <c r="I93" s="72"/>
      <c r="J93" s="72"/>
      <c r="K93" s="72"/>
      <c r="L93" s="72"/>
      <c r="M93" s="72"/>
      <c r="N93" s="72"/>
      <c r="O93" s="72"/>
      <c r="P93" s="72"/>
      <c r="Q93" s="72"/>
      <c r="R93" s="74"/>
      <c r="S93" s="76"/>
      <c r="T93" s="81"/>
      <c r="U93" s="76"/>
      <c r="V93" s="81"/>
      <c r="W93" s="81"/>
      <c r="X93" s="19"/>
      <c r="Y93" s="82"/>
      <c r="Z93" s="78"/>
      <c r="AA93" s="76"/>
      <c r="AB93" s="76"/>
      <c r="AC93" s="76"/>
      <c r="AD93" s="79"/>
      <c r="AE93" s="79"/>
      <c r="AF93" s="79"/>
      <c r="AG93" s="79"/>
      <c r="AH93" s="79"/>
      <c r="AI93" s="79"/>
      <c r="AJ93" s="79"/>
      <c r="AK93" s="80"/>
      <c r="AL93" s="80"/>
      <c r="AM93" s="80"/>
      <c r="AN93" s="80"/>
      <c r="AO93" s="80"/>
      <c r="AP93" s="80"/>
      <c r="AQ93" s="80"/>
      <c r="AR93" s="80"/>
      <c r="AS93" s="80"/>
      <c r="AT93" s="80"/>
      <c r="AU93" s="83"/>
      <c r="AV93" s="80"/>
      <c r="AW93" s="80"/>
      <c r="AX93" s="80"/>
      <c r="AY93" s="83"/>
      <c r="AZ93" s="80"/>
      <c r="BA93" s="80"/>
      <c r="BB93" s="80"/>
      <c r="BC93" s="76"/>
      <c r="BD93" s="124"/>
      <c r="BE93" s="126"/>
      <c r="BF93" s="7"/>
      <c r="BG93" s="7"/>
      <c r="BH93" s="7"/>
      <c r="BI93" s="7"/>
      <c r="BO93" s="11"/>
    </row>
    <row r="94" spans="1:67" s="60" customFormat="1" x14ac:dyDescent="0.55000000000000004">
      <c r="A94" s="328" t="s">
        <v>78</v>
      </c>
      <c r="B94" s="329"/>
      <c r="C94" s="329"/>
      <c r="D94" s="329"/>
      <c r="E94" s="330"/>
      <c r="F94" s="204"/>
      <c r="G94" s="62"/>
      <c r="H94" s="70"/>
      <c r="I94" s="72"/>
      <c r="J94" s="72"/>
      <c r="K94" s="72"/>
      <c r="L94" s="72"/>
      <c r="M94" s="72"/>
      <c r="N94" s="72"/>
      <c r="O94" s="72"/>
      <c r="P94" s="72"/>
      <c r="Q94" s="72"/>
      <c r="R94" s="74"/>
      <c r="S94" s="76"/>
      <c r="T94" s="76"/>
      <c r="U94" s="76"/>
      <c r="V94" s="76"/>
      <c r="W94" s="76"/>
      <c r="X94" s="19"/>
      <c r="Y94" s="19"/>
      <c r="Z94" s="78"/>
      <c r="AA94" s="76"/>
      <c r="AB94" s="76"/>
      <c r="AC94" s="76"/>
      <c r="AD94" s="79"/>
      <c r="AE94" s="79"/>
      <c r="AF94" s="79"/>
      <c r="AG94" s="79"/>
      <c r="AH94" s="79"/>
      <c r="AI94" s="79"/>
      <c r="AJ94" s="79"/>
      <c r="AK94" s="80"/>
      <c r="AL94" s="104"/>
      <c r="AM94" s="80"/>
      <c r="AN94" s="104"/>
      <c r="AO94" s="80"/>
      <c r="AP94" s="80"/>
      <c r="AQ94" s="80"/>
      <c r="AR94" s="80"/>
      <c r="AS94" s="80"/>
      <c r="AT94" s="80"/>
      <c r="AU94" s="83"/>
      <c r="AV94" s="80"/>
      <c r="AW94" s="80"/>
      <c r="AX94" s="80"/>
      <c r="AY94" s="83"/>
      <c r="AZ94" s="80"/>
      <c r="BA94" s="80"/>
      <c r="BB94" s="80"/>
      <c r="BC94" s="76"/>
      <c r="BD94" s="124"/>
      <c r="BE94" s="126"/>
      <c r="BF94" s="59"/>
      <c r="BG94" s="59"/>
      <c r="BH94" s="59"/>
      <c r="BI94" s="59"/>
      <c r="BO94" s="61"/>
    </row>
    <row r="95" spans="1:67" x14ac:dyDescent="0.55000000000000004">
      <c r="A95" s="319"/>
      <c r="B95" s="320"/>
      <c r="C95" s="320"/>
      <c r="D95" s="321"/>
      <c r="E95" s="70"/>
      <c r="F95" s="70"/>
      <c r="G95" s="62"/>
      <c r="H95" s="70"/>
      <c r="I95" s="72"/>
      <c r="J95" s="72"/>
      <c r="K95" s="72"/>
      <c r="L95" s="72"/>
      <c r="M95" s="72"/>
      <c r="N95" s="72"/>
      <c r="O95" s="72"/>
      <c r="P95" s="72"/>
      <c r="Q95" s="72"/>
      <c r="R95" s="74"/>
      <c r="S95" s="76"/>
      <c r="T95" s="81"/>
      <c r="U95" s="76"/>
      <c r="V95" s="81"/>
      <c r="W95" s="81"/>
      <c r="X95" s="19"/>
      <c r="Y95" s="82"/>
      <c r="Z95" s="78"/>
      <c r="AA95" s="76"/>
      <c r="AB95" s="76"/>
      <c r="AC95" s="76"/>
      <c r="AD95" s="76"/>
      <c r="AE95" s="76"/>
      <c r="AF95" s="76"/>
      <c r="AG95" s="76"/>
      <c r="AH95" s="76"/>
      <c r="AI95" s="76"/>
      <c r="AJ95" s="76"/>
      <c r="AK95" s="80"/>
      <c r="AL95" s="104"/>
      <c r="AM95" s="72"/>
      <c r="AN95" s="72"/>
      <c r="AO95" s="80"/>
      <c r="AP95" s="80"/>
      <c r="AQ95" s="80"/>
      <c r="AR95" s="80"/>
      <c r="AS95" s="80"/>
      <c r="AT95" s="80"/>
      <c r="AU95" s="70"/>
      <c r="AV95" s="70"/>
      <c r="AW95" s="70"/>
      <c r="AX95" s="70"/>
      <c r="AY95" s="70"/>
      <c r="AZ95" s="70"/>
      <c r="BA95" s="70"/>
      <c r="BB95" s="70"/>
      <c r="BC95" s="76"/>
      <c r="BD95" s="124"/>
      <c r="BE95" s="126"/>
      <c r="BF95" s="7"/>
      <c r="BG95" s="7"/>
      <c r="BH95" s="7"/>
      <c r="BI95" s="7"/>
      <c r="BO95" s="11"/>
    </row>
    <row r="96" spans="1:67" x14ac:dyDescent="0.55000000000000004">
      <c r="A96" s="62">
        <v>1</v>
      </c>
      <c r="B96" s="210">
        <v>1</v>
      </c>
      <c r="C96" s="63" t="s">
        <v>51</v>
      </c>
      <c r="D96" s="63" t="s">
        <v>67</v>
      </c>
      <c r="E96" s="70">
        <v>15.984</v>
      </c>
      <c r="F96" s="71"/>
      <c r="G96" s="70">
        <f>ROUND((H96-E96),3)</f>
        <v>0.32600000000000001</v>
      </c>
      <c r="H96" s="70">
        <f>(E96*100)/98</f>
        <v>16.310204081632655</v>
      </c>
      <c r="I96" s="72">
        <v>4634.5839999999998</v>
      </c>
      <c r="J96" s="72">
        <v>4632.22</v>
      </c>
      <c r="K96" s="72">
        <v>4609.6390000000001</v>
      </c>
      <c r="L96" s="73"/>
      <c r="M96" s="73"/>
      <c r="N96" s="73"/>
      <c r="O96" s="73"/>
      <c r="P96" s="73"/>
      <c r="Q96" s="118"/>
      <c r="R96" s="98">
        <f>G96/H96*100</f>
        <v>1.9987487487487485</v>
      </c>
      <c r="S96" s="76">
        <f>E96/Z96</f>
        <v>0.51561290322580644</v>
      </c>
      <c r="T96" s="75"/>
      <c r="U96" s="76">
        <f>I96/Z96</f>
        <v>149.50270967741935</v>
      </c>
      <c r="V96" s="75"/>
      <c r="W96" s="75"/>
      <c r="X96" s="19">
        <f>S96/U96*1000</f>
        <v>3.4488532304085977</v>
      </c>
      <c r="Y96" s="77"/>
      <c r="Z96" s="78">
        <f t="shared" ref="Z96:Z99" si="67">AC96/24</f>
        <v>31</v>
      </c>
      <c r="AA96" s="76">
        <f>AD96/24</f>
        <v>0</v>
      </c>
      <c r="AB96" s="76">
        <f>AD4</f>
        <v>744</v>
      </c>
      <c r="AC96" s="76">
        <f>AB96-AG96-AH96</f>
        <v>744</v>
      </c>
      <c r="AD96" s="76">
        <f>AE96+AF96+AG96+AH96+AI96+AJ96</f>
        <v>0</v>
      </c>
      <c r="AE96" s="79">
        <v>0</v>
      </c>
      <c r="AF96" s="79">
        <v>0</v>
      </c>
      <c r="AG96" s="79">
        <v>0</v>
      </c>
      <c r="AH96" s="79">
        <v>0</v>
      </c>
      <c r="AI96" s="79">
        <v>0</v>
      </c>
      <c r="AJ96" s="79">
        <v>0</v>
      </c>
      <c r="AK96" s="80" t="e">
        <f>E96+#REF!</f>
        <v>#REF!</v>
      </c>
      <c r="AL96" s="80" t="e">
        <f>E96+#REF!</f>
        <v>#REF!</v>
      </c>
      <c r="AM96" s="88"/>
      <c r="AN96" s="88"/>
      <c r="AO96" s="80" t="e">
        <f>G96+#REF!</f>
        <v>#REF!</v>
      </c>
      <c r="AP96" s="80" t="e">
        <f>G96+#REF!</f>
        <v>#REF!</v>
      </c>
      <c r="AQ96" s="80" t="e">
        <f>I96+#REF!</f>
        <v>#REF!</v>
      </c>
      <c r="AR96" s="80" t="e">
        <f>J96+#REF!</f>
        <v>#REF!</v>
      </c>
      <c r="AS96" s="80" t="e">
        <f>K96+#REF!</f>
        <v>#REF!</v>
      </c>
      <c r="AT96" s="80" t="e">
        <f>I96+#REF!</f>
        <v>#REF!</v>
      </c>
      <c r="AU96" s="73"/>
      <c r="AV96" s="73"/>
      <c r="AW96" s="73"/>
      <c r="AX96" s="73"/>
      <c r="AY96" s="73"/>
      <c r="AZ96" s="73"/>
      <c r="BA96" s="73"/>
      <c r="BB96" s="73"/>
      <c r="BC96" s="76" t="e">
        <f>Z96+#REF!</f>
        <v>#REF!</v>
      </c>
      <c r="BD96" s="124" t="e">
        <f>SUM(#REF!)</f>
        <v>#REF!</v>
      </c>
      <c r="BE96" s="126" t="e">
        <f>SUM(#REF!)</f>
        <v>#REF!</v>
      </c>
      <c r="BF96" s="7" t="e">
        <f>SUM(#REF!)</f>
        <v>#REF!</v>
      </c>
      <c r="BG96" s="7" t="e">
        <f t="shared" ref="BG96" si="68">BC96*24</f>
        <v>#REF!</v>
      </c>
      <c r="BH96" s="7"/>
      <c r="BI96" s="7"/>
      <c r="BO96" s="11"/>
    </row>
    <row r="97" spans="1:67" x14ac:dyDescent="0.55000000000000004">
      <c r="A97" s="62">
        <v>2</v>
      </c>
      <c r="B97" s="210">
        <v>3</v>
      </c>
      <c r="C97" s="63" t="s">
        <v>51</v>
      </c>
      <c r="D97" s="63" t="s">
        <v>67</v>
      </c>
      <c r="E97" s="70">
        <v>10.266999999999999</v>
      </c>
      <c r="F97" s="71"/>
      <c r="G97" s="70">
        <f>ROUND((H97-E97),3)</f>
        <v>0.23100000000000001</v>
      </c>
      <c r="H97" s="70">
        <f>(E97*100)/97.8</f>
        <v>10.497955010224949</v>
      </c>
      <c r="I97" s="72">
        <v>2976.12</v>
      </c>
      <c r="J97" s="72">
        <v>2974.6019999999999</v>
      </c>
      <c r="K97" s="72">
        <v>2960.1010000000001</v>
      </c>
      <c r="L97" s="73"/>
      <c r="M97" s="73"/>
      <c r="N97" s="73"/>
      <c r="O97" s="73"/>
      <c r="P97" s="73"/>
      <c r="Q97" s="118"/>
      <c r="R97" s="98">
        <f>G97/H97*100</f>
        <v>2.2004285575143663</v>
      </c>
      <c r="S97" s="76">
        <f>E97/Z97</f>
        <v>0.33119354838709675</v>
      </c>
      <c r="T97" s="75"/>
      <c r="U97" s="76">
        <f>I97/Z97</f>
        <v>96.003870967741932</v>
      </c>
      <c r="V97" s="75"/>
      <c r="W97" s="75"/>
      <c r="X97" s="19">
        <f>S97/U97*1000</f>
        <v>3.4497936911146052</v>
      </c>
      <c r="Y97" s="77"/>
      <c r="Z97" s="78">
        <f t="shared" si="67"/>
        <v>31</v>
      </c>
      <c r="AA97" s="76">
        <f>AD97/24</f>
        <v>0</v>
      </c>
      <c r="AB97" s="76">
        <f>AD4</f>
        <v>744</v>
      </c>
      <c r="AC97" s="76">
        <f>AB97-AG97-AH97</f>
        <v>744</v>
      </c>
      <c r="AD97" s="76">
        <f>AE97+AF97+AG97+AH97+AI97+AJ97</f>
        <v>0</v>
      </c>
      <c r="AE97" s="79">
        <v>0</v>
      </c>
      <c r="AF97" s="79">
        <v>0</v>
      </c>
      <c r="AG97" s="79">
        <v>0</v>
      </c>
      <c r="AH97" s="79">
        <v>0</v>
      </c>
      <c r="AI97" s="79">
        <v>0</v>
      </c>
      <c r="AJ97" s="79">
        <v>0</v>
      </c>
      <c r="AK97" s="80" t="e">
        <f>E97+#REF!</f>
        <v>#REF!</v>
      </c>
      <c r="AL97" s="80" t="e">
        <f>E97+#REF!</f>
        <v>#REF!</v>
      </c>
      <c r="AM97" s="88"/>
      <c r="AN97" s="88"/>
      <c r="AO97" s="80" t="e">
        <f>G97+#REF!</f>
        <v>#REF!</v>
      </c>
      <c r="AP97" s="80" t="e">
        <f>G97+#REF!</f>
        <v>#REF!</v>
      </c>
      <c r="AQ97" s="80" t="e">
        <f>I97+#REF!</f>
        <v>#REF!</v>
      </c>
      <c r="AR97" s="80" t="e">
        <f>J97+#REF!</f>
        <v>#REF!</v>
      </c>
      <c r="AS97" s="80" t="e">
        <f>K97+#REF!</f>
        <v>#REF!</v>
      </c>
      <c r="AT97" s="80" t="e">
        <f>I97+#REF!</f>
        <v>#REF!</v>
      </c>
      <c r="AU97" s="73"/>
      <c r="AV97" s="73"/>
      <c r="AW97" s="73"/>
      <c r="AX97" s="73"/>
      <c r="AY97" s="73"/>
      <c r="AZ97" s="73"/>
      <c r="BA97" s="73"/>
      <c r="BB97" s="73"/>
      <c r="BC97" s="76" t="e">
        <f>Z97+#REF!</f>
        <v>#REF!</v>
      </c>
      <c r="BD97" s="124" t="e">
        <f>SUM(#REF!)</f>
        <v>#REF!</v>
      </c>
      <c r="BE97" s="126" t="e">
        <f>SUM(#REF!)</f>
        <v>#REF!</v>
      </c>
      <c r="BF97" s="7" t="e">
        <f>SUM(#REF!)</f>
        <v>#REF!</v>
      </c>
      <c r="BG97" s="7" t="e">
        <f t="shared" ref="BG97:BG99" si="69">BC97*24</f>
        <v>#REF!</v>
      </c>
      <c r="BH97" s="7"/>
      <c r="BI97" s="7"/>
      <c r="BO97" s="11"/>
    </row>
    <row r="98" spans="1:67" x14ac:dyDescent="0.55000000000000004">
      <c r="A98" s="62">
        <v>3</v>
      </c>
      <c r="B98" s="210">
        <v>5</v>
      </c>
      <c r="C98" s="63" t="s">
        <v>51</v>
      </c>
      <c r="D98" s="63" t="s">
        <v>67</v>
      </c>
      <c r="E98" s="70">
        <v>11.673999999999999</v>
      </c>
      <c r="F98" s="71"/>
      <c r="G98" s="70">
        <f>ROUND((H98-E98),3)</f>
        <v>0.214</v>
      </c>
      <c r="H98" s="70">
        <f>(E98*100)/98.2</f>
        <v>11.887983706720975</v>
      </c>
      <c r="I98" s="72">
        <v>3385.5520000000001</v>
      </c>
      <c r="J98" s="72">
        <v>3383.8249999999998</v>
      </c>
      <c r="K98" s="72">
        <v>3367.3290000000002</v>
      </c>
      <c r="L98" s="73"/>
      <c r="M98" s="73"/>
      <c r="N98" s="73"/>
      <c r="O98" s="73"/>
      <c r="P98" s="73"/>
      <c r="Q98" s="118"/>
      <c r="R98" s="98">
        <f>G98/H98*100</f>
        <v>1.8001370567072128</v>
      </c>
      <c r="S98" s="76">
        <f>E98/Z98</f>
        <v>0.37658064516129031</v>
      </c>
      <c r="T98" s="75"/>
      <c r="U98" s="76">
        <f>I98/Z98</f>
        <v>109.21135483870968</v>
      </c>
      <c r="V98" s="75"/>
      <c r="W98" s="75"/>
      <c r="X98" s="19">
        <f>S98/U98*1000</f>
        <v>3.4481821575920262</v>
      </c>
      <c r="Y98" s="77"/>
      <c r="Z98" s="78">
        <f t="shared" si="67"/>
        <v>31</v>
      </c>
      <c r="AA98" s="76">
        <f>AD98/24</f>
        <v>0</v>
      </c>
      <c r="AB98" s="76">
        <f>AD4</f>
        <v>744</v>
      </c>
      <c r="AC98" s="74">
        <f>AB98-AG98-AH98</f>
        <v>744</v>
      </c>
      <c r="AD98" s="76">
        <f>AE98+AF98+AG98+AH98+AI98+AJ98</f>
        <v>0</v>
      </c>
      <c r="AE98" s="79">
        <v>0</v>
      </c>
      <c r="AF98" s="79">
        <v>0</v>
      </c>
      <c r="AG98" s="79">
        <v>0</v>
      </c>
      <c r="AH98" s="79">
        <v>0</v>
      </c>
      <c r="AI98" s="79">
        <v>0</v>
      </c>
      <c r="AJ98" s="79">
        <v>0</v>
      </c>
      <c r="AK98" s="80" t="e">
        <f>E98+#REF!</f>
        <v>#REF!</v>
      </c>
      <c r="AL98" s="80" t="e">
        <f>E98+#REF!</f>
        <v>#REF!</v>
      </c>
      <c r="AM98" s="88"/>
      <c r="AN98" s="88"/>
      <c r="AO98" s="80" t="e">
        <f>G98+#REF!</f>
        <v>#REF!</v>
      </c>
      <c r="AP98" s="80" t="e">
        <f>G98+#REF!</f>
        <v>#REF!</v>
      </c>
      <c r="AQ98" s="80" t="e">
        <f>I98+#REF!</f>
        <v>#REF!</v>
      </c>
      <c r="AR98" s="80" t="e">
        <f>J98+#REF!</f>
        <v>#REF!</v>
      </c>
      <c r="AS98" s="80" t="e">
        <f>K98+#REF!</f>
        <v>#REF!</v>
      </c>
      <c r="AT98" s="80" t="e">
        <f>I98+#REF!</f>
        <v>#REF!</v>
      </c>
      <c r="AU98" s="73"/>
      <c r="AV98" s="73"/>
      <c r="AW98" s="73"/>
      <c r="AX98" s="73"/>
      <c r="AY98" s="73"/>
      <c r="AZ98" s="73"/>
      <c r="BA98" s="73"/>
      <c r="BB98" s="73"/>
      <c r="BC98" s="76" t="e">
        <f>Z98+#REF!</f>
        <v>#REF!</v>
      </c>
      <c r="BD98" s="124" t="e">
        <f>SUM(#REF!)</f>
        <v>#REF!</v>
      </c>
      <c r="BE98" s="126" t="e">
        <f>SUM(#REF!)</f>
        <v>#REF!</v>
      </c>
      <c r="BF98" s="7" t="e">
        <f>SUM(#REF!)</f>
        <v>#REF!</v>
      </c>
      <c r="BG98" s="7" t="e">
        <f t="shared" si="69"/>
        <v>#REF!</v>
      </c>
      <c r="BH98" s="7"/>
      <c r="BI98" s="7"/>
      <c r="BO98" s="11"/>
    </row>
    <row r="99" spans="1:67" x14ac:dyDescent="0.55000000000000004">
      <c r="A99" s="62">
        <v>4</v>
      </c>
      <c r="B99" s="63">
        <v>7</v>
      </c>
      <c r="C99" s="63" t="s">
        <v>51</v>
      </c>
      <c r="D99" s="63" t="s">
        <v>67</v>
      </c>
      <c r="E99" s="70">
        <v>5.39</v>
      </c>
      <c r="F99" s="70"/>
      <c r="G99" s="70">
        <f>ROUND((H99-E99),3)</f>
        <v>5.3999999999999999E-2</v>
      </c>
      <c r="H99" s="70">
        <f>(E99*100)/99</f>
        <v>5.4444444444444446</v>
      </c>
      <c r="I99" s="72">
        <v>1565.2560000000001</v>
      </c>
      <c r="J99" s="72">
        <v>1564.4580000000001</v>
      </c>
      <c r="K99" s="72">
        <v>1556.8309999999999</v>
      </c>
      <c r="L99" s="72"/>
      <c r="M99" s="72"/>
      <c r="N99" s="72"/>
      <c r="O99" s="72"/>
      <c r="P99" s="72"/>
      <c r="Q99" s="72"/>
      <c r="R99" s="74">
        <f>G99/H99*100</f>
        <v>0.99183673469387756</v>
      </c>
      <c r="S99" s="76">
        <f>E99/Z99</f>
        <v>0.17387096774193547</v>
      </c>
      <c r="T99" s="75"/>
      <c r="U99" s="76">
        <f>I99/Z99</f>
        <v>50.49212903225807</v>
      </c>
      <c r="V99" s="81"/>
      <c r="W99" s="81"/>
      <c r="X99" s="19">
        <f>S99/U99*1000</f>
        <v>3.4435261707988971</v>
      </c>
      <c r="Y99" s="82"/>
      <c r="Z99" s="78">
        <f t="shared" si="67"/>
        <v>31</v>
      </c>
      <c r="AA99" s="76">
        <f>AD99/24</f>
        <v>0</v>
      </c>
      <c r="AB99" s="76">
        <f>AD4</f>
        <v>744</v>
      </c>
      <c r="AC99" s="76">
        <f>AB99-AG99-AH99</f>
        <v>744</v>
      </c>
      <c r="AD99" s="79">
        <f>AE99+AF99+AG99+AH99+AI99+AJ99</f>
        <v>0</v>
      </c>
      <c r="AE99" s="79">
        <v>0</v>
      </c>
      <c r="AF99" s="79">
        <v>0</v>
      </c>
      <c r="AG99" s="79">
        <v>0</v>
      </c>
      <c r="AH99" s="79">
        <v>0</v>
      </c>
      <c r="AI99" s="79">
        <v>0</v>
      </c>
      <c r="AJ99" s="79">
        <v>0</v>
      </c>
      <c r="AK99" s="80" t="e">
        <f>E99+#REF!</f>
        <v>#REF!</v>
      </c>
      <c r="AL99" s="80" t="e">
        <f>E99+#REF!</f>
        <v>#REF!</v>
      </c>
      <c r="AM99" s="88"/>
      <c r="AN99" s="88"/>
      <c r="AO99" s="80" t="e">
        <f>G99+#REF!</f>
        <v>#REF!</v>
      </c>
      <c r="AP99" s="80" t="e">
        <f>G99+#REF!</f>
        <v>#REF!</v>
      </c>
      <c r="AQ99" s="80" t="e">
        <f>I99+#REF!</f>
        <v>#REF!</v>
      </c>
      <c r="AR99" s="80" t="e">
        <f>J99+#REF!</f>
        <v>#REF!</v>
      </c>
      <c r="AS99" s="80" t="e">
        <f>K99+#REF!</f>
        <v>#REF!</v>
      </c>
      <c r="AT99" s="80" t="e">
        <f>I99+#REF!</f>
        <v>#REF!</v>
      </c>
      <c r="AU99" s="73"/>
      <c r="AV99" s="73"/>
      <c r="AW99" s="73"/>
      <c r="AX99" s="73"/>
      <c r="AY99" s="73"/>
      <c r="AZ99" s="73"/>
      <c r="BA99" s="73"/>
      <c r="BB99" s="73"/>
      <c r="BC99" s="76" t="e">
        <f>Z99+#REF!</f>
        <v>#REF!</v>
      </c>
      <c r="BD99" s="124" t="e">
        <f>SUM(#REF!)</f>
        <v>#REF!</v>
      </c>
      <c r="BE99" s="126" t="e">
        <f>SUM(#REF!)</f>
        <v>#REF!</v>
      </c>
      <c r="BF99" s="7" t="e">
        <f>SUM(#REF!)</f>
        <v>#REF!</v>
      </c>
      <c r="BG99" s="7" t="e">
        <f t="shared" si="69"/>
        <v>#REF!</v>
      </c>
      <c r="BH99" s="7"/>
      <c r="BI99" s="7"/>
      <c r="BO99" s="11"/>
    </row>
    <row r="100" spans="1:67" x14ac:dyDescent="0.55000000000000004">
      <c r="A100" s="398"/>
      <c r="B100" s="398"/>
      <c r="C100" s="398"/>
      <c r="D100" s="84"/>
      <c r="E100" s="70"/>
      <c r="F100" s="71"/>
      <c r="G100" s="70"/>
      <c r="H100" s="70"/>
      <c r="I100" s="72"/>
      <c r="J100" s="72"/>
      <c r="K100" s="70"/>
      <c r="L100" s="73"/>
      <c r="M100" s="73"/>
      <c r="N100" s="73"/>
      <c r="O100" s="73"/>
      <c r="P100" s="73"/>
      <c r="Q100" s="73"/>
      <c r="R100" s="74"/>
      <c r="S100" s="74"/>
      <c r="T100" s="75"/>
      <c r="U100" s="74"/>
      <c r="V100" s="75"/>
      <c r="W100" s="75"/>
      <c r="X100" s="86"/>
      <c r="Y100" s="77"/>
      <c r="Z100" s="81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  <c r="AK100" s="72"/>
      <c r="AL100" s="72"/>
      <c r="AM100" s="87"/>
      <c r="AN100" s="87"/>
      <c r="AO100" s="72"/>
      <c r="AP100" s="72"/>
      <c r="AQ100" s="72"/>
      <c r="AR100" s="72"/>
      <c r="AS100" s="72"/>
      <c r="AT100" s="72"/>
      <c r="AU100" s="71"/>
      <c r="AV100" s="71"/>
      <c r="AW100" s="71"/>
      <c r="AX100" s="71"/>
      <c r="AY100" s="71"/>
      <c r="AZ100" s="71"/>
      <c r="BA100" s="71"/>
      <c r="BB100" s="71"/>
      <c r="BC100" s="74"/>
      <c r="BD100" s="124"/>
      <c r="BE100" s="126"/>
      <c r="BF100" s="7"/>
      <c r="BG100" s="7"/>
      <c r="BH100" s="7"/>
      <c r="BI100" s="7"/>
      <c r="BO100" s="11"/>
    </row>
    <row r="101" spans="1:67" x14ac:dyDescent="0.55000000000000004">
      <c r="A101" s="200" t="s">
        <v>52</v>
      </c>
      <c r="B101" s="63"/>
      <c r="C101" s="63"/>
      <c r="D101" s="63"/>
      <c r="E101" s="70">
        <f>E96+E97+E98+E99</f>
        <v>43.314999999999998</v>
      </c>
      <c r="F101" s="70"/>
      <c r="G101" s="70">
        <f>G96+G97+G98+G99</f>
        <v>0.82500000000000007</v>
      </c>
      <c r="H101" s="70">
        <f>ROUND((H97+H98+H96+H99),3)-0.001</f>
        <v>44.14</v>
      </c>
      <c r="I101" s="72">
        <f>I96+I97+I98+I99</f>
        <v>12561.511999999999</v>
      </c>
      <c r="J101" s="72">
        <f>J96+J97+J98+J99</f>
        <v>12555.105000000001</v>
      </c>
      <c r="K101" s="72">
        <f>K96+K97+K98+K99</f>
        <v>12493.9</v>
      </c>
      <c r="L101" s="72"/>
      <c r="M101" s="72"/>
      <c r="N101" s="72"/>
      <c r="O101" s="72"/>
      <c r="P101" s="72"/>
      <c r="Q101" s="72"/>
      <c r="R101" s="74">
        <f>G101/H101*100</f>
        <v>1.8690530131400092</v>
      </c>
      <c r="S101" s="76">
        <f>S96+S97+S98+S99</f>
        <v>1.397258064516129</v>
      </c>
      <c r="T101" s="76"/>
      <c r="U101" s="76">
        <f>U96+U97+U98+U99</f>
        <v>405.21006451612902</v>
      </c>
      <c r="V101" s="81"/>
      <c r="W101" s="81"/>
      <c r="X101" s="19">
        <f>S101/U101*1000</f>
        <v>3.4482313912529001</v>
      </c>
      <c r="Y101" s="82"/>
      <c r="Z101" s="78">
        <f>Z96+Z97+Z98+Z99</f>
        <v>124</v>
      </c>
      <c r="AA101" s="76">
        <f>AA96+AA97+AA98+AA99</f>
        <v>0</v>
      </c>
      <c r="AB101" s="76">
        <f>AB96+AB97+AB98+AB99</f>
        <v>2976</v>
      </c>
      <c r="AC101" s="76">
        <f>AC96+AC97+AC98+AC99</f>
        <v>2976</v>
      </c>
      <c r="AD101" s="79">
        <f>AD96+AD97+AD98+AD99</f>
        <v>0</v>
      </c>
      <c r="AE101" s="79">
        <f t="shared" ref="AE101:AJ101" si="70">AE96+AE97+AE98</f>
        <v>0</v>
      </c>
      <c r="AF101" s="79">
        <f>AF96+AF97+AF98+AF99</f>
        <v>0</v>
      </c>
      <c r="AG101" s="79">
        <f>AG96+AG97+AG98+AG99</f>
        <v>0</v>
      </c>
      <c r="AH101" s="79">
        <f>AH96+AH97+AH98+AH99</f>
        <v>0</v>
      </c>
      <c r="AI101" s="79">
        <f t="shared" si="70"/>
        <v>0</v>
      </c>
      <c r="AJ101" s="79">
        <f t="shared" si="70"/>
        <v>0</v>
      </c>
      <c r="AK101" s="80" t="e">
        <f>AK96+AK97+AK98+AK99</f>
        <v>#REF!</v>
      </c>
      <c r="AL101" s="80" t="e">
        <f>AL96+AL97+AL98+AL99</f>
        <v>#REF!</v>
      </c>
      <c r="AM101" s="72"/>
      <c r="AN101" s="72"/>
      <c r="AO101" s="80" t="e">
        <f t="shared" ref="AO101:AS101" si="71">AO96+AO97+AO98+AO99</f>
        <v>#REF!</v>
      </c>
      <c r="AP101" s="80" t="e">
        <f t="shared" si="71"/>
        <v>#REF!</v>
      </c>
      <c r="AQ101" s="80" t="e">
        <f t="shared" si="71"/>
        <v>#REF!</v>
      </c>
      <c r="AR101" s="80" t="e">
        <f t="shared" si="71"/>
        <v>#REF!</v>
      </c>
      <c r="AS101" s="80" t="e">
        <f t="shared" si="71"/>
        <v>#REF!</v>
      </c>
      <c r="AT101" s="80" t="e">
        <f>AT96+AT97+AT98+AT99</f>
        <v>#REF!</v>
      </c>
      <c r="AU101" s="70"/>
      <c r="AV101" s="70"/>
      <c r="AW101" s="70"/>
      <c r="AX101" s="70"/>
      <c r="AY101" s="70"/>
      <c r="AZ101" s="70"/>
      <c r="BA101" s="70"/>
      <c r="BB101" s="70"/>
      <c r="BC101" s="76" t="e">
        <f>BC96+BC97+BC98+BC99</f>
        <v>#REF!</v>
      </c>
      <c r="BD101" s="124"/>
      <c r="BE101" s="126"/>
      <c r="BF101" s="7"/>
      <c r="BG101" s="7"/>
      <c r="BH101" s="7"/>
      <c r="BI101" s="7"/>
      <c r="BO101" s="11"/>
    </row>
    <row r="102" spans="1:67" x14ac:dyDescent="0.55000000000000004">
      <c r="A102" s="322"/>
      <c r="B102" s="323"/>
      <c r="C102" s="323"/>
      <c r="D102" s="324"/>
      <c r="E102" s="72"/>
      <c r="F102" s="87"/>
      <c r="G102" s="72"/>
      <c r="H102" s="72"/>
      <c r="I102" s="72"/>
      <c r="J102" s="72"/>
      <c r="K102" s="72"/>
      <c r="L102" s="88"/>
      <c r="M102" s="88"/>
      <c r="N102" s="88"/>
      <c r="O102" s="88"/>
      <c r="P102" s="88"/>
      <c r="Q102" s="88"/>
      <c r="R102" s="74"/>
      <c r="S102" s="74"/>
      <c r="T102" s="89"/>
      <c r="U102" s="74"/>
      <c r="V102" s="89"/>
      <c r="W102" s="89"/>
      <c r="X102" s="19"/>
      <c r="Y102" s="90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80"/>
      <c r="AL102" s="80"/>
      <c r="AM102" s="87"/>
      <c r="AN102" s="87"/>
      <c r="AO102" s="80"/>
      <c r="AP102" s="80"/>
      <c r="AQ102" s="80"/>
      <c r="AR102" s="80"/>
      <c r="AS102" s="80"/>
      <c r="AT102" s="80"/>
      <c r="AU102" s="87"/>
      <c r="AV102" s="87"/>
      <c r="AW102" s="87"/>
      <c r="AX102" s="87"/>
      <c r="AY102" s="87"/>
      <c r="AZ102" s="87"/>
      <c r="BA102" s="87"/>
      <c r="BB102" s="87"/>
      <c r="BC102" s="76"/>
      <c r="BD102" s="124"/>
      <c r="BE102" s="126"/>
      <c r="BF102" s="7"/>
      <c r="BG102" s="7"/>
      <c r="BH102" s="7"/>
      <c r="BI102" s="7"/>
      <c r="BO102" s="11"/>
    </row>
    <row r="103" spans="1:67" x14ac:dyDescent="0.55000000000000004">
      <c r="A103" s="200" t="s">
        <v>79</v>
      </c>
      <c r="B103" s="84"/>
      <c r="C103" s="84"/>
      <c r="D103" s="84"/>
      <c r="E103" s="70">
        <f>E101</f>
        <v>43.314999999999998</v>
      </c>
      <c r="F103" s="70"/>
      <c r="G103" s="62">
        <f t="shared" ref="G103:H103" si="72">G101</f>
        <v>0.82500000000000007</v>
      </c>
      <c r="H103" s="70">
        <f t="shared" si="72"/>
        <v>44.14</v>
      </c>
      <c r="I103" s="72">
        <f>I101</f>
        <v>12561.511999999999</v>
      </c>
      <c r="J103" s="72">
        <f t="shared" ref="J103:R103" si="73">J101</f>
        <v>12555.105000000001</v>
      </c>
      <c r="K103" s="72">
        <f>K101</f>
        <v>12493.9</v>
      </c>
      <c r="L103" s="72"/>
      <c r="M103" s="72"/>
      <c r="N103" s="72"/>
      <c r="O103" s="72"/>
      <c r="P103" s="72"/>
      <c r="Q103" s="72"/>
      <c r="R103" s="74">
        <f t="shared" si="73"/>
        <v>1.8690530131400092</v>
      </c>
      <c r="S103" s="76">
        <f>S101</f>
        <v>1.397258064516129</v>
      </c>
      <c r="T103" s="81"/>
      <c r="U103" s="76">
        <f>U101</f>
        <v>405.21006451612902</v>
      </c>
      <c r="V103" s="81"/>
      <c r="W103" s="81"/>
      <c r="X103" s="19">
        <f>S103/U103*1000</f>
        <v>3.4482313912529001</v>
      </c>
      <c r="Y103" s="82"/>
      <c r="Z103" s="78">
        <f>Z101</f>
        <v>124</v>
      </c>
      <c r="AA103" s="76">
        <f>AA101</f>
        <v>0</v>
      </c>
      <c r="AB103" s="76">
        <f>AB101</f>
        <v>2976</v>
      </c>
      <c r="AC103" s="76">
        <f>AC101</f>
        <v>2976</v>
      </c>
      <c r="AD103" s="79">
        <f t="shared" ref="AD103:AJ103" si="74">AD101</f>
        <v>0</v>
      </c>
      <c r="AE103" s="79">
        <f t="shared" si="74"/>
        <v>0</v>
      </c>
      <c r="AF103" s="79">
        <f t="shared" si="74"/>
        <v>0</v>
      </c>
      <c r="AG103" s="79">
        <f>AG101</f>
        <v>0</v>
      </c>
      <c r="AH103" s="79">
        <f>AH101</f>
        <v>0</v>
      </c>
      <c r="AI103" s="79">
        <f t="shared" si="74"/>
        <v>0</v>
      </c>
      <c r="AJ103" s="79">
        <f t="shared" si="74"/>
        <v>0</v>
      </c>
      <c r="AK103" s="80" t="e">
        <f>AK101</f>
        <v>#REF!</v>
      </c>
      <c r="AL103" s="80" t="e">
        <f>AL101</f>
        <v>#REF!</v>
      </c>
      <c r="AM103" s="72"/>
      <c r="AN103" s="72"/>
      <c r="AO103" s="80" t="e">
        <f>AO101</f>
        <v>#REF!</v>
      </c>
      <c r="AP103" s="80" t="e">
        <f>AP101</f>
        <v>#REF!</v>
      </c>
      <c r="AQ103" s="80" t="e">
        <f>AQ101</f>
        <v>#REF!</v>
      </c>
      <c r="AR103" s="80" t="e">
        <f>AR101</f>
        <v>#REF!</v>
      </c>
      <c r="AS103" s="80" t="e">
        <f t="shared" ref="AS103:BC103" si="75">AS101</f>
        <v>#REF!</v>
      </c>
      <c r="AT103" s="80" t="e">
        <f>AT101</f>
        <v>#REF!</v>
      </c>
      <c r="AU103" s="70"/>
      <c r="AV103" s="70"/>
      <c r="AW103" s="70"/>
      <c r="AX103" s="70"/>
      <c r="AY103" s="70"/>
      <c r="AZ103" s="70"/>
      <c r="BA103" s="70"/>
      <c r="BB103" s="70"/>
      <c r="BC103" s="76" t="e">
        <f t="shared" si="75"/>
        <v>#REF!</v>
      </c>
      <c r="BD103" s="124"/>
      <c r="BE103" s="126"/>
      <c r="BF103" s="7"/>
      <c r="BG103" s="7"/>
      <c r="BH103" s="7"/>
      <c r="BI103" s="7"/>
      <c r="BO103" s="11"/>
    </row>
    <row r="104" spans="1:67" x14ac:dyDescent="0.55000000000000004">
      <c r="A104" s="412"/>
      <c r="B104" s="413"/>
      <c r="C104" s="413"/>
      <c r="D104" s="413"/>
      <c r="E104" s="414"/>
      <c r="F104" s="213"/>
      <c r="G104" s="62"/>
      <c r="H104" s="70"/>
      <c r="I104" s="72"/>
      <c r="J104" s="72"/>
      <c r="K104" s="72"/>
      <c r="L104" s="72"/>
      <c r="M104" s="72"/>
      <c r="N104" s="72"/>
      <c r="O104" s="72"/>
      <c r="P104" s="72"/>
      <c r="Q104" s="72"/>
      <c r="R104" s="74"/>
      <c r="S104" s="76"/>
      <c r="T104" s="105"/>
      <c r="U104" s="76"/>
      <c r="V104" s="105"/>
      <c r="W104" s="105"/>
      <c r="X104" s="19"/>
      <c r="Y104" s="106"/>
      <c r="Z104" s="78"/>
      <c r="AA104" s="76"/>
      <c r="AB104" s="76"/>
      <c r="AC104" s="76"/>
      <c r="AD104" s="79"/>
      <c r="AE104" s="79"/>
      <c r="AF104" s="79"/>
      <c r="AG104" s="79"/>
      <c r="AH104" s="79"/>
      <c r="AI104" s="79"/>
      <c r="AJ104" s="79"/>
      <c r="AK104" s="80"/>
      <c r="AL104" s="104"/>
      <c r="AM104" s="204"/>
      <c r="AN104" s="204"/>
      <c r="AO104" s="80"/>
      <c r="AP104" s="80"/>
      <c r="AQ104" s="80"/>
      <c r="AR104" s="80"/>
      <c r="AS104" s="80"/>
      <c r="AT104" s="80"/>
      <c r="AU104" s="213"/>
      <c r="AV104" s="213"/>
      <c r="AW104" s="213"/>
      <c r="AX104" s="213"/>
      <c r="AY104" s="213"/>
      <c r="AZ104" s="213"/>
      <c r="BA104" s="213"/>
      <c r="BB104" s="213"/>
      <c r="BC104" s="76"/>
      <c r="BD104" s="124"/>
      <c r="BE104" s="126"/>
      <c r="BF104" s="7"/>
      <c r="BG104" s="7"/>
      <c r="BH104" s="7"/>
      <c r="BI104" s="7"/>
      <c r="BO104" s="11"/>
    </row>
    <row r="105" spans="1:67" s="60" customFormat="1" x14ac:dyDescent="0.55000000000000004">
      <c r="A105" s="415" t="s">
        <v>80</v>
      </c>
      <c r="B105" s="416"/>
      <c r="C105" s="416"/>
      <c r="D105" s="417"/>
      <c r="E105" s="110"/>
      <c r="F105" s="70"/>
      <c r="G105" s="62"/>
      <c r="H105" s="70"/>
      <c r="I105" s="72"/>
      <c r="J105" s="72"/>
      <c r="K105" s="72"/>
      <c r="L105" s="72"/>
      <c r="M105" s="72"/>
      <c r="N105" s="72"/>
      <c r="O105" s="72"/>
      <c r="P105" s="72"/>
      <c r="Q105" s="72"/>
      <c r="R105" s="74"/>
      <c r="S105" s="76"/>
      <c r="T105" s="81"/>
      <c r="U105" s="76"/>
      <c r="V105" s="81"/>
      <c r="W105" s="81"/>
      <c r="X105" s="19"/>
      <c r="Y105" s="82"/>
      <c r="Z105" s="78"/>
      <c r="AA105" s="76"/>
      <c r="AB105" s="76"/>
      <c r="AC105" s="76"/>
      <c r="AD105" s="76"/>
      <c r="AE105" s="76"/>
      <c r="AF105" s="76"/>
      <c r="AG105" s="76"/>
      <c r="AH105" s="76"/>
      <c r="AI105" s="76"/>
      <c r="AJ105" s="76"/>
      <c r="AK105" s="80"/>
      <c r="AL105" s="104"/>
      <c r="AM105" s="72"/>
      <c r="AN105" s="72"/>
      <c r="AO105" s="80"/>
      <c r="AP105" s="80"/>
      <c r="AQ105" s="80"/>
      <c r="AR105" s="80"/>
      <c r="AS105" s="80"/>
      <c r="AT105" s="80"/>
      <c r="AU105" s="70"/>
      <c r="AV105" s="70"/>
      <c r="AW105" s="70"/>
      <c r="AX105" s="70"/>
      <c r="AY105" s="70"/>
      <c r="AZ105" s="70"/>
      <c r="BA105" s="70"/>
      <c r="BB105" s="70"/>
      <c r="BC105" s="76"/>
      <c r="BD105" s="124"/>
      <c r="BE105" s="126"/>
      <c r="BF105" s="59"/>
      <c r="BG105" s="59"/>
      <c r="BH105" s="59"/>
      <c r="BI105" s="59"/>
      <c r="BO105" s="61"/>
    </row>
    <row r="106" spans="1:67" x14ac:dyDescent="0.55000000000000004">
      <c r="A106" s="62"/>
      <c r="B106" s="210"/>
      <c r="C106" s="63"/>
      <c r="D106" s="63"/>
      <c r="E106" s="70"/>
      <c r="F106" s="70"/>
      <c r="G106" s="70"/>
      <c r="H106" s="70"/>
      <c r="I106" s="72"/>
      <c r="J106" s="72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2"/>
      <c r="AL106" s="72"/>
      <c r="AM106" s="72"/>
      <c r="AN106" s="72"/>
      <c r="AO106" s="72"/>
      <c r="AP106" s="72"/>
      <c r="AQ106" s="72"/>
      <c r="AR106" s="72"/>
      <c r="AS106" s="72"/>
      <c r="AT106" s="70"/>
      <c r="AU106" s="70"/>
      <c r="AV106" s="70"/>
      <c r="AW106" s="70"/>
      <c r="AX106" s="70"/>
      <c r="AY106" s="70"/>
      <c r="AZ106" s="70"/>
      <c r="BA106" s="70"/>
      <c r="BB106" s="70"/>
      <c r="BC106" s="76"/>
      <c r="BD106" s="124"/>
      <c r="BE106" s="126"/>
      <c r="BF106" s="7"/>
      <c r="BG106" s="7"/>
      <c r="BH106" s="7"/>
      <c r="BI106" s="7"/>
      <c r="BO106" s="11"/>
    </row>
    <row r="107" spans="1:67" x14ac:dyDescent="0.55000000000000004">
      <c r="A107" s="200">
        <v>1</v>
      </c>
      <c r="B107" s="84">
        <v>1</v>
      </c>
      <c r="C107" s="84" t="s">
        <v>51</v>
      </c>
      <c r="D107" s="84" t="s">
        <v>72</v>
      </c>
      <c r="E107" s="70">
        <v>188.4</v>
      </c>
      <c r="F107" s="96"/>
      <c r="G107" s="70">
        <f>ROUND((H107-E107),3)</f>
        <v>0.75900000000000001</v>
      </c>
      <c r="H107" s="70">
        <f>(E107*100)/99.599</f>
        <v>189.15852568800892</v>
      </c>
      <c r="I107" s="72">
        <v>2458.2930000000001</v>
      </c>
      <c r="J107" s="72">
        <v>2457.1869999999999</v>
      </c>
      <c r="K107" s="72">
        <v>2439.431</v>
      </c>
      <c r="L107" s="96"/>
      <c r="M107" s="96"/>
      <c r="N107" s="96"/>
      <c r="O107" s="96"/>
      <c r="P107" s="96"/>
      <c r="Q107" s="96"/>
      <c r="R107" s="74">
        <f>G107/H107*100</f>
        <v>0.4012507484076433</v>
      </c>
      <c r="S107" s="76">
        <f>E107/Z107</f>
        <v>6.0774193548387094</v>
      </c>
      <c r="T107" s="96"/>
      <c r="U107" s="76">
        <f>I107/Z107</f>
        <v>79.299774193548387</v>
      </c>
      <c r="V107" s="96"/>
      <c r="W107" s="96"/>
      <c r="X107" s="19">
        <f>S107/U107*1000</f>
        <v>76.638545527323231</v>
      </c>
      <c r="Y107" s="96"/>
      <c r="Z107" s="78">
        <f>AC107/24</f>
        <v>31</v>
      </c>
      <c r="AA107" s="76">
        <f t="shared" ref="AA107" si="76">AD107/24</f>
        <v>0</v>
      </c>
      <c r="AB107" s="76">
        <f>AD4</f>
        <v>744</v>
      </c>
      <c r="AC107" s="76">
        <f>AB107-AG107-AH107</f>
        <v>744</v>
      </c>
      <c r="AD107" s="76">
        <f>AE107+AF107+AG107+AH107+AI107+AJ107</f>
        <v>0</v>
      </c>
      <c r="AE107" s="76">
        <v>0</v>
      </c>
      <c r="AF107" s="76">
        <v>0</v>
      </c>
      <c r="AG107" s="76">
        <v>0</v>
      </c>
      <c r="AH107" s="76">
        <v>0</v>
      </c>
      <c r="AI107" s="76">
        <v>0</v>
      </c>
      <c r="AJ107" s="76">
        <v>0</v>
      </c>
      <c r="AK107" s="80" t="e">
        <f>E107+#REF!</f>
        <v>#REF!</v>
      </c>
      <c r="AL107" s="80" t="e">
        <f>E107+#REF!</f>
        <v>#REF!</v>
      </c>
      <c r="AM107" s="88"/>
      <c r="AN107" s="88"/>
      <c r="AO107" s="80" t="e">
        <f>G107+#REF!</f>
        <v>#REF!</v>
      </c>
      <c r="AP107" s="80" t="e">
        <f>G107+#REF!</f>
        <v>#REF!</v>
      </c>
      <c r="AQ107" s="80" t="e">
        <f>I107+#REF!</f>
        <v>#REF!</v>
      </c>
      <c r="AR107" s="80" t="e">
        <f>J107+#REF!</f>
        <v>#REF!</v>
      </c>
      <c r="AS107" s="80" t="e">
        <f>K107+#REF!</f>
        <v>#REF!</v>
      </c>
      <c r="AT107" s="80" t="e">
        <f>I107+#REF!</f>
        <v>#REF!</v>
      </c>
      <c r="AU107" s="73"/>
      <c r="AV107" s="73"/>
      <c r="AW107" s="73"/>
      <c r="AX107" s="73"/>
      <c r="AY107" s="73"/>
      <c r="AZ107" s="73"/>
      <c r="BA107" s="73"/>
      <c r="BB107" s="73"/>
      <c r="BC107" s="76" t="e">
        <f>Z107+#REF!</f>
        <v>#REF!</v>
      </c>
      <c r="BD107" s="124" t="e">
        <f>SUM(#REF!)</f>
        <v>#REF!</v>
      </c>
      <c r="BE107" s="126" t="e">
        <f>SUM(#REF!)</f>
        <v>#REF!</v>
      </c>
      <c r="BF107" s="7" t="e">
        <f>SUM(#REF!)</f>
        <v>#REF!</v>
      </c>
      <c r="BG107" s="7" t="e">
        <f t="shared" ref="BG107" si="77">BC107*24</f>
        <v>#REF!</v>
      </c>
      <c r="BH107" s="7"/>
      <c r="BI107" s="7"/>
      <c r="BO107" s="11"/>
    </row>
    <row r="108" spans="1:67" x14ac:dyDescent="0.55000000000000004">
      <c r="A108" s="409"/>
      <c r="B108" s="410"/>
      <c r="C108" s="411"/>
      <c r="D108" s="63"/>
      <c r="E108" s="70"/>
      <c r="F108" s="70"/>
      <c r="G108" s="70"/>
      <c r="H108" s="70"/>
      <c r="I108" s="72"/>
      <c r="J108" s="72"/>
      <c r="K108" s="70"/>
      <c r="L108" s="72"/>
      <c r="M108" s="72"/>
      <c r="N108" s="72"/>
      <c r="O108" s="72"/>
      <c r="P108" s="72"/>
      <c r="Q108" s="72"/>
      <c r="R108" s="74"/>
      <c r="S108" s="74"/>
      <c r="T108" s="81"/>
      <c r="U108" s="74"/>
      <c r="V108" s="81"/>
      <c r="W108" s="81"/>
      <c r="X108" s="86"/>
      <c r="Y108" s="70"/>
      <c r="Z108" s="81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  <c r="AK108" s="72"/>
      <c r="AL108" s="72"/>
      <c r="AM108" s="72"/>
      <c r="AN108" s="72"/>
      <c r="AO108" s="72"/>
      <c r="AP108" s="72"/>
      <c r="AQ108" s="72"/>
      <c r="AR108" s="72"/>
      <c r="AS108" s="72"/>
      <c r="AT108" s="72"/>
      <c r="AU108" s="72"/>
      <c r="AV108" s="72"/>
      <c r="AW108" s="72"/>
      <c r="AX108" s="72"/>
      <c r="AY108" s="72"/>
      <c r="AZ108" s="72"/>
      <c r="BA108" s="72"/>
      <c r="BB108" s="72"/>
      <c r="BC108" s="74"/>
      <c r="BD108" s="124"/>
      <c r="BE108" s="126"/>
      <c r="BF108" s="7"/>
      <c r="BG108" s="7"/>
      <c r="BH108" s="7"/>
      <c r="BI108" s="7"/>
      <c r="BO108" s="11"/>
    </row>
    <row r="109" spans="1:67" ht="27.75" customHeight="1" x14ac:dyDescent="0.55000000000000004">
      <c r="A109" s="62" t="s">
        <v>68</v>
      </c>
      <c r="B109" s="63"/>
      <c r="C109" s="63"/>
      <c r="D109" s="63"/>
      <c r="E109" s="70">
        <f>E107</f>
        <v>188.4</v>
      </c>
      <c r="F109" s="96"/>
      <c r="G109" s="70">
        <f t="shared" ref="G109:R109" si="78">G107</f>
        <v>0.75900000000000001</v>
      </c>
      <c r="H109" s="70">
        <f t="shared" si="78"/>
        <v>189.15852568800892</v>
      </c>
      <c r="I109" s="72">
        <f t="shared" si="78"/>
        <v>2458.2930000000001</v>
      </c>
      <c r="J109" s="72">
        <f t="shared" si="78"/>
        <v>2457.1869999999999</v>
      </c>
      <c r="K109" s="72">
        <f t="shared" si="78"/>
        <v>2439.431</v>
      </c>
      <c r="L109" s="96"/>
      <c r="M109" s="96"/>
      <c r="N109" s="96"/>
      <c r="O109" s="96"/>
      <c r="P109" s="96"/>
      <c r="Q109" s="96"/>
      <c r="R109" s="74">
        <f t="shared" si="78"/>
        <v>0.4012507484076433</v>
      </c>
      <c r="S109" s="74">
        <f>E109/Z109</f>
        <v>6.0774193548387094</v>
      </c>
      <c r="T109" s="96"/>
      <c r="U109" s="74">
        <f>I109/Z109</f>
        <v>79.299774193548387</v>
      </c>
      <c r="V109" s="96"/>
      <c r="W109" s="96"/>
      <c r="X109" s="86">
        <f>X107</f>
        <v>76.638545527323231</v>
      </c>
      <c r="Y109" s="96"/>
      <c r="Z109" s="81">
        <f>Z107</f>
        <v>31</v>
      </c>
      <c r="AA109" s="74">
        <f>AD109/24</f>
        <v>0</v>
      </c>
      <c r="AB109" s="74">
        <f>AB107</f>
        <v>744</v>
      </c>
      <c r="AC109" s="74">
        <f>AC107</f>
        <v>744</v>
      </c>
      <c r="AD109" s="74">
        <f t="shared" ref="AD109:AJ109" si="79">AD107</f>
        <v>0</v>
      </c>
      <c r="AE109" s="74">
        <f t="shared" si="79"/>
        <v>0</v>
      </c>
      <c r="AF109" s="74">
        <f t="shared" si="79"/>
        <v>0</v>
      </c>
      <c r="AG109" s="74">
        <f t="shared" si="79"/>
        <v>0</v>
      </c>
      <c r="AH109" s="74">
        <f t="shared" si="79"/>
        <v>0</v>
      </c>
      <c r="AI109" s="74">
        <f t="shared" si="79"/>
        <v>0</v>
      </c>
      <c r="AJ109" s="74">
        <f t="shared" si="79"/>
        <v>0</v>
      </c>
      <c r="AK109" s="72" t="e">
        <f>AK107</f>
        <v>#REF!</v>
      </c>
      <c r="AL109" s="72" t="e">
        <f>AL107</f>
        <v>#REF!</v>
      </c>
      <c r="AM109" s="88"/>
      <c r="AN109" s="88"/>
      <c r="AO109" s="72" t="e">
        <f>AO107</f>
        <v>#REF!</v>
      </c>
      <c r="AP109" s="72" t="e">
        <f>AP107</f>
        <v>#REF!</v>
      </c>
      <c r="AQ109" s="72" t="e">
        <f t="shared" ref="AQ109:AS109" si="80">AQ107</f>
        <v>#REF!</v>
      </c>
      <c r="AR109" s="72" t="e">
        <f t="shared" si="80"/>
        <v>#REF!</v>
      </c>
      <c r="AS109" s="72" t="e">
        <f t="shared" si="80"/>
        <v>#REF!</v>
      </c>
      <c r="AT109" s="72" t="e">
        <f>AT107</f>
        <v>#REF!</v>
      </c>
      <c r="AU109" s="73"/>
      <c r="AV109" s="73"/>
      <c r="AW109" s="73"/>
      <c r="AX109" s="73"/>
      <c r="AY109" s="73"/>
      <c r="AZ109" s="73"/>
      <c r="BA109" s="73"/>
      <c r="BB109" s="73"/>
      <c r="BC109" s="74" t="e">
        <f>BC107</f>
        <v>#REF!</v>
      </c>
      <c r="BD109" s="124"/>
      <c r="BE109" s="126"/>
      <c r="BF109" s="7"/>
      <c r="BG109" s="7"/>
      <c r="BH109" s="7"/>
      <c r="BI109" s="7"/>
      <c r="BO109" s="11"/>
    </row>
    <row r="110" spans="1:67" x14ac:dyDescent="0.55000000000000004">
      <c r="A110" s="322"/>
      <c r="B110" s="323"/>
      <c r="C110" s="323"/>
      <c r="D110" s="324"/>
      <c r="E110" s="72"/>
      <c r="F110" s="70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4"/>
      <c r="S110" s="74"/>
      <c r="T110" s="81"/>
      <c r="U110" s="74"/>
      <c r="V110" s="81"/>
      <c r="W110" s="81"/>
      <c r="X110" s="86"/>
      <c r="Y110" s="70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  <c r="AK110" s="72"/>
      <c r="AL110" s="72"/>
      <c r="AM110" s="72"/>
      <c r="AN110" s="72"/>
      <c r="AO110" s="72"/>
      <c r="AP110" s="72"/>
      <c r="AQ110" s="72"/>
      <c r="AR110" s="72"/>
      <c r="AS110" s="72"/>
      <c r="AT110" s="72"/>
      <c r="AU110" s="72"/>
      <c r="AV110" s="72"/>
      <c r="AW110" s="72"/>
      <c r="AX110" s="72"/>
      <c r="AY110" s="72"/>
      <c r="AZ110" s="72"/>
      <c r="BA110" s="72"/>
      <c r="BB110" s="72"/>
      <c r="BC110" s="74"/>
      <c r="BD110" s="124"/>
      <c r="BE110" s="126"/>
      <c r="BF110" s="7"/>
      <c r="BG110" s="7"/>
      <c r="BH110" s="7"/>
      <c r="BI110" s="7"/>
      <c r="BO110" s="11"/>
    </row>
    <row r="111" spans="1:67" ht="40.5" customHeight="1" x14ac:dyDescent="0.55000000000000004">
      <c r="A111" s="200" t="s">
        <v>81</v>
      </c>
      <c r="B111" s="84"/>
      <c r="C111" s="84"/>
      <c r="D111" s="84"/>
      <c r="E111" s="70">
        <f>E109</f>
        <v>188.4</v>
      </c>
      <c r="F111" s="96"/>
      <c r="G111" s="62">
        <f>G109</f>
        <v>0.75900000000000001</v>
      </c>
      <c r="H111" s="70">
        <f>H109</f>
        <v>189.15852568800892</v>
      </c>
      <c r="I111" s="72">
        <f>I109</f>
        <v>2458.2930000000001</v>
      </c>
      <c r="J111" s="72">
        <f t="shared" ref="J111" si="81">J109</f>
        <v>2457.1869999999999</v>
      </c>
      <c r="K111" s="72">
        <f>K109</f>
        <v>2439.431</v>
      </c>
      <c r="L111" s="96"/>
      <c r="M111" s="96"/>
      <c r="N111" s="96"/>
      <c r="O111" s="96"/>
      <c r="P111" s="96"/>
      <c r="Q111" s="96"/>
      <c r="R111" s="74">
        <f>R109</f>
        <v>0.4012507484076433</v>
      </c>
      <c r="S111" s="76">
        <f>E111/Z111</f>
        <v>6.0774193548387094</v>
      </c>
      <c r="T111" s="76"/>
      <c r="U111" s="76">
        <f>I111/Z111</f>
        <v>79.299774193548387</v>
      </c>
      <c r="V111" s="96"/>
      <c r="W111" s="96"/>
      <c r="X111" s="19">
        <f>S111/U111*1000</f>
        <v>76.638545527323231</v>
      </c>
      <c r="Y111" s="96"/>
      <c r="Z111" s="78">
        <f>Z107</f>
        <v>31</v>
      </c>
      <c r="AA111" s="76">
        <f>AD111/24</f>
        <v>0</v>
      </c>
      <c r="AB111" s="76">
        <f>AB109</f>
        <v>744</v>
      </c>
      <c r="AC111" s="76">
        <f>AC109</f>
        <v>744</v>
      </c>
      <c r="AD111" s="79">
        <f t="shared" ref="AD111:AJ111" si="82">AD109</f>
        <v>0</v>
      </c>
      <c r="AE111" s="79">
        <f t="shared" si="82"/>
        <v>0</v>
      </c>
      <c r="AF111" s="79">
        <f t="shared" si="82"/>
        <v>0</v>
      </c>
      <c r="AG111" s="79">
        <f t="shared" si="82"/>
        <v>0</v>
      </c>
      <c r="AH111" s="79">
        <f t="shared" si="82"/>
        <v>0</v>
      </c>
      <c r="AI111" s="79">
        <f t="shared" si="82"/>
        <v>0</v>
      </c>
      <c r="AJ111" s="79">
        <f t="shared" si="82"/>
        <v>0</v>
      </c>
      <c r="AK111" s="80" t="e">
        <f>AK109</f>
        <v>#REF!</v>
      </c>
      <c r="AL111" s="80" t="e">
        <f>AL109</f>
        <v>#REF!</v>
      </c>
      <c r="AM111" s="88"/>
      <c r="AN111" s="88"/>
      <c r="AO111" s="80" t="e">
        <f>AO109</f>
        <v>#REF!</v>
      </c>
      <c r="AP111" s="80" t="e">
        <f>AP109</f>
        <v>#REF!</v>
      </c>
      <c r="AQ111" s="80" t="e">
        <f>AQ109</f>
        <v>#REF!</v>
      </c>
      <c r="AR111" s="80" t="e">
        <f>AR109</f>
        <v>#REF!</v>
      </c>
      <c r="AS111" s="80" t="e">
        <f t="shared" ref="AS111" si="83">AS109</f>
        <v>#REF!</v>
      </c>
      <c r="AT111" s="83" t="e">
        <f>AT109</f>
        <v>#REF!</v>
      </c>
      <c r="AU111" s="73"/>
      <c r="AV111" s="73"/>
      <c r="AW111" s="73"/>
      <c r="AX111" s="73"/>
      <c r="AY111" s="73"/>
      <c r="AZ111" s="73"/>
      <c r="BA111" s="73"/>
      <c r="BB111" s="73"/>
      <c r="BC111" s="76" t="e">
        <f>BC109</f>
        <v>#REF!</v>
      </c>
      <c r="BD111" s="124"/>
      <c r="BE111" s="126"/>
      <c r="BF111" s="7"/>
      <c r="BG111" s="7"/>
      <c r="BH111" s="7"/>
      <c r="BI111" s="7"/>
      <c r="BO111" s="11"/>
    </row>
    <row r="112" spans="1:67" x14ac:dyDescent="0.55000000000000004">
      <c r="A112" s="412"/>
      <c r="B112" s="413"/>
      <c r="C112" s="413"/>
      <c r="D112" s="413"/>
      <c r="E112" s="414"/>
      <c r="F112" s="213"/>
      <c r="G112" s="62"/>
      <c r="H112" s="70"/>
      <c r="I112" s="72"/>
      <c r="J112" s="72"/>
      <c r="K112" s="72"/>
      <c r="L112" s="72"/>
      <c r="M112" s="72"/>
      <c r="N112" s="72"/>
      <c r="O112" s="72"/>
      <c r="P112" s="72"/>
      <c r="Q112" s="72"/>
      <c r="R112" s="74"/>
      <c r="S112" s="76"/>
      <c r="T112" s="105"/>
      <c r="U112" s="76"/>
      <c r="V112" s="105"/>
      <c r="W112" s="105"/>
      <c r="X112" s="19"/>
      <c r="Y112" s="106"/>
      <c r="Z112" s="78"/>
      <c r="AA112" s="76"/>
      <c r="AB112" s="76"/>
      <c r="AC112" s="76"/>
      <c r="AD112" s="79"/>
      <c r="AE112" s="79"/>
      <c r="AF112" s="79"/>
      <c r="AG112" s="79"/>
      <c r="AH112" s="79"/>
      <c r="AI112" s="79"/>
      <c r="AJ112" s="79"/>
      <c r="AK112" s="80"/>
      <c r="AL112" s="104"/>
      <c r="AM112" s="204"/>
      <c r="AN112" s="204"/>
      <c r="AO112" s="80"/>
      <c r="AP112" s="80"/>
      <c r="AQ112" s="80"/>
      <c r="AR112" s="80"/>
      <c r="AS112" s="80"/>
      <c r="AT112" s="80"/>
      <c r="AU112" s="213"/>
      <c r="AV112" s="213"/>
      <c r="AW112" s="213"/>
      <c r="AX112" s="213"/>
      <c r="AY112" s="213"/>
      <c r="AZ112" s="213"/>
      <c r="BA112" s="213"/>
      <c r="BB112" s="213"/>
      <c r="BC112" s="76"/>
      <c r="BD112" s="124"/>
      <c r="BE112" s="126"/>
      <c r="BF112" s="7"/>
      <c r="BG112" s="7"/>
      <c r="BH112" s="7"/>
      <c r="BI112" s="7"/>
      <c r="BO112" s="11"/>
    </row>
    <row r="113" spans="1:67" s="60" customFormat="1" x14ac:dyDescent="0.55000000000000004">
      <c r="A113" s="415" t="s">
        <v>111</v>
      </c>
      <c r="B113" s="416"/>
      <c r="C113" s="416"/>
      <c r="D113" s="417"/>
      <c r="E113" s="110"/>
      <c r="F113" s="70"/>
      <c r="G113" s="62"/>
      <c r="H113" s="70"/>
      <c r="I113" s="72"/>
      <c r="J113" s="72"/>
      <c r="K113" s="72"/>
      <c r="L113" s="72"/>
      <c r="M113" s="72"/>
      <c r="N113" s="72"/>
      <c r="O113" s="72"/>
      <c r="P113" s="72"/>
      <c r="Q113" s="72"/>
      <c r="R113" s="74"/>
      <c r="S113" s="76"/>
      <c r="T113" s="81"/>
      <c r="U113" s="76"/>
      <c r="V113" s="81"/>
      <c r="W113" s="81"/>
      <c r="X113" s="19"/>
      <c r="Y113" s="82"/>
      <c r="Z113" s="78"/>
      <c r="AA113" s="76"/>
      <c r="AB113" s="76"/>
      <c r="AC113" s="76"/>
      <c r="AD113" s="76"/>
      <c r="AE113" s="76"/>
      <c r="AF113" s="76"/>
      <c r="AG113" s="76"/>
      <c r="AH113" s="76"/>
      <c r="AI113" s="76"/>
      <c r="AJ113" s="76"/>
      <c r="AK113" s="80"/>
      <c r="AL113" s="104"/>
      <c r="AM113" s="72"/>
      <c r="AN113" s="72"/>
      <c r="AO113" s="80"/>
      <c r="AP113" s="80"/>
      <c r="AQ113" s="80"/>
      <c r="AR113" s="80"/>
      <c r="AS113" s="80"/>
      <c r="AT113" s="80"/>
      <c r="AU113" s="70"/>
      <c r="AV113" s="70"/>
      <c r="AW113" s="70"/>
      <c r="AX113" s="70"/>
      <c r="AY113" s="70"/>
      <c r="AZ113" s="70"/>
      <c r="BA113" s="70"/>
      <c r="BB113" s="70"/>
      <c r="BC113" s="76"/>
      <c r="BD113" s="124"/>
      <c r="BE113" s="126"/>
      <c r="BF113" s="59"/>
      <c r="BG113" s="59"/>
      <c r="BH113" s="59"/>
      <c r="BI113" s="59"/>
      <c r="BO113" s="61"/>
    </row>
    <row r="114" spans="1:67" x14ac:dyDescent="0.55000000000000004">
      <c r="A114" s="62"/>
      <c r="B114" s="210"/>
      <c r="C114" s="63"/>
      <c r="D114" s="63"/>
      <c r="E114" s="70"/>
      <c r="F114" s="70"/>
      <c r="G114" s="70"/>
      <c r="H114" s="70"/>
      <c r="I114" s="72"/>
      <c r="J114" s="72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  <c r="AB114" s="70"/>
      <c r="AC114" s="70"/>
      <c r="AD114" s="70"/>
      <c r="AE114" s="70"/>
      <c r="AF114" s="70"/>
      <c r="AG114" s="70"/>
      <c r="AH114" s="70"/>
      <c r="AI114" s="70"/>
      <c r="AJ114" s="70"/>
      <c r="AK114" s="72"/>
      <c r="AL114" s="72"/>
      <c r="AM114" s="72"/>
      <c r="AN114" s="72"/>
      <c r="AO114" s="72"/>
      <c r="AP114" s="72"/>
      <c r="AQ114" s="72"/>
      <c r="AR114" s="72"/>
      <c r="AS114" s="72"/>
      <c r="AT114" s="70"/>
      <c r="AU114" s="70"/>
      <c r="AV114" s="70"/>
      <c r="AW114" s="70"/>
      <c r="AX114" s="70"/>
      <c r="AY114" s="70"/>
      <c r="AZ114" s="70"/>
      <c r="BA114" s="70"/>
      <c r="BB114" s="70"/>
      <c r="BC114" s="76"/>
      <c r="BD114" s="124"/>
      <c r="BE114" s="126"/>
      <c r="BF114" s="7"/>
      <c r="BG114" s="7"/>
      <c r="BH114" s="7"/>
      <c r="BI114" s="7"/>
      <c r="BO114" s="11"/>
    </row>
    <row r="115" spans="1:67" ht="28.5" x14ac:dyDescent="0.45">
      <c r="A115" s="200">
        <v>1</v>
      </c>
      <c r="B115" s="84">
        <v>1</v>
      </c>
      <c r="C115" s="84" t="s">
        <v>51</v>
      </c>
      <c r="D115" s="84" t="s">
        <v>54</v>
      </c>
      <c r="E115" s="70">
        <v>462.40199999999999</v>
      </c>
      <c r="F115" s="96"/>
      <c r="G115" s="70">
        <f>ROUND((H115-E115),3)</f>
        <v>0</v>
      </c>
      <c r="H115" s="70">
        <f>(E115*100)/100</f>
        <v>462.40199999999999</v>
      </c>
      <c r="I115" s="72">
        <v>3544.2020000000002</v>
      </c>
      <c r="J115" s="72">
        <v>3544.2020000000002</v>
      </c>
      <c r="K115" s="72">
        <v>3518.5909999999999</v>
      </c>
      <c r="L115" s="96"/>
      <c r="M115" s="96"/>
      <c r="N115" s="96"/>
      <c r="O115" s="96"/>
      <c r="P115" s="96"/>
      <c r="Q115" s="96"/>
      <c r="R115" s="74">
        <f>G115/H115*100</f>
        <v>0</v>
      </c>
      <c r="S115" s="76">
        <f>E115/Z115</f>
        <v>14.916193548387096</v>
      </c>
      <c r="T115" s="96"/>
      <c r="U115" s="76">
        <f>I115/Z115</f>
        <v>114.32909677419356</v>
      </c>
      <c r="V115" s="96"/>
      <c r="W115" s="96"/>
      <c r="X115" s="19">
        <f>S115/U115*1000</f>
        <v>130.46716863203619</v>
      </c>
      <c r="Y115" s="96"/>
      <c r="Z115" s="78">
        <f>AC115/24</f>
        <v>31</v>
      </c>
      <c r="AA115" s="76">
        <f t="shared" ref="AA115" si="84">AD115/24</f>
        <v>0</v>
      </c>
      <c r="AB115" s="76">
        <f>AD4</f>
        <v>744</v>
      </c>
      <c r="AC115" s="76">
        <f>AB115-AG115-AH115</f>
        <v>744</v>
      </c>
      <c r="AD115" s="76">
        <f>AE115+AF115+AG115+AH115+AI115+AJ115</f>
        <v>0</v>
      </c>
      <c r="AE115" s="76">
        <v>0</v>
      </c>
      <c r="AF115" s="76">
        <v>0</v>
      </c>
      <c r="AG115" s="76">
        <v>0</v>
      </c>
      <c r="AH115" s="76">
        <v>0</v>
      </c>
      <c r="AI115" s="76">
        <v>0</v>
      </c>
      <c r="AJ115" s="76">
        <v>0</v>
      </c>
      <c r="AK115" s="80" t="e">
        <f>E115+#REF!</f>
        <v>#REF!</v>
      </c>
      <c r="AL115" s="80" t="e">
        <f>E115+#REF!</f>
        <v>#REF!</v>
      </c>
      <c r="AM115" s="88"/>
      <c r="AN115" s="88"/>
      <c r="AO115" s="80" t="e">
        <f>G115+#REF!</f>
        <v>#REF!</v>
      </c>
      <c r="AP115" s="80" t="e">
        <f>G115+#REF!</f>
        <v>#REF!</v>
      </c>
      <c r="AQ115" s="80" t="e">
        <f>I115+#REF!</f>
        <v>#REF!</v>
      </c>
      <c r="AR115" s="80" t="e">
        <f>J115+#REF!</f>
        <v>#REF!</v>
      </c>
      <c r="AS115" s="80" t="e">
        <f>K115+#REF!</f>
        <v>#REF!</v>
      </c>
      <c r="AT115" s="80" t="e">
        <f>I115+#REF!</f>
        <v>#REF!</v>
      </c>
      <c r="AU115" s="73"/>
      <c r="AV115" s="73"/>
      <c r="AW115" s="73"/>
      <c r="AX115" s="73"/>
      <c r="AY115" s="73"/>
      <c r="AZ115" s="73"/>
      <c r="BA115" s="73"/>
      <c r="BB115" s="73"/>
      <c r="BC115" s="76" t="e">
        <f>Z115+#REF!</f>
        <v>#REF!</v>
      </c>
      <c r="BD115" s="124" t="e">
        <f>BD117</f>
        <v>#REF!</v>
      </c>
      <c r="BE115" s="124" t="e">
        <f>SUM(#REF!)+#REF!</f>
        <v>#REF!</v>
      </c>
      <c r="BF115" s="124" t="e">
        <f>SUM(#REF!)</f>
        <v>#REF!</v>
      </c>
      <c r="BG115" s="7" t="e">
        <f>BC115*24</f>
        <v>#REF!</v>
      </c>
      <c r="BH115" s="7"/>
      <c r="BI115" s="7"/>
      <c r="BO115" s="11"/>
    </row>
    <row r="116" spans="1:67" x14ac:dyDescent="0.55000000000000004">
      <c r="A116" s="409"/>
      <c r="B116" s="410"/>
      <c r="C116" s="411"/>
      <c r="D116" s="63"/>
      <c r="E116" s="70"/>
      <c r="F116" s="70"/>
      <c r="G116" s="70"/>
      <c r="H116" s="70"/>
      <c r="I116" s="72"/>
      <c r="J116" s="72"/>
      <c r="K116" s="70"/>
      <c r="L116" s="72"/>
      <c r="M116" s="72"/>
      <c r="N116" s="72"/>
      <c r="O116" s="72"/>
      <c r="P116" s="72"/>
      <c r="Q116" s="72"/>
      <c r="R116" s="74"/>
      <c r="S116" s="74"/>
      <c r="T116" s="81"/>
      <c r="U116" s="74"/>
      <c r="V116" s="81"/>
      <c r="W116" s="81"/>
      <c r="X116" s="86"/>
      <c r="Y116" s="70"/>
      <c r="Z116" s="81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  <c r="AK116" s="72"/>
      <c r="AL116" s="72"/>
      <c r="AM116" s="72"/>
      <c r="AN116" s="72"/>
      <c r="AO116" s="72"/>
      <c r="AP116" s="72"/>
      <c r="AQ116" s="72"/>
      <c r="AR116" s="72"/>
      <c r="AS116" s="72"/>
      <c r="AT116" s="72"/>
      <c r="AU116" s="72"/>
      <c r="AV116" s="72"/>
      <c r="AW116" s="72"/>
      <c r="AX116" s="72"/>
      <c r="AY116" s="72"/>
      <c r="AZ116" s="72"/>
      <c r="BA116" s="72"/>
      <c r="BB116" s="72"/>
      <c r="BC116" s="74"/>
      <c r="BD116" s="124"/>
      <c r="BE116" s="126"/>
      <c r="BF116" s="7"/>
      <c r="BG116" s="7"/>
      <c r="BH116" s="7"/>
      <c r="BI116" s="7"/>
      <c r="BO116" s="11"/>
    </row>
    <row r="117" spans="1:67" ht="27.75" customHeight="1" x14ac:dyDescent="0.55000000000000004">
      <c r="A117" s="62" t="s">
        <v>68</v>
      </c>
      <c r="B117" s="63"/>
      <c r="C117" s="63"/>
      <c r="D117" s="63"/>
      <c r="E117" s="70">
        <f>E115</f>
        <v>462.40199999999999</v>
      </c>
      <c r="F117" s="96"/>
      <c r="G117" s="70">
        <f t="shared" ref="G117:K117" si="85">G115</f>
        <v>0</v>
      </c>
      <c r="H117" s="70">
        <f t="shared" si="85"/>
        <v>462.40199999999999</v>
      </c>
      <c r="I117" s="72">
        <f t="shared" si="85"/>
        <v>3544.2020000000002</v>
      </c>
      <c r="J117" s="72">
        <f t="shared" si="85"/>
        <v>3544.2020000000002</v>
      </c>
      <c r="K117" s="72">
        <f t="shared" si="85"/>
        <v>3518.5909999999999</v>
      </c>
      <c r="L117" s="96"/>
      <c r="M117" s="96"/>
      <c r="N117" s="96"/>
      <c r="O117" s="96"/>
      <c r="P117" s="96"/>
      <c r="Q117" s="96"/>
      <c r="R117" s="74">
        <f t="shared" ref="R117" si="86">R115</f>
        <v>0</v>
      </c>
      <c r="S117" s="74">
        <f>E117/Z117</f>
        <v>14.916193548387096</v>
      </c>
      <c r="T117" s="96"/>
      <c r="U117" s="74">
        <f>I117/Z117</f>
        <v>114.32909677419356</v>
      </c>
      <c r="V117" s="96"/>
      <c r="W117" s="96"/>
      <c r="X117" s="86">
        <f>X115</f>
        <v>130.46716863203619</v>
      </c>
      <c r="Y117" s="96"/>
      <c r="Z117" s="81">
        <f>Z115</f>
        <v>31</v>
      </c>
      <c r="AA117" s="74">
        <f>AD117/24</f>
        <v>0</v>
      </c>
      <c r="AB117" s="74">
        <f>AB115</f>
        <v>744</v>
      </c>
      <c r="AC117" s="74">
        <f>AC115</f>
        <v>744</v>
      </c>
      <c r="AD117" s="74">
        <f t="shared" ref="AD117:AJ117" si="87">AD115</f>
        <v>0</v>
      </c>
      <c r="AE117" s="74">
        <f t="shared" si="87"/>
        <v>0</v>
      </c>
      <c r="AF117" s="74">
        <f t="shared" si="87"/>
        <v>0</v>
      </c>
      <c r="AG117" s="74">
        <f t="shared" si="87"/>
        <v>0</v>
      </c>
      <c r="AH117" s="74">
        <f t="shared" si="87"/>
        <v>0</v>
      </c>
      <c r="AI117" s="74">
        <f t="shared" si="87"/>
        <v>0</v>
      </c>
      <c r="AJ117" s="74">
        <f t="shared" si="87"/>
        <v>0</v>
      </c>
      <c r="AK117" s="72" t="e">
        <f>AK115</f>
        <v>#REF!</v>
      </c>
      <c r="AL117" s="72" t="e">
        <f>AL115</f>
        <v>#REF!</v>
      </c>
      <c r="AM117" s="88"/>
      <c r="AN117" s="88"/>
      <c r="AO117" s="72" t="e">
        <f>AO115</f>
        <v>#REF!</v>
      </c>
      <c r="AP117" s="72" t="e">
        <f>AP115</f>
        <v>#REF!</v>
      </c>
      <c r="AQ117" s="72" t="e">
        <f t="shared" ref="AQ117:AS117" si="88">AQ115</f>
        <v>#REF!</v>
      </c>
      <c r="AR117" s="72" t="e">
        <f t="shared" si="88"/>
        <v>#REF!</v>
      </c>
      <c r="AS117" s="72" t="e">
        <f t="shared" si="88"/>
        <v>#REF!</v>
      </c>
      <c r="AT117" s="72" t="e">
        <f>AT115</f>
        <v>#REF!</v>
      </c>
      <c r="AU117" s="73"/>
      <c r="AV117" s="73"/>
      <c r="AW117" s="73"/>
      <c r="AX117" s="73"/>
      <c r="AY117" s="73"/>
      <c r="AZ117" s="73"/>
      <c r="BA117" s="73"/>
      <c r="BB117" s="73"/>
      <c r="BC117" s="74" t="e">
        <f>BC115</f>
        <v>#REF!</v>
      </c>
      <c r="BD117" s="124" t="e">
        <f>SUM(#REF!)</f>
        <v>#REF!</v>
      </c>
      <c r="BE117" s="126"/>
      <c r="BF117" s="7"/>
      <c r="BG117" s="7"/>
      <c r="BH117" s="7"/>
      <c r="BI117" s="7"/>
      <c r="BO117" s="11"/>
    </row>
    <row r="118" spans="1:67" x14ac:dyDescent="0.55000000000000004">
      <c r="A118" s="322"/>
      <c r="B118" s="323"/>
      <c r="C118" s="323"/>
      <c r="D118" s="324"/>
      <c r="E118" s="72"/>
      <c r="F118" s="70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4"/>
      <c r="S118" s="74"/>
      <c r="T118" s="81"/>
      <c r="U118" s="74"/>
      <c r="V118" s="81"/>
      <c r="W118" s="81"/>
      <c r="X118" s="86"/>
      <c r="Y118" s="70"/>
      <c r="Z118" s="74"/>
      <c r="AA118" s="74"/>
      <c r="AB118" s="74"/>
      <c r="AC118" s="74"/>
      <c r="AD118" s="74"/>
      <c r="AE118" s="74"/>
      <c r="AF118" s="74"/>
      <c r="AG118" s="74"/>
      <c r="AH118" s="74"/>
      <c r="AI118" s="74"/>
      <c r="AJ118" s="74"/>
      <c r="AK118" s="72"/>
      <c r="AL118" s="72"/>
      <c r="AM118" s="72"/>
      <c r="AN118" s="72"/>
      <c r="AO118" s="72"/>
      <c r="AP118" s="72"/>
      <c r="AQ118" s="72"/>
      <c r="AR118" s="72"/>
      <c r="AS118" s="72"/>
      <c r="AT118" s="72"/>
      <c r="AU118" s="72"/>
      <c r="AV118" s="72"/>
      <c r="AW118" s="72"/>
      <c r="AX118" s="72"/>
      <c r="AY118" s="72"/>
      <c r="AZ118" s="72"/>
      <c r="BA118" s="72"/>
      <c r="BB118" s="72"/>
      <c r="BC118" s="74"/>
      <c r="BD118" s="124"/>
      <c r="BE118" s="126"/>
      <c r="BF118" s="7"/>
      <c r="BG118" s="7"/>
      <c r="BH118" s="7"/>
      <c r="BI118" s="7"/>
      <c r="BO118" s="11"/>
    </row>
    <row r="119" spans="1:67" ht="40.5" customHeight="1" x14ac:dyDescent="0.55000000000000004">
      <c r="A119" s="200" t="s">
        <v>107</v>
      </c>
      <c r="B119" s="84"/>
      <c r="C119" s="84"/>
      <c r="D119" s="84"/>
      <c r="E119" s="70">
        <f>E117</f>
        <v>462.40199999999999</v>
      </c>
      <c r="F119" s="96"/>
      <c r="G119" s="62">
        <f>G117</f>
        <v>0</v>
      </c>
      <c r="H119" s="70">
        <f>H117</f>
        <v>462.40199999999999</v>
      </c>
      <c r="I119" s="72">
        <f>I117</f>
        <v>3544.2020000000002</v>
      </c>
      <c r="J119" s="72">
        <f t="shared" ref="J119" si="89">J117</f>
        <v>3544.2020000000002</v>
      </c>
      <c r="K119" s="72">
        <f>K117</f>
        <v>3518.5909999999999</v>
      </c>
      <c r="L119" s="96"/>
      <c r="M119" s="96"/>
      <c r="N119" s="96"/>
      <c r="O119" s="96"/>
      <c r="P119" s="96"/>
      <c r="Q119" s="96"/>
      <c r="R119" s="74">
        <f>R117</f>
        <v>0</v>
      </c>
      <c r="S119" s="76">
        <f>E119/Z119</f>
        <v>14.916193548387096</v>
      </c>
      <c r="T119" s="76"/>
      <c r="U119" s="76">
        <f>I119/Z119</f>
        <v>114.32909677419356</v>
      </c>
      <c r="V119" s="96"/>
      <c r="W119" s="96"/>
      <c r="X119" s="19">
        <f>S119/U119*1000</f>
        <v>130.46716863203619</v>
      </c>
      <c r="Y119" s="96"/>
      <c r="Z119" s="78">
        <f>Z115</f>
        <v>31</v>
      </c>
      <c r="AA119" s="76">
        <f>AD119/24</f>
        <v>0</v>
      </c>
      <c r="AB119" s="76">
        <f>AB117</f>
        <v>744</v>
      </c>
      <c r="AC119" s="76">
        <f>AC117</f>
        <v>744</v>
      </c>
      <c r="AD119" s="79">
        <f t="shared" ref="AD119:AJ119" si="90">AD117</f>
        <v>0</v>
      </c>
      <c r="AE119" s="79">
        <f t="shared" si="90"/>
        <v>0</v>
      </c>
      <c r="AF119" s="79">
        <f t="shared" si="90"/>
        <v>0</v>
      </c>
      <c r="AG119" s="79">
        <f t="shared" si="90"/>
        <v>0</v>
      </c>
      <c r="AH119" s="79">
        <f t="shared" si="90"/>
        <v>0</v>
      </c>
      <c r="AI119" s="79">
        <f t="shared" si="90"/>
        <v>0</v>
      </c>
      <c r="AJ119" s="79">
        <f t="shared" si="90"/>
        <v>0</v>
      </c>
      <c r="AK119" s="80" t="e">
        <f>AK117</f>
        <v>#REF!</v>
      </c>
      <c r="AL119" s="80" t="e">
        <f>AL117</f>
        <v>#REF!</v>
      </c>
      <c r="AM119" s="88"/>
      <c r="AN119" s="88"/>
      <c r="AO119" s="80" t="e">
        <f>AO117</f>
        <v>#REF!</v>
      </c>
      <c r="AP119" s="80" t="e">
        <f>AP117</f>
        <v>#REF!</v>
      </c>
      <c r="AQ119" s="80" t="e">
        <f>AQ117</f>
        <v>#REF!</v>
      </c>
      <c r="AR119" s="80" t="e">
        <f>AR117</f>
        <v>#REF!</v>
      </c>
      <c r="AS119" s="80" t="e">
        <f t="shared" ref="AS119" si="91">AS117</f>
        <v>#REF!</v>
      </c>
      <c r="AT119" s="83" t="e">
        <f>AT117</f>
        <v>#REF!</v>
      </c>
      <c r="AU119" s="73"/>
      <c r="AV119" s="73"/>
      <c r="AW119" s="73"/>
      <c r="AX119" s="73"/>
      <c r="AY119" s="73"/>
      <c r="AZ119" s="73"/>
      <c r="BA119" s="73"/>
      <c r="BB119" s="73"/>
      <c r="BC119" s="76" t="e">
        <f>BC117</f>
        <v>#REF!</v>
      </c>
      <c r="BD119" s="124"/>
      <c r="BE119" s="126"/>
      <c r="BF119" s="7"/>
      <c r="BG119" s="7"/>
      <c r="BH119" s="7"/>
      <c r="BI119" s="7"/>
      <c r="BO119" s="11"/>
    </row>
    <row r="120" spans="1:67" x14ac:dyDescent="0.55000000000000004">
      <c r="A120" s="418"/>
      <c r="B120" s="418"/>
      <c r="C120" s="418"/>
      <c r="D120" s="418"/>
      <c r="E120" s="70"/>
      <c r="F120" s="70"/>
      <c r="G120" s="72"/>
      <c r="H120" s="70"/>
      <c r="I120" s="72"/>
      <c r="J120" s="72"/>
      <c r="K120" s="70"/>
      <c r="L120" s="70"/>
      <c r="M120" s="70"/>
      <c r="N120" s="70"/>
      <c r="O120" s="70"/>
      <c r="P120" s="70"/>
      <c r="Q120" s="70"/>
      <c r="R120" s="81"/>
      <c r="S120" s="81"/>
      <c r="T120" s="81"/>
      <c r="U120" s="81"/>
      <c r="V120" s="81"/>
      <c r="W120" s="81"/>
      <c r="X120" s="82"/>
      <c r="Y120" s="82"/>
      <c r="Z120" s="70"/>
      <c r="AA120" s="81"/>
      <c r="AB120" s="81"/>
      <c r="AC120" s="81"/>
      <c r="AD120" s="81"/>
      <c r="AE120" s="81"/>
      <c r="AF120" s="81"/>
      <c r="AG120" s="81"/>
      <c r="AH120" s="74"/>
      <c r="AI120" s="74"/>
      <c r="AJ120" s="74"/>
      <c r="AK120" s="72"/>
      <c r="AL120" s="72"/>
      <c r="AM120" s="72"/>
      <c r="AN120" s="72"/>
      <c r="AO120" s="72"/>
      <c r="AP120" s="72"/>
      <c r="AQ120" s="72"/>
      <c r="AR120" s="72"/>
      <c r="AS120" s="72"/>
      <c r="AT120" s="70"/>
      <c r="AU120" s="70"/>
      <c r="AV120" s="70"/>
      <c r="AW120" s="70"/>
      <c r="AX120" s="70"/>
      <c r="AY120" s="70"/>
      <c r="AZ120" s="70"/>
      <c r="BA120" s="70"/>
      <c r="BB120" s="70"/>
      <c r="BC120" s="72"/>
      <c r="BD120" s="7"/>
      <c r="BE120" s="126"/>
      <c r="BF120" s="7"/>
      <c r="BG120" s="7"/>
      <c r="BH120" s="7"/>
      <c r="BI120" s="7"/>
      <c r="BO120" s="11"/>
    </row>
    <row r="121" spans="1:67" s="115" customFormat="1" x14ac:dyDescent="0.55000000000000004">
      <c r="A121" s="111" t="s">
        <v>103</v>
      </c>
      <c r="B121" s="112"/>
      <c r="C121" s="84"/>
      <c r="D121" s="112"/>
      <c r="E121" s="107">
        <f>E111+E103+E92+E80+E62+E45+E26+E119</f>
        <v>1102.7540000000001</v>
      </c>
      <c r="F121" s="107">
        <f>F80</f>
        <v>203.66200000000001</v>
      </c>
      <c r="G121" s="107">
        <f>G111+G103+G92+G80+G62+G45+G26+G119</f>
        <v>115.726</v>
      </c>
      <c r="H121" s="107">
        <f>ROUND((H111+H103+H92+H80+H62+H45+H26+H119),3)</f>
        <v>1422.1420000000001</v>
      </c>
      <c r="I121" s="69">
        <f>I111+I103+I92+I80+I62+I45+I26+I119</f>
        <v>42105.256999999998</v>
      </c>
      <c r="J121" s="69">
        <f>J111+J103+J92+J80+J62+J45+J26+J119</f>
        <v>42088.85</v>
      </c>
      <c r="K121" s="69">
        <f>K111+K103+K92+K80+K62+K45+K26+K119</f>
        <v>41835.573000000004</v>
      </c>
      <c r="L121" s="66">
        <f t="shared" ref="L121:Q121" si="92">L111+L103+L92+L80+L62+L45+L26</f>
        <v>0</v>
      </c>
      <c r="M121" s="67">
        <f t="shared" si="92"/>
        <v>0</v>
      </c>
      <c r="N121" s="67">
        <f t="shared" si="92"/>
        <v>0</v>
      </c>
      <c r="O121" s="107">
        <f t="shared" si="92"/>
        <v>2.6480000000000001</v>
      </c>
      <c r="P121" s="67">
        <f t="shared" si="92"/>
        <v>2.6480000000000001</v>
      </c>
      <c r="Q121" s="69">
        <f t="shared" si="92"/>
        <v>2.6480000000000001</v>
      </c>
      <c r="R121" s="72">
        <f>G121/H121*100</f>
        <v>8.1374433776655213</v>
      </c>
      <c r="S121" s="117">
        <f>S26+S45+S62+S80+S103+S92+S111+S119</f>
        <v>35.598096970556469</v>
      </c>
      <c r="T121" s="117">
        <f>T26+T45+T62+T80+T103+T92+T111+T119</f>
        <v>6.5697419354838713</v>
      </c>
      <c r="U121" s="79">
        <f>U26+U45+U62+U80+U103+U92+U111+U119</f>
        <v>1359.3126733830063</v>
      </c>
      <c r="V121" s="108">
        <f>V26+V45+V62+V80+V103+V92+V111</f>
        <v>0</v>
      </c>
      <c r="W121" s="117">
        <f>W26+W45+W62+W80+W103+W92+W111</f>
        <v>8.5419354838709688E-2</v>
      </c>
      <c r="X121" s="108">
        <f>S121/U121*1000</f>
        <v>26.188306537274652</v>
      </c>
      <c r="Y121" s="108">
        <f>(L121+O121)/F121*1000</f>
        <v>13.001934577879034</v>
      </c>
      <c r="Z121" s="102">
        <f>Z103+Z92+Z80+Z62+Z45+Z26+Z111+Z119</f>
        <v>619.60416666666663</v>
      </c>
      <c r="AA121" s="79">
        <f>AA103+AA92+AA80+AA62+AA45+AA26+AA111+AA119</f>
        <v>0.39583333333333331</v>
      </c>
      <c r="AB121" s="28">
        <f>AB103+AB92+AB80+AB62+AB45+AB26+AB111+AB119</f>
        <v>14880</v>
      </c>
      <c r="AC121" s="28">
        <f>AC103+AC92+AC80+AC62+AC45+AC26+AC111+AC119</f>
        <v>14870.5</v>
      </c>
      <c r="AD121" s="79">
        <f>AD103+AD92+AD80+AD62+AD45+AD26+AD111+AD119</f>
        <v>9.5</v>
      </c>
      <c r="AE121" s="28">
        <f t="shared" ref="AE121:AJ121" si="93">AE103+AE92+AE80+AE62+AE45+AE26+AE111</f>
        <v>0</v>
      </c>
      <c r="AF121" s="28">
        <f>AF103+AF92+AF80+AF62+AF45+AF26+AF111+AF119</f>
        <v>0</v>
      </c>
      <c r="AG121" s="79">
        <f>AG103+AG92+AG80+AG62+AG45+AG26+AG111+AG119</f>
        <v>9.5</v>
      </c>
      <c r="AH121" s="28">
        <f>AH103+AH92+AH80+AH62+AH45+AH26+AH111+AH119</f>
        <v>0</v>
      </c>
      <c r="AI121" s="28">
        <f t="shared" si="93"/>
        <v>0</v>
      </c>
      <c r="AJ121" s="28">
        <f t="shared" si="93"/>
        <v>0</v>
      </c>
      <c r="AK121" s="117" t="e">
        <f t="shared" ref="AK121:BA121" si="94">AK103+AK92+AK80+AK62+AK45+AK26+AK111+AK119</f>
        <v>#REF!</v>
      </c>
      <c r="AL121" s="117" t="e">
        <f t="shared" si="94"/>
        <v>#REF!</v>
      </c>
      <c r="AM121" s="117" t="e">
        <f t="shared" si="94"/>
        <v>#REF!</v>
      </c>
      <c r="AN121" s="117" t="e">
        <f t="shared" si="94"/>
        <v>#REF!</v>
      </c>
      <c r="AO121" s="117" t="e">
        <f t="shared" si="94"/>
        <v>#REF!</v>
      </c>
      <c r="AP121" s="117" t="e">
        <f t="shared" si="94"/>
        <v>#REF!</v>
      </c>
      <c r="AQ121" s="117" t="e">
        <f t="shared" si="94"/>
        <v>#REF!</v>
      </c>
      <c r="AR121" s="117" t="e">
        <f t="shared" si="94"/>
        <v>#REF!</v>
      </c>
      <c r="AS121" s="117" t="e">
        <f t="shared" si="94"/>
        <v>#REF!</v>
      </c>
      <c r="AT121" s="109" t="e">
        <f t="shared" si="94"/>
        <v>#REF!</v>
      </c>
      <c r="AU121" s="109">
        <f t="shared" si="94"/>
        <v>0</v>
      </c>
      <c r="AV121" s="109">
        <f t="shared" si="94"/>
        <v>0</v>
      </c>
      <c r="AW121" s="109">
        <f t="shared" si="94"/>
        <v>0</v>
      </c>
      <c r="AX121" s="109" t="e">
        <f t="shared" si="94"/>
        <v>#REF!</v>
      </c>
      <c r="AY121" s="109" t="e">
        <f t="shared" si="94"/>
        <v>#REF!</v>
      </c>
      <c r="AZ121" s="109" t="e">
        <f t="shared" si="94"/>
        <v>#REF!</v>
      </c>
      <c r="BA121" s="109" t="e">
        <f t="shared" si="94"/>
        <v>#REF!</v>
      </c>
      <c r="BB121" s="109" t="e">
        <f>BB103+BB92+BB80+BB62+BB45+BB26+BB111+BB119</f>
        <v>#REF!</v>
      </c>
      <c r="BC121" s="117" t="e">
        <f>BC103+BC92+BC80+BC62+BC45+BC26+BC111+BC119</f>
        <v>#REF!</v>
      </c>
      <c r="BD121" s="113" t="e">
        <f>BD117+BD115+BD107+BD98++BD97+BD96+BD88++BD99+BD68+BD67+BD66+BD53+BD52+BD51+BD49+BD14+BD13</f>
        <v>#REF!</v>
      </c>
      <c r="BE121" s="128"/>
      <c r="BF121" s="113"/>
      <c r="BG121" s="113"/>
      <c r="BH121" s="113"/>
      <c r="BI121" s="113"/>
      <c r="BJ121" s="113"/>
      <c r="BK121" s="113"/>
      <c r="BL121" s="113"/>
      <c r="BM121" s="113"/>
      <c r="BN121" s="113"/>
      <c r="BO121" s="114"/>
    </row>
    <row r="122" spans="1:67" s="125" customFormat="1" x14ac:dyDescent="0.55000000000000004">
      <c r="A122" s="195" t="s">
        <v>112</v>
      </c>
      <c r="B122" s="134"/>
      <c r="C122" s="134"/>
      <c r="D122" s="134"/>
      <c r="E122" s="135"/>
      <c r="F122" s="135"/>
      <c r="G122" s="182"/>
      <c r="H122" s="136"/>
      <c r="I122" s="138"/>
      <c r="J122" s="183"/>
      <c r="K122" s="134"/>
      <c r="L122" s="136"/>
      <c r="M122" s="138"/>
      <c r="N122" s="134"/>
      <c r="O122" s="136"/>
      <c r="P122" s="134"/>
      <c r="Q122" s="134"/>
      <c r="R122" s="134"/>
      <c r="S122" s="134"/>
      <c r="T122" s="134"/>
      <c r="U122" s="139"/>
      <c r="V122" s="139"/>
      <c r="W122" s="139"/>
      <c r="X122" s="134"/>
      <c r="Y122" s="134"/>
      <c r="Z122" s="140"/>
      <c r="AA122" s="134"/>
      <c r="AB122" s="139"/>
      <c r="AC122" s="139"/>
      <c r="AD122" s="141"/>
      <c r="AE122" s="134"/>
      <c r="AF122" s="139"/>
      <c r="AG122" s="139"/>
      <c r="AH122" s="134"/>
      <c r="AI122" s="134"/>
      <c r="AJ122" s="134"/>
      <c r="AK122" s="137"/>
      <c r="AL122" s="184"/>
      <c r="AM122" s="184"/>
      <c r="AN122" s="184"/>
      <c r="AO122" s="184"/>
      <c r="AP122" s="184"/>
      <c r="AQ122" s="184"/>
      <c r="AR122" s="184"/>
      <c r="AS122" s="184"/>
      <c r="AT122" s="184"/>
      <c r="AU122" s="184"/>
      <c r="AV122" s="184"/>
      <c r="AW122" s="184"/>
      <c r="AX122" s="184"/>
      <c r="AY122" s="184"/>
      <c r="AZ122" s="184"/>
      <c r="BA122" s="184"/>
      <c r="BB122" s="184"/>
      <c r="BC122" s="184"/>
      <c r="BD122" s="126" t="e">
        <f>BD121-BD117-BD115</f>
        <v>#REF!</v>
      </c>
      <c r="BE122" s="126"/>
      <c r="BF122" s="126"/>
      <c r="BG122" s="128"/>
      <c r="BH122" s="128"/>
      <c r="BI122" s="128"/>
      <c r="BJ122" s="128"/>
      <c r="BK122" s="128"/>
      <c r="BL122" s="128"/>
      <c r="BM122" s="128"/>
      <c r="BN122" s="128"/>
      <c r="BO122" s="126"/>
    </row>
    <row r="123" spans="1:67" s="125" customFormat="1" ht="21" hidden="1" customHeight="1" x14ac:dyDescent="0.55000000000000004">
      <c r="A123" s="142"/>
      <c r="E123" s="143">
        <v>12704.25</v>
      </c>
      <c r="F123" s="136">
        <v>12508.000000000002</v>
      </c>
      <c r="G123" s="144">
        <f>E123+F123</f>
        <v>25212.25</v>
      </c>
      <c r="H123" s="186"/>
      <c r="I123" s="194"/>
      <c r="J123" s="126"/>
      <c r="K123" s="145"/>
      <c r="L123" s="143"/>
      <c r="M123" s="143"/>
      <c r="N123" s="143"/>
      <c r="O123" s="143"/>
      <c r="P123" s="143"/>
      <c r="Q123" s="143"/>
      <c r="R123" s="126"/>
      <c r="S123" s="126"/>
      <c r="T123" s="126"/>
      <c r="U123" s="146"/>
      <c r="V123" s="146"/>
      <c r="W123" s="146"/>
      <c r="X123" s="147"/>
      <c r="Y123" s="147"/>
      <c r="Z123" s="148"/>
      <c r="AA123" s="149"/>
      <c r="AB123" s="150"/>
      <c r="AC123" s="150"/>
      <c r="AD123" s="151"/>
      <c r="AE123" s="152"/>
      <c r="AF123" s="152"/>
      <c r="AG123" s="152"/>
      <c r="AH123" s="152"/>
      <c r="AI123" s="152"/>
      <c r="AJ123" s="152"/>
      <c r="AK123" s="153"/>
      <c r="AL123" s="153"/>
      <c r="AM123" s="153"/>
      <c r="AN123" s="153"/>
      <c r="AO123" s="153"/>
      <c r="AP123" s="153"/>
      <c r="AQ123" s="153"/>
      <c r="AR123" s="153"/>
      <c r="AS123" s="153"/>
      <c r="AT123" s="153"/>
      <c r="AU123" s="153"/>
      <c r="AV123" s="153"/>
      <c r="AW123" s="153"/>
      <c r="AX123" s="153"/>
      <c r="AY123" s="153"/>
      <c r="AZ123" s="153"/>
      <c r="BA123" s="153"/>
      <c r="BB123" s="153"/>
      <c r="BC123" s="154"/>
    </row>
    <row r="124" spans="1:67" s="125" customFormat="1" ht="33" hidden="1" customHeight="1" x14ac:dyDescent="0.55000000000000004">
      <c r="A124" s="155"/>
      <c r="B124" s="134"/>
      <c r="C124" s="134"/>
      <c r="D124" s="134"/>
      <c r="E124" s="133">
        <f>G111+G80-G78+G26</f>
        <v>5.1389999999999958</v>
      </c>
      <c r="F124" s="133">
        <f>G103+G92+G62</f>
        <v>27.102</v>
      </c>
      <c r="G124" s="136">
        <f>(E124+F124)*1000</f>
        <v>32241</v>
      </c>
      <c r="H124" s="187"/>
      <c r="I124" s="126"/>
      <c r="J124" s="126"/>
      <c r="K124" s="126"/>
      <c r="L124" s="143"/>
      <c r="M124" s="126"/>
      <c r="N124" s="126"/>
      <c r="O124" s="143"/>
      <c r="P124" s="126"/>
      <c r="Q124" s="126"/>
      <c r="R124" s="126"/>
      <c r="S124" s="126"/>
      <c r="T124" s="126"/>
      <c r="U124" s="141"/>
      <c r="V124" s="141"/>
      <c r="W124" s="141"/>
      <c r="X124" s="149"/>
      <c r="Y124" s="149"/>
      <c r="Z124" s="156"/>
      <c r="AA124" s="157"/>
      <c r="AB124" s="158"/>
      <c r="AC124" s="158"/>
      <c r="AD124" s="149"/>
      <c r="AE124" s="149"/>
      <c r="AF124" s="149"/>
      <c r="AG124" s="151"/>
      <c r="AH124" s="149"/>
      <c r="AI124" s="149"/>
      <c r="AJ124" s="149"/>
      <c r="AK124" s="157"/>
      <c r="AL124" s="159"/>
      <c r="AM124" s="157"/>
      <c r="AN124" s="159"/>
      <c r="AO124" s="157"/>
      <c r="AP124" s="149"/>
      <c r="AQ124" s="149"/>
      <c r="AR124" s="160"/>
      <c r="AS124" s="161"/>
      <c r="AT124" s="152"/>
      <c r="AU124" s="149"/>
      <c r="AV124" s="160"/>
      <c r="AW124" s="161"/>
      <c r="AX124" s="152"/>
      <c r="AY124" s="149"/>
      <c r="AZ124" s="160"/>
      <c r="BA124" s="161"/>
      <c r="BB124" s="152"/>
      <c r="BC124" s="162"/>
      <c r="BD124" s="153"/>
    </row>
    <row r="125" spans="1:67" s="125" customFormat="1" ht="28.5" hidden="1" customHeight="1" x14ac:dyDescent="0.55000000000000004">
      <c r="A125" s="419" t="s">
        <v>58</v>
      </c>
      <c r="B125" s="419"/>
      <c r="C125" s="419"/>
      <c r="D125" s="163"/>
      <c r="E125" s="420"/>
      <c r="F125" s="420"/>
      <c r="G125" s="420"/>
      <c r="H125" s="420"/>
      <c r="I125" s="420"/>
      <c r="J125" s="420"/>
      <c r="K125" s="420"/>
      <c r="L125" s="164"/>
      <c r="M125" s="164"/>
      <c r="N125" s="164"/>
      <c r="O125" s="164"/>
      <c r="P125" s="164"/>
      <c r="Q125" s="164"/>
      <c r="R125" s="134"/>
      <c r="S125" s="139"/>
      <c r="T125" s="139"/>
      <c r="U125" s="141"/>
      <c r="V125" s="141"/>
      <c r="W125" s="141"/>
      <c r="X125" s="149"/>
      <c r="Y125" s="149"/>
      <c r="Z125" s="165"/>
      <c r="AA125" s="157"/>
      <c r="AB125" s="147"/>
      <c r="AC125" s="158"/>
      <c r="AD125" s="151"/>
      <c r="AE125" s="149"/>
      <c r="AF125" s="151"/>
      <c r="AG125" s="151"/>
      <c r="AH125" s="151"/>
      <c r="AI125" s="151"/>
      <c r="AJ125" s="151"/>
      <c r="AK125" s="157"/>
      <c r="AL125" s="159"/>
      <c r="AM125" s="157"/>
      <c r="AN125" s="159"/>
      <c r="AO125" s="157"/>
      <c r="AP125" s="149"/>
      <c r="AQ125" s="149"/>
      <c r="AR125" s="160"/>
      <c r="AS125" s="161"/>
      <c r="AT125" s="152"/>
      <c r="AU125" s="149"/>
      <c r="AV125" s="160"/>
      <c r="AW125" s="161"/>
      <c r="AX125" s="152"/>
      <c r="AY125" s="149"/>
      <c r="AZ125" s="160"/>
      <c r="BA125" s="161"/>
      <c r="BB125" s="152"/>
      <c r="BC125" s="162"/>
    </row>
    <row r="126" spans="1:67" s="125" customFormat="1" ht="26.25" hidden="1" customHeight="1" x14ac:dyDescent="0.55000000000000004">
      <c r="A126" s="421"/>
      <c r="B126" s="421"/>
      <c r="C126" s="421"/>
      <c r="D126" s="166" t="s">
        <v>59</v>
      </c>
      <c r="E126" s="422"/>
      <c r="F126" s="422"/>
      <c r="G126" s="422"/>
      <c r="H126" s="422"/>
      <c r="I126" s="422"/>
      <c r="J126" s="422"/>
      <c r="K126" s="422"/>
      <c r="L126" s="167"/>
      <c r="M126" s="167"/>
      <c r="N126" s="167"/>
      <c r="O126" s="167"/>
      <c r="P126" s="167"/>
      <c r="Q126" s="167"/>
      <c r="R126" s="134"/>
      <c r="S126" s="139"/>
      <c r="T126" s="139"/>
      <c r="U126" s="141"/>
      <c r="V126" s="141"/>
      <c r="W126" s="141"/>
      <c r="X126" s="149"/>
      <c r="Y126" s="149"/>
      <c r="Z126" s="165"/>
      <c r="AA126" s="157"/>
      <c r="AB126" s="149"/>
      <c r="AC126" s="157"/>
      <c r="AD126" s="151"/>
      <c r="AE126" s="149"/>
      <c r="AF126" s="151"/>
      <c r="AG126" s="151"/>
      <c r="AH126" s="151"/>
      <c r="AI126" s="151"/>
      <c r="AJ126" s="151"/>
      <c r="AK126" s="157"/>
      <c r="AL126" s="159"/>
      <c r="AM126" s="157"/>
      <c r="AN126" s="159"/>
      <c r="AO126" s="157"/>
      <c r="AP126" s="149"/>
      <c r="AQ126" s="149"/>
      <c r="AR126" s="160"/>
      <c r="AS126" s="152"/>
      <c r="AT126" s="152"/>
      <c r="AU126" s="149"/>
      <c r="AV126" s="160"/>
      <c r="AW126" s="152"/>
      <c r="AX126" s="152"/>
      <c r="AY126" s="149"/>
      <c r="AZ126" s="160"/>
      <c r="BA126" s="152"/>
      <c r="BB126" s="152"/>
      <c r="BC126" s="162"/>
    </row>
    <row r="127" spans="1:67" s="125" customFormat="1" ht="100.5" hidden="1" customHeight="1" x14ac:dyDescent="0.55000000000000004">
      <c r="A127" s="421" t="s">
        <v>60</v>
      </c>
      <c r="B127" s="421"/>
      <c r="C127" s="421"/>
      <c r="D127" s="166">
        <v>14</v>
      </c>
      <c r="E127" s="423"/>
      <c r="F127" s="423"/>
      <c r="G127" s="423"/>
      <c r="H127" s="423"/>
      <c r="I127" s="423"/>
      <c r="J127" s="423"/>
      <c r="K127" s="423"/>
      <c r="L127" s="168"/>
      <c r="M127" s="168"/>
      <c r="N127" s="168"/>
      <c r="O127" s="168"/>
      <c r="P127" s="168"/>
      <c r="Q127" s="168"/>
      <c r="R127" s="134"/>
      <c r="S127" s="157"/>
      <c r="T127" s="157"/>
      <c r="U127" s="157"/>
      <c r="V127" s="157"/>
      <c r="W127" s="157"/>
      <c r="X127" s="149"/>
      <c r="Y127" s="149"/>
      <c r="Z127" s="165"/>
      <c r="AA127" s="157"/>
      <c r="AB127" s="151"/>
      <c r="AC127" s="149"/>
      <c r="AD127" s="151"/>
      <c r="AE127" s="157"/>
      <c r="AF127" s="151"/>
      <c r="AG127" s="151"/>
      <c r="AH127" s="151"/>
      <c r="AI127" s="151"/>
      <c r="AJ127" s="151"/>
      <c r="AK127" s="157"/>
      <c r="AL127" s="159"/>
      <c r="AM127" s="157"/>
      <c r="AN127" s="159"/>
      <c r="AO127" s="157"/>
      <c r="AP127" s="159"/>
      <c r="AQ127" s="149"/>
      <c r="AR127" s="160"/>
      <c r="AS127" s="152"/>
      <c r="AT127" s="152"/>
      <c r="AU127" s="149"/>
      <c r="AV127" s="160"/>
      <c r="AW127" s="152"/>
      <c r="AX127" s="152"/>
      <c r="AY127" s="149"/>
      <c r="AZ127" s="160"/>
      <c r="BA127" s="152"/>
      <c r="BB127" s="152"/>
      <c r="BC127" s="162"/>
    </row>
    <row r="128" spans="1:67" s="125" customFormat="1" ht="26.25" hidden="1" customHeight="1" x14ac:dyDescent="0.55000000000000004">
      <c r="A128" s="421" t="s">
        <v>61</v>
      </c>
      <c r="B128" s="421"/>
      <c r="C128" s="421"/>
      <c r="D128" s="166">
        <v>1</v>
      </c>
      <c r="E128" s="423"/>
      <c r="F128" s="423"/>
      <c r="G128" s="423"/>
      <c r="H128" s="423"/>
      <c r="I128" s="423"/>
      <c r="J128" s="423"/>
      <c r="K128" s="423"/>
      <c r="L128" s="168"/>
      <c r="M128" s="168"/>
      <c r="N128" s="168"/>
      <c r="O128" s="168"/>
      <c r="P128" s="168"/>
      <c r="Q128" s="168"/>
      <c r="R128" s="134"/>
      <c r="S128" s="157"/>
      <c r="T128" s="157"/>
      <c r="U128" s="151"/>
      <c r="V128" s="151"/>
      <c r="W128" s="151"/>
      <c r="X128" s="151"/>
      <c r="Y128" s="151"/>
      <c r="Z128" s="165"/>
      <c r="AA128" s="151"/>
      <c r="AB128" s="151"/>
      <c r="AC128" s="151"/>
      <c r="AD128" s="151"/>
      <c r="AE128" s="157"/>
      <c r="AF128" s="151"/>
      <c r="AG128" s="151"/>
      <c r="AH128" s="151"/>
      <c r="AI128" s="151"/>
      <c r="AJ128" s="151"/>
      <c r="AK128" s="151"/>
      <c r="AL128" s="149"/>
      <c r="AM128" s="151"/>
      <c r="AN128" s="149"/>
      <c r="AO128" s="149"/>
      <c r="AP128" s="149"/>
      <c r="AQ128" s="149"/>
      <c r="AR128" s="160"/>
      <c r="AS128" s="152"/>
      <c r="AT128" s="152"/>
      <c r="AU128" s="149"/>
      <c r="AV128" s="160"/>
      <c r="AW128" s="152"/>
      <c r="AX128" s="152"/>
      <c r="AY128" s="149"/>
      <c r="AZ128" s="160"/>
      <c r="BA128" s="152"/>
      <c r="BB128" s="152"/>
      <c r="BC128" s="162"/>
    </row>
    <row r="129" spans="1:55" s="125" customFormat="1" ht="26.25" hidden="1" customHeight="1" x14ac:dyDescent="0.55000000000000004">
      <c r="A129" s="421" t="s">
        <v>62</v>
      </c>
      <c r="B129" s="421"/>
      <c r="C129" s="421"/>
      <c r="D129" s="166">
        <v>0</v>
      </c>
      <c r="E129" s="423"/>
      <c r="F129" s="423"/>
      <c r="G129" s="423"/>
      <c r="H129" s="423"/>
      <c r="I129" s="423"/>
      <c r="J129" s="423"/>
      <c r="K129" s="423"/>
      <c r="L129" s="168"/>
      <c r="M129" s="168"/>
      <c r="N129" s="168"/>
      <c r="O129" s="168"/>
      <c r="P129" s="168"/>
      <c r="Q129" s="168"/>
      <c r="R129" s="134"/>
      <c r="S129" s="149"/>
      <c r="T129" s="149"/>
      <c r="U129" s="149"/>
      <c r="V129" s="149"/>
      <c r="W129" s="149"/>
      <c r="X129" s="149"/>
      <c r="Y129" s="149"/>
      <c r="Z129" s="156"/>
      <c r="AA129" s="149"/>
      <c r="AB129" s="149"/>
      <c r="AC129" s="149"/>
      <c r="AD129" s="149"/>
      <c r="AE129" s="157"/>
      <c r="AF129" s="149"/>
      <c r="AG129" s="149"/>
      <c r="AH129" s="149"/>
      <c r="AI129" s="151"/>
      <c r="AJ129" s="149"/>
      <c r="AK129" s="149"/>
      <c r="AL129" s="149"/>
      <c r="AM129" s="149"/>
      <c r="AN129" s="149"/>
      <c r="AO129" s="149"/>
      <c r="AP129" s="149"/>
      <c r="AQ129" s="149"/>
      <c r="AR129" s="152"/>
      <c r="AS129" s="152"/>
      <c r="AT129" s="152"/>
      <c r="AU129" s="149"/>
      <c r="AV129" s="152"/>
      <c r="AW129" s="152"/>
      <c r="AX129" s="152"/>
      <c r="AY129" s="149"/>
      <c r="AZ129" s="152"/>
      <c r="BA129" s="152"/>
      <c r="BB129" s="152"/>
      <c r="BC129" s="162"/>
    </row>
    <row r="130" spans="1:55" s="125" customFormat="1" ht="26.25" hidden="1" customHeight="1" x14ac:dyDescent="0.55000000000000004">
      <c r="A130" s="421" t="s">
        <v>63</v>
      </c>
      <c r="B130" s="421"/>
      <c r="C130" s="421"/>
      <c r="D130" s="166">
        <v>0</v>
      </c>
      <c r="E130" s="423"/>
      <c r="F130" s="423"/>
      <c r="G130" s="423"/>
      <c r="H130" s="423"/>
      <c r="I130" s="423"/>
      <c r="J130" s="423"/>
      <c r="K130" s="423"/>
      <c r="L130" s="168"/>
      <c r="M130" s="168"/>
      <c r="N130" s="168"/>
      <c r="O130" s="168"/>
      <c r="P130" s="168"/>
      <c r="Q130" s="168"/>
      <c r="R130" s="134"/>
      <c r="S130" s="149"/>
      <c r="T130" s="149"/>
      <c r="U130" s="149"/>
      <c r="V130" s="149"/>
      <c r="W130" s="149"/>
      <c r="X130" s="149"/>
      <c r="Y130" s="149"/>
      <c r="Z130" s="156"/>
      <c r="AA130" s="149"/>
      <c r="AB130" s="149"/>
      <c r="AC130" s="149"/>
      <c r="AD130" s="149"/>
      <c r="AE130" s="157"/>
      <c r="AF130" s="149"/>
      <c r="AG130" s="149"/>
      <c r="AH130" s="149"/>
      <c r="AI130" s="151"/>
      <c r="AJ130" s="149"/>
      <c r="AK130" s="149"/>
      <c r="AL130" s="149"/>
      <c r="AM130" s="149"/>
      <c r="AN130" s="149"/>
      <c r="AO130" s="149"/>
      <c r="AP130" s="149"/>
      <c r="AQ130" s="149"/>
      <c r="AR130" s="152"/>
      <c r="AS130" s="152"/>
      <c r="AT130" s="152"/>
      <c r="AU130" s="149"/>
      <c r="AV130" s="152"/>
      <c r="AW130" s="152"/>
      <c r="AX130" s="152"/>
      <c r="AY130" s="149"/>
      <c r="AZ130" s="152"/>
      <c r="BA130" s="152"/>
      <c r="BB130" s="152"/>
      <c r="BC130" s="162"/>
    </row>
    <row r="131" spans="1:55" s="125" customFormat="1" ht="26.25" hidden="1" customHeight="1" x14ac:dyDescent="0.55000000000000004">
      <c r="A131" s="421" t="s">
        <v>64</v>
      </c>
      <c r="B131" s="421"/>
      <c r="C131" s="421"/>
      <c r="D131" s="169">
        <v>4</v>
      </c>
      <c r="E131" s="423"/>
      <c r="F131" s="423"/>
      <c r="G131" s="423"/>
      <c r="H131" s="423"/>
      <c r="I131" s="423"/>
      <c r="J131" s="423"/>
      <c r="K131" s="423"/>
      <c r="L131" s="168"/>
      <c r="M131" s="168"/>
      <c r="N131" s="168"/>
      <c r="O131" s="168"/>
      <c r="P131" s="168"/>
      <c r="Q131" s="168"/>
      <c r="R131" s="134"/>
      <c r="S131" s="149"/>
      <c r="T131" s="149"/>
      <c r="U131" s="149"/>
      <c r="V131" s="149"/>
      <c r="W131" s="149"/>
      <c r="X131" s="149"/>
      <c r="Y131" s="149"/>
      <c r="Z131" s="156"/>
      <c r="AA131" s="149"/>
      <c r="AB131" s="149"/>
      <c r="AC131" s="149"/>
      <c r="AD131" s="149"/>
      <c r="AE131" s="157"/>
      <c r="AF131" s="149"/>
      <c r="AG131" s="149"/>
      <c r="AH131" s="149"/>
      <c r="AI131" s="151"/>
      <c r="AJ131" s="149"/>
      <c r="AK131" s="149"/>
      <c r="AL131" s="149"/>
      <c r="AM131" s="149"/>
      <c r="AN131" s="149"/>
      <c r="AO131" s="149"/>
      <c r="AP131" s="149"/>
      <c r="AQ131" s="149"/>
      <c r="AR131" s="152"/>
      <c r="AS131" s="152"/>
      <c r="AT131" s="152"/>
      <c r="AU131" s="149"/>
      <c r="AV131" s="152"/>
      <c r="AW131" s="152"/>
      <c r="AX131" s="152"/>
      <c r="AY131" s="149"/>
      <c r="AZ131" s="152"/>
      <c r="BA131" s="152"/>
      <c r="BB131" s="152"/>
      <c r="BC131" s="162"/>
    </row>
    <row r="132" spans="1:55" s="125" customFormat="1" ht="26.25" hidden="1" customHeight="1" x14ac:dyDescent="0.55000000000000004">
      <c r="A132" s="133" t="s">
        <v>65</v>
      </c>
      <c r="B132" s="134"/>
      <c r="C132" s="134"/>
      <c r="D132" s="134">
        <v>19</v>
      </c>
      <c r="E132" s="133"/>
      <c r="F132" s="133"/>
      <c r="G132" s="136"/>
      <c r="H132" s="133"/>
      <c r="I132" s="137"/>
      <c r="J132" s="134"/>
      <c r="K132" s="134"/>
      <c r="L132" s="136"/>
      <c r="M132" s="134"/>
      <c r="N132" s="134"/>
      <c r="O132" s="136"/>
      <c r="P132" s="134"/>
      <c r="Q132" s="134"/>
      <c r="R132" s="134"/>
      <c r="S132" s="149"/>
      <c r="T132" s="149"/>
      <c r="U132" s="149"/>
      <c r="V132" s="149"/>
      <c r="W132" s="149"/>
      <c r="X132" s="149"/>
      <c r="Y132" s="149"/>
      <c r="Z132" s="156"/>
      <c r="AA132" s="157"/>
      <c r="AB132" s="149"/>
      <c r="AC132" s="134"/>
      <c r="AD132" s="149"/>
      <c r="AE132" s="157"/>
      <c r="AF132" s="149"/>
      <c r="AG132" s="149"/>
      <c r="AH132" s="149"/>
      <c r="AI132" s="151"/>
      <c r="AJ132" s="149"/>
      <c r="AK132" s="149"/>
      <c r="AL132" s="149"/>
      <c r="AM132" s="149"/>
      <c r="AN132" s="149"/>
      <c r="AO132" s="149"/>
      <c r="AP132" s="149"/>
      <c r="AQ132" s="149"/>
      <c r="AR132" s="152"/>
      <c r="AS132" s="152"/>
      <c r="AT132" s="152"/>
      <c r="AU132" s="149"/>
      <c r="AV132" s="152"/>
      <c r="AW132" s="152"/>
      <c r="AX132" s="152"/>
      <c r="AY132" s="149"/>
      <c r="AZ132" s="152"/>
      <c r="BA132" s="152"/>
      <c r="BB132" s="152"/>
    </row>
    <row r="133" spans="1:55" s="125" customFormat="1" ht="29.25" hidden="1" customHeight="1" x14ac:dyDescent="0.55000000000000004">
      <c r="A133" s="133"/>
      <c r="B133" s="134"/>
      <c r="C133" s="134"/>
      <c r="D133" s="134"/>
      <c r="E133" s="136"/>
      <c r="F133" s="136"/>
      <c r="G133" s="136"/>
      <c r="H133" s="173"/>
      <c r="I133" s="126"/>
      <c r="J133" s="137"/>
      <c r="K133" s="136"/>
      <c r="L133" s="143"/>
      <c r="M133" s="136"/>
      <c r="N133" s="136"/>
      <c r="O133" s="143"/>
      <c r="P133" s="136"/>
      <c r="Q133" s="136"/>
      <c r="R133" s="134"/>
      <c r="S133" s="149"/>
      <c r="T133" s="149"/>
      <c r="U133" s="149"/>
      <c r="V133" s="149"/>
      <c r="W133" s="149"/>
      <c r="X133" s="157"/>
      <c r="Y133" s="157"/>
      <c r="Z133" s="170"/>
      <c r="AA133" s="157"/>
      <c r="AB133" s="157"/>
      <c r="AC133" s="137"/>
      <c r="AD133" s="157"/>
      <c r="AE133" s="157"/>
      <c r="AF133" s="157"/>
      <c r="AG133" s="157"/>
      <c r="AH133" s="157"/>
      <c r="AI133" s="151"/>
      <c r="AJ133" s="157"/>
      <c r="AK133" s="157"/>
      <c r="AL133" s="157"/>
      <c r="AM133" s="157"/>
      <c r="AN133" s="157"/>
      <c r="AO133" s="157"/>
      <c r="AP133" s="157"/>
      <c r="AQ133" s="158"/>
      <c r="AR133" s="158"/>
      <c r="AS133" s="157"/>
      <c r="AT133" s="137"/>
      <c r="AU133" s="157"/>
      <c r="AV133" s="157"/>
      <c r="AW133" s="157"/>
      <c r="AX133" s="157"/>
      <c r="AY133" s="157"/>
      <c r="AZ133" s="157"/>
      <c r="BA133" s="157"/>
      <c r="BB133" s="157"/>
      <c r="BC133" s="126"/>
    </row>
    <row r="134" spans="1:55" s="125" customFormat="1" ht="39.75" hidden="1" customHeight="1" x14ac:dyDescent="0.55000000000000004">
      <c r="A134" s="171"/>
      <c r="B134" s="172"/>
      <c r="C134" s="172"/>
      <c r="D134" s="172"/>
      <c r="E134" s="171"/>
      <c r="G134" s="173"/>
      <c r="H134" s="173"/>
      <c r="I134" s="134"/>
      <c r="J134" s="134"/>
      <c r="K134" s="134"/>
      <c r="L134" s="133"/>
      <c r="M134" s="134"/>
      <c r="N134" s="134"/>
      <c r="O134" s="133"/>
      <c r="P134" s="134"/>
      <c r="Q134" s="134"/>
      <c r="R134" s="174"/>
      <c r="S134" s="134"/>
      <c r="T134" s="134"/>
      <c r="U134" s="134"/>
      <c r="V134" s="134"/>
      <c r="W134" s="134"/>
      <c r="X134" s="134"/>
      <c r="Y134" s="134"/>
      <c r="Z134" s="133"/>
      <c r="AA134" s="134"/>
      <c r="AB134" s="134"/>
      <c r="AC134" s="134"/>
      <c r="AD134" s="134"/>
      <c r="AE134" s="134"/>
      <c r="AF134" s="134"/>
      <c r="AG134" s="134"/>
      <c r="AH134" s="134"/>
      <c r="AI134" s="134"/>
      <c r="AJ134" s="134"/>
      <c r="AK134" s="137"/>
      <c r="AL134" s="137"/>
      <c r="AM134" s="137"/>
      <c r="AN134" s="137"/>
      <c r="AO134" s="137"/>
      <c r="AP134" s="137"/>
      <c r="AQ134" s="179"/>
      <c r="AR134" s="137"/>
      <c r="AS134" s="137"/>
      <c r="AT134" s="137"/>
      <c r="AU134" s="137"/>
      <c r="AV134" s="137"/>
      <c r="AW134" s="137"/>
      <c r="AX134" s="137"/>
      <c r="AY134" s="137"/>
      <c r="AZ134" s="137"/>
      <c r="BA134" s="137"/>
      <c r="BB134" s="137"/>
      <c r="BC134" s="137"/>
    </row>
    <row r="135" spans="1:55" s="125" customFormat="1" hidden="1" x14ac:dyDescent="0.55000000000000004">
      <c r="A135" s="142"/>
      <c r="E135" s="171"/>
      <c r="F135" s="173"/>
      <c r="G135" s="175"/>
      <c r="H135" s="186"/>
      <c r="I135" s="177"/>
      <c r="J135" s="177"/>
      <c r="K135" s="177"/>
      <c r="L135" s="176"/>
      <c r="M135" s="177"/>
      <c r="N135" s="177"/>
      <c r="O135" s="176"/>
      <c r="P135" s="177"/>
      <c r="Q135" s="177"/>
      <c r="R135" s="128"/>
      <c r="Z135" s="142"/>
      <c r="AQ135" s="126"/>
    </row>
    <row r="136" spans="1:55" s="125" customFormat="1" hidden="1" x14ac:dyDescent="0.55000000000000004">
      <c r="H136" s="162"/>
    </row>
    <row r="137" spans="1:55" s="125" customFormat="1" hidden="1" x14ac:dyDescent="0.55000000000000004">
      <c r="F137" s="178"/>
      <c r="G137" s="120"/>
      <c r="H137" s="188"/>
      <c r="I137" s="120"/>
      <c r="J137" s="120"/>
      <c r="K137" s="178"/>
      <c r="L137" s="178"/>
    </row>
    <row r="138" spans="1:55" s="125" customFormat="1" hidden="1" x14ac:dyDescent="0.55000000000000004">
      <c r="F138" s="178"/>
      <c r="G138" s="120">
        <f>G107+G75+G74+G73+G71+G26</f>
        <v>6.3340000000000014</v>
      </c>
      <c r="H138" s="189">
        <f>G103+G92+G62</f>
        <v>27.102</v>
      </c>
      <c r="I138" s="120"/>
      <c r="J138" s="120"/>
      <c r="K138" s="120"/>
      <c r="L138" s="178"/>
      <c r="AK138" s="126"/>
      <c r="AL138" s="126"/>
      <c r="AM138" s="126"/>
      <c r="AN138" s="126"/>
      <c r="AO138" s="126"/>
      <c r="AP138" s="126"/>
      <c r="AQ138" s="126"/>
      <c r="AR138" s="126"/>
      <c r="AS138" s="126"/>
      <c r="AT138" s="126"/>
      <c r="AX138" s="126"/>
      <c r="AY138" s="126"/>
      <c r="AZ138" s="126"/>
      <c r="BA138" s="126"/>
      <c r="BB138" s="126"/>
      <c r="BC138" s="126"/>
    </row>
    <row r="139" spans="1:55" s="125" customFormat="1" hidden="1" x14ac:dyDescent="0.55000000000000004">
      <c r="G139" s="180">
        <v>6.3337500000000002</v>
      </c>
      <c r="H139" s="180">
        <v>27.102</v>
      </c>
      <c r="K139" s="126"/>
      <c r="AL139" s="126"/>
      <c r="AN139" s="126"/>
      <c r="AP139" s="126"/>
      <c r="AT139" s="126"/>
      <c r="BB139" s="126"/>
    </row>
    <row r="140" spans="1:55" s="125" customFormat="1" ht="56.25" hidden="1" customHeight="1" x14ac:dyDescent="0.55000000000000004">
      <c r="G140" s="126">
        <f>G138-G139</f>
        <v>2.5000000000119371E-4</v>
      </c>
      <c r="H140" s="190">
        <f>H138-H139</f>
        <v>0</v>
      </c>
      <c r="BB140" s="126"/>
    </row>
    <row r="141" spans="1:55" s="47" customFormat="1" ht="105" customHeight="1" x14ac:dyDescent="0.9">
      <c r="A141" s="46" t="s">
        <v>101</v>
      </c>
      <c r="F141" s="48"/>
      <c r="G141" s="48"/>
      <c r="H141" s="191"/>
      <c r="I141" s="49"/>
      <c r="J141" s="48"/>
      <c r="K141" s="48"/>
      <c r="L141" s="49"/>
      <c r="O141" s="50"/>
      <c r="W141" s="46" t="s">
        <v>102</v>
      </c>
      <c r="AA141" s="46"/>
      <c r="AT141" s="181"/>
    </row>
    <row r="142" spans="1:55" s="125" customFormat="1" x14ac:dyDescent="0.55000000000000004">
      <c r="H142" s="162"/>
    </row>
    <row r="143" spans="1:55" s="125" customFormat="1" x14ac:dyDescent="0.55000000000000004">
      <c r="G143" s="126"/>
      <c r="H143" s="162"/>
    </row>
    <row r="144" spans="1:55" s="125" customFormat="1" x14ac:dyDescent="0.55000000000000004">
      <c r="H144" s="162"/>
    </row>
    <row r="145" spans="8:8" s="125" customFormat="1" x14ac:dyDescent="0.55000000000000004">
      <c r="H145" s="162"/>
    </row>
    <row r="146" spans="8:8" s="125" customFormat="1" x14ac:dyDescent="0.55000000000000004">
      <c r="H146" s="162"/>
    </row>
    <row r="147" spans="8:8" s="125" customFormat="1" x14ac:dyDescent="0.55000000000000004">
      <c r="H147" s="162"/>
    </row>
    <row r="148" spans="8:8" s="125" customFormat="1" x14ac:dyDescent="0.55000000000000004">
      <c r="H148" s="162"/>
    </row>
    <row r="149" spans="8:8" s="125" customFormat="1" x14ac:dyDescent="0.55000000000000004">
      <c r="H149" s="162"/>
    </row>
    <row r="150" spans="8:8" s="125" customFormat="1" x14ac:dyDescent="0.55000000000000004">
      <c r="H150" s="162"/>
    </row>
    <row r="151" spans="8:8" s="125" customFormat="1" x14ac:dyDescent="0.55000000000000004">
      <c r="H151" s="162"/>
    </row>
    <row r="152" spans="8:8" s="125" customFormat="1" x14ac:dyDescent="0.55000000000000004">
      <c r="H152" s="162"/>
    </row>
    <row r="153" spans="8:8" s="125" customFormat="1" x14ac:dyDescent="0.55000000000000004">
      <c r="H153" s="162"/>
    </row>
  </sheetData>
  <mergeCells count="95">
    <mergeCell ref="A130:C130"/>
    <mergeCell ref="E130:K130"/>
    <mergeCell ref="A131:C131"/>
    <mergeCell ref="E131:K131"/>
    <mergeCell ref="A127:C127"/>
    <mergeCell ref="E127:K127"/>
    <mergeCell ref="A128:C128"/>
    <mergeCell ref="E128:K128"/>
    <mergeCell ref="A129:C129"/>
    <mergeCell ref="E129:K129"/>
    <mergeCell ref="A118:D118"/>
    <mergeCell ref="A120:D120"/>
    <mergeCell ref="A125:C125"/>
    <mergeCell ref="E125:K125"/>
    <mergeCell ref="A126:C126"/>
    <mergeCell ref="E126:K126"/>
    <mergeCell ref="A116:C116"/>
    <mergeCell ref="A92:D92"/>
    <mergeCell ref="A94:E94"/>
    <mergeCell ref="A95:D95"/>
    <mergeCell ref="A100:C100"/>
    <mergeCell ref="A102:D102"/>
    <mergeCell ref="A104:E104"/>
    <mergeCell ref="A105:D105"/>
    <mergeCell ref="A108:C108"/>
    <mergeCell ref="A110:D110"/>
    <mergeCell ref="A112:E112"/>
    <mergeCell ref="A113:D113"/>
    <mergeCell ref="A90:C90"/>
    <mergeCell ref="A45:D45"/>
    <mergeCell ref="A47:E47"/>
    <mergeCell ref="A56:C56"/>
    <mergeCell ref="A60:C60"/>
    <mergeCell ref="A62:D62"/>
    <mergeCell ref="A71:C71"/>
    <mergeCell ref="A78:C78"/>
    <mergeCell ref="A80:D80"/>
    <mergeCell ref="A82:E82"/>
    <mergeCell ref="A83:D83"/>
    <mergeCell ref="A86:C86"/>
    <mergeCell ref="U9:U10"/>
    <mergeCell ref="V9:V10"/>
    <mergeCell ref="W9:W10"/>
    <mergeCell ref="A12:G12"/>
    <mergeCell ref="A16:C16"/>
    <mergeCell ref="A5:A10"/>
    <mergeCell ref="B5:B6"/>
    <mergeCell ref="C5:C10"/>
    <mergeCell ref="D5:D10"/>
    <mergeCell ref="E5:H6"/>
    <mergeCell ref="I5:K6"/>
    <mergeCell ref="K7:K10"/>
    <mergeCell ref="P8:P10"/>
    <mergeCell ref="Q8:Q10"/>
    <mergeCell ref="S9:S10"/>
    <mergeCell ref="T9:T10"/>
    <mergeCell ref="A43:C43"/>
    <mergeCell ref="A20:C20"/>
    <mergeCell ref="A24:C24"/>
    <mergeCell ref="A26:D26"/>
    <mergeCell ref="A28:G28"/>
    <mergeCell ref="A33:C33"/>
    <mergeCell ref="A38:C38"/>
    <mergeCell ref="BC5:BC6"/>
    <mergeCell ref="AU6:AX6"/>
    <mergeCell ref="AY6:BB6"/>
    <mergeCell ref="B7:B10"/>
    <mergeCell ref="E7:E10"/>
    <mergeCell ref="F7:F10"/>
    <mergeCell ref="G7:G10"/>
    <mergeCell ref="H7:H10"/>
    <mergeCell ref="I7:I10"/>
    <mergeCell ref="J7:J10"/>
    <mergeCell ref="AB5:AJ6"/>
    <mergeCell ref="AK5:AL6"/>
    <mergeCell ref="AM5:AN6"/>
    <mergeCell ref="AO5:AP6"/>
    <mergeCell ref="AQ5:AT6"/>
    <mergeCell ref="AU5:BB5"/>
    <mergeCell ref="Z5:AA6"/>
    <mergeCell ref="L7:N7"/>
    <mergeCell ref="O7:Q7"/>
    <mergeCell ref="S7:S8"/>
    <mergeCell ref="T7:T8"/>
    <mergeCell ref="L5:Q6"/>
    <mergeCell ref="R5:R10"/>
    <mergeCell ref="S5:W6"/>
    <mergeCell ref="X5:X10"/>
    <mergeCell ref="Y5:Y10"/>
    <mergeCell ref="U7:U8"/>
    <mergeCell ref="Z7:Z10"/>
    <mergeCell ref="L8:L10"/>
    <mergeCell ref="M8:M10"/>
    <mergeCell ref="N8:N10"/>
    <mergeCell ref="O8:O10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78FD6ED52E620E4A8315EAC119B78A04" ma:contentTypeVersion="1" ma:contentTypeDescription="Создание документа." ma:contentTypeScope="" ma:versionID="965b4f7549c4a4089c07fbc40ec1dbb9">
  <xsd:schema xmlns:xsd="http://www.w3.org/2001/XMLSchema" xmlns:xs="http://www.w3.org/2001/XMLSchema" xmlns:p="http://schemas.microsoft.com/office/2006/metadata/properties" xmlns:ns2="e8f3a325-c8a3-48c5-977e-1023d272c705" xmlns:ns3="6c8f77a0-2345-4307-a52a-81fd4831077c" targetNamespace="http://schemas.microsoft.com/office/2006/metadata/properties" ma:root="true" ma:fieldsID="5027005abd69e26afb563e6557c12cd5" ns2:_="" ns3:_="">
    <xsd:import namespace="e8f3a325-c8a3-48c5-977e-1023d272c705"/>
    <xsd:import namespace="6c8f77a0-2345-4307-a52a-81fd4831077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f3a325-c8a3-48c5-977e-1023d272c70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Значение идентификатора документа" ma:description="Значение идентификатора документа, присвоенного данному элементу." ma:internalName="_dlc_DocId" ma:readOnly="true">
      <xsd:simpleType>
        <xsd:restriction base="dms:Text"/>
      </xsd:simpleType>
    </xsd:element>
    <xsd:element name="_dlc_DocIdUrl" ma:index="9" nillable="true" ma:displayName="Идентификатор документа" ma:description="Постоянная ссылка на этот документ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Сохранить идентификатор" ma:description="Сохранять идентификатор при добавлении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8f77a0-2345-4307-a52a-81fd4831077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Общий доступ с использованием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8f3a325-c8a3-48c5-977e-1023d272c705">R5MUMDERNJHA-2067360287-549837</_dlc_DocId>
    <_dlc_DocIdUrl xmlns="e8f3a325-c8a3-48c5-977e-1023d272c705">
      <Url>http://ipc-shrp-04.ipc-oil.ru/SMD/_layouts/15/DocIdRedir.aspx?ID=R5MUMDERNJHA-2067360287-549837</Url>
      <Description>R5MUMDERNJHA-2067360287-549837</Description>
    </_dlc_DocIdUrl>
  </documentManagement>
</p:properties>
</file>

<file path=customXml/itemProps1.xml><?xml version="1.0" encoding="utf-8"?>
<ds:datastoreItem xmlns:ds="http://schemas.openxmlformats.org/officeDocument/2006/customXml" ds:itemID="{88023693-6CC7-44C5-9354-B187A32C1791}"/>
</file>

<file path=customXml/itemProps2.xml><?xml version="1.0" encoding="utf-8"?>
<ds:datastoreItem xmlns:ds="http://schemas.openxmlformats.org/officeDocument/2006/customXml" ds:itemID="{53C605DC-3DD9-4A75-B55F-8DCEB01E5959}"/>
</file>

<file path=customXml/itemProps3.xml><?xml version="1.0" encoding="utf-8"?>
<ds:datastoreItem xmlns:ds="http://schemas.openxmlformats.org/officeDocument/2006/customXml" ds:itemID="{A0D5BEF2-97E1-4DA3-9102-6DDFDAA93C47}"/>
</file>

<file path=customXml/itemProps4.xml><?xml version="1.0" encoding="utf-8"?>
<ds:datastoreItem xmlns:ds="http://schemas.openxmlformats.org/officeDocument/2006/customXml" ds:itemID="{B1BC1D38-869A-40EF-A24C-E6608268018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01.2025</vt:lpstr>
      <vt:lpstr>11.2024</vt:lpstr>
      <vt:lpstr>Лист1</vt:lpstr>
      <vt:lpstr>'01.2025'!Область_печати</vt:lpstr>
      <vt:lpstr>'11.2024'!Область_печати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Харитонова Татьяна Игоревна</dc:creator>
  <cp:lastModifiedBy>Фадеева Ольга Евгеньевна</cp:lastModifiedBy>
  <cp:lastPrinted>2024-11-06T10:53:52Z</cp:lastPrinted>
  <dcterms:created xsi:type="dcterms:W3CDTF">2016-02-01T12:39:54Z</dcterms:created>
  <dcterms:modified xsi:type="dcterms:W3CDTF">2025-02-05T08:12:06Z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66d4b5fd-46c7-4277-8bde-3e4be54d14dd</vt:lpwstr>
  </property>
  <property fmtid="{D5CDD505-2E9C-101B-9397-08002B2CF9AE}" pid="3" name="ContentTypeId">
    <vt:lpwstr>0x01010078FD6ED52E620E4A8315EAC119B78A04</vt:lpwstr>
  </property>
</Properties>
</file>