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excelsheets\"/>
    </mc:Choice>
  </mc:AlternateContent>
  <bookViews>
    <workbookView xWindow="1860" yWindow="0" windowWidth="13965" windowHeight="9360"/>
  </bookViews>
  <sheets>
    <sheet name="Overview" sheetId="1" r:id="rId1"/>
    <sheet name="Accumulating" sheetId="2" r:id="rId2"/>
    <sheet name="Distributing" sheetId="3" r:id="rId3"/>
  </sheets>
  <definedNames>
    <definedName name="cap_gain_tax">Overview!$B$6</definedName>
    <definedName name="div_tax">Overview!$B$5</definedName>
    <definedName name="dividend_per_year">Overview!$B$4</definedName>
    <definedName name="gain_per_year">Overview!$B$3</definedName>
    <definedName name="starting_capital">Overview!$B$1</definedName>
    <definedName name="yearly_contribution">Overview!$B$2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C2" i="3"/>
  <c r="B2" i="3" s="1"/>
  <c r="B8" i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3" i="2"/>
  <c r="C2" i="2"/>
  <c r="B2" i="2" s="1"/>
  <c r="D2" i="3" l="1"/>
  <c r="C24" i="2"/>
  <c r="D2" i="2"/>
  <c r="E2" i="3" l="1"/>
  <c r="E2" i="2"/>
  <c r="F2" i="2" s="1"/>
  <c r="B3" i="2" s="1"/>
  <c r="F2" i="3" l="1"/>
  <c r="G2" i="3" s="1"/>
  <c r="D3" i="2"/>
  <c r="E3" i="2" s="1"/>
  <c r="F3" i="2" s="1"/>
  <c r="B4" i="2" s="1"/>
  <c r="C3" i="3" l="1"/>
  <c r="B3" i="3" s="1"/>
  <c r="D4" i="2"/>
  <c r="E4" i="2" s="1"/>
  <c r="D3" i="3" l="1"/>
  <c r="E3" i="3"/>
  <c r="F3" i="3" s="1"/>
  <c r="C4" i="3" s="1"/>
  <c r="F4" i="2"/>
  <c r="B5" i="2" s="1"/>
  <c r="B4" i="3" l="1"/>
  <c r="D4" i="3" s="1"/>
  <c r="E4" i="3" s="1"/>
  <c r="F4" i="3" s="1"/>
  <c r="G4" i="3" s="1"/>
  <c r="G3" i="3"/>
  <c r="D5" i="2"/>
  <c r="E5" i="2" s="1"/>
  <c r="C5" i="3" l="1"/>
  <c r="B5" i="3" s="1"/>
  <c r="D5" i="3" s="1"/>
  <c r="E5" i="3" s="1"/>
  <c r="F5" i="3"/>
  <c r="G5" i="3" s="1"/>
  <c r="F5" i="2"/>
  <c r="B6" i="2" s="1"/>
  <c r="C6" i="3" l="1"/>
  <c r="B6" i="3" s="1"/>
  <c r="D6" i="2"/>
  <c r="E6" i="2" s="1"/>
  <c r="F6" i="2" s="1"/>
  <c r="B7" i="2" s="1"/>
  <c r="D6" i="3" l="1"/>
  <c r="E6" i="3" s="1"/>
  <c r="F6" i="3" s="1"/>
  <c r="D7" i="2"/>
  <c r="E7" i="2" s="1"/>
  <c r="F7" i="2" s="1"/>
  <c r="B8" i="2" s="1"/>
  <c r="G6" i="3" l="1"/>
  <c r="C7" i="3"/>
  <c r="B7" i="3"/>
  <c r="D8" i="2"/>
  <c r="E8" i="2" s="1"/>
  <c r="F8" i="2" s="1"/>
  <c r="B9" i="2" s="1"/>
  <c r="D7" i="3" l="1"/>
  <c r="D9" i="2"/>
  <c r="E9" i="2" s="1"/>
  <c r="F9" i="2" s="1"/>
  <c r="B10" i="2" s="1"/>
  <c r="E7" i="3" l="1"/>
  <c r="D10" i="2"/>
  <c r="E10" i="2" s="1"/>
  <c r="F10" i="2" s="1"/>
  <c r="B11" i="2" s="1"/>
  <c r="F7" i="3" l="1"/>
  <c r="G7" i="3" s="1"/>
  <c r="D11" i="2"/>
  <c r="E11" i="2" s="1"/>
  <c r="C8" i="3" l="1"/>
  <c r="B8" i="3" s="1"/>
  <c r="F11" i="2"/>
  <c r="B12" i="2" s="1"/>
  <c r="D8" i="3" l="1"/>
  <c r="E8" i="3" s="1"/>
  <c r="D12" i="2"/>
  <c r="E12" i="2" s="1"/>
  <c r="F8" i="3" l="1"/>
  <c r="G8" i="3" s="1"/>
  <c r="F12" i="2"/>
  <c r="B13" i="2" s="1"/>
  <c r="C9" i="3" l="1"/>
  <c r="B9" i="3" s="1"/>
  <c r="D9" i="3"/>
  <c r="E9" i="3"/>
  <c r="F9" i="3" s="1"/>
  <c r="C10" i="3" s="1"/>
  <c r="D13" i="2"/>
  <c r="B10" i="3" l="1"/>
  <c r="D10" i="3" s="1"/>
  <c r="G9" i="3"/>
  <c r="E13" i="2"/>
  <c r="F13" i="2" s="1"/>
  <c r="B14" i="2" s="1"/>
  <c r="E10" i="3" l="1"/>
  <c r="F10" i="3" s="1"/>
  <c r="C11" i="3" s="1"/>
  <c r="B11" i="3"/>
  <c r="D11" i="3"/>
  <c r="D14" i="2"/>
  <c r="E14" i="2" s="1"/>
  <c r="G10" i="3" l="1"/>
  <c r="E11" i="3"/>
  <c r="F14" i="2"/>
  <c r="B15" i="2" s="1"/>
  <c r="F11" i="3" l="1"/>
  <c r="G11" i="3" s="1"/>
  <c r="C12" i="3"/>
  <c r="B12" i="3" s="1"/>
  <c r="D15" i="2"/>
  <c r="D12" i="3" l="1"/>
  <c r="E12" i="3" s="1"/>
  <c r="F12" i="3" s="1"/>
  <c r="C13" i="3" s="1"/>
  <c r="E15" i="2"/>
  <c r="F15" i="2" s="1"/>
  <c r="B16" i="2" s="1"/>
  <c r="G12" i="3" l="1"/>
  <c r="B13" i="3"/>
  <c r="D16" i="2"/>
  <c r="E16" i="2" s="1"/>
  <c r="F16" i="2" s="1"/>
  <c r="B17" i="2" s="1"/>
  <c r="D17" i="2" s="1"/>
  <c r="E17" i="2" s="1"/>
  <c r="F17" i="2" s="1"/>
  <c r="B18" i="2" s="1"/>
  <c r="D13" i="3" l="1"/>
  <c r="E13" i="3" s="1"/>
  <c r="D18" i="2"/>
  <c r="E18" i="2" s="1"/>
  <c r="F18" i="2" s="1"/>
  <c r="B19" i="2" s="1"/>
  <c r="F13" i="3" l="1"/>
  <c r="G13" i="3" s="1"/>
  <c r="D19" i="2"/>
  <c r="E19" i="2" s="1"/>
  <c r="C14" i="3" l="1"/>
  <c r="B14" i="3" s="1"/>
  <c r="D14" i="3" s="1"/>
  <c r="F19" i="2"/>
  <c r="B20" i="2" s="1"/>
  <c r="E14" i="3" l="1"/>
  <c r="F14" i="3" s="1"/>
  <c r="C15" i="3" s="1"/>
  <c r="G14" i="3"/>
  <c r="B15" i="3"/>
  <c r="D15" i="3"/>
  <c r="D20" i="2"/>
  <c r="E20" i="2" s="1"/>
  <c r="F20" i="2" s="1"/>
  <c r="B21" i="2" s="1"/>
  <c r="E15" i="3" l="1"/>
  <c r="D21" i="2"/>
  <c r="F15" i="3" l="1"/>
  <c r="G15" i="3" s="1"/>
  <c r="C16" i="3"/>
  <c r="B16" i="3" s="1"/>
  <c r="E21" i="2"/>
  <c r="F21" i="2" s="1"/>
  <c r="B22" i="2" s="1"/>
  <c r="D16" i="3" l="1"/>
  <c r="E16" i="3" s="1"/>
  <c r="F16" i="3" s="1"/>
  <c r="C17" i="3" s="1"/>
  <c r="D22" i="2"/>
  <c r="E22" i="2" s="1"/>
  <c r="F22" i="2" s="1"/>
  <c r="C25" i="2" s="1"/>
  <c r="C26" i="2" s="1"/>
  <c r="C27" i="2" s="1"/>
  <c r="B9" i="1" s="1"/>
  <c r="G16" i="3" l="1"/>
  <c r="B17" i="3"/>
  <c r="D17" i="3" l="1"/>
  <c r="E17" i="3"/>
  <c r="F17" i="3" l="1"/>
  <c r="G17" i="3" s="1"/>
  <c r="C18" i="3"/>
  <c r="B18" i="3" s="1"/>
  <c r="D18" i="3" l="1"/>
  <c r="E18" i="3" s="1"/>
  <c r="F18" i="3" l="1"/>
  <c r="G18" i="3" s="1"/>
  <c r="C19" i="3" l="1"/>
  <c r="B19" i="3" s="1"/>
  <c r="D19" i="3" l="1"/>
  <c r="E19" i="3" s="1"/>
  <c r="F19" i="3" s="1"/>
  <c r="C20" i="3" s="1"/>
  <c r="G19" i="3" l="1"/>
  <c r="B20" i="3"/>
  <c r="D20" i="3" l="1"/>
  <c r="E20" i="3" l="1"/>
  <c r="F20" i="3" l="1"/>
  <c r="G20" i="3" s="1"/>
  <c r="C21" i="3"/>
  <c r="B21" i="3" s="1"/>
  <c r="D21" i="3" l="1"/>
  <c r="E21" i="3"/>
  <c r="F21" i="3" l="1"/>
  <c r="G21" i="3" s="1"/>
  <c r="C22" i="3"/>
  <c r="C24" i="3" l="1"/>
  <c r="B22" i="3"/>
  <c r="D22" i="3" l="1"/>
  <c r="E22" i="3"/>
  <c r="F22" i="3" s="1"/>
  <c r="G22" i="3" l="1"/>
  <c r="C25" i="3" s="1"/>
  <c r="C26" i="3" s="1"/>
  <c r="C27" i="3" s="1"/>
  <c r="B10" i="1" s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</calcChain>
</file>

<file path=xl/sharedStrings.xml><?xml version="1.0" encoding="utf-8"?>
<sst xmlns="http://schemas.openxmlformats.org/spreadsheetml/2006/main" count="35" uniqueCount="23">
  <si>
    <t>Assumed gains per year</t>
  </si>
  <si>
    <t>Assumed dividend per year</t>
  </si>
  <si>
    <t>Starting capital</t>
  </si>
  <si>
    <t>Dividend tax</t>
  </si>
  <si>
    <t>Capital gains tax</t>
  </si>
  <si>
    <t>Contribution</t>
  </si>
  <si>
    <t>Yearly contribution</t>
  </si>
  <si>
    <t>Year</t>
  </si>
  <si>
    <t>Gain</t>
  </si>
  <si>
    <t>Dividend</t>
  </si>
  <si>
    <t>Start of year</t>
  </si>
  <si>
    <t>End of year</t>
  </si>
  <si>
    <t>Gross gain</t>
  </si>
  <si>
    <t>Contributions</t>
  </si>
  <si>
    <t>Net gain</t>
  </si>
  <si>
    <t>Net gain accumulating after 20 years</t>
  </si>
  <si>
    <t>Contributions after 20 years</t>
  </si>
  <si>
    <t>Net gain distributing after 20 years</t>
  </si>
  <si>
    <t>Assumptions:</t>
  </si>
  <si>
    <t>- Year starts with a yearly contribution</t>
  </si>
  <si>
    <t>- Dividends pay out only once per year, at the end of the year</t>
  </si>
  <si>
    <t>- Dividends will be reinvested</t>
  </si>
  <si>
    <t>- Both funds have no (difference in) internal dividend tax leakage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</si>
</sst>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[$€-2]\ * #,##0.00_);_([$€-2]\ * \(#,##0.00\);_([$€-2]\ * &quot;-&quot;??_);_(@_)"/>
    <numFmt numFmtId="165" formatCode="0.0%"/>
    <numFmt numFmtId="166" formatCode="_([$€-2]\ * #,##0_);_([$€-2]\ * \(#,##0\);_([$€-2]\ 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11">
    <xf numFmtId="0" fontId="0" fillId="0" borderId="0" xfId="0"/>
    <xf numFmtId="165" fontId="1" fillId="2" borderId="1" xfId="1" applyNumberFormat="1"/>
    <xf numFmtId="9" fontId="1" fillId="2" borderId="1" xfId="1" applyNumberFormat="1"/>
    <xf numFmtId="166" fontId="0" fillId="0" borderId="0" xfId="0" applyNumberFormat="1"/>
    <xf numFmtId="166" fontId="3" fillId="3" borderId="1" xfId="3" applyNumberFormat="1"/>
    <xf numFmtId="166" fontId="2" fillId="3" borderId="2" xfId="2" applyNumberFormat="1"/>
    <xf numFmtId="0" fontId="0" fillId="0" borderId="0" xfId="0" quotePrefix="1"/>
    <xf numFmtId="166" fontId="4" fillId="3" borderId="1" xfId="3" applyNumberFormat="1" applyFont="1"/>
    <xf numFmtId="164" fontId="4" fillId="3" borderId="1" xfId="3" applyNumberFormat="1" applyFont="1"/>
    <xf numFmtId="166" fontId="1" fillId="2" borderId="1" xfId="1" applyNumberFormat="1"/>
    <xf numFmtId="0" fontId="0" fillId="0" borderId="0" xfId="0" applyAlignment="1">
      <alignment horizontal="left"/>
    </xf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A21" sqref="A21"/>
    </sheetView>
  </sheetViews>
  <sheetFormatPr defaultRowHeight="15" x14ac:dyDescent="0.25"/>
  <cols>
    <col min="1" max="1" width="33.5703125" bestFit="1" customWidth="1"/>
    <col min="2" max="2" width="13.140625" bestFit="1" customWidth="1"/>
  </cols>
  <sheetData>
    <row r="1" spans="1:2" x14ac:dyDescent="0.25">
      <c r="A1" t="s">
        <v>2</v>
      </c>
      <c r="B1" s="9">
        <v>10000</v>
      </c>
    </row>
    <row r="2" spans="1:2" x14ac:dyDescent="0.25">
      <c r="A2" t="s">
        <v>6</v>
      </c>
      <c r="B2" s="9">
        <v>2000</v>
      </c>
    </row>
    <row r="3" spans="1:2" x14ac:dyDescent="0.25">
      <c r="A3" t="s">
        <v>0</v>
      </c>
      <c r="B3" s="1">
        <v>7.0000000000000007E-2</v>
      </c>
    </row>
    <row r="4" spans="1:2" x14ac:dyDescent="0.25">
      <c r="A4" t="s">
        <v>1</v>
      </c>
      <c r="B4" s="1">
        <v>2.5000000000000001E-2</v>
      </c>
    </row>
    <row r="5" spans="1:2" x14ac:dyDescent="0.25">
      <c r="A5" t="s">
        <v>3</v>
      </c>
      <c r="B5" s="2">
        <v>0.25</v>
      </c>
    </row>
    <row r="6" spans="1:2" x14ac:dyDescent="0.25">
      <c r="A6" t="s">
        <v>4</v>
      </c>
      <c r="B6" s="2">
        <v>0.25</v>
      </c>
    </row>
    <row r="8" spans="1:2" x14ac:dyDescent="0.25">
      <c r="A8" t="s">
        <v>16</v>
      </c>
      <c r="B8" s="5">
        <f>starting_capital+20*yearly_contribution</f>
        <v>50000</v>
      </c>
    </row>
    <row r="9" spans="1:2" x14ac:dyDescent="0.25">
      <c r="A9" t="s">
        <v>15</v>
      </c>
      <c r="B9" s="5">
        <f>Accumulating!C27</f>
        <v>105474.58775834512</v>
      </c>
    </row>
    <row r="10" spans="1:2" x14ac:dyDescent="0.25">
      <c r="A10" t="s">
        <v>17</v>
      </c>
      <c r="B10" s="5">
        <f>Distributing!C27</f>
        <v>73954.216320332882</v>
      </c>
    </row>
    <row r="16" spans="1:2" x14ac:dyDescent="0.25">
      <c r="A16" t="s">
        <v>18</v>
      </c>
    </row>
    <row r="17" spans="1:1" x14ac:dyDescent="0.25">
      <c r="A17" s="6" t="s">
        <v>19</v>
      </c>
    </row>
    <row r="18" spans="1:1" x14ac:dyDescent="0.25">
      <c r="A18" s="6" t="s">
        <v>20</v>
      </c>
    </row>
    <row r="19" spans="1:1" x14ac:dyDescent="0.25">
      <c r="A19" s="6" t="s">
        <v>21</v>
      </c>
    </row>
    <row r="20" spans="1:1" x14ac:dyDescent="0.25">
      <c r="A20" s="6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28" sqref="F28"/>
    </sheetView>
  </sheetViews>
  <sheetFormatPr defaultRowHeight="15" x14ac:dyDescent="0.25"/>
  <cols>
    <col min="2" max="3" width="13.140625" bestFit="1" customWidth="1"/>
    <col min="4" max="4" width="12" bestFit="1" customWidth="1"/>
    <col min="5" max="5" width="10.42578125" bestFit="1" customWidth="1"/>
    <col min="6" max="6" width="13.140625" bestFit="1" customWidth="1"/>
  </cols>
  <sheetData>
    <row r="1" spans="1:6" x14ac:dyDescent="0.25">
      <c r="A1" t="s">
        <v>7</v>
      </c>
      <c r="B1" t="s">
        <v>10</v>
      </c>
      <c r="C1" t="s">
        <v>5</v>
      </c>
      <c r="D1" t="s">
        <v>8</v>
      </c>
      <c r="E1" t="s">
        <v>9</v>
      </c>
      <c r="F1" t="s">
        <v>11</v>
      </c>
    </row>
    <row r="2" spans="1:6" x14ac:dyDescent="0.25">
      <c r="A2">
        <v>0</v>
      </c>
      <c r="B2" s="7">
        <f>C2</f>
        <v>10000</v>
      </c>
      <c r="C2" s="7">
        <f>starting_capital</f>
        <v>10000</v>
      </c>
      <c r="D2" s="7">
        <f t="shared" ref="D2:D22" si="0">B2*gain_per_year</f>
        <v>700.00000000000011</v>
      </c>
      <c r="E2" s="7">
        <f t="shared" ref="E2:E22" si="1">(B2+D2)*dividend_per_year</f>
        <v>267.5</v>
      </c>
      <c r="F2" s="5">
        <f>B2+D2+E2</f>
        <v>10967.5</v>
      </c>
    </row>
    <row r="3" spans="1:6" x14ac:dyDescent="0.25">
      <c r="A3">
        <v>1</v>
      </c>
      <c r="B3" s="7">
        <f>F2+C3</f>
        <v>12967.5</v>
      </c>
      <c r="C3" s="7">
        <f t="shared" ref="C3:C22" si="2">yearly_contribution</f>
        <v>2000</v>
      </c>
      <c r="D3" s="7">
        <f t="shared" si="0"/>
        <v>907.72500000000014</v>
      </c>
      <c r="E3" s="7">
        <f t="shared" si="1"/>
        <v>346.88062500000001</v>
      </c>
      <c r="F3" s="5">
        <f t="shared" ref="F3:F7" si="3">B3+D3+E3</f>
        <v>14222.105625</v>
      </c>
    </row>
    <row r="4" spans="1:6" x14ac:dyDescent="0.25">
      <c r="A4">
        <f>A3+1</f>
        <v>2</v>
      </c>
      <c r="B4" s="7">
        <f t="shared" ref="B4:B22" si="4">F3+C4</f>
        <v>16222.105625</v>
      </c>
      <c r="C4" s="7">
        <f t="shared" si="2"/>
        <v>2000</v>
      </c>
      <c r="D4" s="7">
        <f t="shared" si="0"/>
        <v>1135.5473937500001</v>
      </c>
      <c r="E4" s="7">
        <f t="shared" si="1"/>
        <v>433.94132546874999</v>
      </c>
      <c r="F4" s="5">
        <f t="shared" si="3"/>
        <v>17791.594344218749</v>
      </c>
    </row>
    <row r="5" spans="1:6" x14ac:dyDescent="0.25">
      <c r="A5">
        <f t="shared" ref="A5:A7" si="5">A4+1</f>
        <v>3</v>
      </c>
      <c r="B5" s="7">
        <f t="shared" si="4"/>
        <v>19791.594344218749</v>
      </c>
      <c r="C5" s="7">
        <f t="shared" si="2"/>
        <v>2000</v>
      </c>
      <c r="D5" s="7">
        <f t="shared" si="0"/>
        <v>1385.4116040953127</v>
      </c>
      <c r="E5" s="7">
        <f t="shared" si="1"/>
        <v>529.42514870785158</v>
      </c>
      <c r="F5" s="5">
        <f t="shared" si="3"/>
        <v>21706.431097021912</v>
      </c>
    </row>
    <row r="6" spans="1:6" x14ac:dyDescent="0.25">
      <c r="A6">
        <f t="shared" si="5"/>
        <v>4</v>
      </c>
      <c r="B6" s="7">
        <f t="shared" si="4"/>
        <v>23706.431097021912</v>
      </c>
      <c r="C6" s="7">
        <f t="shared" si="2"/>
        <v>2000</v>
      </c>
      <c r="D6" s="7">
        <f t="shared" si="0"/>
        <v>1659.450176791534</v>
      </c>
      <c r="E6" s="7">
        <f t="shared" si="1"/>
        <v>634.14703184533619</v>
      </c>
      <c r="F6" s="5">
        <f t="shared" si="3"/>
        <v>26000.028305658783</v>
      </c>
    </row>
    <row r="7" spans="1:6" x14ac:dyDescent="0.25">
      <c r="A7">
        <f t="shared" si="5"/>
        <v>5</v>
      </c>
      <c r="B7" s="7">
        <f t="shared" si="4"/>
        <v>28000.028305658783</v>
      </c>
      <c r="C7" s="7">
        <f t="shared" si="2"/>
        <v>2000</v>
      </c>
      <c r="D7" s="7">
        <f t="shared" si="0"/>
        <v>1960.0019813961151</v>
      </c>
      <c r="E7" s="7">
        <f t="shared" si="1"/>
        <v>749.00075717637253</v>
      </c>
      <c r="F7" s="5">
        <f t="shared" si="3"/>
        <v>30709.031044231269</v>
      </c>
    </row>
    <row r="8" spans="1:6" x14ac:dyDescent="0.25">
      <c r="A8">
        <f t="shared" ref="A8:A22" si="6">A7+1</f>
        <v>6</v>
      </c>
      <c r="B8" s="7">
        <f t="shared" si="4"/>
        <v>32709.031044231269</v>
      </c>
      <c r="C8" s="7">
        <f t="shared" si="2"/>
        <v>2000</v>
      </c>
      <c r="D8" s="7">
        <f t="shared" si="0"/>
        <v>2289.632173096189</v>
      </c>
      <c r="E8" s="7">
        <f t="shared" si="1"/>
        <v>874.96658043318644</v>
      </c>
      <c r="F8" s="5">
        <f t="shared" ref="F8:F22" si="7">B8+D8+E8</f>
        <v>35873.629797760645</v>
      </c>
    </row>
    <row r="9" spans="1:6" x14ac:dyDescent="0.25">
      <c r="A9">
        <f t="shared" si="6"/>
        <v>7</v>
      </c>
      <c r="B9" s="7">
        <f t="shared" si="4"/>
        <v>37873.629797760645</v>
      </c>
      <c r="C9" s="7">
        <f t="shared" si="2"/>
        <v>2000</v>
      </c>
      <c r="D9" s="7">
        <f t="shared" si="0"/>
        <v>2651.1540858432454</v>
      </c>
      <c r="E9" s="7">
        <f t="shared" si="1"/>
        <v>1013.1195970900972</v>
      </c>
      <c r="F9" s="5">
        <f t="shared" si="7"/>
        <v>41537.903480693982</v>
      </c>
    </row>
    <row r="10" spans="1:6" x14ac:dyDescent="0.25">
      <c r="A10">
        <f t="shared" si="6"/>
        <v>8</v>
      </c>
      <c r="B10" s="7">
        <f t="shared" si="4"/>
        <v>43537.903480693982</v>
      </c>
      <c r="C10" s="7">
        <f t="shared" si="2"/>
        <v>2000</v>
      </c>
      <c r="D10" s="7">
        <f t="shared" si="0"/>
        <v>3047.6532436485791</v>
      </c>
      <c r="E10" s="7">
        <f t="shared" si="1"/>
        <v>1164.638918108564</v>
      </c>
      <c r="F10" s="5">
        <f t="shared" si="7"/>
        <v>47750.195642451123</v>
      </c>
    </row>
    <row r="11" spans="1:6" x14ac:dyDescent="0.25">
      <c r="A11">
        <f t="shared" si="6"/>
        <v>9</v>
      </c>
      <c r="B11" s="7">
        <f t="shared" si="4"/>
        <v>49750.195642451123</v>
      </c>
      <c r="C11" s="7">
        <f t="shared" si="2"/>
        <v>2000</v>
      </c>
      <c r="D11" s="7">
        <f t="shared" si="0"/>
        <v>3482.5136949715788</v>
      </c>
      <c r="E11" s="7">
        <f t="shared" si="1"/>
        <v>1330.8177334355678</v>
      </c>
      <c r="F11" s="5">
        <f t="shared" si="7"/>
        <v>54563.527070858268</v>
      </c>
    </row>
    <row r="12" spans="1:6" x14ac:dyDescent="0.25">
      <c r="A12">
        <f t="shared" si="6"/>
        <v>10</v>
      </c>
      <c r="B12" s="7">
        <f t="shared" si="4"/>
        <v>56563.527070858268</v>
      </c>
      <c r="C12" s="7">
        <f t="shared" si="2"/>
        <v>2000</v>
      </c>
      <c r="D12" s="7">
        <f t="shared" si="0"/>
        <v>3959.4468949600791</v>
      </c>
      <c r="E12" s="7">
        <f t="shared" si="1"/>
        <v>1513.0743491454587</v>
      </c>
      <c r="F12" s="5">
        <f t="shared" si="7"/>
        <v>62036.048314963802</v>
      </c>
    </row>
    <row r="13" spans="1:6" x14ac:dyDescent="0.25">
      <c r="A13">
        <f t="shared" si="6"/>
        <v>11</v>
      </c>
      <c r="B13" s="7">
        <f t="shared" si="4"/>
        <v>64036.048314963802</v>
      </c>
      <c r="C13" s="7">
        <f t="shared" si="2"/>
        <v>2000</v>
      </c>
      <c r="D13" s="7">
        <f t="shared" si="0"/>
        <v>4482.5233820474668</v>
      </c>
      <c r="E13" s="7">
        <f t="shared" si="1"/>
        <v>1712.9642924252819</v>
      </c>
      <c r="F13" s="5">
        <f t="shared" si="7"/>
        <v>70231.535989436554</v>
      </c>
    </row>
    <row r="14" spans="1:6" x14ac:dyDescent="0.25">
      <c r="A14">
        <f t="shared" si="6"/>
        <v>12</v>
      </c>
      <c r="B14" s="7">
        <f t="shared" si="4"/>
        <v>72231.535989436554</v>
      </c>
      <c r="C14" s="7">
        <f t="shared" si="2"/>
        <v>2000</v>
      </c>
      <c r="D14" s="7">
        <f t="shared" si="0"/>
        <v>5056.2075192605589</v>
      </c>
      <c r="E14" s="7">
        <f t="shared" si="1"/>
        <v>1932.1935877174278</v>
      </c>
      <c r="F14" s="5">
        <f t="shared" si="7"/>
        <v>79219.937096414535</v>
      </c>
    </row>
    <row r="15" spans="1:6" x14ac:dyDescent="0.25">
      <c r="A15">
        <f t="shared" si="6"/>
        <v>13</v>
      </c>
      <c r="B15" s="7">
        <f t="shared" si="4"/>
        <v>81219.937096414535</v>
      </c>
      <c r="C15" s="7">
        <f t="shared" si="2"/>
        <v>2000</v>
      </c>
      <c r="D15" s="7">
        <f t="shared" si="0"/>
        <v>5685.3955967490183</v>
      </c>
      <c r="E15" s="7">
        <f t="shared" si="1"/>
        <v>2172.6333173290891</v>
      </c>
      <c r="F15" s="5">
        <f t="shared" si="7"/>
        <v>89077.966010492644</v>
      </c>
    </row>
    <row r="16" spans="1:6" x14ac:dyDescent="0.25">
      <c r="A16">
        <f t="shared" si="6"/>
        <v>14</v>
      </c>
      <c r="B16" s="7">
        <f t="shared" si="4"/>
        <v>91077.966010492644</v>
      </c>
      <c r="C16" s="7">
        <f t="shared" si="2"/>
        <v>2000</v>
      </c>
      <c r="D16" s="7">
        <f t="shared" si="0"/>
        <v>6375.4576207344853</v>
      </c>
      <c r="E16" s="7">
        <f t="shared" si="1"/>
        <v>2436.3355907806781</v>
      </c>
      <c r="F16" s="5">
        <f t="shared" si="7"/>
        <v>99889.759222007808</v>
      </c>
    </row>
    <row r="17" spans="1:6" x14ac:dyDescent="0.25">
      <c r="A17">
        <f t="shared" si="6"/>
        <v>15</v>
      </c>
      <c r="B17" s="7">
        <f t="shared" si="4"/>
        <v>101889.75922200781</v>
      </c>
      <c r="C17" s="7">
        <f t="shared" si="2"/>
        <v>2000</v>
      </c>
      <c r="D17" s="7">
        <f t="shared" si="0"/>
        <v>7132.2831455405476</v>
      </c>
      <c r="E17" s="7">
        <f t="shared" si="1"/>
        <v>2725.5510591887091</v>
      </c>
      <c r="F17" s="5">
        <f t="shared" si="7"/>
        <v>111747.59342673708</v>
      </c>
    </row>
    <row r="18" spans="1:6" x14ac:dyDescent="0.25">
      <c r="A18">
        <f t="shared" si="6"/>
        <v>16</v>
      </c>
      <c r="B18" s="7">
        <f t="shared" si="4"/>
        <v>113747.59342673708</v>
      </c>
      <c r="C18" s="7">
        <f t="shared" si="2"/>
        <v>2000</v>
      </c>
      <c r="D18" s="7">
        <f t="shared" si="0"/>
        <v>7962.3315398715959</v>
      </c>
      <c r="E18" s="7">
        <f t="shared" si="1"/>
        <v>3042.7481241652167</v>
      </c>
      <c r="F18" s="5">
        <f t="shared" si="7"/>
        <v>124752.67309077388</v>
      </c>
    </row>
    <row r="19" spans="1:6" x14ac:dyDescent="0.25">
      <c r="A19">
        <f t="shared" si="6"/>
        <v>17</v>
      </c>
      <c r="B19" s="7">
        <f t="shared" si="4"/>
        <v>126752.67309077388</v>
      </c>
      <c r="C19" s="7">
        <f t="shared" si="2"/>
        <v>2000</v>
      </c>
      <c r="D19" s="7">
        <f t="shared" si="0"/>
        <v>8872.6871163541728</v>
      </c>
      <c r="E19" s="7">
        <f t="shared" si="1"/>
        <v>3390.6340051782013</v>
      </c>
      <c r="F19" s="5">
        <f t="shared" si="7"/>
        <v>139015.99421230625</v>
      </c>
    </row>
    <row r="20" spans="1:6" x14ac:dyDescent="0.25">
      <c r="A20">
        <f t="shared" si="6"/>
        <v>18</v>
      </c>
      <c r="B20" s="7">
        <f t="shared" si="4"/>
        <v>141015.99421230625</v>
      </c>
      <c r="C20" s="7">
        <f t="shared" si="2"/>
        <v>2000</v>
      </c>
      <c r="D20" s="7">
        <f t="shared" si="0"/>
        <v>9871.1195948614386</v>
      </c>
      <c r="E20" s="7">
        <f t="shared" si="1"/>
        <v>3772.1778451791924</v>
      </c>
      <c r="F20" s="5">
        <f t="shared" si="7"/>
        <v>154659.29165234687</v>
      </c>
    </row>
    <row r="21" spans="1:6" x14ac:dyDescent="0.25">
      <c r="A21">
        <f t="shared" si="6"/>
        <v>19</v>
      </c>
      <c r="B21" s="7">
        <f t="shared" si="4"/>
        <v>156659.29165234687</v>
      </c>
      <c r="C21" s="7">
        <f t="shared" si="2"/>
        <v>2000</v>
      </c>
      <c r="D21" s="7">
        <f t="shared" si="0"/>
        <v>10966.150415664282</v>
      </c>
      <c r="E21" s="7">
        <f t="shared" si="1"/>
        <v>4190.6360517002786</v>
      </c>
      <c r="F21" s="5">
        <f t="shared" si="7"/>
        <v>171816.07811971143</v>
      </c>
    </row>
    <row r="22" spans="1:6" x14ac:dyDescent="0.25">
      <c r="A22">
        <f t="shared" si="6"/>
        <v>20</v>
      </c>
      <c r="B22" s="7">
        <f t="shared" si="4"/>
        <v>173816.07811971143</v>
      </c>
      <c r="C22" s="7">
        <f t="shared" si="2"/>
        <v>2000</v>
      </c>
      <c r="D22" s="7">
        <f t="shared" si="0"/>
        <v>12167.125468379802</v>
      </c>
      <c r="E22" s="7">
        <f t="shared" si="1"/>
        <v>4649.5800897022809</v>
      </c>
      <c r="F22" s="5">
        <f t="shared" si="7"/>
        <v>190632.78367779349</v>
      </c>
    </row>
    <row r="23" spans="1:6" x14ac:dyDescent="0.25">
      <c r="E23" s="3"/>
    </row>
    <row r="24" spans="1:6" x14ac:dyDescent="0.25">
      <c r="A24" s="10" t="s">
        <v>13</v>
      </c>
      <c r="B24" s="10"/>
      <c r="C24" s="3">
        <f>SUM(C2:C22)</f>
        <v>50000</v>
      </c>
    </row>
    <row r="25" spans="1:6" x14ac:dyDescent="0.25">
      <c r="A25" s="10" t="s">
        <v>12</v>
      </c>
      <c r="B25" s="10"/>
      <c r="C25" s="3">
        <f>F22-C24</f>
        <v>140632.78367779349</v>
      </c>
    </row>
    <row r="26" spans="1:6" x14ac:dyDescent="0.25">
      <c r="A26" s="10" t="s">
        <v>4</v>
      </c>
      <c r="B26" s="10"/>
      <c r="C26" s="3">
        <f>C25*-cap_gain_tax</f>
        <v>-35158.195919448372</v>
      </c>
    </row>
    <row r="27" spans="1:6" x14ac:dyDescent="0.25">
      <c r="A27" s="10" t="s">
        <v>14</v>
      </c>
      <c r="B27" s="10"/>
      <c r="C27" s="5">
        <f>SUM(C25:C26)</f>
        <v>105474.58775834512</v>
      </c>
    </row>
  </sheetData>
  <mergeCells count="4">
    <mergeCell ref="A24:B24"/>
    <mergeCell ref="A25:B25"/>
    <mergeCell ref="A26:B26"/>
    <mergeCell ref="A27:B2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29" sqref="C29"/>
    </sheetView>
  </sheetViews>
  <sheetFormatPr defaultRowHeight="15" x14ac:dyDescent="0.25"/>
  <cols>
    <col min="2" max="3" width="13.140625" bestFit="1" customWidth="1"/>
    <col min="4" max="4" width="12" bestFit="1" customWidth="1"/>
    <col min="5" max="5" width="10.42578125" bestFit="1" customWidth="1"/>
    <col min="6" max="6" width="12.140625" bestFit="1" customWidth="1"/>
    <col min="7" max="7" width="12" bestFit="1" customWidth="1"/>
  </cols>
  <sheetData>
    <row r="1" spans="1:7" x14ac:dyDescent="0.25">
      <c r="A1" t="s">
        <v>7</v>
      </c>
      <c r="B1" t="s">
        <v>10</v>
      </c>
      <c r="C1" t="s">
        <v>5</v>
      </c>
      <c r="D1" t="s">
        <v>8</v>
      </c>
      <c r="E1" t="s">
        <v>9</v>
      </c>
      <c r="F1" t="s">
        <v>3</v>
      </c>
      <c r="G1" t="s">
        <v>11</v>
      </c>
    </row>
    <row r="2" spans="1:7" x14ac:dyDescent="0.25">
      <c r="A2">
        <v>0</v>
      </c>
      <c r="B2" s="7">
        <f>C2</f>
        <v>10000</v>
      </c>
      <c r="C2" s="7">
        <f>starting_capital</f>
        <v>10000</v>
      </c>
      <c r="D2" s="7">
        <f t="shared" ref="D2:D22" si="0">B2*gain_per_year</f>
        <v>700.00000000000011</v>
      </c>
      <c r="E2" s="7">
        <f t="shared" ref="E2:E22" si="1">(B2+D2)*dividend_per_year</f>
        <v>267.5</v>
      </c>
      <c r="F2" s="4">
        <f t="shared" ref="F2:F22" si="2">E2*-div_tax</f>
        <v>-66.875</v>
      </c>
      <c r="G2" s="5">
        <f>B2+D2+E2+F2</f>
        <v>10900.625</v>
      </c>
    </row>
    <row r="3" spans="1:7" x14ac:dyDescent="0.25">
      <c r="A3">
        <v>1</v>
      </c>
      <c r="B3" s="7">
        <f>B2+D2+C3</f>
        <v>12900.625</v>
      </c>
      <c r="C3" s="8">
        <f t="shared" ref="C3:C22" si="3">yearly_contribution+E2+F2</f>
        <v>2200.625</v>
      </c>
      <c r="D3" s="7">
        <f t="shared" si="0"/>
        <v>903.04375000000005</v>
      </c>
      <c r="E3" s="7">
        <f t="shared" si="1"/>
        <v>345.09171875000004</v>
      </c>
      <c r="F3" s="4">
        <f t="shared" si="2"/>
        <v>-86.27292968750001</v>
      </c>
      <c r="G3" s="5">
        <f>B3+D3+E3+F3</f>
        <v>14062.4875390625</v>
      </c>
    </row>
    <row r="4" spans="1:7" x14ac:dyDescent="0.25">
      <c r="A4">
        <f>A3+1</f>
        <v>2</v>
      </c>
      <c r="B4" s="7">
        <f t="shared" ref="B4:B22" si="4">B3+D3+C4</f>
        <v>16062.4875390625</v>
      </c>
      <c r="C4" s="8">
        <f t="shared" si="3"/>
        <v>2258.8187890624999</v>
      </c>
      <c r="D4" s="7">
        <f t="shared" si="0"/>
        <v>1124.3741277343752</v>
      </c>
      <c r="E4" s="7">
        <f t="shared" si="1"/>
        <v>429.67154166992191</v>
      </c>
      <c r="F4" s="4">
        <f t="shared" si="2"/>
        <v>-107.41788541748048</v>
      </c>
      <c r="G4" s="5">
        <f>B4+D4+E4+F4</f>
        <v>17509.115323049318</v>
      </c>
    </row>
    <row r="5" spans="1:7" x14ac:dyDescent="0.25">
      <c r="A5">
        <f t="shared" ref="A5:A22" si="5">A4+1</f>
        <v>3</v>
      </c>
      <c r="B5" s="7">
        <f t="shared" si="4"/>
        <v>19509.115323049315</v>
      </c>
      <c r="C5" s="8">
        <f t="shared" si="3"/>
        <v>2322.253656252441</v>
      </c>
      <c r="D5" s="7">
        <f t="shared" si="0"/>
        <v>1365.6380726134521</v>
      </c>
      <c r="E5" s="7">
        <f t="shared" si="1"/>
        <v>521.86883489156924</v>
      </c>
      <c r="F5" s="4">
        <f t="shared" si="2"/>
        <v>-130.46720872289231</v>
      </c>
      <c r="G5" s="5">
        <f>B5+D5+E5+F5</f>
        <v>21266.155021831441</v>
      </c>
    </row>
    <row r="6" spans="1:7" x14ac:dyDescent="0.25">
      <c r="A6">
        <f t="shared" si="5"/>
        <v>4</v>
      </c>
      <c r="B6" s="7">
        <f t="shared" si="4"/>
        <v>23266.155021831444</v>
      </c>
      <c r="C6" s="8">
        <f t="shared" si="3"/>
        <v>2391.401626168677</v>
      </c>
      <c r="D6" s="7">
        <f t="shared" si="0"/>
        <v>1628.6308515282012</v>
      </c>
      <c r="E6" s="7">
        <f t="shared" si="1"/>
        <v>622.36964683399117</v>
      </c>
      <c r="F6" s="4">
        <f t="shared" si="2"/>
        <v>-155.59241170849779</v>
      </c>
      <c r="G6" s="5">
        <f t="shared" ref="G6:G22" si="6">B6+D6+E6+F6</f>
        <v>25361.563108485137</v>
      </c>
    </row>
    <row r="7" spans="1:7" x14ac:dyDescent="0.25">
      <c r="A7">
        <f t="shared" si="5"/>
        <v>5</v>
      </c>
      <c r="B7" s="7">
        <f t="shared" si="4"/>
        <v>27361.563108485137</v>
      </c>
      <c r="C7" s="8">
        <f t="shared" si="3"/>
        <v>2466.7772351254935</v>
      </c>
      <c r="D7" s="7">
        <f t="shared" si="0"/>
        <v>1915.3094175939598</v>
      </c>
      <c r="E7" s="7">
        <f t="shared" si="1"/>
        <v>731.9218131519774</v>
      </c>
      <c r="F7" s="4">
        <f t="shared" si="2"/>
        <v>-182.98045328799435</v>
      </c>
      <c r="G7" s="5">
        <f t="shared" si="6"/>
        <v>29825.81388594308</v>
      </c>
    </row>
    <row r="8" spans="1:7" x14ac:dyDescent="0.25">
      <c r="A8">
        <f t="shared" si="5"/>
        <v>6</v>
      </c>
      <c r="B8" s="7">
        <f t="shared" si="4"/>
        <v>31825.81388594308</v>
      </c>
      <c r="C8" s="8">
        <f t="shared" si="3"/>
        <v>2548.9413598639831</v>
      </c>
      <c r="D8" s="7">
        <f t="shared" si="0"/>
        <v>2227.8069720160156</v>
      </c>
      <c r="E8" s="7">
        <f t="shared" si="1"/>
        <v>851.34052144897748</v>
      </c>
      <c r="F8" s="4">
        <f t="shared" si="2"/>
        <v>-212.83513036224437</v>
      </c>
      <c r="G8" s="5">
        <f t="shared" si="6"/>
        <v>34692.126249045825</v>
      </c>
    </row>
    <row r="9" spans="1:7" x14ac:dyDescent="0.25">
      <c r="A9">
        <f t="shared" si="5"/>
        <v>7</v>
      </c>
      <c r="B9" s="7">
        <f t="shared" si="4"/>
        <v>36692.126249045832</v>
      </c>
      <c r="C9" s="8">
        <f t="shared" si="3"/>
        <v>2638.5053910867332</v>
      </c>
      <c r="D9" s="7">
        <f t="shared" si="0"/>
        <v>2568.4488374332086</v>
      </c>
      <c r="E9" s="7">
        <f t="shared" si="1"/>
        <v>981.51437716197597</v>
      </c>
      <c r="F9" s="4">
        <f t="shared" si="2"/>
        <v>-245.37859429049399</v>
      </c>
      <c r="G9" s="5">
        <f t="shared" si="6"/>
        <v>39996.710869350522</v>
      </c>
    </row>
    <row r="10" spans="1:7" x14ac:dyDescent="0.25">
      <c r="A10">
        <f t="shared" si="5"/>
        <v>8</v>
      </c>
      <c r="B10" s="7">
        <f t="shared" si="4"/>
        <v>41996.710869350522</v>
      </c>
      <c r="C10" s="8">
        <f t="shared" si="3"/>
        <v>2736.1357828714818</v>
      </c>
      <c r="D10" s="7">
        <f t="shared" si="0"/>
        <v>2939.7697608545368</v>
      </c>
      <c r="E10" s="7">
        <f t="shared" si="1"/>
        <v>1123.4120157551265</v>
      </c>
      <c r="F10" s="4">
        <f t="shared" si="2"/>
        <v>-280.85300393878163</v>
      </c>
      <c r="G10" s="5">
        <f t="shared" si="6"/>
        <v>45779.039642021402</v>
      </c>
    </row>
    <row r="11" spans="1:7" x14ac:dyDescent="0.25">
      <c r="A11">
        <f t="shared" si="5"/>
        <v>9</v>
      </c>
      <c r="B11" s="7">
        <f t="shared" si="4"/>
        <v>47779.039642021402</v>
      </c>
      <c r="C11" s="8">
        <f t="shared" si="3"/>
        <v>2842.559011816345</v>
      </c>
      <c r="D11" s="7">
        <f t="shared" si="0"/>
        <v>3344.5327749414982</v>
      </c>
      <c r="E11" s="7">
        <f t="shared" si="1"/>
        <v>1278.0893104240727</v>
      </c>
      <c r="F11" s="4">
        <f t="shared" si="2"/>
        <v>-319.52232760601817</v>
      </c>
      <c r="G11" s="5">
        <f t="shared" si="6"/>
        <v>52082.139399780957</v>
      </c>
    </row>
    <row r="12" spans="1:7" x14ac:dyDescent="0.25">
      <c r="A12">
        <f t="shared" si="5"/>
        <v>10</v>
      </c>
      <c r="B12" s="7">
        <f t="shared" si="4"/>
        <v>54082.139399780957</v>
      </c>
      <c r="C12" s="8">
        <f t="shared" si="3"/>
        <v>2958.5669828180544</v>
      </c>
      <c r="D12" s="7">
        <f t="shared" si="0"/>
        <v>3785.7497579846672</v>
      </c>
      <c r="E12" s="7">
        <f t="shared" si="1"/>
        <v>1446.6972289441408</v>
      </c>
      <c r="F12" s="4">
        <f t="shared" si="2"/>
        <v>-361.67430723603519</v>
      </c>
      <c r="G12" s="5">
        <f t="shared" si="6"/>
        <v>58952.912079473732</v>
      </c>
    </row>
    <row r="13" spans="1:7" x14ac:dyDescent="0.25">
      <c r="A13">
        <f t="shared" si="5"/>
        <v>11</v>
      </c>
      <c r="B13" s="7">
        <f t="shared" si="4"/>
        <v>60952.912079473732</v>
      </c>
      <c r="C13" s="8">
        <f t="shared" si="3"/>
        <v>3085.022921708106</v>
      </c>
      <c r="D13" s="7">
        <f t="shared" si="0"/>
        <v>4266.7038455631618</v>
      </c>
      <c r="E13" s="7">
        <f t="shared" si="1"/>
        <v>1630.4903981259224</v>
      </c>
      <c r="F13" s="4">
        <f t="shared" si="2"/>
        <v>-407.6225995314806</v>
      </c>
      <c r="G13" s="5">
        <f t="shared" si="6"/>
        <v>66442.483723631347</v>
      </c>
    </row>
    <row r="14" spans="1:7" x14ac:dyDescent="0.25">
      <c r="A14">
        <f t="shared" si="5"/>
        <v>12</v>
      </c>
      <c r="B14" s="7">
        <f t="shared" si="4"/>
        <v>68442.483723631332</v>
      </c>
      <c r="C14" s="8">
        <f t="shared" si="3"/>
        <v>3222.8677985944414</v>
      </c>
      <c r="D14" s="7">
        <f t="shared" si="0"/>
        <v>4790.9738606541941</v>
      </c>
      <c r="E14" s="7">
        <f t="shared" si="1"/>
        <v>1830.8364396071383</v>
      </c>
      <c r="F14" s="4">
        <f t="shared" si="2"/>
        <v>-457.70910990178459</v>
      </c>
      <c r="G14" s="5">
        <f t="shared" si="6"/>
        <v>74606.584913990882</v>
      </c>
    </row>
    <row r="15" spans="1:7" x14ac:dyDescent="0.25">
      <c r="A15">
        <f t="shared" si="5"/>
        <v>13</v>
      </c>
      <c r="B15" s="7">
        <f t="shared" si="4"/>
        <v>76606.584913990882</v>
      </c>
      <c r="C15" s="8">
        <f t="shared" si="3"/>
        <v>3373.127329705354</v>
      </c>
      <c r="D15" s="7">
        <f t="shared" si="0"/>
        <v>5362.4609439793621</v>
      </c>
      <c r="E15" s="7">
        <f t="shared" si="1"/>
        <v>2049.2261464492562</v>
      </c>
      <c r="F15" s="4">
        <f t="shared" si="2"/>
        <v>-512.30653661231406</v>
      </c>
      <c r="G15" s="5">
        <f t="shared" si="6"/>
        <v>83505.965467807182</v>
      </c>
    </row>
    <row r="16" spans="1:7" x14ac:dyDescent="0.25">
      <c r="A16">
        <f t="shared" si="5"/>
        <v>14</v>
      </c>
      <c r="B16" s="7">
        <f t="shared" si="4"/>
        <v>85505.965467807182</v>
      </c>
      <c r="C16" s="8">
        <f t="shared" si="3"/>
        <v>3536.9196098369421</v>
      </c>
      <c r="D16" s="7">
        <f t="shared" si="0"/>
        <v>5985.4175827465033</v>
      </c>
      <c r="E16" s="7">
        <f t="shared" si="1"/>
        <v>2287.2845762638422</v>
      </c>
      <c r="F16" s="4">
        <f t="shared" si="2"/>
        <v>-571.82114406596054</v>
      </c>
      <c r="G16" s="5">
        <f t="shared" si="6"/>
        <v>93206.846482751571</v>
      </c>
    </row>
    <row r="17" spans="1:7" x14ac:dyDescent="0.25">
      <c r="A17">
        <f t="shared" si="5"/>
        <v>15</v>
      </c>
      <c r="B17" s="7">
        <f t="shared" si="4"/>
        <v>95206.846482751571</v>
      </c>
      <c r="C17" s="8">
        <f t="shared" si="3"/>
        <v>3715.463432197882</v>
      </c>
      <c r="D17" s="7">
        <f t="shared" si="0"/>
        <v>6664.4792537926105</v>
      </c>
      <c r="E17" s="7">
        <f t="shared" si="1"/>
        <v>2546.7831434136046</v>
      </c>
      <c r="F17" s="4">
        <f t="shared" si="2"/>
        <v>-636.69578585340116</v>
      </c>
      <c r="G17" s="5">
        <f t="shared" si="6"/>
        <v>103781.41309410438</v>
      </c>
    </row>
    <row r="18" spans="1:7" x14ac:dyDescent="0.25">
      <c r="A18">
        <f t="shared" si="5"/>
        <v>16</v>
      </c>
      <c r="B18" s="7">
        <f t="shared" si="4"/>
        <v>105781.41309410438</v>
      </c>
      <c r="C18" s="8">
        <f t="shared" si="3"/>
        <v>3910.0873575602031</v>
      </c>
      <c r="D18" s="7">
        <f t="shared" si="0"/>
        <v>7404.6989165873074</v>
      </c>
      <c r="E18" s="7">
        <f t="shared" si="1"/>
        <v>2829.6528002672926</v>
      </c>
      <c r="F18" s="4">
        <f t="shared" si="2"/>
        <v>-707.41320006682315</v>
      </c>
      <c r="G18" s="5">
        <f t="shared" si="6"/>
        <v>115308.35161089216</v>
      </c>
    </row>
    <row r="19" spans="1:7" x14ac:dyDescent="0.25">
      <c r="A19">
        <f t="shared" si="5"/>
        <v>17</v>
      </c>
      <c r="B19" s="7">
        <f t="shared" si="4"/>
        <v>117308.35161089216</v>
      </c>
      <c r="C19" s="8">
        <f t="shared" si="3"/>
        <v>4122.2396002004698</v>
      </c>
      <c r="D19" s="7">
        <f t="shared" si="0"/>
        <v>8211.5846127624518</v>
      </c>
      <c r="E19" s="7">
        <f t="shared" si="1"/>
        <v>3137.9984055913656</v>
      </c>
      <c r="F19" s="4">
        <f t="shared" si="2"/>
        <v>-784.49960139784139</v>
      </c>
      <c r="G19" s="5">
        <f t="shared" si="6"/>
        <v>127873.43502784814</v>
      </c>
    </row>
    <row r="20" spans="1:7" x14ac:dyDescent="0.25">
      <c r="A20">
        <f t="shared" si="5"/>
        <v>18</v>
      </c>
      <c r="B20" s="7">
        <f t="shared" si="4"/>
        <v>129873.43502784814</v>
      </c>
      <c r="C20" s="8">
        <f t="shared" si="3"/>
        <v>4353.4988041935239</v>
      </c>
      <c r="D20" s="7">
        <f t="shared" si="0"/>
        <v>9091.1404519493717</v>
      </c>
      <c r="E20" s="7">
        <f t="shared" si="1"/>
        <v>3474.1143869949383</v>
      </c>
      <c r="F20" s="4">
        <f t="shared" si="2"/>
        <v>-868.52859674873457</v>
      </c>
      <c r="G20" s="5">
        <f t="shared" si="6"/>
        <v>141570.16127004373</v>
      </c>
    </row>
    <row r="21" spans="1:7" x14ac:dyDescent="0.25">
      <c r="A21">
        <f t="shared" si="5"/>
        <v>19</v>
      </c>
      <c r="B21" s="7">
        <f t="shared" si="4"/>
        <v>143570.16127004373</v>
      </c>
      <c r="C21" s="8">
        <f t="shared" si="3"/>
        <v>4605.5857902462039</v>
      </c>
      <c r="D21" s="7">
        <f t="shared" si="0"/>
        <v>10049.911288903062</v>
      </c>
      <c r="E21" s="7">
        <f t="shared" si="1"/>
        <v>3840.5018139736699</v>
      </c>
      <c r="F21" s="4">
        <f t="shared" si="2"/>
        <v>-960.12545349341747</v>
      </c>
      <c r="G21" s="5">
        <f t="shared" si="6"/>
        <v>156500.44891942706</v>
      </c>
    </row>
    <row r="22" spans="1:7" x14ac:dyDescent="0.25">
      <c r="A22">
        <f t="shared" si="5"/>
        <v>20</v>
      </c>
      <c r="B22" s="7">
        <f t="shared" si="4"/>
        <v>158500.44891942706</v>
      </c>
      <c r="C22" s="8">
        <f t="shared" si="3"/>
        <v>4880.3763604802516</v>
      </c>
      <c r="D22" s="7">
        <f t="shared" si="0"/>
        <v>11095.031424359895</v>
      </c>
      <c r="E22" s="7">
        <f t="shared" si="1"/>
        <v>4239.8870085946737</v>
      </c>
      <c r="F22" s="4">
        <f t="shared" si="2"/>
        <v>-1059.9717521486684</v>
      </c>
      <c r="G22" s="5">
        <f t="shared" si="6"/>
        <v>172775.39560023294</v>
      </c>
    </row>
    <row r="24" spans="1:7" x14ac:dyDescent="0.25">
      <c r="A24" s="10" t="s">
        <v>13</v>
      </c>
      <c r="B24" s="10"/>
      <c r="C24" s="3">
        <f>SUM(C2:C22)</f>
        <v>74169.773839789093</v>
      </c>
    </row>
    <row r="25" spans="1:7" x14ac:dyDescent="0.25">
      <c r="A25" s="10" t="s">
        <v>12</v>
      </c>
      <c r="B25" s="10"/>
      <c r="C25" s="3">
        <f>G22-C24</f>
        <v>98605.621760443843</v>
      </c>
    </row>
    <row r="26" spans="1:7" x14ac:dyDescent="0.25">
      <c r="A26" s="10" t="s">
        <v>4</v>
      </c>
      <c r="B26" s="10"/>
      <c r="C26" s="3">
        <f>C25*-cap_gain_tax</f>
        <v>-24651.405440110961</v>
      </c>
    </row>
    <row r="27" spans="1:7" x14ac:dyDescent="0.25">
      <c r="A27" s="10" t="s">
        <v>14</v>
      </c>
      <c r="B27" s="10"/>
      <c r="C27" s="5">
        <f>SUM(C25:C26)</f>
        <v>73954.216320332882</v>
      </c>
    </row>
  </sheetData>
  <mergeCells count="4">
    <mergeCell ref="A24:B24"/>
    <mergeCell ref="A25:B25"/>
    <mergeCell ref="A26:B26"/>
    <mergeCell ref="A27:B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Overview</vt:lpstr>
      <vt:lpstr>Accumulating</vt:lpstr>
      <vt:lpstr>Distributing</vt:lpstr>
      <vt:lpstr>cap_gain_tax</vt:lpstr>
      <vt:lpstr>div_tax</vt:lpstr>
      <vt:lpstr>dividend_per_year</vt:lpstr>
      <vt:lpstr>gain_per_year</vt:lpstr>
      <vt:lpstr>starting_capital</vt:lpstr>
      <vt:lpstr>yearly_contribution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Huppie</dc:creator>
  <cp:lastModifiedBy>Huppie</cp:lastModifiedBy>
  <dcterms:created xsi:type="dcterms:W3CDTF">2020-07-09T21:01:05Z</dcterms:created>
  <dcterms:modified xsi:type="dcterms:W3CDTF">2020-07-09T21:38:06Z</dcterms:modified>
</cp:coreProperties>
</file>