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tervalos"/>
    <sheet r:id="rId2" sheetId="2" name="simple"/>
  </sheets>
  <calcPr fullCalcOnLoad="1"/>
</workbook>
</file>

<file path=xl/sharedStrings.xml><?xml version="1.0" encoding="utf-8"?>
<sst xmlns="http://schemas.openxmlformats.org/spreadsheetml/2006/main" count="77" uniqueCount="50">
  <si>
    <t>n</t>
  </si>
  <si>
    <t>min</t>
  </si>
  <si>
    <t>max</t>
  </si>
  <si>
    <t>tiempo de respuesta  de una aplicación a una solicitud de busqueda</t>
  </si>
  <si>
    <t>x</t>
  </si>
  <si>
    <t>f</t>
  </si>
  <si>
    <t>fr%</t>
  </si>
  <si>
    <t>Fa</t>
  </si>
  <si>
    <t>Fa%</t>
  </si>
  <si>
    <t>Fd</t>
  </si>
  <si>
    <t>Fd%</t>
  </si>
  <si>
    <t>f*x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</si>
  <si>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</si>
  <si>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</si>
  <si>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</si>
  <si>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r>
      <t>f*d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/>
    </r>
  </si>
  <si>
    <r>
      <t>f*d</t>
    </r>
    <r>
      <rPr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/>
    </r>
  </si>
  <si>
    <t>totales</t>
  </si>
  <si>
    <t>-</t>
  </si>
  <si>
    <t>asimetria</t>
  </si>
  <si>
    <t>media aritmetica</t>
  </si>
  <si>
    <t>quartil 1</t>
  </si>
  <si>
    <t>curtosis</t>
  </si>
  <si>
    <t>mediana</t>
  </si>
  <si>
    <t>posicion</t>
  </si>
  <si>
    <t>quartil 3</t>
  </si>
  <si>
    <t>decil 6</t>
  </si>
  <si>
    <t>decil 9</t>
  </si>
  <si>
    <t>percentil 27</t>
  </si>
  <si>
    <t>percentil 73</t>
  </si>
  <si>
    <t>rango</t>
  </si>
  <si>
    <t>desviacion estandar</t>
  </si>
  <si>
    <t>varianza</t>
  </si>
  <si>
    <t>Duración de una pantalla (en cientos de horas)</t>
  </si>
  <si>
    <t>r</t>
  </si>
  <si>
    <t>ni</t>
  </si>
  <si>
    <t>i</t>
  </si>
  <si>
    <t>LI</t>
  </si>
  <si>
    <t>LS</t>
  </si>
  <si>
    <t>Xi</t>
  </si>
  <si>
    <t>f*Xi</t>
  </si>
  <si>
    <t>f*d3</t>
  </si>
  <si>
    <t>f*d4</t>
  </si>
  <si>
    <t>moda</t>
  </si>
  <si>
    <t>delta 1</t>
  </si>
  <si>
    <t>delta2</t>
  </si>
  <si>
    <t>cuartil 2</t>
  </si>
  <si>
    <t>decil 8</t>
  </si>
  <si>
    <t>percentil 36</t>
  </si>
  <si>
    <t xml:space="preserve">desciavion media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</si>
</sst>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Times New Roman"/>
      <family val="2"/>
    </font>
    <font>
      <u/>
      <sz val="11"/>
      <color rgb="FF000000"/>
      <name val="Calibri"/>
      <family val="2"/>
    </font>
    <font>
      <b/>
      <i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3">
    <xf xfId="0" numFmtId="0" borderId="0" fontId="0" fillId="0"/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2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6" applyBorder="1" fontId="5" applyFont="1" fillId="2" applyFill="1" applyAlignment="1">
      <alignment horizontal="center"/>
    </xf>
    <xf xfId="0" numFmtId="164" applyNumberFormat="1" borderId="6" applyBorder="1" fontId="5" applyFont="1" fillId="2" applyFill="1" applyAlignment="1">
      <alignment horizontal="center"/>
    </xf>
    <xf xfId="0" numFmtId="4" applyNumberFormat="1" borderId="6" applyBorder="1" fontId="5" applyFont="1" fillId="2" applyFill="1" applyAlignment="1">
      <alignment horizontal="center"/>
    </xf>
    <xf xfId="0" numFmtId="165" applyNumberFormat="1" borderId="6" applyBorder="1" fontId="5" applyFont="1" fillId="2" applyFill="1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4" applyNumberFormat="1" borderId="7" applyBorder="1" fontId="1" applyFont="1" fillId="2" applyFill="1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165" applyNumberFormat="1" borderId="7" applyBorder="1" fontId="1" applyFont="1" fillId="0" applyAlignment="1">
      <alignment horizontal="center"/>
    </xf>
    <xf xfId="0" numFmtId="4" applyNumberFormat="1" borderId="7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8" applyBorder="1" fontId="3" applyFont="1" fillId="0" applyAlignment="1">
      <alignment horizontal="center"/>
    </xf>
    <xf xfId="0" numFmtId="4" applyNumberFormat="1" borderId="9" applyBorder="1" fontId="3" applyFont="1" fillId="0" applyAlignment="1">
      <alignment horizontal="center"/>
    </xf>
    <xf xfId="0" numFmtId="165" applyNumberFormat="1" borderId="9" applyBorder="1" fontId="3" applyFont="1" fillId="0" applyAlignment="1">
      <alignment horizontal="center"/>
    </xf>
    <xf xfId="0" numFmtId="3" applyNumberFormat="1" borderId="9" applyBorder="1" fontId="3" applyFont="1" fillId="0" applyAlignment="1">
      <alignment horizontal="center"/>
    </xf>
    <xf xfId="0" numFmtId="3" applyNumberFormat="1" borderId="10" applyBorder="1" fontId="3" applyFont="1" fillId="0" applyAlignment="1">
      <alignment horizontal="center"/>
    </xf>
    <xf xfId="0" numFmtId="4" applyNumberFormat="1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4" applyNumberFormat="1" borderId="7" applyBorder="1" fontId="1" applyFont="1" fillId="0" applyAlignment="1">
      <alignment horizontal="right"/>
    </xf>
    <xf xfId="0" numFmtId="165" applyNumberFormat="1" borderId="7" applyBorder="1" fontId="1" applyFont="1" fillId="0" applyAlignment="1">
      <alignment horizontal="right"/>
    </xf>
    <xf xfId="0" numFmtId="3" applyNumberFormat="1" borderId="7" applyBorder="1" fontId="1" applyFont="1" fillId="3" applyFill="1" applyAlignment="1">
      <alignment horizontal="right"/>
    </xf>
    <xf xfId="0" numFmtId="3" applyNumberFormat="1" borderId="7" applyBorder="1" fontId="1" applyFont="1" fillId="0" applyAlignment="1">
      <alignment horizontal="left"/>
    </xf>
    <xf xfId="0" numFmtId="165" applyNumberFormat="1" borderId="7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8"/>
  <sheetViews>
    <sheetView workbookViewId="0" tabSelected="1"/>
  </sheetViews>
  <sheetFormatPr defaultRowHeight="15" x14ac:dyDescent="0.25"/>
  <cols>
    <col min="1" max="1" style="42" width="18.005" customWidth="1" bestFit="1"/>
    <col min="2" max="2" style="25" width="8.290714285714287" customWidth="1" bestFit="1"/>
    <col min="3" max="3" style="25" width="8.005" customWidth="1" bestFit="1"/>
    <col min="4" max="4" style="25" width="5.576428571428571" customWidth="1" bestFit="1"/>
    <col min="5" max="5" style="25" width="6.2907142857142855" customWidth="1" bestFit="1"/>
    <col min="6" max="6" style="25" width="4.719285714285714" customWidth="1" bestFit="1"/>
    <col min="7" max="7" style="25" width="5.433571428571429" customWidth="1" bestFit="1"/>
    <col min="8" max="8" style="25" width="4.719285714285714" customWidth="1" bestFit="1"/>
    <col min="9" max="9" style="25" width="5.433571428571429" customWidth="1" bestFit="1"/>
    <col min="10" max="10" style="25" width="8.290714285714287" customWidth="1" bestFit="1"/>
    <col min="11" max="11" style="26" width="8.862142857142858" customWidth="1" bestFit="1"/>
    <col min="12" max="12" style="26" width="8.290714285714287" customWidth="1" bestFit="1"/>
    <col min="13" max="13" style="26" width="10.290714285714287" customWidth="1" bestFit="1"/>
    <col min="14" max="14" style="25" width="12.576428571428572" customWidth="1" bestFit="1"/>
    <col min="15" max="15" style="27" width="14.005" customWidth="1" bestFit="1"/>
  </cols>
  <sheetData>
    <row x14ac:dyDescent="0.25" r="1" customHeight="1" ht="20.25">
      <c r="A1" s="29" t="s">
        <v>33</v>
      </c>
      <c r="B1" s="30"/>
      <c r="C1" s="30"/>
      <c r="D1" s="30"/>
      <c r="E1" s="31"/>
      <c r="F1" s="32"/>
      <c r="G1" s="31"/>
      <c r="H1" s="32"/>
      <c r="I1" s="31"/>
      <c r="J1" s="33"/>
      <c r="K1" s="1"/>
      <c r="L1" s="1"/>
      <c r="M1" s="1"/>
      <c r="N1" s="3"/>
      <c r="O1" s="5"/>
    </row>
    <row x14ac:dyDescent="0.25" r="2" customHeight="1" ht="19.5">
      <c r="A2" s="9">
        <v>360</v>
      </c>
      <c r="B2" s="10">
        <v>372</v>
      </c>
      <c r="C2" s="10">
        <v>388</v>
      </c>
      <c r="D2" s="10">
        <v>404</v>
      </c>
      <c r="E2" s="10">
        <v>414</v>
      </c>
      <c r="F2" s="10">
        <v>428</v>
      </c>
      <c r="G2" s="10">
        <v>441</v>
      </c>
      <c r="H2" s="10">
        <v>452</v>
      </c>
      <c r="I2" s="10">
        <v>466</v>
      </c>
      <c r="J2" s="10">
        <v>483</v>
      </c>
      <c r="K2" s="1"/>
      <c r="L2" s="1"/>
      <c r="M2" s="1"/>
      <c r="N2" s="3"/>
      <c r="O2" s="5"/>
    </row>
    <row x14ac:dyDescent="0.25" r="3" customHeight="1" ht="20.25">
      <c r="A3" s="9">
        <v>360</v>
      </c>
      <c r="B3" s="10">
        <v>373</v>
      </c>
      <c r="C3" s="10">
        <v>389</v>
      </c>
      <c r="D3" s="10">
        <v>404</v>
      </c>
      <c r="E3" s="10">
        <v>415</v>
      </c>
      <c r="F3" s="10">
        <v>428</v>
      </c>
      <c r="G3" s="10">
        <v>441</v>
      </c>
      <c r="H3" s="10">
        <v>453</v>
      </c>
      <c r="I3" s="10">
        <v>467</v>
      </c>
      <c r="J3" s="10">
        <v>483</v>
      </c>
      <c r="K3" s="1"/>
      <c r="L3" s="1"/>
      <c r="M3" s="1"/>
      <c r="N3" s="3"/>
      <c r="O3" s="5"/>
    </row>
    <row x14ac:dyDescent="0.25" r="4" customHeight="1" ht="20.25">
      <c r="A4" s="9">
        <v>361</v>
      </c>
      <c r="B4" s="10">
        <v>374</v>
      </c>
      <c r="C4" s="10">
        <v>390</v>
      </c>
      <c r="D4" s="10">
        <v>404</v>
      </c>
      <c r="E4" s="10">
        <v>416</v>
      </c>
      <c r="F4" s="10">
        <v>429</v>
      </c>
      <c r="G4" s="10">
        <v>442</v>
      </c>
      <c r="H4" s="10">
        <v>455</v>
      </c>
      <c r="I4" s="10">
        <v>469</v>
      </c>
      <c r="J4" s="10">
        <v>485</v>
      </c>
      <c r="K4" s="1"/>
      <c r="L4" s="1"/>
      <c r="M4" s="1"/>
      <c r="N4" s="3"/>
      <c r="O4" s="5"/>
    </row>
    <row x14ac:dyDescent="0.25" r="5" customHeight="1" ht="20.25">
      <c r="A5" s="9">
        <v>361</v>
      </c>
      <c r="B5" s="10">
        <v>375</v>
      </c>
      <c r="C5" s="10">
        <v>390</v>
      </c>
      <c r="D5" s="10">
        <v>404</v>
      </c>
      <c r="E5" s="10">
        <v>416</v>
      </c>
      <c r="F5" s="10">
        <v>430</v>
      </c>
      <c r="G5" s="10">
        <v>443</v>
      </c>
      <c r="H5" s="10">
        <v>456</v>
      </c>
      <c r="I5" s="10">
        <v>469</v>
      </c>
      <c r="J5" s="10">
        <v>486</v>
      </c>
      <c r="K5" s="1"/>
      <c r="L5" s="34" t="s">
        <v>0</v>
      </c>
      <c r="M5" s="35">
        <f>COUNT(A2:J19)</f>
      </c>
      <c r="N5" s="3"/>
      <c r="O5" s="5"/>
    </row>
    <row x14ac:dyDescent="0.25" r="6" customHeight="1" ht="20.25">
      <c r="A6" s="9">
        <v>362</v>
      </c>
      <c r="B6" s="10">
        <v>376</v>
      </c>
      <c r="C6" s="10">
        <v>391</v>
      </c>
      <c r="D6" s="10">
        <v>405</v>
      </c>
      <c r="E6" s="10">
        <v>418</v>
      </c>
      <c r="F6" s="10">
        <v>432</v>
      </c>
      <c r="G6" s="10">
        <v>444</v>
      </c>
      <c r="H6" s="10">
        <v>456</v>
      </c>
      <c r="I6" s="10">
        <v>470</v>
      </c>
      <c r="J6" s="10">
        <v>486</v>
      </c>
      <c r="K6" s="1"/>
      <c r="L6" s="34" t="s">
        <v>1</v>
      </c>
      <c r="M6" s="35">
        <f>MIN(A2:J19)</f>
      </c>
      <c r="N6" s="3"/>
      <c r="O6" s="5"/>
    </row>
    <row x14ac:dyDescent="0.25" r="7" customHeight="1" ht="20.25">
      <c r="A7" s="9">
        <v>363</v>
      </c>
      <c r="B7" s="10">
        <v>377</v>
      </c>
      <c r="C7" s="10">
        <v>392</v>
      </c>
      <c r="D7" s="10">
        <v>405</v>
      </c>
      <c r="E7" s="10">
        <v>419</v>
      </c>
      <c r="F7" s="10">
        <v>432</v>
      </c>
      <c r="G7" s="10">
        <v>444</v>
      </c>
      <c r="H7" s="10">
        <v>458</v>
      </c>
      <c r="I7" s="10">
        <v>471</v>
      </c>
      <c r="J7" s="10">
        <v>487</v>
      </c>
      <c r="K7" s="1"/>
      <c r="L7" s="34" t="s">
        <v>2</v>
      </c>
      <c r="M7" s="35">
        <f>MAX(A2:J19)</f>
      </c>
      <c r="N7" s="3"/>
      <c r="O7" s="5"/>
    </row>
    <row x14ac:dyDescent="0.25" r="8" customHeight="1" ht="20.25">
      <c r="A8" s="9">
        <v>363</v>
      </c>
      <c r="B8" s="10">
        <v>378</v>
      </c>
      <c r="C8" s="10">
        <v>392</v>
      </c>
      <c r="D8" s="10">
        <v>405</v>
      </c>
      <c r="E8" s="10">
        <v>420</v>
      </c>
      <c r="F8" s="10">
        <v>433</v>
      </c>
      <c r="G8" s="10">
        <v>445</v>
      </c>
      <c r="H8" s="10">
        <v>458</v>
      </c>
      <c r="I8" s="10">
        <v>473</v>
      </c>
      <c r="J8" s="10">
        <v>487</v>
      </c>
      <c r="K8" s="1"/>
      <c r="L8" s="34" t="s">
        <v>34</v>
      </c>
      <c r="M8" s="35">
        <f>M7-M6</f>
      </c>
      <c r="N8" s="3"/>
      <c r="O8" s="5"/>
    </row>
    <row x14ac:dyDescent="0.25" r="9" customHeight="1" ht="20.25">
      <c r="A9" s="9">
        <v>363</v>
      </c>
      <c r="B9" s="10">
        <v>378</v>
      </c>
      <c r="C9" s="10">
        <v>392</v>
      </c>
      <c r="D9" s="10">
        <v>405</v>
      </c>
      <c r="E9" s="10">
        <v>420</v>
      </c>
      <c r="F9" s="10">
        <v>433</v>
      </c>
      <c r="G9" s="10">
        <v>445</v>
      </c>
      <c r="H9" s="10">
        <v>458</v>
      </c>
      <c r="I9" s="10">
        <v>473</v>
      </c>
      <c r="J9" s="10">
        <v>487</v>
      </c>
      <c r="K9" s="1"/>
      <c r="L9" s="34" t="s">
        <v>35</v>
      </c>
      <c r="M9" s="36">
        <f>1+3.322*LOG(M5)</f>
      </c>
      <c r="N9" s="3"/>
      <c r="O9" s="5"/>
    </row>
    <row x14ac:dyDescent="0.25" r="10" customHeight="1" ht="20.25">
      <c r="A10" s="9">
        <v>364</v>
      </c>
      <c r="B10" s="10">
        <v>380</v>
      </c>
      <c r="C10" s="10">
        <v>394</v>
      </c>
      <c r="D10" s="10">
        <v>406</v>
      </c>
      <c r="E10" s="10">
        <v>420</v>
      </c>
      <c r="F10" s="10">
        <v>435</v>
      </c>
      <c r="G10" s="10">
        <v>447</v>
      </c>
      <c r="H10" s="10">
        <v>460</v>
      </c>
      <c r="I10" s="10">
        <v>475</v>
      </c>
      <c r="J10" s="10">
        <v>488</v>
      </c>
      <c r="K10" s="1"/>
      <c r="L10" s="34" t="s">
        <v>36</v>
      </c>
      <c r="M10" s="36">
        <f>M8/M9</f>
      </c>
      <c r="N10" s="35">
        <f>ROUND(M10, 0)</f>
      </c>
      <c r="O10" s="5"/>
    </row>
    <row x14ac:dyDescent="0.25" r="11" customHeight="1" ht="20.25">
      <c r="A11" s="9">
        <v>365</v>
      </c>
      <c r="B11" s="10">
        <v>381</v>
      </c>
      <c r="C11" s="10">
        <v>395</v>
      </c>
      <c r="D11" s="10">
        <v>407</v>
      </c>
      <c r="E11" s="10">
        <v>421</v>
      </c>
      <c r="F11" s="10">
        <v>436</v>
      </c>
      <c r="G11" s="10">
        <v>447</v>
      </c>
      <c r="H11" s="10">
        <v>461</v>
      </c>
      <c r="I11" s="10">
        <v>475</v>
      </c>
      <c r="J11" s="10">
        <v>490</v>
      </c>
      <c r="K11" s="1"/>
      <c r="L11" s="1"/>
      <c r="M11" s="1"/>
      <c r="N11" s="3"/>
      <c r="O11" s="5"/>
    </row>
    <row x14ac:dyDescent="0.25" r="12" customHeight="1" ht="20.25">
      <c r="A12" s="9">
        <v>366</v>
      </c>
      <c r="B12" s="10">
        <v>382</v>
      </c>
      <c r="C12" s="10">
        <v>396</v>
      </c>
      <c r="D12" s="10">
        <v>407</v>
      </c>
      <c r="E12" s="10">
        <v>423</v>
      </c>
      <c r="F12" s="10">
        <v>436</v>
      </c>
      <c r="G12" s="10">
        <v>448</v>
      </c>
      <c r="H12" s="10">
        <v>462</v>
      </c>
      <c r="I12" s="10">
        <v>475</v>
      </c>
      <c r="J12" s="10">
        <v>491</v>
      </c>
      <c r="K12" s="1"/>
      <c r="L12" s="1"/>
      <c r="M12" s="1"/>
      <c r="N12" s="3"/>
      <c r="O12" s="5"/>
    </row>
    <row x14ac:dyDescent="0.25" r="13" customHeight="1" ht="20.25">
      <c r="A13" s="9">
        <v>367</v>
      </c>
      <c r="B13" s="10">
        <v>382</v>
      </c>
      <c r="C13" s="10">
        <v>398</v>
      </c>
      <c r="D13" s="10">
        <v>407</v>
      </c>
      <c r="E13" s="10">
        <v>423</v>
      </c>
      <c r="F13" s="10">
        <v>436</v>
      </c>
      <c r="G13" s="10">
        <v>448</v>
      </c>
      <c r="H13" s="10">
        <v>462</v>
      </c>
      <c r="I13" s="10">
        <v>478</v>
      </c>
      <c r="J13" s="10">
        <v>491</v>
      </c>
      <c r="K13" s="1"/>
      <c r="L13" s="1"/>
      <c r="M13" s="1"/>
      <c r="N13" s="3"/>
      <c r="O13" s="5"/>
    </row>
    <row x14ac:dyDescent="0.25" r="14" customHeight="1" ht="20.25">
      <c r="A14" s="9">
        <v>368</v>
      </c>
      <c r="B14" s="10">
        <v>382</v>
      </c>
      <c r="C14" s="10">
        <v>400</v>
      </c>
      <c r="D14" s="10">
        <v>408</v>
      </c>
      <c r="E14" s="10">
        <v>424</v>
      </c>
      <c r="F14" s="10">
        <v>436</v>
      </c>
      <c r="G14" s="10">
        <v>448</v>
      </c>
      <c r="H14" s="10">
        <v>463</v>
      </c>
      <c r="I14" s="10">
        <v>478</v>
      </c>
      <c r="J14" s="10">
        <v>492</v>
      </c>
      <c r="K14" s="1"/>
      <c r="L14" s="1"/>
      <c r="M14" s="1"/>
      <c r="N14" s="3"/>
      <c r="O14" s="5"/>
    </row>
    <row x14ac:dyDescent="0.25" r="15" customHeight="1" ht="20.25">
      <c r="A15" s="9">
        <v>369</v>
      </c>
      <c r="B15" s="10">
        <v>383</v>
      </c>
      <c r="C15" s="10">
        <v>401</v>
      </c>
      <c r="D15" s="10">
        <v>408</v>
      </c>
      <c r="E15" s="10">
        <v>424</v>
      </c>
      <c r="F15" s="10">
        <v>437</v>
      </c>
      <c r="G15" s="10">
        <v>449</v>
      </c>
      <c r="H15" s="10">
        <v>464</v>
      </c>
      <c r="I15" s="10">
        <v>479</v>
      </c>
      <c r="J15" s="10">
        <v>493</v>
      </c>
      <c r="K15" s="1"/>
      <c r="L15" s="1"/>
      <c r="M15" s="1"/>
      <c r="N15" s="3"/>
      <c r="O15" s="5"/>
    </row>
    <row x14ac:dyDescent="0.25" r="16" customHeight="1" ht="20.25">
      <c r="A16" s="9">
        <v>370</v>
      </c>
      <c r="B16" s="10">
        <v>384</v>
      </c>
      <c r="C16" s="10">
        <v>402</v>
      </c>
      <c r="D16" s="10">
        <v>409</v>
      </c>
      <c r="E16" s="10">
        <v>425</v>
      </c>
      <c r="F16" s="10">
        <v>438</v>
      </c>
      <c r="G16" s="10">
        <v>451</v>
      </c>
      <c r="H16" s="10">
        <v>464</v>
      </c>
      <c r="I16" s="10">
        <v>480</v>
      </c>
      <c r="J16" s="10">
        <v>493</v>
      </c>
      <c r="K16" s="1"/>
      <c r="L16" s="1"/>
      <c r="M16" s="1"/>
      <c r="N16" s="3"/>
      <c r="O16" s="5"/>
    </row>
    <row x14ac:dyDescent="0.25" r="17" customHeight="1" ht="20.25">
      <c r="A17" s="9">
        <v>370</v>
      </c>
      <c r="B17" s="10">
        <v>384</v>
      </c>
      <c r="C17" s="10">
        <v>402</v>
      </c>
      <c r="D17" s="10">
        <v>410</v>
      </c>
      <c r="E17" s="10">
        <v>426</v>
      </c>
      <c r="F17" s="10">
        <v>438</v>
      </c>
      <c r="G17" s="10">
        <v>451</v>
      </c>
      <c r="H17" s="10">
        <v>464</v>
      </c>
      <c r="I17" s="10">
        <v>480</v>
      </c>
      <c r="J17" s="10">
        <v>494</v>
      </c>
      <c r="K17" s="1"/>
      <c r="L17" s="1"/>
      <c r="M17" s="1"/>
      <c r="N17" s="3"/>
      <c r="O17" s="5"/>
    </row>
    <row x14ac:dyDescent="0.25" r="18" customHeight="1" ht="20.25">
      <c r="A18" s="9">
        <v>371</v>
      </c>
      <c r="B18" s="10">
        <v>385</v>
      </c>
      <c r="C18" s="10">
        <v>402</v>
      </c>
      <c r="D18" s="10">
        <v>412</v>
      </c>
      <c r="E18" s="10">
        <v>427</v>
      </c>
      <c r="F18" s="10">
        <v>439</v>
      </c>
      <c r="G18" s="10">
        <v>452</v>
      </c>
      <c r="H18" s="10">
        <v>465</v>
      </c>
      <c r="I18" s="10">
        <v>481</v>
      </c>
      <c r="J18" s="10">
        <v>495</v>
      </c>
      <c r="K18" s="1"/>
      <c r="L18" s="1"/>
      <c r="M18" s="1"/>
      <c r="N18" s="3"/>
      <c r="O18" s="5"/>
    </row>
    <row x14ac:dyDescent="0.25" r="19" customHeight="1" ht="20.25">
      <c r="A19" s="9">
        <v>372</v>
      </c>
      <c r="B19" s="10">
        <v>386</v>
      </c>
      <c r="C19" s="10">
        <v>403</v>
      </c>
      <c r="D19" s="10">
        <v>412</v>
      </c>
      <c r="E19" s="10">
        <v>428</v>
      </c>
      <c r="F19" s="10">
        <v>440</v>
      </c>
      <c r="G19" s="10">
        <v>452</v>
      </c>
      <c r="H19" s="10">
        <v>465</v>
      </c>
      <c r="I19" s="10">
        <v>482</v>
      </c>
      <c r="J19" s="10">
        <v>495</v>
      </c>
      <c r="K19" s="1"/>
      <c r="L19" s="1"/>
      <c r="M19" s="1"/>
      <c r="N19" s="3"/>
      <c r="O19" s="5"/>
    </row>
    <row x14ac:dyDescent="0.25" r="20" customHeight="1" ht="20.25">
      <c r="A20" s="3"/>
      <c r="B20" s="1"/>
      <c r="C20" s="1"/>
      <c r="D20" s="1"/>
      <c r="E20" s="4"/>
      <c r="F20" s="3"/>
      <c r="G20" s="4"/>
      <c r="H20" s="3"/>
      <c r="I20" s="4"/>
      <c r="J20" s="3"/>
      <c r="K20" s="1"/>
      <c r="L20" s="1"/>
      <c r="M20" s="1"/>
      <c r="N20" s="3"/>
      <c r="O20" s="5"/>
    </row>
    <row x14ac:dyDescent="0.25" r="21" customHeight="1" ht="18.75">
      <c r="A21" s="3"/>
      <c r="B21" s="1"/>
      <c r="C21" s="1"/>
      <c r="D21" s="1"/>
      <c r="E21" s="4"/>
      <c r="F21" s="3"/>
      <c r="G21" s="4"/>
      <c r="H21" s="3"/>
      <c r="I21" s="4"/>
      <c r="J21" s="3"/>
      <c r="K21" s="1"/>
      <c r="L21" s="1"/>
      <c r="M21" s="1"/>
      <c r="N21" s="3"/>
      <c r="O21" s="5"/>
    </row>
    <row x14ac:dyDescent="0.25" r="22" customHeight="1" ht="19.5">
      <c r="A22" s="19" t="s">
        <v>37</v>
      </c>
      <c r="B22" s="19" t="s">
        <v>38</v>
      </c>
      <c r="C22" s="19" t="s">
        <v>39</v>
      </c>
      <c r="D22" s="19" t="s">
        <v>5</v>
      </c>
      <c r="E22" s="19" t="s">
        <v>6</v>
      </c>
      <c r="F22" s="19" t="s">
        <v>7</v>
      </c>
      <c r="G22" s="19" t="s">
        <v>8</v>
      </c>
      <c r="H22" s="19" t="s">
        <v>9</v>
      </c>
      <c r="I22" s="19" t="s">
        <v>10</v>
      </c>
      <c r="J22" s="19" t="s">
        <v>40</v>
      </c>
      <c r="K22" s="20" t="s">
        <v>12</v>
      </c>
      <c r="L22" s="20" t="s">
        <v>13</v>
      </c>
      <c r="M22" s="20" t="s">
        <v>14</v>
      </c>
      <c r="N22" s="19" t="s">
        <v>41</v>
      </c>
      <c r="O22" s="20" t="s">
        <v>42</v>
      </c>
    </row>
    <row x14ac:dyDescent="0.25" r="23" customHeight="1" ht="19.5">
      <c r="A23" s="35">
        <f>M6</f>
      </c>
      <c r="B23" s="35">
        <f>A23+15</f>
      </c>
      <c r="C23" s="36">
        <f>AVERAGE(A23:B23)</f>
      </c>
      <c r="D23" s="35">
        <f>COUNTIFS($A$2:$J$19, "&gt;="&amp;A23, $A$2:$J$19, "&lt;="&amp;B23)</f>
      </c>
      <c r="E23" s="37">
        <f>D23/$D$32</f>
      </c>
      <c r="F23" s="35">
        <f>D23</f>
      </c>
      <c r="G23" s="37">
        <f>F23/$D$32</f>
      </c>
      <c r="H23" s="35">
        <f>D32</f>
      </c>
      <c r="I23" s="37">
        <f>H23/$D$32</f>
      </c>
      <c r="J23" s="35">
        <f>C23*D23</f>
      </c>
      <c r="K23" s="36">
        <f>C23-$B$34</f>
      </c>
      <c r="L23" s="36">
        <f>D23*ABS(K23)</f>
      </c>
      <c r="M23" s="36">
        <f>D23*(K23*K23)</f>
      </c>
      <c r="N23" s="36">
        <f>D23*(K23^3)</f>
      </c>
      <c r="O23" s="36">
        <f>D23*(K23^4)</f>
      </c>
    </row>
    <row x14ac:dyDescent="0.25" r="24" customHeight="1" ht="19.5">
      <c r="A24" s="35">
        <f>B23+1</f>
      </c>
      <c r="B24" s="35">
        <f>A24+15</f>
      </c>
      <c r="C24" s="36">
        <f>AVERAGE(A24:B24)</f>
      </c>
      <c r="D24" s="35">
        <f>COUNTIFS($A$2:$J$19, "&gt;="&amp;A24, $A$2:$J$19, "&lt;="&amp;B24)</f>
      </c>
      <c r="E24" s="37">
        <f>D24/$D$32</f>
      </c>
      <c r="F24" s="35">
        <f>F23+D24</f>
      </c>
      <c r="G24" s="37">
        <f>F24/$D$32</f>
      </c>
      <c r="H24" s="35">
        <f>H23-D23</f>
      </c>
      <c r="I24" s="37">
        <f>H24/$D$32</f>
      </c>
      <c r="J24" s="36">
        <f>C24*D24</f>
      </c>
      <c r="K24" s="36">
        <f>C24-$B$34</f>
      </c>
      <c r="L24" s="36">
        <f>D24*ABS(K24)</f>
      </c>
      <c r="M24" s="36">
        <f>D24*(K24*K24)</f>
      </c>
      <c r="N24" s="36">
        <f>D24*(K24^3)</f>
      </c>
      <c r="O24" s="36">
        <f>D24*(K24^4)</f>
      </c>
    </row>
    <row x14ac:dyDescent="0.25" r="25" customHeight="1" ht="18.75">
      <c r="A25" s="35">
        <f>B24+1</f>
      </c>
      <c r="B25" s="35">
        <f>A25+15</f>
      </c>
      <c r="C25" s="36">
        <f>AVERAGE(A25:B25)</f>
      </c>
      <c r="D25" s="35">
        <f>COUNTIFS($A$2:$J$19, "&gt;="&amp;A25, $A$2:$J$19, "&lt;="&amp;B25)</f>
      </c>
      <c r="E25" s="37">
        <f>D25/$D$32</f>
      </c>
      <c r="F25" s="35">
        <f>F24+D25</f>
      </c>
      <c r="G25" s="37">
        <f>F25/$D$32</f>
      </c>
      <c r="H25" s="35">
        <f>H24-D24</f>
      </c>
      <c r="I25" s="37">
        <f>H25/$D$32</f>
      </c>
      <c r="J25" s="36">
        <f>C25*D25</f>
      </c>
      <c r="K25" s="36">
        <f>C25-$B$34</f>
      </c>
      <c r="L25" s="36">
        <f>D25*ABS(K25)</f>
      </c>
      <c r="M25" s="36">
        <f>D25*(K25*K25)</f>
      </c>
      <c r="N25" s="36">
        <f>D25*(K25^3)</f>
      </c>
      <c r="O25" s="36">
        <f>D25*(K25^4)</f>
      </c>
    </row>
    <row x14ac:dyDescent="0.25" r="26" customHeight="1" ht="18.75">
      <c r="A26" s="35">
        <f>B25+1</f>
      </c>
      <c r="B26" s="35">
        <f>A26+15</f>
      </c>
      <c r="C26" s="36">
        <f>AVERAGE(A26:B26)</f>
      </c>
      <c r="D26" s="35">
        <f>COUNTIFS($A$2:$J$19, "&gt;="&amp;A26, $A$2:$J$19, "&lt;="&amp;B26)</f>
      </c>
      <c r="E26" s="37">
        <f>D26/$D$32</f>
      </c>
      <c r="F26" s="35">
        <f>F25+D26</f>
      </c>
      <c r="G26" s="37">
        <f>F26/$D$32</f>
      </c>
      <c r="H26" s="35">
        <f>H25-D25</f>
      </c>
      <c r="I26" s="37">
        <f>H26/$D$32</f>
      </c>
      <c r="J26" s="35">
        <f>C26*D26</f>
      </c>
      <c r="K26" s="36">
        <f>C26-$B$34</f>
      </c>
      <c r="L26" s="36">
        <f>D26*ABS(K26)</f>
      </c>
      <c r="M26" s="36">
        <f>D26*(K26*K26)</f>
      </c>
      <c r="N26" s="36">
        <f>D26*(K26^3)</f>
      </c>
      <c r="O26" s="36">
        <f>D26*(K26^4)</f>
      </c>
    </row>
    <row x14ac:dyDescent="0.25" r="27" customHeight="1" ht="18.75">
      <c r="A27" s="35">
        <f>B26+1</f>
      </c>
      <c r="B27" s="35">
        <f>A27+15</f>
      </c>
      <c r="C27" s="36">
        <f>AVERAGE(A27:B27)</f>
      </c>
      <c r="D27" s="35">
        <f>COUNTIFS($A$2:$J$19, "&gt;="&amp;A27, $A$2:$J$19, "&lt;="&amp;B27)</f>
      </c>
      <c r="E27" s="37">
        <f>D27/$D$32</f>
      </c>
      <c r="F27" s="38">
        <f>F26+D27</f>
      </c>
      <c r="G27" s="37">
        <f>F27/$D$32</f>
      </c>
      <c r="H27" s="35">
        <f>H26-D26</f>
      </c>
      <c r="I27" s="37">
        <f>H27/$D$32</f>
      </c>
      <c r="J27" s="36">
        <f>C27*D27</f>
      </c>
      <c r="K27" s="36">
        <f>C27-$B$34</f>
      </c>
      <c r="L27" s="36">
        <f>D27*ABS(K27)</f>
      </c>
      <c r="M27" s="36">
        <f>D27*(K27*K27)</f>
      </c>
      <c r="N27" s="36">
        <f>D27*(K27^3)</f>
      </c>
      <c r="O27" s="36">
        <f>D27*(K27^4)</f>
      </c>
    </row>
    <row x14ac:dyDescent="0.25" r="28" customHeight="1" ht="18.75">
      <c r="A28" s="35">
        <f>B27+1</f>
      </c>
      <c r="B28" s="35">
        <f>A28+15</f>
      </c>
      <c r="C28" s="36">
        <f>AVERAGE(A28:B28)</f>
      </c>
      <c r="D28" s="35">
        <f>COUNTIFS($A$2:$J$19, "&gt;="&amp;A28, $A$2:$J$19, "&lt;="&amp;B28)</f>
      </c>
      <c r="E28" s="37">
        <f>D28/$D$32</f>
      </c>
      <c r="F28" s="35">
        <f>F27+D28</f>
      </c>
      <c r="G28" s="37">
        <f>F28/$D$32</f>
      </c>
      <c r="H28" s="35">
        <f>H27-D27</f>
      </c>
      <c r="I28" s="37">
        <f>H28/$D$32</f>
      </c>
      <c r="J28" s="35">
        <f>C28*D28</f>
      </c>
      <c r="K28" s="36">
        <f>C28-$B$34</f>
      </c>
      <c r="L28" s="36">
        <f>D28*ABS(K28)</f>
      </c>
      <c r="M28" s="36">
        <f>D28*(K28*K28)</f>
      </c>
      <c r="N28" s="36">
        <f>D28*(K28^3)</f>
      </c>
      <c r="O28" s="36">
        <f>D28*(K28^4)</f>
      </c>
    </row>
    <row x14ac:dyDescent="0.25" r="29" customHeight="1" ht="18.75">
      <c r="A29" s="35">
        <f>B28+1</f>
      </c>
      <c r="B29" s="35">
        <f>A29+15</f>
      </c>
      <c r="C29" s="36">
        <f>AVERAGE(A29:B29)</f>
      </c>
      <c r="D29" s="35">
        <f>COUNTIFS($A$2:$J$19, "&gt;="&amp;A29, $A$2:$J$19, "&lt;="&amp;B29)</f>
      </c>
      <c r="E29" s="37">
        <f>D29/$D$32</f>
      </c>
      <c r="F29" s="35">
        <f>F28+D29</f>
      </c>
      <c r="G29" s="37">
        <f>F29/$D$32</f>
      </c>
      <c r="H29" s="35">
        <f>H28-D28</f>
      </c>
      <c r="I29" s="37">
        <f>H29/$D$32</f>
      </c>
      <c r="J29" s="36">
        <f>C29*D29</f>
      </c>
      <c r="K29" s="36">
        <f>C29-$B$34</f>
      </c>
      <c r="L29" s="36">
        <f>D29*ABS(K29)</f>
      </c>
      <c r="M29" s="36">
        <f>D29*(K29*K29)</f>
      </c>
      <c r="N29" s="36">
        <f>D29*(K29^3)</f>
      </c>
      <c r="O29" s="36">
        <f>D29*(K29^4)</f>
      </c>
    </row>
    <row x14ac:dyDescent="0.25" r="30" customHeight="1" ht="18.75">
      <c r="A30" s="35">
        <f>B29+1</f>
      </c>
      <c r="B30" s="35">
        <f>A30+15</f>
      </c>
      <c r="C30" s="36">
        <f>AVERAGE(A30:B30)</f>
      </c>
      <c r="D30" s="35">
        <f>COUNTIFS($A$2:$J$19, "&gt;="&amp;A30, $A$2:$J$19, "&lt;="&amp;B30)</f>
      </c>
      <c r="E30" s="37">
        <f>D30/$D$32</f>
      </c>
      <c r="F30" s="35">
        <f>F29+D30</f>
      </c>
      <c r="G30" s="37">
        <f>F30/$D$32</f>
      </c>
      <c r="H30" s="35">
        <f>H29-D29</f>
      </c>
      <c r="I30" s="37">
        <f>H30/$D$32</f>
      </c>
      <c r="J30" s="35">
        <f>C30*D30</f>
      </c>
      <c r="K30" s="36">
        <f>C30-$B$34</f>
      </c>
      <c r="L30" s="36">
        <f>D30*ABS(K30)</f>
      </c>
      <c r="M30" s="36">
        <f>D30*(K30*K30)</f>
      </c>
      <c r="N30" s="36">
        <f>D30*(K30^3)</f>
      </c>
      <c r="O30" s="36">
        <f>D30*(K30^4)</f>
      </c>
    </row>
    <row x14ac:dyDescent="0.25" r="31" customHeight="1" ht="18.75">
      <c r="A31" s="35">
        <f>B30+1</f>
      </c>
      <c r="B31" s="35">
        <f>A31+15</f>
      </c>
      <c r="C31" s="36">
        <f>AVERAGE(A31:B31)</f>
      </c>
      <c r="D31" s="35">
        <f>COUNTIFS($A$2:$J$19, "&gt;="&amp;A31, $A$2:$J$19, "&lt;="&amp;B31)</f>
      </c>
      <c r="E31" s="37">
        <f>D31/$D$32</f>
      </c>
      <c r="F31" s="35">
        <f>F30+D31</f>
      </c>
      <c r="G31" s="37">
        <f>F31/$D$32</f>
      </c>
      <c r="H31" s="35">
        <f>H30-D30</f>
      </c>
      <c r="I31" s="37">
        <f>H31/$D$32</f>
      </c>
      <c r="J31" s="35">
        <f>C31*D31</f>
      </c>
      <c r="K31" s="36">
        <f>C31-$B$34</f>
      </c>
      <c r="L31" s="36">
        <f>D31*ABS(K31)</f>
      </c>
      <c r="M31" s="36">
        <f>D31*(K31*K31)</f>
      </c>
      <c r="N31" s="36">
        <f>D31*(K31^3)</f>
      </c>
      <c r="O31" s="36">
        <f>D31*(K31^4)</f>
      </c>
    </row>
    <row x14ac:dyDescent="0.25" r="32" customHeight="1" ht="18.75">
      <c r="A32" s="39"/>
      <c r="B32" s="34"/>
      <c r="C32" s="34"/>
      <c r="D32" s="35">
        <f>SUM(D23:D31)</f>
      </c>
      <c r="E32" s="37">
        <f>SUM(E23:E31)</f>
      </c>
      <c r="F32" s="39"/>
      <c r="G32" s="40"/>
      <c r="H32" s="39"/>
      <c r="I32" s="40"/>
      <c r="J32" s="35">
        <f>SUM(J23:J31)</f>
      </c>
      <c r="K32" s="34"/>
      <c r="L32" s="36">
        <f>SUM(L23:L31)</f>
      </c>
      <c r="M32" s="36">
        <f>SUM(M23:M31)</f>
      </c>
      <c r="N32" s="36">
        <f>SUM(N23:N31)</f>
      </c>
      <c r="O32" s="36">
        <f>SUM(O23:O31)</f>
      </c>
    </row>
    <row x14ac:dyDescent="0.25" r="33" customHeight="1" ht="18.75">
      <c r="A33" s="3"/>
      <c r="B33" s="1"/>
      <c r="C33" s="1"/>
      <c r="D33" s="1"/>
      <c r="E33" s="4"/>
      <c r="F33" s="3"/>
      <c r="G33" s="4"/>
      <c r="H33" s="3"/>
      <c r="I33" s="4"/>
      <c r="J33" s="3"/>
      <c r="K33" s="1"/>
      <c r="L33" s="1"/>
      <c r="M33" s="1"/>
      <c r="N33" s="3"/>
      <c r="O33" s="5"/>
    </row>
    <row x14ac:dyDescent="0.25" r="34" customHeight="1" ht="18.75">
      <c r="A34" s="41" t="s">
        <v>20</v>
      </c>
      <c r="B34" s="1">
        <f>J32/D32</f>
      </c>
      <c r="C34" s="1"/>
      <c r="D34" s="1"/>
      <c r="E34" s="4"/>
      <c r="F34" s="3"/>
      <c r="G34" s="4"/>
      <c r="H34" s="3"/>
      <c r="I34" s="4"/>
      <c r="J34" s="3"/>
      <c r="K34" s="1"/>
      <c r="L34" s="1"/>
      <c r="M34" s="1"/>
      <c r="N34" s="3"/>
      <c r="O34" s="5"/>
    </row>
    <row x14ac:dyDescent="0.25" r="35" customHeight="1" ht="18.75">
      <c r="A35" s="41" t="s">
        <v>23</v>
      </c>
      <c r="B35" s="1">
        <f>A27+((D35-F26)/D27)*N10</f>
      </c>
      <c r="C35" s="41" t="s">
        <v>24</v>
      </c>
      <c r="D35" s="3">
        <f>D32/2</f>
      </c>
      <c r="E35" s="4"/>
      <c r="F35" s="3"/>
      <c r="G35" s="4"/>
      <c r="H35" s="3"/>
      <c r="I35" s="4"/>
      <c r="J35" s="3"/>
      <c r="K35" s="1" t="s">
        <v>19</v>
      </c>
      <c r="L35" s="1">
        <f>N32/(D32*B65^3)</f>
      </c>
      <c r="M35" s="1"/>
      <c r="N35" s="3"/>
      <c r="O35" s="5"/>
    </row>
    <row x14ac:dyDescent="0.25" r="36" customHeight="1" ht="18.75">
      <c r="A36" s="41" t="s">
        <v>43</v>
      </c>
      <c r="B36" s="1">
        <f>A25+(D36/(D36+F36)*N10)</f>
      </c>
      <c r="C36" s="41" t="s">
        <v>44</v>
      </c>
      <c r="D36" s="3">
        <f>D25-D24</f>
      </c>
      <c r="E36" s="41" t="s">
        <v>45</v>
      </c>
      <c r="F36" s="3">
        <f>D25-D26</f>
      </c>
      <c r="G36" s="4"/>
      <c r="H36" s="3"/>
      <c r="I36" s="4"/>
      <c r="J36" s="3"/>
      <c r="K36" s="1"/>
      <c r="L36" s="1"/>
      <c r="M36" s="1"/>
      <c r="N36" s="3"/>
      <c r="O36" s="5"/>
    </row>
    <row x14ac:dyDescent="0.25" r="37" customHeight="1" ht="18.75">
      <c r="A37" s="3"/>
      <c r="B37" s="1"/>
      <c r="C37" s="1"/>
      <c r="D37" s="1"/>
      <c r="E37" s="4"/>
      <c r="F37" s="3"/>
      <c r="G37" s="4"/>
      <c r="H37" s="3"/>
      <c r="I37" s="4"/>
      <c r="J37" s="3"/>
      <c r="K37" s="1" t="s">
        <v>22</v>
      </c>
      <c r="L37" s="1">
        <f>O32/(D32*B65^4)</f>
      </c>
      <c r="M37" s="1"/>
      <c r="N37" s="3"/>
      <c r="O37" s="5"/>
    </row>
    <row x14ac:dyDescent="0.25" r="38" customHeight="1" ht="18.75">
      <c r="A38" s="3"/>
      <c r="B38" s="1"/>
      <c r="C38" s="1"/>
      <c r="D38" s="1"/>
      <c r="E38" s="4"/>
      <c r="F38" s="3"/>
      <c r="G38" s="4"/>
      <c r="H38" s="3"/>
      <c r="I38" s="4"/>
      <c r="J38" s="3"/>
      <c r="K38" s="1"/>
      <c r="L38" s="1"/>
      <c r="M38" s="1"/>
      <c r="N38" s="3"/>
      <c r="O38" s="5"/>
    </row>
    <row x14ac:dyDescent="0.25" r="39" customHeight="1" ht="18.75">
      <c r="A39" s="3"/>
      <c r="B39" s="1"/>
      <c r="C39" s="1"/>
      <c r="D39" s="1"/>
      <c r="E39" s="4"/>
      <c r="F39" s="3"/>
      <c r="G39" s="4"/>
      <c r="H39" s="3"/>
      <c r="I39" s="4"/>
      <c r="J39" s="3"/>
      <c r="K39" s="1"/>
      <c r="L39" s="1"/>
      <c r="M39" s="1"/>
      <c r="N39" s="3"/>
      <c r="O39" s="5"/>
    </row>
    <row x14ac:dyDescent="0.25" r="40" customHeight="1" ht="18.75">
      <c r="A40" s="41" t="s">
        <v>46</v>
      </c>
      <c r="B40" s="1">
        <f>A27+((D40-F26)/D27)*N10</f>
      </c>
      <c r="C40" s="41" t="s">
        <v>24</v>
      </c>
      <c r="D40" s="3">
        <f>D32*2/4</f>
      </c>
      <c r="E40" s="4"/>
      <c r="F40" s="3"/>
      <c r="G40" s="4"/>
      <c r="H40" s="3"/>
      <c r="I40" s="4"/>
      <c r="J40" s="3"/>
      <c r="K40" s="1"/>
      <c r="L40" s="1"/>
      <c r="M40" s="1"/>
      <c r="N40" s="3"/>
      <c r="O40" s="5"/>
    </row>
    <row x14ac:dyDescent="0.25" r="41" customHeight="1" ht="18.75">
      <c r="A41" s="3"/>
      <c r="B41" s="1"/>
      <c r="C41" s="1"/>
      <c r="D41" s="1"/>
      <c r="E41" s="4"/>
      <c r="F41" s="3"/>
      <c r="G41" s="4"/>
      <c r="H41" s="3"/>
      <c r="I41" s="4"/>
      <c r="J41" s="3"/>
      <c r="K41" s="1"/>
      <c r="L41" s="1"/>
      <c r="M41" s="1"/>
      <c r="N41" s="3"/>
      <c r="O41" s="5"/>
    </row>
    <row x14ac:dyDescent="0.25" r="42" customHeight="1" ht="18.75">
      <c r="A42" s="3"/>
      <c r="B42" s="1"/>
      <c r="C42" s="1"/>
      <c r="D42" s="1"/>
      <c r="E42" s="4"/>
      <c r="F42" s="3"/>
      <c r="G42" s="4"/>
      <c r="H42" s="3"/>
      <c r="I42" s="4"/>
      <c r="J42" s="3"/>
      <c r="K42" s="1"/>
      <c r="L42" s="1"/>
      <c r="M42" s="1"/>
      <c r="N42" s="3"/>
      <c r="O42" s="5"/>
    </row>
    <row x14ac:dyDescent="0.25" r="43" customHeight="1" ht="18.75">
      <c r="A43" s="3"/>
      <c r="B43" s="1"/>
      <c r="C43" s="1"/>
      <c r="D43" s="1"/>
      <c r="E43" s="4"/>
      <c r="F43" s="3"/>
      <c r="G43" s="4"/>
      <c r="H43" s="3"/>
      <c r="I43" s="4"/>
      <c r="J43" s="3"/>
      <c r="K43" s="1"/>
      <c r="L43" s="1"/>
      <c r="M43" s="1"/>
      <c r="N43" s="3"/>
      <c r="O43" s="5"/>
    </row>
    <row x14ac:dyDescent="0.25" r="44" customHeight="1" ht="18.75">
      <c r="A44" s="3"/>
      <c r="B44" s="1"/>
      <c r="C44" s="1"/>
      <c r="D44" s="1"/>
      <c r="E44" s="4"/>
      <c r="F44" s="3"/>
      <c r="G44" s="4"/>
      <c r="H44" s="3"/>
      <c r="I44" s="4"/>
      <c r="J44" s="3"/>
      <c r="K44" s="1"/>
      <c r="L44" s="1"/>
      <c r="M44" s="1"/>
      <c r="N44" s="3"/>
      <c r="O44" s="5"/>
    </row>
    <row x14ac:dyDescent="0.25" r="45" customHeight="1" ht="18.75">
      <c r="A45" s="3"/>
      <c r="B45" s="1"/>
      <c r="C45" s="1"/>
      <c r="D45" s="1"/>
      <c r="E45" s="4"/>
      <c r="F45" s="3"/>
      <c r="G45" s="4"/>
      <c r="H45" s="3"/>
      <c r="I45" s="4"/>
      <c r="J45" s="3"/>
      <c r="K45" s="1"/>
      <c r="L45" s="1"/>
      <c r="M45" s="1"/>
      <c r="N45" s="3"/>
      <c r="O45" s="5"/>
    </row>
    <row x14ac:dyDescent="0.25" r="46" customHeight="1" ht="18.75">
      <c r="A46" s="41" t="s">
        <v>47</v>
      </c>
      <c r="B46" s="1">
        <f>A29+((D46-F28)/D29)*N10</f>
      </c>
      <c r="C46" s="41" t="s">
        <v>24</v>
      </c>
      <c r="D46" s="3">
        <f>D32*8/10</f>
      </c>
      <c r="E46" s="4"/>
      <c r="F46" s="3"/>
      <c r="G46" s="4"/>
      <c r="H46" s="3"/>
      <c r="I46" s="4"/>
      <c r="J46" s="3"/>
      <c r="K46" s="1"/>
      <c r="L46" s="1"/>
      <c r="M46" s="1"/>
      <c r="N46" s="3"/>
      <c r="O46" s="5"/>
    </row>
    <row x14ac:dyDescent="0.25" r="47" customHeight="1" ht="18.75">
      <c r="A47" s="3"/>
      <c r="B47" s="1"/>
      <c r="C47" s="1"/>
      <c r="D47" s="1"/>
      <c r="E47" s="4"/>
      <c r="F47" s="3"/>
      <c r="G47" s="4"/>
      <c r="H47" s="3"/>
      <c r="I47" s="4"/>
      <c r="J47" s="3"/>
      <c r="K47" s="1"/>
      <c r="L47" s="1"/>
      <c r="M47" s="1"/>
      <c r="N47" s="3"/>
      <c r="O47" s="5"/>
    </row>
    <row x14ac:dyDescent="0.25" r="48" customHeight="1" ht="18.75">
      <c r="A48" s="3"/>
      <c r="B48" s="1"/>
      <c r="C48" s="1"/>
      <c r="D48" s="1"/>
      <c r="E48" s="4"/>
      <c r="F48" s="3"/>
      <c r="G48" s="4"/>
      <c r="H48" s="3"/>
      <c r="I48" s="4"/>
      <c r="J48" s="3"/>
      <c r="K48" s="1"/>
      <c r="L48" s="1"/>
      <c r="M48" s="1"/>
      <c r="N48" s="3"/>
      <c r="O48" s="5"/>
    </row>
    <row x14ac:dyDescent="0.25" r="49" customHeight="1" ht="18.75">
      <c r="A49" s="3"/>
      <c r="B49" s="1"/>
      <c r="C49" s="1"/>
      <c r="D49" s="1"/>
      <c r="E49" s="4"/>
      <c r="F49" s="3"/>
      <c r="G49" s="4"/>
      <c r="H49" s="3"/>
      <c r="I49" s="4"/>
      <c r="J49" s="3"/>
      <c r="K49" s="1"/>
      <c r="L49" s="1"/>
      <c r="M49" s="1"/>
      <c r="N49" s="3"/>
      <c r="O49" s="5"/>
    </row>
    <row x14ac:dyDescent="0.25" r="50" customHeight="1" ht="18.75">
      <c r="A50" s="3"/>
      <c r="B50" s="1"/>
      <c r="C50" s="1"/>
      <c r="D50" s="1"/>
      <c r="E50" s="4"/>
      <c r="F50" s="3"/>
      <c r="G50" s="4"/>
      <c r="H50" s="3"/>
      <c r="I50" s="4"/>
      <c r="J50" s="3"/>
      <c r="K50" s="1"/>
      <c r="L50" s="1"/>
      <c r="M50" s="1"/>
      <c r="N50" s="3"/>
      <c r="O50" s="5"/>
    </row>
    <row x14ac:dyDescent="0.25" r="51" customHeight="1" ht="18.75">
      <c r="A51" s="3"/>
      <c r="B51" s="1"/>
      <c r="C51" s="1"/>
      <c r="D51" s="1"/>
      <c r="E51" s="4"/>
      <c r="F51" s="3"/>
      <c r="G51" s="4"/>
      <c r="H51" s="3"/>
      <c r="I51" s="4"/>
      <c r="J51" s="3"/>
      <c r="K51" s="1"/>
      <c r="L51" s="1"/>
      <c r="M51" s="1"/>
      <c r="N51" s="3"/>
      <c r="O51" s="5"/>
    </row>
    <row x14ac:dyDescent="0.25" r="52" customHeight="1" ht="18.75">
      <c r="A52" s="41" t="s">
        <v>48</v>
      </c>
      <c r="B52" s="1">
        <f>A25+((D52-F24)/D25)*N10</f>
      </c>
      <c r="C52" s="41" t="s">
        <v>24</v>
      </c>
      <c r="D52" s="1">
        <f>D32*36/100</f>
      </c>
      <c r="E52" s="4"/>
      <c r="F52" s="3"/>
      <c r="G52" s="4"/>
      <c r="H52" s="3"/>
      <c r="I52" s="4"/>
      <c r="J52" s="3"/>
      <c r="K52" s="1"/>
      <c r="L52" s="1"/>
      <c r="M52" s="1"/>
      <c r="N52" s="3"/>
      <c r="O52" s="5"/>
    </row>
    <row x14ac:dyDescent="0.25" r="53" customHeight="1" ht="18.75">
      <c r="A53" s="3"/>
      <c r="B53" s="1"/>
      <c r="C53" s="1"/>
      <c r="D53" s="1"/>
      <c r="E53" s="4"/>
      <c r="F53" s="3"/>
      <c r="G53" s="4"/>
      <c r="H53" s="3"/>
      <c r="I53" s="4"/>
      <c r="J53" s="3"/>
      <c r="K53" s="1"/>
      <c r="L53" s="1"/>
      <c r="M53" s="1"/>
      <c r="N53" s="3"/>
      <c r="O53" s="5"/>
    </row>
    <row x14ac:dyDescent="0.25" r="54" customHeight="1" ht="18.75">
      <c r="A54" s="3"/>
      <c r="B54" s="1"/>
      <c r="C54" s="1"/>
      <c r="D54" s="1"/>
      <c r="E54" s="4"/>
      <c r="F54" s="3"/>
      <c r="G54" s="4"/>
      <c r="H54" s="3"/>
      <c r="I54" s="4"/>
      <c r="J54" s="3"/>
      <c r="K54" s="1"/>
      <c r="L54" s="1"/>
      <c r="M54" s="1"/>
      <c r="N54" s="3"/>
      <c r="O54" s="5"/>
    </row>
    <row x14ac:dyDescent="0.25" r="55" customHeight="1" ht="18.75">
      <c r="A55" s="3"/>
      <c r="B55" s="1"/>
      <c r="C55" s="1"/>
      <c r="D55" s="1"/>
      <c r="E55" s="4"/>
      <c r="F55" s="3"/>
      <c r="G55" s="4"/>
      <c r="H55" s="3"/>
      <c r="I55" s="4"/>
      <c r="J55" s="3"/>
      <c r="K55" s="1"/>
      <c r="L55" s="1"/>
      <c r="M55" s="1"/>
      <c r="N55" s="3"/>
      <c r="O55" s="5"/>
    </row>
    <row x14ac:dyDescent="0.25" r="56" customHeight="1" ht="18.75">
      <c r="A56" s="3"/>
      <c r="B56" s="1"/>
      <c r="C56" s="1"/>
      <c r="D56" s="1"/>
      <c r="E56" s="4"/>
      <c r="F56" s="3"/>
      <c r="G56" s="4"/>
      <c r="H56" s="3"/>
      <c r="I56" s="4"/>
      <c r="J56" s="3"/>
      <c r="K56" s="1"/>
      <c r="L56" s="1"/>
      <c r="M56" s="1"/>
      <c r="N56" s="3"/>
      <c r="O56" s="5"/>
    </row>
    <row x14ac:dyDescent="0.25" r="57" customHeight="1" ht="18.75">
      <c r="A57" s="3"/>
      <c r="B57" s="1"/>
      <c r="C57" s="1"/>
      <c r="D57" s="1"/>
      <c r="E57" s="4"/>
      <c r="F57" s="3"/>
      <c r="G57" s="4"/>
      <c r="H57" s="3"/>
      <c r="I57" s="4"/>
      <c r="J57" s="3"/>
      <c r="K57" s="1"/>
      <c r="L57" s="1"/>
      <c r="M57" s="1"/>
      <c r="N57" s="3"/>
      <c r="O57" s="5"/>
    </row>
    <row x14ac:dyDescent="0.25" r="58" customHeight="1" ht="18.75">
      <c r="A58" s="41" t="s">
        <v>30</v>
      </c>
      <c r="B58" s="3">
        <f>M7-M6</f>
      </c>
      <c r="C58" s="1"/>
      <c r="D58" s="1"/>
      <c r="E58" s="4"/>
      <c r="F58" s="3"/>
      <c r="G58" s="4"/>
      <c r="H58" s="3"/>
      <c r="I58" s="4"/>
      <c r="J58" s="3"/>
      <c r="K58" s="1"/>
      <c r="L58" s="1"/>
      <c r="M58" s="1"/>
      <c r="N58" s="3"/>
      <c r="O58" s="5"/>
    </row>
    <row x14ac:dyDescent="0.25" r="59" customHeight="1" ht="18.75">
      <c r="A59" s="3"/>
      <c r="B59" s="1"/>
      <c r="C59" s="1"/>
      <c r="D59" s="1"/>
      <c r="E59" s="4"/>
      <c r="F59" s="3"/>
      <c r="G59" s="4"/>
      <c r="H59" s="3"/>
      <c r="I59" s="4"/>
      <c r="J59" s="3"/>
      <c r="K59" s="1"/>
      <c r="L59" s="1"/>
      <c r="M59" s="1"/>
      <c r="N59" s="3"/>
      <c r="O59" s="5"/>
    </row>
    <row x14ac:dyDescent="0.25" r="60" customHeight="1" ht="18.75">
      <c r="A60" s="3"/>
      <c r="B60" s="1"/>
      <c r="C60" s="1"/>
      <c r="D60" s="1"/>
      <c r="E60" s="4"/>
      <c r="F60" s="3"/>
      <c r="G60" s="4"/>
      <c r="H60" s="3"/>
      <c r="I60" s="4"/>
      <c r="J60" s="3"/>
      <c r="K60" s="1"/>
      <c r="L60" s="1"/>
      <c r="M60" s="1"/>
      <c r="N60" s="3"/>
      <c r="O60" s="5"/>
    </row>
    <row x14ac:dyDescent="0.25" r="61" customHeight="1" ht="18.75">
      <c r="A61" s="3"/>
      <c r="B61" s="1"/>
      <c r="C61" s="1"/>
      <c r="D61" s="1"/>
      <c r="E61" s="4"/>
      <c r="F61" s="3"/>
      <c r="G61" s="4"/>
      <c r="H61" s="3"/>
      <c r="I61" s="4"/>
      <c r="J61" s="3"/>
      <c r="K61" s="1"/>
      <c r="L61" s="1"/>
      <c r="M61" s="1"/>
      <c r="N61" s="3"/>
      <c r="O61" s="5"/>
    </row>
    <row x14ac:dyDescent="0.25" r="62" customHeight="1" ht="18.75">
      <c r="A62" s="41" t="s">
        <v>49</v>
      </c>
      <c r="B62" s="1">
        <f>L32/D32</f>
      </c>
      <c r="C62" s="1"/>
      <c r="D62" s="1"/>
      <c r="E62" s="4"/>
      <c r="F62" s="3"/>
      <c r="G62" s="4"/>
      <c r="H62" s="3"/>
      <c r="I62" s="4"/>
      <c r="J62" s="3"/>
      <c r="K62" s="1"/>
      <c r="L62" s="1"/>
      <c r="M62" s="1"/>
      <c r="N62" s="3"/>
      <c r="O62" s="5"/>
    </row>
    <row x14ac:dyDescent="0.25" r="63" customHeight="1" ht="18.75">
      <c r="A63" s="3"/>
      <c r="B63" s="1"/>
      <c r="C63" s="1"/>
      <c r="D63" s="1"/>
      <c r="E63" s="4"/>
      <c r="F63" s="3"/>
      <c r="G63" s="4"/>
      <c r="H63" s="3"/>
      <c r="I63" s="4"/>
      <c r="J63" s="3"/>
      <c r="K63" s="1"/>
      <c r="L63" s="1"/>
      <c r="M63" s="1"/>
      <c r="N63" s="3"/>
      <c r="O63" s="5"/>
    </row>
    <row x14ac:dyDescent="0.25" r="64" customHeight="1" ht="18.75">
      <c r="A64" s="3"/>
      <c r="B64" s="1"/>
      <c r="C64" s="1"/>
      <c r="D64" s="1"/>
      <c r="E64" s="4"/>
      <c r="F64" s="3"/>
      <c r="G64" s="4"/>
      <c r="H64" s="3"/>
      <c r="I64" s="4"/>
      <c r="J64" s="3"/>
      <c r="K64" s="1"/>
      <c r="L64" s="1"/>
      <c r="M64" s="1"/>
      <c r="N64" s="3"/>
      <c r="O64" s="5"/>
    </row>
    <row x14ac:dyDescent="0.25" r="65" customHeight="1" ht="18.75">
      <c r="A65" s="41" t="s">
        <v>31</v>
      </c>
      <c r="B65" s="1">
        <f>SQRT(M32/D32)</f>
      </c>
      <c r="C65" s="1"/>
      <c r="D65" s="1"/>
      <c r="E65" s="4"/>
      <c r="F65" s="3"/>
      <c r="G65" s="4"/>
      <c r="H65" s="3"/>
      <c r="I65" s="4"/>
      <c r="J65" s="3"/>
      <c r="K65" s="1"/>
      <c r="L65" s="1"/>
      <c r="M65" s="1"/>
      <c r="N65" s="3"/>
      <c r="O65" s="5"/>
    </row>
    <row x14ac:dyDescent="0.25" r="66" customHeight="1" ht="18.75">
      <c r="A66" s="3"/>
      <c r="B66" s="1"/>
      <c r="C66" s="1"/>
      <c r="D66" s="1"/>
      <c r="E66" s="4"/>
      <c r="F66" s="3"/>
      <c r="G66" s="4"/>
      <c r="H66" s="3"/>
      <c r="I66" s="4"/>
      <c r="J66" s="3"/>
      <c r="K66" s="1"/>
      <c r="L66" s="1"/>
      <c r="M66" s="1"/>
      <c r="N66" s="3"/>
      <c r="O66" s="5"/>
    </row>
    <row x14ac:dyDescent="0.25" r="67" customHeight="1" ht="18.75">
      <c r="A67" s="3"/>
      <c r="B67" s="1"/>
      <c r="C67" s="1"/>
      <c r="D67" s="1"/>
      <c r="E67" s="4"/>
      <c r="F67" s="3"/>
      <c r="G67" s="4"/>
      <c r="H67" s="3"/>
      <c r="I67" s="4"/>
      <c r="J67" s="3"/>
      <c r="K67" s="1"/>
      <c r="L67" s="1"/>
      <c r="M67" s="1"/>
      <c r="N67" s="3"/>
      <c r="O67" s="5"/>
    </row>
    <row x14ac:dyDescent="0.25" r="68" customHeight="1" ht="18.75">
      <c r="A68" s="41" t="s">
        <v>32</v>
      </c>
      <c r="B68" s="1">
        <f>B65*B65</f>
      </c>
      <c r="C68" s="1"/>
      <c r="D68" s="1"/>
      <c r="E68" s="4"/>
      <c r="F68" s="3"/>
      <c r="G68" s="4"/>
      <c r="H68" s="3"/>
      <c r="I68" s="4"/>
      <c r="J68" s="3"/>
      <c r="K68" s="1"/>
      <c r="L68" s="1"/>
      <c r="M68" s="1"/>
      <c r="N68" s="3"/>
      <c r="O68" s="5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3"/>
  <sheetViews>
    <sheetView workbookViewId="0"/>
  </sheetViews>
  <sheetFormatPr defaultRowHeight="15" x14ac:dyDescent="0.25"/>
  <cols>
    <col min="1" max="1" style="24" width="11.576428571428572" customWidth="1" bestFit="1"/>
    <col min="2" max="2" style="24" width="20.290714285714284" customWidth="1" bestFit="1"/>
    <col min="3" max="3" style="25" width="11.576428571428572" customWidth="1" bestFit="1"/>
    <col min="4" max="4" style="25" width="11.576428571428572" customWidth="1" bestFit="1"/>
    <col min="5" max="5" style="25" width="11.576428571428572" customWidth="1" bestFit="1"/>
    <col min="6" max="6" style="25" width="11.576428571428572" customWidth="1" bestFit="1"/>
    <col min="7" max="7" style="25" width="11.576428571428572" customWidth="1" bestFit="1"/>
    <col min="8" max="8" style="25" width="11.576428571428572" customWidth="1" bestFit="1"/>
    <col min="9" max="9" style="26" width="11.576428571428572" customWidth="1" bestFit="1"/>
    <col min="10" max="10" style="26" width="11.576428571428572" customWidth="1" bestFit="1"/>
    <col min="11" max="11" style="26" width="11.576428571428572" customWidth="1" bestFit="1"/>
    <col min="12" max="12" style="27" width="11.576428571428572" customWidth="1" bestFit="1"/>
    <col min="13" max="13" style="25" width="14.719285714285713" customWidth="1" bestFit="1"/>
    <col min="14" max="14" style="27" width="11.576428571428572" customWidth="1" bestFit="1"/>
    <col min="15" max="15" style="28" width="11.576428571428572" customWidth="1" bestFit="1"/>
    <col min="16" max="16" style="25" width="11.576428571428572" customWidth="1" bestFit="1"/>
    <col min="17" max="17" style="25" width="11.576428571428572" customWidth="1" bestFit="1"/>
    <col min="18" max="18" style="25" width="11.576428571428572" customWidth="1" bestFit="1"/>
    <col min="19" max="19" style="25" width="11.576428571428572" customWidth="1" bestFit="1"/>
  </cols>
  <sheetData>
    <row x14ac:dyDescent="0.25" r="1" customHeight="1" ht="19.5">
      <c r="A1" s="1">
        <v>70</v>
      </c>
      <c r="B1" s="2"/>
      <c r="C1" s="3"/>
      <c r="D1" s="3"/>
      <c r="E1" s="1"/>
      <c r="F1" s="3"/>
      <c r="G1" s="4"/>
      <c r="H1" s="3"/>
      <c r="I1" s="1"/>
      <c r="J1" s="1"/>
      <c r="K1" s="1"/>
      <c r="L1" s="5"/>
      <c r="M1" s="3"/>
      <c r="N1" s="5"/>
      <c r="O1" s="6"/>
      <c r="P1" s="1"/>
      <c r="Q1" s="3"/>
      <c r="R1" s="3"/>
      <c r="S1" s="3"/>
    </row>
    <row x14ac:dyDescent="0.25" r="2" customHeight="1" ht="20.25">
      <c r="A2" s="7">
        <v>11</v>
      </c>
      <c r="B2" s="8">
        <v>9</v>
      </c>
      <c r="C2" s="8">
        <v>8</v>
      </c>
      <c r="D2" s="8">
        <v>7</v>
      </c>
      <c r="E2" s="8">
        <v>11</v>
      </c>
      <c r="F2" s="8">
        <v>6</v>
      </c>
      <c r="G2" s="8">
        <v>11</v>
      </c>
      <c r="H2" s="3"/>
      <c r="I2" s="1"/>
      <c r="J2" s="1"/>
      <c r="K2" s="1"/>
      <c r="L2" s="5"/>
      <c r="M2" s="3"/>
      <c r="N2" s="5"/>
      <c r="O2" s="6"/>
      <c r="P2" s="1"/>
      <c r="Q2" s="3"/>
      <c r="R2" s="3"/>
      <c r="S2" s="3"/>
    </row>
    <row x14ac:dyDescent="0.25" r="3" customHeight="1" ht="20.25">
      <c r="A3" s="9">
        <v>11</v>
      </c>
      <c r="B3" s="10">
        <v>11</v>
      </c>
      <c r="C3" s="10">
        <v>8</v>
      </c>
      <c r="D3" s="10">
        <v>6</v>
      </c>
      <c r="E3" s="10">
        <v>9</v>
      </c>
      <c r="F3" s="10">
        <v>7</v>
      </c>
      <c r="G3" s="10">
        <v>10</v>
      </c>
      <c r="H3" s="3"/>
      <c r="I3" s="1"/>
      <c r="J3" s="1"/>
      <c r="K3" s="1"/>
      <c r="L3" s="5"/>
      <c r="M3" s="3"/>
      <c r="N3" s="5"/>
      <c r="O3" s="6"/>
      <c r="P3" s="1"/>
      <c r="Q3" s="3"/>
      <c r="R3" s="3"/>
      <c r="S3" s="3"/>
    </row>
    <row x14ac:dyDescent="0.25" r="4" customHeight="1" ht="20.25">
      <c r="A4" s="9">
        <v>11</v>
      </c>
      <c r="B4" s="10">
        <v>5</v>
      </c>
      <c r="C4" s="10">
        <v>9</v>
      </c>
      <c r="D4" s="10">
        <v>7</v>
      </c>
      <c r="E4" s="10">
        <v>8</v>
      </c>
      <c r="F4" s="10">
        <v>6</v>
      </c>
      <c r="G4" s="10">
        <v>5</v>
      </c>
      <c r="H4" s="3"/>
      <c r="I4" s="11" t="s">
        <v>0</v>
      </c>
      <c r="J4" s="12">
        <f>COUNT(A2:G11)</f>
      </c>
      <c r="K4" s="1"/>
      <c r="L4" s="5"/>
      <c r="M4" s="3"/>
      <c r="N4" s="5"/>
      <c r="O4" s="6"/>
      <c r="P4" s="1"/>
      <c r="Q4" s="3"/>
      <c r="R4" s="3"/>
      <c r="S4" s="3"/>
    </row>
    <row x14ac:dyDescent="0.25" r="5" customHeight="1" ht="20.25">
      <c r="A5" s="9">
        <v>9</v>
      </c>
      <c r="B5" s="10">
        <v>7</v>
      </c>
      <c r="C5" s="10">
        <v>5</v>
      </c>
      <c r="D5" s="10">
        <v>5</v>
      </c>
      <c r="E5" s="10">
        <v>6</v>
      </c>
      <c r="F5" s="10">
        <v>8</v>
      </c>
      <c r="G5" s="10">
        <v>8</v>
      </c>
      <c r="H5" s="3"/>
      <c r="I5" s="11" t="s">
        <v>1</v>
      </c>
      <c r="J5" s="12">
        <f>MIN(A2:G11)</f>
      </c>
      <c r="K5" s="1"/>
      <c r="L5" s="5"/>
      <c r="M5" s="3"/>
      <c r="N5" s="5"/>
      <c r="O5" s="6"/>
      <c r="P5" s="1"/>
      <c r="Q5" s="3"/>
      <c r="R5" s="3"/>
      <c r="S5" s="3"/>
    </row>
    <row x14ac:dyDescent="0.25" r="6" customHeight="1" ht="20.25">
      <c r="A6" s="9">
        <v>8</v>
      </c>
      <c r="B6" s="10">
        <v>9</v>
      </c>
      <c r="C6" s="10">
        <v>11</v>
      </c>
      <c r="D6" s="10">
        <v>8</v>
      </c>
      <c r="E6" s="10">
        <v>8</v>
      </c>
      <c r="F6" s="10">
        <v>8</v>
      </c>
      <c r="G6" s="10">
        <v>10</v>
      </c>
      <c r="H6" s="3"/>
      <c r="I6" s="11" t="s">
        <v>2</v>
      </c>
      <c r="J6" s="12">
        <f>MAX(A2:G11)</f>
      </c>
      <c r="K6" s="1"/>
      <c r="L6" s="5"/>
      <c r="M6" s="3"/>
      <c r="N6" s="5"/>
      <c r="O6" s="6"/>
      <c r="P6" s="1"/>
      <c r="Q6" s="3"/>
      <c r="R6" s="3"/>
      <c r="S6" s="3"/>
    </row>
    <row x14ac:dyDescent="0.25" r="7" customHeight="1" ht="20.25">
      <c r="A7" s="9">
        <v>10</v>
      </c>
      <c r="B7" s="10">
        <v>8</v>
      </c>
      <c r="C7" s="10">
        <v>9</v>
      </c>
      <c r="D7" s="10">
        <v>7</v>
      </c>
      <c r="E7" s="10">
        <v>9</v>
      </c>
      <c r="F7" s="10">
        <v>6</v>
      </c>
      <c r="G7" s="10">
        <v>7</v>
      </c>
      <c r="H7" s="3"/>
      <c r="I7" s="1"/>
      <c r="J7" s="1"/>
      <c r="K7" s="1"/>
      <c r="L7" s="5"/>
      <c r="M7" s="3"/>
      <c r="N7" s="5"/>
      <c r="O7" s="6"/>
      <c r="P7" s="1"/>
      <c r="Q7" s="3"/>
      <c r="R7" s="3"/>
      <c r="S7" s="3"/>
    </row>
    <row x14ac:dyDescent="0.25" r="8" customHeight="1" ht="20.25">
      <c r="A8" s="9">
        <v>9</v>
      </c>
      <c r="B8" s="10">
        <v>9</v>
      </c>
      <c r="C8" s="10">
        <v>11</v>
      </c>
      <c r="D8" s="10">
        <v>10</v>
      </c>
      <c r="E8" s="10">
        <v>7</v>
      </c>
      <c r="F8" s="10">
        <v>10</v>
      </c>
      <c r="G8" s="10">
        <v>8</v>
      </c>
      <c r="H8" s="3"/>
      <c r="I8" s="1"/>
      <c r="J8" s="1"/>
      <c r="K8" s="1"/>
      <c r="L8" s="5"/>
      <c r="M8" s="3"/>
      <c r="N8" s="5"/>
      <c r="O8" s="6"/>
      <c r="P8" s="1"/>
      <c r="Q8" s="3"/>
      <c r="R8" s="3"/>
      <c r="S8" s="3"/>
    </row>
    <row x14ac:dyDescent="0.25" r="9" customHeight="1" ht="20.25">
      <c r="A9" s="9">
        <v>11</v>
      </c>
      <c r="B9" s="10">
        <v>10</v>
      </c>
      <c r="C9" s="10">
        <v>5</v>
      </c>
      <c r="D9" s="10">
        <v>5</v>
      </c>
      <c r="E9" s="10">
        <v>5</v>
      </c>
      <c r="F9" s="10">
        <v>6</v>
      </c>
      <c r="G9" s="10">
        <v>10</v>
      </c>
      <c r="H9" s="3"/>
      <c r="I9" s="1"/>
      <c r="J9" s="1"/>
      <c r="K9" s="1"/>
      <c r="L9" s="5"/>
      <c r="M9" s="3"/>
      <c r="N9" s="5"/>
      <c r="O9" s="6"/>
      <c r="P9" s="1"/>
      <c r="Q9" s="3"/>
      <c r="R9" s="3"/>
      <c r="S9" s="3"/>
    </row>
    <row x14ac:dyDescent="0.25" r="10" customHeight="1" ht="20.25">
      <c r="A10" s="9">
        <v>6</v>
      </c>
      <c r="B10" s="10">
        <v>6</v>
      </c>
      <c r="C10" s="10">
        <v>10</v>
      </c>
      <c r="D10" s="10">
        <v>7</v>
      </c>
      <c r="E10" s="10">
        <v>9</v>
      </c>
      <c r="F10" s="10">
        <v>9</v>
      </c>
      <c r="G10" s="10">
        <v>10</v>
      </c>
      <c r="H10" s="3"/>
      <c r="I10" s="1"/>
      <c r="J10" s="1"/>
      <c r="K10" s="1"/>
      <c r="L10" s="5"/>
      <c r="M10" s="3"/>
      <c r="N10" s="5"/>
      <c r="O10" s="6"/>
      <c r="P10" s="1"/>
      <c r="Q10" s="3"/>
      <c r="R10" s="3"/>
      <c r="S10" s="3"/>
    </row>
    <row x14ac:dyDescent="0.25" r="11" customHeight="1" ht="20.25">
      <c r="A11" s="9">
        <v>8</v>
      </c>
      <c r="B11" s="10">
        <v>7</v>
      </c>
      <c r="C11" s="10">
        <v>6</v>
      </c>
      <c r="D11" s="10">
        <v>10</v>
      </c>
      <c r="E11" s="10">
        <v>7</v>
      </c>
      <c r="F11" s="10">
        <v>9</v>
      </c>
      <c r="G11" s="10">
        <v>7</v>
      </c>
      <c r="H11" s="3"/>
      <c r="I11" s="1"/>
      <c r="J11" s="1"/>
      <c r="K11" s="1"/>
      <c r="L11" s="5"/>
      <c r="M11" s="3"/>
      <c r="N11" s="5"/>
      <c r="O11" s="6"/>
      <c r="P11" s="1"/>
      <c r="Q11" s="3"/>
      <c r="R11" s="3"/>
      <c r="S11" s="3"/>
    </row>
    <row x14ac:dyDescent="0.25" r="12" customHeight="1" ht="18.75">
      <c r="A12" s="13"/>
      <c r="B12" s="14"/>
      <c r="C12" s="3"/>
      <c r="D12" s="3"/>
      <c r="E12" s="1"/>
      <c r="F12" s="3"/>
      <c r="G12" s="4"/>
      <c r="H12" s="3"/>
      <c r="I12" s="1"/>
      <c r="J12" s="1"/>
      <c r="K12" s="1"/>
      <c r="L12" s="5"/>
      <c r="M12" s="3"/>
      <c r="N12" s="5"/>
      <c r="O12" s="6"/>
      <c r="P12" s="1"/>
      <c r="Q12" s="3"/>
      <c r="R12" s="3"/>
      <c r="S12" s="3"/>
    </row>
    <row x14ac:dyDescent="0.25" r="13" customHeight="1" ht="18.75">
      <c r="A13" s="15" t="s">
        <v>3</v>
      </c>
      <c r="B13" s="16"/>
      <c r="C13" s="15"/>
      <c r="D13" s="15"/>
      <c r="E13" s="17"/>
      <c r="F13" s="15"/>
      <c r="G13" s="18"/>
      <c r="H13" s="15"/>
      <c r="I13" s="17"/>
      <c r="J13" s="17"/>
      <c r="K13" s="17"/>
      <c r="L13" s="5"/>
      <c r="M13" s="3"/>
      <c r="N13" s="5"/>
      <c r="O13" s="6"/>
      <c r="P13" s="1"/>
      <c r="Q13" s="3"/>
      <c r="R13" s="3"/>
      <c r="S13" s="3"/>
    </row>
    <row x14ac:dyDescent="0.25" r="14" customHeight="1" ht="18.75">
      <c r="A14" s="19" t="s">
        <v>4</v>
      </c>
      <c r="B14" s="19" t="s">
        <v>5</v>
      </c>
      <c r="C14" s="19" t="s">
        <v>6</v>
      </c>
      <c r="D14" s="19" t="s">
        <v>7</v>
      </c>
      <c r="E14" s="19" t="s">
        <v>8</v>
      </c>
      <c r="F14" s="19" t="s">
        <v>9</v>
      </c>
      <c r="G14" s="19" t="s">
        <v>10</v>
      </c>
      <c r="H14" s="19" t="s">
        <v>11</v>
      </c>
      <c r="I14" s="20" t="s">
        <v>12</v>
      </c>
      <c r="J14" s="20" t="s">
        <v>13</v>
      </c>
      <c r="K14" s="20" t="s">
        <v>14</v>
      </c>
      <c r="L14" s="20" t="s">
        <v>15</v>
      </c>
      <c r="M14" s="19" t="s">
        <v>16</v>
      </c>
      <c r="N14" s="5"/>
      <c r="O14" s="6"/>
      <c r="P14" s="1"/>
      <c r="Q14" s="3"/>
      <c r="R14" s="3"/>
      <c r="S14" s="3"/>
    </row>
    <row x14ac:dyDescent="0.25" r="15" customHeight="1" ht="18.75">
      <c r="A15" s="21">
        <v>5</v>
      </c>
      <c r="B15" s="21">
        <f>COUNTIF($A$2:$G$11,A15)</f>
      </c>
      <c r="C15" s="22">
        <f>B15/$B$22</f>
      </c>
      <c r="D15" s="21">
        <f>B15</f>
      </c>
      <c r="E15" s="22">
        <f>D15/$B$22</f>
      </c>
      <c r="F15" s="21">
        <f>B22</f>
      </c>
      <c r="G15" s="22">
        <f>F15/$B$22</f>
      </c>
      <c r="H15" s="21">
        <f>B15*A15</f>
      </c>
      <c r="I15" s="23">
        <f>A15-$K$25</f>
      </c>
      <c r="J15" s="23">
        <f>B15*ABS(I15)</f>
      </c>
      <c r="K15" s="23">
        <f>B15*(I15*I15)</f>
      </c>
      <c r="L15" s="23">
        <f>B15*I15^3</f>
      </c>
      <c r="M15" s="23">
        <f>B15*I15^4</f>
      </c>
      <c r="N15" s="5"/>
      <c r="O15" s="6"/>
      <c r="P15" s="1"/>
      <c r="Q15" s="3"/>
      <c r="R15" s="3"/>
      <c r="S15" s="3"/>
    </row>
    <row x14ac:dyDescent="0.25" r="16" customHeight="1" ht="18.75">
      <c r="A16" s="21">
        <v>6</v>
      </c>
      <c r="B16" s="21">
        <f>COUNTIF($A$2:$G$11,A16)</f>
      </c>
      <c r="C16" s="22">
        <f>B16/$B$22</f>
      </c>
      <c r="D16" s="21">
        <f>D15+B16</f>
      </c>
      <c r="E16" s="22">
        <f>D16/$B$22</f>
      </c>
      <c r="F16" s="21">
        <f>F15-B15</f>
      </c>
      <c r="G16" s="22">
        <f>F16/$B$22</f>
      </c>
      <c r="H16" s="21">
        <f>B16*A16</f>
      </c>
      <c r="I16" s="23">
        <f>A16-$K$25</f>
      </c>
      <c r="J16" s="23">
        <f>B16*ABS(I16)</f>
      </c>
      <c r="K16" s="23">
        <f>B16*(I16*I16)</f>
      </c>
      <c r="L16" s="23">
        <f>B16*I16^3</f>
      </c>
      <c r="M16" s="23">
        <f>B16*I16^4</f>
      </c>
      <c r="N16" s="5"/>
      <c r="O16" s="6"/>
      <c r="P16" s="6"/>
      <c r="Q16" s="6"/>
      <c r="R16" s="6"/>
      <c r="S16" s="6"/>
    </row>
    <row x14ac:dyDescent="0.25" r="17" customHeight="1" ht="18.75">
      <c r="A17" s="21">
        <v>7</v>
      </c>
      <c r="B17" s="21">
        <f>COUNTIF($A$2:$G$11,A17)</f>
      </c>
      <c r="C17" s="22">
        <f>B17/$B$22</f>
      </c>
      <c r="D17" s="21">
        <f>D16+B17</f>
      </c>
      <c r="E17" s="22">
        <f>D17/$B$22</f>
      </c>
      <c r="F17" s="21">
        <f>F16-B16</f>
      </c>
      <c r="G17" s="22">
        <f>F17/$B$22</f>
      </c>
      <c r="H17" s="21">
        <f>B17*A17</f>
      </c>
      <c r="I17" s="23">
        <f>A17-$K$25</f>
      </c>
      <c r="J17" s="23">
        <f>B17*ABS(I17)</f>
      </c>
      <c r="K17" s="23">
        <f>B17*(I17*I17)</f>
      </c>
      <c r="L17" s="23">
        <f>B17*I17^3</f>
      </c>
      <c r="M17" s="23">
        <f>B17*I17^4</f>
      </c>
      <c r="N17" s="5"/>
      <c r="O17" s="6"/>
      <c r="P17" s="6"/>
      <c r="Q17" s="6"/>
      <c r="R17" s="6"/>
      <c r="S17" s="6"/>
    </row>
    <row x14ac:dyDescent="0.25" r="18" customHeight="1" ht="18.75">
      <c r="A18" s="21">
        <v>8</v>
      </c>
      <c r="B18" s="21">
        <f>COUNTIF($A$2:$G$11,A18)</f>
      </c>
      <c r="C18" s="22">
        <f>B18/$B$22</f>
      </c>
      <c r="D18" s="21">
        <f>D17+B18</f>
      </c>
      <c r="E18" s="22">
        <f>D18/$B$22</f>
      </c>
      <c r="F18" s="21">
        <f>F17-B17</f>
      </c>
      <c r="G18" s="22">
        <f>F18/$B$22</f>
      </c>
      <c r="H18" s="21">
        <f>B18*A18</f>
      </c>
      <c r="I18" s="23">
        <f>A18-$K$25</f>
      </c>
      <c r="J18" s="23">
        <f>B18*ABS(I18)</f>
      </c>
      <c r="K18" s="23">
        <f>B18*(I18*I18)</f>
      </c>
      <c r="L18" s="23">
        <f>B18*I18^3</f>
      </c>
      <c r="M18" s="23">
        <f>B18*I18^4</f>
      </c>
      <c r="N18" s="5"/>
      <c r="O18" s="6"/>
      <c r="P18" s="6"/>
      <c r="Q18" s="6"/>
      <c r="R18" s="6"/>
      <c r="S18" s="6"/>
    </row>
    <row x14ac:dyDescent="0.25" r="19" customHeight="1" ht="18.75">
      <c r="A19" s="21">
        <v>9</v>
      </c>
      <c r="B19" s="21">
        <f>COUNTIF($A$2:$G$11,A19)</f>
      </c>
      <c r="C19" s="22">
        <f>B19/$B$22</f>
      </c>
      <c r="D19" s="21">
        <f>D18+B19</f>
      </c>
      <c r="E19" s="22">
        <f>D19/$B$22</f>
      </c>
      <c r="F19" s="21">
        <f>F18-B18</f>
      </c>
      <c r="G19" s="22">
        <f>F19/$B$22</f>
      </c>
      <c r="H19" s="21">
        <f>B19*A19</f>
      </c>
      <c r="I19" s="23">
        <f>A19-$K$25</f>
      </c>
      <c r="J19" s="23">
        <f>B19*ABS(I19)</f>
      </c>
      <c r="K19" s="23">
        <f>B19*(I19*I19)</f>
      </c>
      <c r="L19" s="23">
        <f>B19*I19^3</f>
      </c>
      <c r="M19" s="23">
        <f>B19*I19^4</f>
      </c>
      <c r="N19" s="5"/>
      <c r="O19" s="6"/>
      <c r="P19" s="6"/>
      <c r="Q19" s="6"/>
      <c r="R19" s="6"/>
      <c r="S19" s="6"/>
    </row>
    <row x14ac:dyDescent="0.25" r="20" customHeight="1" ht="18.75">
      <c r="A20" s="21">
        <v>10</v>
      </c>
      <c r="B20" s="21">
        <f>COUNTIF($A$2:$G$11,A20)</f>
      </c>
      <c r="C20" s="22">
        <f>B20/$B$22</f>
      </c>
      <c r="D20" s="21">
        <f>D19+B20</f>
      </c>
      <c r="E20" s="22">
        <f>D20/$B$22</f>
      </c>
      <c r="F20" s="21">
        <f>F19-B19</f>
      </c>
      <c r="G20" s="22">
        <f>F20/$B$22</f>
      </c>
      <c r="H20" s="21">
        <f>B20*A20</f>
      </c>
      <c r="I20" s="23">
        <f>A20-$K$25</f>
      </c>
      <c r="J20" s="23">
        <f>B20*ABS(I20)</f>
      </c>
      <c r="K20" s="23">
        <f>B20*(I20*I20)</f>
      </c>
      <c r="L20" s="23">
        <f>B20*I20^3</f>
      </c>
      <c r="M20" s="23">
        <f>B20*I20^4</f>
      </c>
      <c r="N20" s="5"/>
      <c r="O20" s="6"/>
      <c r="P20" s="6"/>
      <c r="Q20" s="6"/>
      <c r="R20" s="6"/>
      <c r="S20" s="6"/>
    </row>
    <row x14ac:dyDescent="0.25" r="21" customHeight="1" ht="18.75">
      <c r="A21" s="21">
        <v>11</v>
      </c>
      <c r="B21" s="21">
        <f>COUNTIF($A$2:$G$11,A21)</f>
      </c>
      <c r="C21" s="22">
        <f>B21/$B$22</f>
      </c>
      <c r="D21" s="21">
        <f>D20+B21</f>
      </c>
      <c r="E21" s="22">
        <f>D21/$B$22</f>
      </c>
      <c r="F21" s="21">
        <f>F20-B20</f>
      </c>
      <c r="G21" s="22">
        <f>F21/$B$22</f>
      </c>
      <c r="H21" s="21">
        <f>B21*A21</f>
      </c>
      <c r="I21" s="23">
        <f>A21-$K$25</f>
      </c>
      <c r="J21" s="23">
        <f>B21*ABS(I21)</f>
      </c>
      <c r="K21" s="23">
        <f>B21*(I21*I21)</f>
      </c>
      <c r="L21" s="23">
        <f>B21*I21^3</f>
      </c>
      <c r="M21" s="23">
        <f>B21*I21^4</f>
      </c>
      <c r="N21" s="5"/>
      <c r="O21" s="6"/>
      <c r="P21" s="1"/>
      <c r="Q21" s="3"/>
      <c r="R21" s="3"/>
      <c r="S21" s="3"/>
    </row>
    <row x14ac:dyDescent="0.25" r="22" customHeight="1" ht="18.75">
      <c r="A22" s="21" t="s">
        <v>17</v>
      </c>
      <c r="B22" s="21">
        <f>SUM(B15:B21)</f>
      </c>
      <c r="C22" s="22">
        <f>SUM(C15:C21)</f>
      </c>
      <c r="D22" s="21" t="s">
        <v>18</v>
      </c>
      <c r="E22" s="21" t="s">
        <v>18</v>
      </c>
      <c r="F22" s="21" t="s">
        <v>18</v>
      </c>
      <c r="G22" s="21" t="s">
        <v>18</v>
      </c>
      <c r="H22" s="21">
        <f>SUM(H15:H21)</f>
      </c>
      <c r="I22" s="23" t="s">
        <v>18</v>
      </c>
      <c r="J22" s="23">
        <f>SUM(J15:J21)</f>
      </c>
      <c r="K22" s="23">
        <f>SUM(K15:K21)</f>
      </c>
      <c r="L22" s="23">
        <f>SUM(L15:L21)</f>
      </c>
      <c r="M22" s="23">
        <f>SUM(M15:M21)</f>
      </c>
      <c r="N22" s="5"/>
      <c r="O22" s="6"/>
      <c r="P22" s="1"/>
      <c r="Q22" s="3"/>
      <c r="R22" s="3"/>
      <c r="S22" s="3"/>
    </row>
    <row x14ac:dyDescent="0.25" r="23" customHeight="1" ht="18.75">
      <c r="A23" s="12"/>
      <c r="B23" s="14"/>
      <c r="C23" s="3"/>
      <c r="D23" s="3"/>
      <c r="E23" s="1"/>
      <c r="F23" s="3"/>
      <c r="G23" s="4"/>
      <c r="H23" s="3"/>
      <c r="I23" s="1"/>
      <c r="J23" s="1"/>
      <c r="K23" s="1"/>
      <c r="L23" s="5"/>
      <c r="M23" s="3"/>
      <c r="N23" s="5"/>
      <c r="O23" s="6"/>
      <c r="P23" s="1"/>
      <c r="Q23" s="3"/>
      <c r="R23" s="3"/>
      <c r="S23" s="3"/>
    </row>
    <row x14ac:dyDescent="0.25" r="24" customHeight="1" ht="18.75">
      <c r="A24" s="12"/>
      <c r="B24" s="14"/>
      <c r="C24" s="12">
        <v>17</v>
      </c>
      <c r="D24" s="12">
        <v>7</v>
      </c>
      <c r="E24" s="1"/>
      <c r="F24" s="3"/>
      <c r="G24" s="4"/>
      <c r="H24" s="3" t="s">
        <v>19</v>
      </c>
      <c r="I24" s="1">
        <f>L22/(B22*B52^3)</f>
      </c>
      <c r="J24" s="1"/>
      <c r="K24" s="20" t="s">
        <v>20</v>
      </c>
      <c r="L24" s="5"/>
      <c r="M24" s="5"/>
      <c r="N24" s="1"/>
      <c r="O24" s="3"/>
      <c r="P24" s="3"/>
      <c r="Q24" s="3"/>
      <c r="R24" s="3"/>
      <c r="S24" s="3"/>
    </row>
    <row x14ac:dyDescent="0.25" r="25" customHeight="1" ht="18.75">
      <c r="A25" s="12" t="s">
        <v>21</v>
      </c>
      <c r="B25" s="11">
        <f>$B$22*1/4</f>
      </c>
      <c r="C25" s="3"/>
      <c r="D25" s="3"/>
      <c r="E25" s="12">
        <v>7</v>
      </c>
      <c r="F25" s="3"/>
      <c r="G25" s="4"/>
      <c r="H25" s="1"/>
      <c r="I25" s="1"/>
      <c r="J25" s="1"/>
      <c r="K25" s="23">
        <f>H22/B22</f>
      </c>
      <c r="L25" s="5"/>
      <c r="M25" s="5"/>
      <c r="N25" s="1"/>
      <c r="O25" s="3"/>
      <c r="P25" s="3"/>
      <c r="Q25" s="3"/>
      <c r="R25" s="3"/>
      <c r="S25" s="3"/>
    </row>
    <row x14ac:dyDescent="0.25" r="26" customHeight="1" ht="18.75">
      <c r="A26" s="12"/>
      <c r="B26" s="14"/>
      <c r="C26" s="12">
        <v>18</v>
      </c>
      <c r="D26" s="12">
        <v>7</v>
      </c>
      <c r="E26" s="1"/>
      <c r="F26" s="3"/>
      <c r="G26" s="4"/>
      <c r="H26" s="3" t="s">
        <v>22</v>
      </c>
      <c r="I26" s="1">
        <f>M22/(B22*B52^4)</f>
      </c>
      <c r="J26" s="1"/>
      <c r="K26" s="3"/>
      <c r="L26" s="5"/>
      <c r="M26" s="5"/>
      <c r="N26" s="1"/>
      <c r="O26" s="12">
        <v>35</v>
      </c>
      <c r="P26" s="12">
        <v>8</v>
      </c>
      <c r="Q26" s="3"/>
      <c r="R26" s="3"/>
      <c r="S26" s="3"/>
    </row>
    <row x14ac:dyDescent="0.25" r="27" customHeight="1" ht="18.75">
      <c r="A27" s="12"/>
      <c r="B27" s="14"/>
      <c r="C27" s="3"/>
      <c r="D27" s="3"/>
      <c r="E27" s="1"/>
      <c r="F27" s="3"/>
      <c r="G27" s="4"/>
      <c r="H27" s="3"/>
      <c r="I27" s="1"/>
      <c r="J27" s="1"/>
      <c r="K27" s="20" t="s">
        <v>23</v>
      </c>
      <c r="L27" s="5"/>
      <c r="M27" s="12" t="s">
        <v>24</v>
      </c>
      <c r="N27" s="11">
        <f>(B22+1)/2</f>
      </c>
      <c r="O27" s="3"/>
      <c r="P27" s="3"/>
      <c r="Q27" s="12">
        <f>AVERAGE(P26:P28)</f>
      </c>
      <c r="R27" s="3"/>
      <c r="S27" s="3"/>
    </row>
    <row x14ac:dyDescent="0.25" r="28" customHeight="1" ht="18.75">
      <c r="A28" s="12"/>
      <c r="B28" s="14"/>
      <c r="C28" s="3"/>
      <c r="D28" s="3"/>
      <c r="E28" s="1"/>
      <c r="F28" s="3"/>
      <c r="G28" s="4"/>
      <c r="H28" s="3"/>
      <c r="I28" s="1"/>
      <c r="J28" s="1"/>
      <c r="K28" s="21">
        <f>Q27</f>
      </c>
      <c r="L28" s="5"/>
      <c r="M28" s="5"/>
      <c r="N28" s="1"/>
      <c r="O28" s="12">
        <v>36</v>
      </c>
      <c r="P28" s="12">
        <v>8</v>
      </c>
      <c r="Q28" s="3"/>
      <c r="R28" s="3"/>
      <c r="S28" s="3"/>
    </row>
    <row x14ac:dyDescent="0.25" r="29" customHeight="1" ht="18.75">
      <c r="A29" s="12"/>
      <c r="B29" s="14"/>
      <c r="C29" s="12">
        <v>52</v>
      </c>
      <c r="D29" s="12">
        <f>A19</f>
      </c>
      <c r="E29" s="1"/>
      <c r="F29" s="3"/>
      <c r="G29" s="4"/>
      <c r="H29" s="3"/>
      <c r="I29" s="1"/>
      <c r="J29" s="1"/>
      <c r="K29" s="1"/>
      <c r="L29" s="5"/>
      <c r="M29" s="3"/>
      <c r="N29" s="5"/>
      <c r="O29" s="6"/>
      <c r="P29" s="1"/>
      <c r="Q29" s="3"/>
      <c r="R29" s="3"/>
      <c r="S29" s="3"/>
    </row>
    <row x14ac:dyDescent="0.25" r="30" customHeight="1" ht="18.75">
      <c r="A30" s="12" t="s">
        <v>25</v>
      </c>
      <c r="B30" s="11">
        <f>$B$22*3/4</f>
      </c>
      <c r="C30" s="3"/>
      <c r="D30" s="3"/>
      <c r="E30" s="11">
        <f>D29+0.5</f>
      </c>
      <c r="F30" s="3"/>
      <c r="G30" s="4"/>
      <c r="H30" s="3"/>
      <c r="I30" s="1"/>
      <c r="J30" s="1"/>
      <c r="K30" s="1"/>
      <c r="L30" s="5"/>
      <c r="M30" s="3"/>
      <c r="N30" s="5"/>
      <c r="O30" s="6"/>
      <c r="P30" s="1"/>
      <c r="Q30" s="3"/>
      <c r="R30" s="3"/>
      <c r="S30" s="3"/>
    </row>
    <row x14ac:dyDescent="0.25" r="31" customHeight="1" ht="18.75">
      <c r="A31" s="12"/>
      <c r="B31" s="14"/>
      <c r="C31" s="12">
        <v>53</v>
      </c>
      <c r="D31" s="12">
        <v>10</v>
      </c>
      <c r="E31" s="1"/>
      <c r="F31" s="3"/>
      <c r="G31" s="4"/>
      <c r="H31" s="3"/>
      <c r="I31" s="1"/>
      <c r="J31" s="1"/>
      <c r="K31" s="1"/>
      <c r="L31" s="5"/>
      <c r="M31" s="3"/>
      <c r="N31" s="5"/>
      <c r="O31" s="6"/>
      <c r="P31" s="1"/>
      <c r="Q31" s="3"/>
      <c r="R31" s="3"/>
      <c r="S31" s="3"/>
    </row>
    <row x14ac:dyDescent="0.25" r="32" customHeight="1" ht="18.75">
      <c r="A32" s="12"/>
      <c r="B32" s="14"/>
      <c r="C32" s="3"/>
      <c r="D32" s="3"/>
      <c r="E32" s="1"/>
      <c r="F32" s="3"/>
      <c r="G32" s="4"/>
      <c r="H32" s="3"/>
      <c r="I32" s="1"/>
      <c r="J32" s="1"/>
      <c r="K32" s="1"/>
      <c r="L32" s="5"/>
      <c r="M32" s="3"/>
      <c r="N32" s="5"/>
      <c r="O32" s="6"/>
      <c r="P32" s="1"/>
      <c r="Q32" s="3"/>
      <c r="R32" s="3"/>
      <c r="S32" s="3"/>
    </row>
    <row x14ac:dyDescent="0.25" r="33" customHeight="1" ht="18.75">
      <c r="A33" s="12"/>
      <c r="B33" s="14"/>
      <c r="C33" s="3"/>
      <c r="D33" s="3"/>
      <c r="E33" s="1"/>
      <c r="F33" s="3"/>
      <c r="G33" s="4"/>
      <c r="H33" s="3"/>
      <c r="I33" s="1"/>
      <c r="J33" s="1"/>
      <c r="K33" s="1"/>
      <c r="L33" s="5"/>
      <c r="M33" s="3"/>
      <c r="N33" s="5"/>
      <c r="O33" s="6"/>
      <c r="P33" s="1"/>
      <c r="Q33" s="3"/>
      <c r="R33" s="3"/>
      <c r="S33" s="3"/>
    </row>
    <row x14ac:dyDescent="0.25" r="34" customHeight="1" ht="18.75">
      <c r="A34" s="12"/>
      <c r="B34" s="14"/>
      <c r="C34" s="3"/>
      <c r="D34" s="3"/>
      <c r="E34" s="1"/>
      <c r="F34" s="3"/>
      <c r="G34" s="4"/>
      <c r="H34" s="3"/>
      <c r="I34" s="1"/>
      <c r="J34" s="1"/>
      <c r="K34" s="1"/>
      <c r="L34" s="5"/>
      <c r="M34" s="3"/>
      <c r="N34" s="5"/>
      <c r="O34" s="6"/>
      <c r="P34" s="1"/>
      <c r="Q34" s="3"/>
      <c r="R34" s="3"/>
      <c r="S34" s="3"/>
    </row>
    <row x14ac:dyDescent="0.25" r="35" customHeight="1" ht="18.75">
      <c r="A35" s="12" t="s">
        <v>26</v>
      </c>
      <c r="B35" s="12">
        <f>$B$22*6/10</f>
      </c>
      <c r="C35" s="12">
        <f>A19</f>
      </c>
      <c r="D35" s="3"/>
      <c r="E35" s="1"/>
      <c r="F35" s="3"/>
      <c r="G35" s="4"/>
      <c r="H35" s="3"/>
      <c r="I35" s="1"/>
      <c r="J35" s="1"/>
      <c r="K35" s="1"/>
      <c r="L35" s="5"/>
      <c r="M35" s="3"/>
      <c r="N35" s="5"/>
      <c r="O35" s="6"/>
      <c r="P35" s="1"/>
      <c r="Q35" s="3"/>
      <c r="R35" s="3"/>
      <c r="S35" s="3"/>
    </row>
    <row x14ac:dyDescent="0.25" r="36" customHeight="1" ht="18.75">
      <c r="A36" s="12"/>
      <c r="B36" s="14"/>
      <c r="C36" s="3"/>
      <c r="D36" s="3"/>
      <c r="E36" s="1"/>
      <c r="F36" s="3"/>
      <c r="G36" s="4"/>
      <c r="H36" s="3"/>
      <c r="I36" s="1"/>
      <c r="J36" s="1"/>
      <c r="K36" s="1"/>
      <c r="L36" s="5"/>
      <c r="M36" s="3"/>
      <c r="N36" s="5"/>
      <c r="O36" s="6"/>
      <c r="P36" s="1"/>
      <c r="Q36" s="3"/>
      <c r="R36" s="3"/>
      <c r="S36" s="3"/>
    </row>
    <row x14ac:dyDescent="0.25" r="37" customHeight="1" ht="18.75">
      <c r="A37" s="12"/>
      <c r="B37" s="14"/>
      <c r="C37" s="3"/>
      <c r="D37" s="3"/>
      <c r="E37" s="1"/>
      <c r="F37" s="3"/>
      <c r="G37" s="4"/>
      <c r="H37" s="3"/>
      <c r="I37" s="1"/>
      <c r="J37" s="1"/>
      <c r="K37" s="1"/>
      <c r="L37" s="5"/>
      <c r="M37" s="3"/>
      <c r="N37" s="5"/>
      <c r="O37" s="6"/>
      <c r="P37" s="1"/>
      <c r="Q37" s="3"/>
      <c r="R37" s="3"/>
      <c r="S37" s="3"/>
    </row>
    <row x14ac:dyDescent="0.25" r="38" customHeight="1" ht="18.75">
      <c r="A38" s="12"/>
      <c r="B38" s="14"/>
      <c r="C38" s="3"/>
      <c r="D38" s="3"/>
      <c r="E38" s="1"/>
      <c r="F38" s="3"/>
      <c r="G38" s="4"/>
      <c r="H38" s="3"/>
      <c r="I38" s="1"/>
      <c r="J38" s="1"/>
      <c r="K38" s="1"/>
      <c r="L38" s="5"/>
      <c r="M38" s="3"/>
      <c r="N38" s="5"/>
      <c r="O38" s="6"/>
      <c r="P38" s="1"/>
      <c r="Q38" s="3"/>
      <c r="R38" s="3"/>
      <c r="S38" s="3"/>
    </row>
    <row x14ac:dyDescent="0.25" r="39" customHeight="1" ht="18.75">
      <c r="A39" s="12" t="s">
        <v>27</v>
      </c>
      <c r="B39" s="12">
        <f>$B$22*9/10</f>
      </c>
      <c r="C39" s="12">
        <f>A21</f>
      </c>
      <c r="D39" s="3"/>
      <c r="E39" s="1"/>
      <c r="F39" s="3"/>
      <c r="G39" s="4"/>
      <c r="H39" s="3"/>
      <c r="I39" s="1"/>
      <c r="J39" s="1"/>
      <c r="K39" s="1"/>
      <c r="L39" s="5"/>
      <c r="M39" s="3"/>
      <c r="N39" s="5"/>
      <c r="O39" s="6"/>
      <c r="P39" s="1"/>
      <c r="Q39" s="3"/>
      <c r="R39" s="3"/>
      <c r="S39" s="3"/>
    </row>
    <row x14ac:dyDescent="0.25" r="40" customHeight="1" ht="18.75">
      <c r="A40" s="12"/>
      <c r="B40" s="14"/>
      <c r="C40" s="3"/>
      <c r="D40" s="3"/>
      <c r="E40" s="1"/>
      <c r="F40" s="3"/>
      <c r="G40" s="4"/>
      <c r="H40" s="3"/>
      <c r="I40" s="1"/>
      <c r="J40" s="1"/>
      <c r="K40" s="1"/>
      <c r="L40" s="5"/>
      <c r="M40" s="3"/>
      <c r="N40" s="5"/>
      <c r="O40" s="6"/>
      <c r="P40" s="1"/>
      <c r="Q40" s="3"/>
      <c r="R40" s="3"/>
      <c r="S40" s="3"/>
    </row>
    <row x14ac:dyDescent="0.25" r="41" customHeight="1" ht="18.75">
      <c r="A41" s="12"/>
      <c r="B41" s="14"/>
      <c r="C41" s="12">
        <v>18</v>
      </c>
      <c r="D41" s="12">
        <f>A17</f>
      </c>
      <c r="E41" s="1"/>
      <c r="F41" s="3"/>
      <c r="G41" s="4"/>
      <c r="H41" s="3"/>
      <c r="I41" s="1"/>
      <c r="J41" s="1"/>
      <c r="K41" s="1"/>
      <c r="L41" s="5"/>
      <c r="M41" s="3"/>
      <c r="N41" s="5"/>
      <c r="O41" s="6"/>
      <c r="P41" s="1"/>
      <c r="Q41" s="3"/>
      <c r="R41" s="3"/>
      <c r="S41" s="3"/>
    </row>
    <row x14ac:dyDescent="0.25" r="42" customHeight="1" ht="18.75">
      <c r="A42" s="12" t="s">
        <v>28</v>
      </c>
      <c r="B42" s="11">
        <f>$B$22*27/100</f>
      </c>
      <c r="C42" s="3"/>
      <c r="D42" s="3"/>
      <c r="E42" s="12">
        <v>7</v>
      </c>
      <c r="F42" s="3"/>
      <c r="G42" s="4"/>
      <c r="H42" s="3"/>
      <c r="I42" s="1"/>
      <c r="J42" s="1"/>
      <c r="K42" s="1"/>
      <c r="L42" s="5"/>
      <c r="M42" s="3"/>
      <c r="N42" s="5"/>
      <c r="O42" s="6"/>
      <c r="P42" s="1"/>
      <c r="Q42" s="3"/>
      <c r="R42" s="3"/>
      <c r="S42" s="3"/>
    </row>
    <row x14ac:dyDescent="0.25" r="43" customHeight="1" ht="18.75">
      <c r="A43" s="12"/>
      <c r="B43" s="14"/>
      <c r="C43" s="12">
        <v>19</v>
      </c>
      <c r="D43" s="12">
        <f>A17</f>
      </c>
      <c r="E43" s="1"/>
      <c r="F43" s="3"/>
      <c r="G43" s="4"/>
      <c r="H43" s="3"/>
      <c r="I43" s="1"/>
      <c r="J43" s="1"/>
      <c r="K43" s="1"/>
      <c r="L43" s="5"/>
      <c r="M43" s="3"/>
      <c r="N43" s="5"/>
      <c r="O43" s="6"/>
      <c r="P43" s="1"/>
      <c r="Q43" s="3"/>
      <c r="R43" s="3"/>
      <c r="S43" s="3"/>
    </row>
    <row x14ac:dyDescent="0.25" r="44" customHeight="1" ht="18.75">
      <c r="A44" s="12"/>
      <c r="B44" s="14"/>
      <c r="C44" s="3"/>
      <c r="D44" s="3"/>
      <c r="E44" s="1"/>
      <c r="F44" s="3"/>
      <c r="G44" s="4"/>
      <c r="H44" s="3"/>
      <c r="I44" s="1"/>
      <c r="J44" s="1"/>
      <c r="K44" s="1"/>
      <c r="L44" s="5"/>
      <c r="M44" s="3"/>
      <c r="N44" s="5"/>
      <c r="O44" s="6"/>
      <c r="P44" s="1"/>
      <c r="Q44" s="3"/>
      <c r="R44" s="3"/>
      <c r="S44" s="3"/>
    </row>
    <row x14ac:dyDescent="0.25" r="45" customHeight="1" ht="18.75">
      <c r="A45" s="12"/>
      <c r="B45" s="14"/>
      <c r="C45" s="12">
        <v>51</v>
      </c>
      <c r="D45" s="12">
        <f>A18</f>
      </c>
      <c r="E45" s="1"/>
      <c r="F45" s="3"/>
      <c r="G45" s="4"/>
      <c r="H45" s="3"/>
      <c r="I45" s="1"/>
      <c r="J45" s="1"/>
      <c r="K45" s="1"/>
      <c r="L45" s="5"/>
      <c r="M45" s="3"/>
      <c r="N45" s="5"/>
      <c r="O45" s="6"/>
      <c r="P45" s="1"/>
      <c r="Q45" s="3"/>
      <c r="R45" s="3"/>
      <c r="S45" s="3"/>
    </row>
    <row x14ac:dyDescent="0.25" r="46" customHeight="1" ht="18.75">
      <c r="A46" s="12" t="s">
        <v>29</v>
      </c>
      <c r="B46" s="11">
        <f>$B$22*73/100</f>
      </c>
      <c r="C46" s="3"/>
      <c r="D46" s="3"/>
      <c r="E46" s="11">
        <f>D45+0.1</f>
      </c>
      <c r="F46" s="3"/>
      <c r="G46" s="4"/>
      <c r="H46" s="3"/>
      <c r="I46" s="1"/>
      <c r="J46" s="1"/>
      <c r="K46" s="1"/>
      <c r="L46" s="5"/>
      <c r="M46" s="3"/>
      <c r="N46" s="5"/>
      <c r="O46" s="6"/>
      <c r="P46" s="1"/>
      <c r="Q46" s="3"/>
      <c r="R46" s="3"/>
      <c r="S46" s="3"/>
    </row>
    <row x14ac:dyDescent="0.25" r="47" customHeight="1" ht="18.75">
      <c r="A47" s="12"/>
      <c r="B47" s="14"/>
      <c r="C47" s="12">
        <v>52</v>
      </c>
      <c r="D47" s="12">
        <f>A19</f>
      </c>
      <c r="E47" s="1"/>
      <c r="F47" s="3"/>
      <c r="G47" s="4"/>
      <c r="H47" s="3"/>
      <c r="I47" s="1"/>
      <c r="J47" s="1"/>
      <c r="K47" s="1"/>
      <c r="L47" s="5"/>
      <c r="M47" s="3"/>
      <c r="N47" s="5"/>
      <c r="O47" s="6"/>
      <c r="P47" s="1"/>
      <c r="Q47" s="3"/>
      <c r="R47" s="3"/>
      <c r="S47" s="3"/>
    </row>
    <row x14ac:dyDescent="0.25" r="48" customHeight="1" ht="18.75">
      <c r="A48" s="12"/>
      <c r="B48" s="14"/>
      <c r="C48" s="3"/>
      <c r="D48" s="3"/>
      <c r="E48" s="1"/>
      <c r="F48" s="3"/>
      <c r="G48" s="4"/>
      <c r="H48" s="3"/>
      <c r="I48" s="1"/>
      <c r="J48" s="1"/>
      <c r="K48" s="1"/>
      <c r="L48" s="5"/>
      <c r="M48" s="3"/>
      <c r="N48" s="5"/>
      <c r="O48" s="6"/>
      <c r="P48" s="1"/>
      <c r="Q48" s="3"/>
      <c r="R48" s="3"/>
      <c r="S48" s="3"/>
    </row>
    <row x14ac:dyDescent="0.25" r="49" customHeight="1" ht="18.75">
      <c r="A49" s="12"/>
      <c r="B49" s="14"/>
      <c r="C49" s="3"/>
      <c r="D49" s="3"/>
      <c r="E49" s="1"/>
      <c r="F49" s="3"/>
      <c r="G49" s="4"/>
      <c r="H49" s="3"/>
      <c r="I49" s="1"/>
      <c r="J49" s="1"/>
      <c r="K49" s="1"/>
      <c r="L49" s="5"/>
      <c r="M49" s="3"/>
      <c r="N49" s="5"/>
      <c r="O49" s="6"/>
      <c r="P49" s="1"/>
      <c r="Q49" s="3"/>
      <c r="R49" s="3"/>
      <c r="S49" s="3"/>
    </row>
    <row x14ac:dyDescent="0.25" r="50" customHeight="1" ht="18.75">
      <c r="A50" s="12" t="s">
        <v>30</v>
      </c>
      <c r="B50" s="12">
        <f>J6-J5</f>
      </c>
      <c r="C50" s="3"/>
      <c r="D50" s="3"/>
      <c r="E50" s="1"/>
      <c r="F50" s="3"/>
      <c r="G50" s="4"/>
      <c r="H50" s="3"/>
      <c r="I50" s="1"/>
      <c r="J50" s="1"/>
      <c r="K50" s="1"/>
      <c r="L50" s="5"/>
      <c r="M50" s="3"/>
      <c r="N50" s="5"/>
      <c r="O50" s="6"/>
      <c r="P50" s="1"/>
      <c r="Q50" s="3"/>
      <c r="R50" s="3"/>
      <c r="S50" s="3"/>
    </row>
    <row x14ac:dyDescent="0.25" r="51" customHeight="1" ht="18.75">
      <c r="A51" s="12"/>
      <c r="B51" s="14"/>
      <c r="C51" s="3"/>
      <c r="D51" s="3"/>
      <c r="E51" s="1"/>
      <c r="F51" s="3"/>
      <c r="G51" s="4"/>
      <c r="H51" s="3"/>
      <c r="I51" s="1"/>
      <c r="J51" s="1"/>
      <c r="K51" s="1"/>
      <c r="L51" s="5"/>
      <c r="M51" s="3"/>
      <c r="N51" s="5"/>
      <c r="O51" s="6"/>
      <c r="P51" s="1"/>
      <c r="Q51" s="3"/>
      <c r="R51" s="3"/>
      <c r="S51" s="3"/>
    </row>
    <row x14ac:dyDescent="0.25" r="52" customHeight="1" ht="18.75">
      <c r="A52" s="12" t="s">
        <v>31</v>
      </c>
      <c r="B52" s="11">
        <f>SQRT(K22/B22)</f>
      </c>
      <c r="C52" s="3"/>
      <c r="D52" s="3"/>
      <c r="E52" s="1"/>
      <c r="F52" s="3"/>
      <c r="G52" s="4"/>
      <c r="H52" s="3"/>
      <c r="I52" s="1"/>
      <c r="J52" s="1"/>
      <c r="K52" s="1"/>
      <c r="L52" s="5"/>
      <c r="M52" s="3"/>
      <c r="N52" s="5"/>
      <c r="O52" s="6"/>
      <c r="P52" s="1"/>
      <c r="Q52" s="3"/>
      <c r="R52" s="3"/>
      <c r="S52" s="3"/>
    </row>
    <row x14ac:dyDescent="0.25" r="53" customHeight="1" ht="18.75">
      <c r="A53" s="12" t="s">
        <v>32</v>
      </c>
      <c r="B53" s="14">
        <f>B52*B52</f>
      </c>
      <c r="C53" s="3"/>
      <c r="D53" s="3"/>
      <c r="E53" s="1"/>
      <c r="F53" s="3"/>
      <c r="G53" s="4"/>
      <c r="H53" s="3"/>
      <c r="I53" s="1"/>
      <c r="J53" s="1"/>
      <c r="K53" s="1"/>
      <c r="L53" s="5"/>
      <c r="M53" s="3"/>
      <c r="N53" s="5"/>
      <c r="O53" s="6"/>
      <c r="P53" s="1"/>
      <c r="Q53" s="3"/>
      <c r="R53" s="3"/>
      <c r="S53" s="3"/>
    </row>
  </sheetData>
  <mergeCells count="1">
    <mergeCell ref="A13:K1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intervalos</vt:lpstr>
      <vt:lpstr>simple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2024-10-18T23:46:13.025Z</dcterms:created>
  <dcterms:modified xsi:type="dcterms:W3CDTF">2024-10-18T23:46:13.025Z</dcterms:modified>
</cp:coreProperties>
</file>