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 Diaz\Desktop\Lab 6 Mutual Information - Entropy\"/>
    </mc:Choice>
  </mc:AlternateContent>
  <bookViews>
    <workbookView xWindow="0" yWindow="0" windowWidth="23040" windowHeight="9972"/>
  </bookViews>
  <sheets>
    <sheet name="entropia" sheetId="1" r:id="rId1"/>
    <sheet name="ejemplos de entropia" sheetId="9" r:id="rId2"/>
    <sheet name="entropia conjunta" sheetId="2" r:id="rId3"/>
    <sheet name="entropia condicional" sheetId="3" r:id="rId4"/>
    <sheet name="Mutual Info student" sheetId="4" r:id="rId5"/>
    <sheet name="Mutual Info CustomerID" sheetId="5" r:id="rId6"/>
    <sheet name="MI Info Gain Ratio" sheetId="6" r:id="rId7"/>
    <sheet name="Diagrama de Ven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4" l="1"/>
  <c r="G54" i="3" l="1"/>
  <c r="E27" i="1"/>
  <c r="U8" i="9"/>
  <c r="I8" i="9"/>
  <c r="I4" i="9"/>
  <c r="H4" i="9"/>
  <c r="D8" i="9"/>
  <c r="A166" i="9" l="1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R39" i="9"/>
  <c r="S39" i="9" s="1"/>
  <c r="Q39" i="9"/>
  <c r="A39" i="9"/>
  <c r="S38" i="9"/>
  <c r="Q38" i="9"/>
  <c r="R38" i="9" s="1"/>
  <c r="A38" i="9"/>
  <c r="Q37" i="9"/>
  <c r="R37" i="9" s="1"/>
  <c r="S37" i="9" s="1"/>
  <c r="A37" i="9"/>
  <c r="R36" i="9"/>
  <c r="S36" i="9" s="1"/>
  <c r="Q36" i="9"/>
  <c r="A36" i="9"/>
  <c r="Q35" i="9"/>
  <c r="R35" i="9" s="1"/>
  <c r="S35" i="9" s="1"/>
  <c r="A35" i="9"/>
  <c r="R34" i="9"/>
  <c r="S34" i="9" s="1"/>
  <c r="Q34" i="9"/>
  <c r="A34" i="9"/>
  <c r="Q33" i="9"/>
  <c r="R33" i="9" s="1"/>
  <c r="S33" i="9" s="1"/>
  <c r="A33" i="9"/>
  <c r="R32" i="9"/>
  <c r="S32" i="9" s="1"/>
  <c r="Q32" i="9"/>
  <c r="A32" i="9"/>
  <c r="Q31" i="9"/>
  <c r="R31" i="9" s="1"/>
  <c r="S31" i="9" s="1"/>
  <c r="A31" i="9"/>
  <c r="R30" i="9"/>
  <c r="S30" i="9" s="1"/>
  <c r="Q30" i="9"/>
  <c r="A30" i="9"/>
  <c r="Q29" i="9"/>
  <c r="R29" i="9" s="1"/>
  <c r="S29" i="9" s="1"/>
  <c r="A29" i="9"/>
  <c r="R28" i="9"/>
  <c r="S28" i="9" s="1"/>
  <c r="Q28" i="9"/>
  <c r="A28" i="9"/>
  <c r="Q27" i="9"/>
  <c r="R27" i="9" s="1"/>
  <c r="S27" i="9" s="1"/>
  <c r="A27" i="9"/>
  <c r="R26" i="9"/>
  <c r="S26" i="9" s="1"/>
  <c r="Q26" i="9"/>
  <c r="A26" i="9"/>
  <c r="Q25" i="9"/>
  <c r="R25" i="9" s="1"/>
  <c r="S25" i="9" s="1"/>
  <c r="A25" i="9"/>
  <c r="R24" i="9"/>
  <c r="S24" i="9" s="1"/>
  <c r="Q24" i="9"/>
  <c r="A24" i="9"/>
  <c r="Q23" i="9"/>
  <c r="R23" i="9" s="1"/>
  <c r="S23" i="9" s="1"/>
  <c r="A23" i="9"/>
  <c r="R22" i="9"/>
  <c r="S22" i="9" s="1"/>
  <c r="Q22" i="9"/>
  <c r="A22" i="9"/>
  <c r="Q21" i="9"/>
  <c r="R21" i="9" s="1"/>
  <c r="S21" i="9" s="1"/>
  <c r="A21" i="9"/>
  <c r="R20" i="9"/>
  <c r="S20" i="9" s="1"/>
  <c r="Q20" i="9"/>
  <c r="A20" i="9"/>
  <c r="Q19" i="9"/>
  <c r="R19" i="9" s="1"/>
  <c r="S19" i="9" s="1"/>
  <c r="A19" i="9"/>
  <c r="R18" i="9"/>
  <c r="S18" i="9" s="1"/>
  <c r="Q18" i="9"/>
  <c r="A18" i="9"/>
  <c r="Q17" i="9"/>
  <c r="R17" i="9" s="1"/>
  <c r="S17" i="9" s="1"/>
  <c r="A17" i="9"/>
  <c r="R16" i="9"/>
  <c r="S16" i="9" s="1"/>
  <c r="Q16" i="9"/>
  <c r="S15" i="9"/>
  <c r="Q15" i="9"/>
  <c r="R15" i="9" s="1"/>
  <c r="R14" i="9"/>
  <c r="S14" i="9" s="1"/>
  <c r="Q14" i="9"/>
  <c r="Q13" i="9"/>
  <c r="R13" i="9" s="1"/>
  <c r="S13" i="9" s="1"/>
  <c r="R12" i="9"/>
  <c r="S12" i="9" s="1"/>
  <c r="Q12" i="9"/>
  <c r="S11" i="9"/>
  <c r="Q11" i="9"/>
  <c r="R11" i="9" s="1"/>
  <c r="S10" i="9"/>
  <c r="R10" i="9"/>
  <c r="Q10" i="9"/>
  <c r="U9" i="9"/>
  <c r="S9" i="9"/>
  <c r="R9" i="9"/>
  <c r="Q9" i="9"/>
  <c r="N9" i="9"/>
  <c r="I9" i="9"/>
  <c r="Q8" i="9"/>
  <c r="R8" i="9" s="1"/>
  <c r="S8" i="9" s="1"/>
  <c r="R7" i="9"/>
  <c r="S7" i="9" s="1"/>
  <c r="Q7" i="9"/>
  <c r="L7" i="9"/>
  <c r="R6" i="9"/>
  <c r="S6" i="9" s="1"/>
  <c r="Q6" i="9"/>
  <c r="M6" i="9"/>
  <c r="N6" i="9" s="1"/>
  <c r="G6" i="9"/>
  <c r="R5" i="9"/>
  <c r="S5" i="9" s="1"/>
  <c r="Q5" i="9"/>
  <c r="N5" i="9"/>
  <c r="M5" i="9"/>
  <c r="I5" i="9"/>
  <c r="H5" i="9"/>
  <c r="Q4" i="9"/>
  <c r="R4" i="9" s="1"/>
  <c r="S4" i="9" s="1"/>
  <c r="N4" i="9"/>
  <c r="M4" i="9"/>
  <c r="C4" i="9"/>
  <c r="D4" i="9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I43" i="4"/>
  <c r="D18" i="6"/>
  <c r="D17" i="6"/>
  <c r="D11" i="6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4" i="5"/>
  <c r="D25" i="5"/>
  <c r="D26" i="5"/>
  <c r="D27" i="5"/>
  <c r="D23" i="5"/>
  <c r="E61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6" i="1"/>
  <c r="C34" i="1"/>
  <c r="I39" i="4"/>
  <c r="I36" i="4"/>
  <c r="I37" i="4"/>
  <c r="I38" i="4"/>
  <c r="I35" i="4"/>
  <c r="H36" i="4"/>
  <c r="H37" i="4"/>
  <c r="H38" i="4"/>
  <c r="H35" i="4"/>
  <c r="G36" i="4"/>
  <c r="G37" i="4"/>
  <c r="G38" i="4"/>
  <c r="G35" i="4"/>
  <c r="F35" i="4"/>
  <c r="F36" i="4"/>
  <c r="F37" i="4"/>
  <c r="F38" i="4"/>
  <c r="E36" i="4"/>
  <c r="E37" i="4"/>
  <c r="E38" i="4"/>
  <c r="E35" i="4"/>
  <c r="D38" i="4"/>
  <c r="D37" i="4"/>
  <c r="D36" i="4"/>
  <c r="D35" i="4"/>
  <c r="D39" i="4" s="1"/>
  <c r="J25" i="4"/>
  <c r="J24" i="4"/>
  <c r="H68" i="3"/>
  <c r="H63" i="3"/>
  <c r="H64" i="3"/>
  <c r="H65" i="3"/>
  <c r="H62" i="3"/>
  <c r="G63" i="3"/>
  <c r="G64" i="3"/>
  <c r="G65" i="3"/>
  <c r="G62" i="3"/>
  <c r="F63" i="3"/>
  <c r="F64" i="3"/>
  <c r="F65" i="3"/>
  <c r="F62" i="3"/>
  <c r="E63" i="3"/>
  <c r="E64" i="3"/>
  <c r="E65" i="3"/>
  <c r="E62" i="3"/>
  <c r="D65" i="3"/>
  <c r="D64" i="3"/>
  <c r="D63" i="3"/>
  <c r="D62" i="3"/>
  <c r="D66" i="3" s="1"/>
  <c r="H36" i="3"/>
  <c r="H35" i="3"/>
  <c r="H34" i="3"/>
  <c r="H33" i="3"/>
  <c r="H32" i="3"/>
  <c r="H31" i="3"/>
  <c r="H30" i="3"/>
  <c r="G43" i="3" s="1"/>
  <c r="C31" i="3"/>
  <c r="B43" i="3" s="1"/>
  <c r="C32" i="3"/>
  <c r="C33" i="3"/>
  <c r="C34" i="3"/>
  <c r="B44" i="3" s="1"/>
  <c r="C35" i="3"/>
  <c r="C36" i="3"/>
  <c r="C30" i="3"/>
  <c r="G28" i="2"/>
  <c r="G23" i="2"/>
  <c r="G24" i="2"/>
  <c r="G25" i="2"/>
  <c r="F23" i="2"/>
  <c r="F24" i="2"/>
  <c r="F25" i="2"/>
  <c r="F22" i="2"/>
  <c r="E26" i="2"/>
  <c r="E23" i="2"/>
  <c r="E24" i="2"/>
  <c r="E25" i="2"/>
  <c r="E22" i="2"/>
  <c r="M23" i="1"/>
  <c r="N23" i="1" s="1"/>
  <c r="O23" i="1" s="1"/>
  <c r="M22" i="1"/>
  <c r="H35" i="1"/>
  <c r="I35" i="1" s="1"/>
  <c r="J35" i="1" s="1"/>
  <c r="H34" i="1"/>
  <c r="J27" i="1"/>
  <c r="C35" i="1"/>
  <c r="H23" i="1"/>
  <c r="H24" i="1"/>
  <c r="I24" i="1" s="1"/>
  <c r="J24" i="1" s="1"/>
  <c r="H22" i="1"/>
  <c r="C25" i="1"/>
  <c r="I23" i="1" s="1"/>
  <c r="J23" i="1" s="1"/>
  <c r="C23" i="1"/>
  <c r="D23" i="1" s="1"/>
  <c r="E23" i="1" s="1"/>
  <c r="C24" i="1"/>
  <c r="D24" i="1" s="1"/>
  <c r="E24" i="1" s="1"/>
  <c r="C22" i="1"/>
  <c r="D22" i="1" s="1"/>
  <c r="F14" i="9" l="1"/>
  <c r="F68" i="9"/>
  <c r="F149" i="9"/>
  <c r="E152" i="9" s="1"/>
  <c r="F13" i="9"/>
  <c r="F15" i="9"/>
  <c r="N8" i="9"/>
  <c r="K58" i="9"/>
  <c r="F44" i="9"/>
  <c r="K40" i="9"/>
  <c r="E17" i="9"/>
  <c r="F43" i="9"/>
  <c r="E46" i="9" s="1"/>
  <c r="F42" i="9"/>
  <c r="F67" i="9"/>
  <c r="E71" i="9"/>
  <c r="F69" i="9"/>
  <c r="F96" i="9"/>
  <c r="K94" i="9"/>
  <c r="F121" i="9"/>
  <c r="E123" i="9"/>
  <c r="K112" i="9"/>
  <c r="F97" i="9"/>
  <c r="E100" i="9" s="1"/>
  <c r="F98" i="9"/>
  <c r="K146" i="9"/>
  <c r="F150" i="9"/>
  <c r="K164" i="9"/>
  <c r="F120" i="9"/>
  <c r="F148" i="9"/>
  <c r="D19" i="6"/>
  <c r="D51" i="5"/>
  <c r="E24" i="5" s="1"/>
  <c r="G44" i="3"/>
  <c r="G45" i="3" s="1"/>
  <c r="B45" i="3"/>
  <c r="G22" i="2"/>
  <c r="M24" i="1"/>
  <c r="N22" i="1"/>
  <c r="H36" i="1"/>
  <c r="I34" i="1"/>
  <c r="D25" i="1"/>
  <c r="E22" i="1"/>
  <c r="D35" i="1"/>
  <c r="E35" i="1" s="1"/>
  <c r="I22" i="1"/>
  <c r="I25" i="1" s="1"/>
  <c r="C36" i="1"/>
  <c r="D34" i="1"/>
  <c r="J22" i="1"/>
  <c r="H25" i="1"/>
  <c r="B15" i="9" l="1"/>
  <c r="F17" i="9" s="1"/>
  <c r="E18" i="9" s="1"/>
  <c r="B69" i="9"/>
  <c r="F71" i="9" s="1"/>
  <c r="E72" i="9" s="1"/>
  <c r="G97" i="9"/>
  <c r="F100" i="9" s="1"/>
  <c r="E101" i="9" s="1"/>
  <c r="G149" i="9"/>
  <c r="F152" i="9" s="1"/>
  <c r="E153" i="9" s="1"/>
  <c r="B121" i="9"/>
  <c r="G43" i="9"/>
  <c r="F46" i="9" s="1"/>
  <c r="E47" i="9" s="1"/>
  <c r="E39" i="5"/>
  <c r="E32" i="5"/>
  <c r="E48" i="5"/>
  <c r="E33" i="5"/>
  <c r="E49" i="5"/>
  <c r="E43" i="5"/>
  <c r="E28" i="5"/>
  <c r="E44" i="5"/>
  <c r="E29" i="5"/>
  <c r="E45" i="5"/>
  <c r="E36" i="5"/>
  <c r="E25" i="5"/>
  <c r="E37" i="5"/>
  <c r="E26" i="5"/>
  <c r="F30" i="5"/>
  <c r="F34" i="5"/>
  <c r="F38" i="5"/>
  <c r="F42" i="5"/>
  <c r="F46" i="5"/>
  <c r="F50" i="5"/>
  <c r="F23" i="5"/>
  <c r="E31" i="5"/>
  <c r="E35" i="5"/>
  <c r="E34" i="5"/>
  <c r="E42" i="5"/>
  <c r="E46" i="5"/>
  <c r="F27" i="5"/>
  <c r="F31" i="5"/>
  <c r="F35" i="5"/>
  <c r="F39" i="5"/>
  <c r="F43" i="5"/>
  <c r="F47" i="5"/>
  <c r="F24" i="5"/>
  <c r="F29" i="5"/>
  <c r="F33" i="5"/>
  <c r="F41" i="5"/>
  <c r="F45" i="5"/>
  <c r="F26" i="5"/>
  <c r="E38" i="5"/>
  <c r="E50" i="5"/>
  <c r="F28" i="5"/>
  <c r="F32" i="5"/>
  <c r="F36" i="5"/>
  <c r="F40" i="5"/>
  <c r="F44" i="5"/>
  <c r="F48" i="5"/>
  <c r="F25" i="5"/>
  <c r="F37" i="5"/>
  <c r="F49" i="5"/>
  <c r="E30" i="5"/>
  <c r="E40" i="5"/>
  <c r="E47" i="5"/>
  <c r="E41" i="5"/>
  <c r="E27" i="5"/>
  <c r="E23" i="5"/>
  <c r="F53" i="3"/>
  <c r="H43" i="3"/>
  <c r="H45" i="3" s="1"/>
  <c r="F52" i="3"/>
  <c r="C44" i="3"/>
  <c r="D44" i="3" s="1"/>
  <c r="H44" i="3"/>
  <c r="I44" i="3" s="1"/>
  <c r="C43" i="3"/>
  <c r="I43" i="3"/>
  <c r="I47" i="3" s="1"/>
  <c r="G53" i="3" s="1"/>
  <c r="N24" i="1"/>
  <c r="O22" i="1"/>
  <c r="O26" i="1" s="1"/>
  <c r="I36" i="1"/>
  <c r="J34" i="1"/>
  <c r="J38" i="1" s="1"/>
  <c r="D36" i="1"/>
  <c r="E34" i="1"/>
  <c r="E38" i="1" s="1"/>
  <c r="G152" i="9" l="1"/>
  <c r="G100" i="9"/>
  <c r="G17" i="9"/>
  <c r="F47" i="9"/>
  <c r="E48" i="9" s="1"/>
  <c r="F123" i="9"/>
  <c r="F18" i="9"/>
  <c r="E19" i="9" s="1"/>
  <c r="F72" i="9"/>
  <c r="E73" i="9" s="1"/>
  <c r="G46" i="9"/>
  <c r="G71" i="9"/>
  <c r="F101" i="9"/>
  <c r="E102" i="9" s="1"/>
  <c r="F153" i="9"/>
  <c r="E154" i="9" s="1"/>
  <c r="I51" i="5"/>
  <c r="D10" i="6" s="1"/>
  <c r="D12" i="6" s="1"/>
  <c r="C45" i="3"/>
  <c r="D43" i="3"/>
  <c r="D47" i="3" s="1"/>
  <c r="G52" i="3" s="1"/>
  <c r="G18" i="9" l="1"/>
  <c r="G72" i="9"/>
  <c r="G153" i="9"/>
  <c r="F154" i="9"/>
  <c r="E155" i="9" s="1"/>
  <c r="E124" i="9"/>
  <c r="G123" i="9"/>
  <c r="F102" i="9"/>
  <c r="E103" i="9" s="1"/>
  <c r="F73" i="9"/>
  <c r="E74" i="9" s="1"/>
  <c r="F48" i="9"/>
  <c r="E49" i="9" s="1"/>
  <c r="G101" i="9"/>
  <c r="F19" i="9"/>
  <c r="E20" i="9" s="1"/>
  <c r="G47" i="9"/>
  <c r="G102" i="9" l="1"/>
  <c r="G73" i="9"/>
  <c r="F124" i="9"/>
  <c r="E125" i="9" s="1"/>
  <c r="F49" i="9"/>
  <c r="E50" i="9" s="1"/>
  <c r="F155" i="9"/>
  <c r="E156" i="9" s="1"/>
  <c r="F20" i="9"/>
  <c r="E21" i="9" s="1"/>
  <c r="G48" i="9"/>
  <c r="F103" i="9"/>
  <c r="E104" i="9" s="1"/>
  <c r="G154" i="9"/>
  <c r="G19" i="9"/>
  <c r="F74" i="9"/>
  <c r="E75" i="9" s="1"/>
  <c r="G103" i="9" l="1"/>
  <c r="G155" i="9"/>
  <c r="F21" i="9"/>
  <c r="E22" i="9" s="1"/>
  <c r="F50" i="9"/>
  <c r="E51" i="9" s="1"/>
  <c r="F75" i="9"/>
  <c r="E76" i="9" s="1"/>
  <c r="G20" i="9"/>
  <c r="G49" i="9"/>
  <c r="G74" i="9"/>
  <c r="F104" i="9"/>
  <c r="E105" i="9" s="1"/>
  <c r="F125" i="9"/>
  <c r="E126" i="9" s="1"/>
  <c r="F156" i="9"/>
  <c r="E157" i="9" s="1"/>
  <c r="G124" i="9"/>
  <c r="G156" i="9" l="1"/>
  <c r="G104" i="9"/>
  <c r="G125" i="9"/>
  <c r="G50" i="9"/>
  <c r="F157" i="9"/>
  <c r="E158" i="9" s="1"/>
  <c r="F51" i="9"/>
  <c r="E52" i="9" s="1"/>
  <c r="F105" i="9"/>
  <c r="E106" i="9" s="1"/>
  <c r="F76" i="9"/>
  <c r="E77" i="9" s="1"/>
  <c r="F22" i="9"/>
  <c r="E23" i="9" s="1"/>
  <c r="F126" i="9"/>
  <c r="E127" i="9" s="1"/>
  <c r="G75" i="9"/>
  <c r="G21" i="9"/>
  <c r="G157" i="9" l="1"/>
  <c r="G22" i="9"/>
  <c r="F23" i="9"/>
  <c r="E24" i="9" s="1"/>
  <c r="G105" i="9"/>
  <c r="F158" i="9"/>
  <c r="E159" i="9" s="1"/>
  <c r="F106" i="9"/>
  <c r="E107" i="9" s="1"/>
  <c r="F127" i="9"/>
  <c r="E128" i="9" s="1"/>
  <c r="F77" i="9"/>
  <c r="E78" i="9" s="1"/>
  <c r="F52" i="9"/>
  <c r="E53" i="9" s="1"/>
  <c r="G126" i="9"/>
  <c r="G76" i="9"/>
  <c r="G51" i="9"/>
  <c r="G158" i="9" l="1"/>
  <c r="G77" i="9"/>
  <c r="G106" i="9"/>
  <c r="F53" i="9"/>
  <c r="E54" i="9" s="1"/>
  <c r="F128" i="9"/>
  <c r="E129" i="9" s="1"/>
  <c r="F159" i="9"/>
  <c r="E160" i="9" s="1"/>
  <c r="G52" i="9"/>
  <c r="G127" i="9"/>
  <c r="F24" i="9"/>
  <c r="E25" i="9" s="1"/>
  <c r="F78" i="9"/>
  <c r="E79" i="9" s="1"/>
  <c r="F107" i="9"/>
  <c r="E108" i="9" s="1"/>
  <c r="G23" i="9"/>
  <c r="G159" i="9" l="1"/>
  <c r="G78" i="9"/>
  <c r="G128" i="9"/>
  <c r="F108" i="9"/>
  <c r="E109" i="9" s="1"/>
  <c r="F25" i="9"/>
  <c r="E26" i="9" s="1"/>
  <c r="F54" i="9"/>
  <c r="E55" i="9" s="1"/>
  <c r="F79" i="9"/>
  <c r="E80" i="9" s="1"/>
  <c r="F129" i="9"/>
  <c r="E130" i="9" s="1"/>
  <c r="G107" i="9"/>
  <c r="G24" i="9"/>
  <c r="F160" i="9"/>
  <c r="E161" i="9" s="1"/>
  <c r="G53" i="9"/>
  <c r="G25" i="9" l="1"/>
  <c r="G108" i="9"/>
  <c r="G79" i="9"/>
  <c r="G54" i="9"/>
  <c r="F161" i="9"/>
  <c r="G161" i="9" s="1"/>
  <c r="C151" i="9" s="1"/>
  <c r="F130" i="9"/>
  <c r="E131" i="9" s="1"/>
  <c r="F109" i="9"/>
  <c r="G109" i="9" s="1"/>
  <c r="G160" i="9"/>
  <c r="G129" i="9"/>
  <c r="F55" i="9"/>
  <c r="G55" i="9" s="1"/>
  <c r="F26" i="9"/>
  <c r="E27" i="9" s="1"/>
  <c r="F80" i="9"/>
  <c r="E81" i="9" s="1"/>
  <c r="C124" i="9" l="1"/>
  <c r="C135" i="9"/>
  <c r="C165" i="9"/>
  <c r="C92" i="9"/>
  <c r="C149" i="9"/>
  <c r="C142" i="9"/>
  <c r="C161" i="9"/>
  <c r="C147" i="9"/>
  <c r="C129" i="9"/>
  <c r="C150" i="9"/>
  <c r="C125" i="9"/>
  <c r="C154" i="9"/>
  <c r="C138" i="9"/>
  <c r="C160" i="9"/>
  <c r="C46" i="9"/>
  <c r="C71" i="9"/>
  <c r="C139" i="9"/>
  <c r="C86" i="9"/>
  <c r="C134" i="9"/>
  <c r="C74" i="9"/>
  <c r="C82" i="9"/>
  <c r="C158" i="9"/>
  <c r="C146" i="9"/>
  <c r="C77" i="9"/>
  <c r="C164" i="9"/>
  <c r="C127" i="9"/>
  <c r="C137" i="9"/>
  <c r="C156" i="9"/>
  <c r="C55" i="9"/>
  <c r="C153" i="9"/>
  <c r="C43" i="9"/>
  <c r="C76" i="9"/>
  <c r="C93" i="9"/>
  <c r="C34" i="9"/>
  <c r="C33" i="9"/>
  <c r="C162" i="9"/>
  <c r="C108" i="9"/>
  <c r="C75" i="9"/>
  <c r="C152" i="9"/>
  <c r="C37" i="9"/>
  <c r="C35" i="9"/>
  <c r="C29" i="9"/>
  <c r="C145" i="9"/>
  <c r="C148" i="9"/>
  <c r="C59" i="9"/>
  <c r="C128" i="9"/>
  <c r="C39" i="9"/>
  <c r="C144" i="9"/>
  <c r="C96" i="9"/>
  <c r="C97" i="9"/>
  <c r="C140" i="9"/>
  <c r="C54" i="9"/>
  <c r="C132" i="9"/>
  <c r="C48" i="9"/>
  <c r="C41" i="9"/>
  <c r="C91" i="9"/>
  <c r="C20" i="9"/>
  <c r="C107" i="9"/>
  <c r="C94" i="9"/>
  <c r="C58" i="9"/>
  <c r="C113" i="9"/>
  <c r="C40" i="9"/>
  <c r="C157" i="9"/>
  <c r="C123" i="9"/>
  <c r="C159" i="9"/>
  <c r="C143" i="9"/>
  <c r="C52" i="9"/>
  <c r="C53" i="9"/>
  <c r="G26" i="9"/>
  <c r="C23" i="9"/>
  <c r="C18" i="9"/>
  <c r="C131" i="9"/>
  <c r="C130" i="9"/>
  <c r="C47" i="9"/>
  <c r="C83" i="9"/>
  <c r="C38" i="9"/>
  <c r="C102" i="9"/>
  <c r="C155" i="9"/>
  <c r="C22" i="9"/>
  <c r="C104" i="9"/>
  <c r="C114" i="9"/>
  <c r="C85" i="9"/>
  <c r="C136" i="9"/>
  <c r="C17" i="9"/>
  <c r="C72" i="9"/>
  <c r="C101" i="9"/>
  <c r="C73" i="9"/>
  <c r="C88" i="9"/>
  <c r="C79" i="9"/>
  <c r="C42" i="9"/>
  <c r="C50" i="9"/>
  <c r="C57" i="9"/>
  <c r="C80" i="9"/>
  <c r="C95" i="9"/>
  <c r="C30" i="9"/>
  <c r="C36" i="9"/>
  <c r="C60" i="9"/>
  <c r="C49" i="9"/>
  <c r="C81" i="9"/>
  <c r="C110" i="9"/>
  <c r="C45" i="9"/>
  <c r="C21" i="9"/>
  <c r="C78" i="9"/>
  <c r="C105" i="9"/>
  <c r="C103" i="9"/>
  <c r="C111" i="9"/>
  <c r="C100" i="9"/>
  <c r="C98" i="9"/>
  <c r="C27" i="9"/>
  <c r="C56" i="9"/>
  <c r="C32" i="9"/>
  <c r="C25" i="9"/>
  <c r="C163" i="9"/>
  <c r="C141" i="9"/>
  <c r="C166" i="9"/>
  <c r="C133" i="9"/>
  <c r="C99" i="9"/>
  <c r="C106" i="9"/>
  <c r="C89" i="9"/>
  <c r="C109" i="9"/>
  <c r="C112" i="9"/>
  <c r="C84" i="9"/>
  <c r="C87" i="9"/>
  <c r="C90" i="9"/>
  <c r="C28" i="9"/>
  <c r="C19" i="9"/>
  <c r="C31" i="9"/>
  <c r="C24" i="9"/>
  <c r="C26" i="9"/>
  <c r="C51" i="9"/>
  <c r="C44" i="9"/>
  <c r="C126" i="9"/>
  <c r="F81" i="9"/>
  <c r="E82" i="9" s="1"/>
  <c r="F131" i="9"/>
  <c r="E132" i="9" s="1"/>
  <c r="G80" i="9"/>
  <c r="G130" i="9"/>
  <c r="F27" i="9"/>
  <c r="E28" i="9" s="1"/>
  <c r="I105" i="9" l="1"/>
  <c r="J105" i="9" s="1"/>
  <c r="K105" i="9" s="1"/>
  <c r="I49" i="9"/>
  <c r="J49" i="9" s="1"/>
  <c r="K49" i="9" s="1"/>
  <c r="I55" i="9"/>
  <c r="J55" i="9" s="1"/>
  <c r="K55" i="9" s="1"/>
  <c r="I101" i="9"/>
  <c r="J101" i="9" s="1"/>
  <c r="K101" i="9" s="1"/>
  <c r="I103" i="9"/>
  <c r="J103" i="9" s="1"/>
  <c r="K103" i="9" s="1"/>
  <c r="I47" i="9"/>
  <c r="J47" i="9" s="1"/>
  <c r="K47" i="9" s="1"/>
  <c r="I108" i="9"/>
  <c r="J108" i="9" s="1"/>
  <c r="K108" i="9" s="1"/>
  <c r="I54" i="9"/>
  <c r="J54" i="9" s="1"/>
  <c r="K54" i="9" s="1"/>
  <c r="I100" i="9"/>
  <c r="J100" i="9" s="1"/>
  <c r="K100" i="9" s="1"/>
  <c r="I109" i="9"/>
  <c r="J109" i="9" s="1"/>
  <c r="K109" i="9" s="1"/>
  <c r="I52" i="9"/>
  <c r="J52" i="9" s="1"/>
  <c r="K52" i="9" s="1"/>
  <c r="I50" i="9"/>
  <c r="J50" i="9" s="1"/>
  <c r="K50" i="9" s="1"/>
  <c r="I106" i="9"/>
  <c r="J106" i="9" s="1"/>
  <c r="K106" i="9" s="1"/>
  <c r="I102" i="9"/>
  <c r="J102" i="9" s="1"/>
  <c r="K102" i="9" s="1"/>
  <c r="I46" i="9"/>
  <c r="J46" i="9" s="1"/>
  <c r="K46" i="9" s="1"/>
  <c r="I51" i="9"/>
  <c r="J51" i="9" s="1"/>
  <c r="K51" i="9" s="1"/>
  <c r="I107" i="9"/>
  <c r="J107" i="9" s="1"/>
  <c r="K107" i="9" s="1"/>
  <c r="I104" i="9"/>
  <c r="J104" i="9" s="1"/>
  <c r="K104" i="9" s="1"/>
  <c r="I53" i="9"/>
  <c r="J53" i="9" s="1"/>
  <c r="K53" i="9" s="1"/>
  <c r="I48" i="9"/>
  <c r="J48" i="9" s="1"/>
  <c r="K48" i="9" s="1"/>
  <c r="F28" i="9"/>
  <c r="E29" i="9" s="1"/>
  <c r="F82" i="9"/>
  <c r="E83" i="9" s="1"/>
  <c r="I161" i="9"/>
  <c r="J161" i="9" s="1"/>
  <c r="K161" i="9" s="1"/>
  <c r="I158" i="9"/>
  <c r="J158" i="9" s="1"/>
  <c r="K158" i="9" s="1"/>
  <c r="I154" i="9"/>
  <c r="J154" i="9" s="1"/>
  <c r="K154" i="9" s="1"/>
  <c r="I160" i="9"/>
  <c r="J160" i="9" s="1"/>
  <c r="K160" i="9" s="1"/>
  <c r="I153" i="9"/>
  <c r="J153" i="9" s="1"/>
  <c r="K153" i="9" s="1"/>
  <c r="I157" i="9"/>
  <c r="J157" i="9" s="1"/>
  <c r="K157" i="9" s="1"/>
  <c r="I152" i="9"/>
  <c r="I155" i="9"/>
  <c r="J155" i="9" s="1"/>
  <c r="K155" i="9" s="1"/>
  <c r="I156" i="9"/>
  <c r="J156" i="9" s="1"/>
  <c r="K156" i="9" s="1"/>
  <c r="I159" i="9"/>
  <c r="J159" i="9" s="1"/>
  <c r="K159" i="9" s="1"/>
  <c r="G27" i="9"/>
  <c r="G81" i="9"/>
  <c r="F132" i="9"/>
  <c r="E133" i="9" s="1"/>
  <c r="G131" i="9"/>
  <c r="K111" i="9" l="1"/>
  <c r="I110" i="9"/>
  <c r="I56" i="9"/>
  <c r="G132" i="9"/>
  <c r="K57" i="9"/>
  <c r="F83" i="9"/>
  <c r="E84" i="9" s="1"/>
  <c r="J152" i="9"/>
  <c r="K152" i="9" s="1"/>
  <c r="K163" i="9" s="1"/>
  <c r="I162" i="9"/>
  <c r="G82" i="9"/>
  <c r="F133" i="9"/>
  <c r="E134" i="9" s="1"/>
  <c r="F29" i="9"/>
  <c r="E30" i="9" s="1"/>
  <c r="G28" i="9"/>
  <c r="G29" i="9" l="1"/>
  <c r="F134" i="9"/>
  <c r="E135" i="9" s="1"/>
  <c r="G133" i="9"/>
  <c r="F84" i="9"/>
  <c r="E85" i="9" s="1"/>
  <c r="F30" i="9"/>
  <c r="E31" i="9" s="1"/>
  <c r="G83" i="9"/>
  <c r="G30" i="9" l="1"/>
  <c r="F31" i="9"/>
  <c r="E32" i="9" s="1"/>
  <c r="F135" i="9"/>
  <c r="E136" i="9" s="1"/>
  <c r="F85" i="9"/>
  <c r="E86" i="9" s="1"/>
  <c r="G134" i="9"/>
  <c r="G84" i="9"/>
  <c r="G135" i="9" l="1"/>
  <c r="F86" i="9"/>
  <c r="E87" i="9" s="1"/>
  <c r="F32" i="9"/>
  <c r="E33" i="9" s="1"/>
  <c r="F136" i="9"/>
  <c r="E137" i="9" s="1"/>
  <c r="G85" i="9"/>
  <c r="G31" i="9"/>
  <c r="G32" i="9" l="1"/>
  <c r="F137" i="9"/>
  <c r="E138" i="9" s="1"/>
  <c r="F87" i="9"/>
  <c r="E88" i="9" s="1"/>
  <c r="G136" i="9"/>
  <c r="G86" i="9"/>
  <c r="F33" i="9"/>
  <c r="E34" i="9" s="1"/>
  <c r="G33" i="9" l="1"/>
  <c r="G87" i="9"/>
  <c r="F138" i="9"/>
  <c r="E139" i="9" s="1"/>
  <c r="F88" i="9"/>
  <c r="E89" i="9" s="1"/>
  <c r="F34" i="9"/>
  <c r="E35" i="9" s="1"/>
  <c r="G137" i="9"/>
  <c r="G88" i="9" l="1"/>
  <c r="F139" i="9"/>
  <c r="E140" i="9" s="1"/>
  <c r="G34" i="9"/>
  <c r="G138" i="9"/>
  <c r="F35" i="9"/>
  <c r="E36" i="9" s="1"/>
  <c r="F89" i="9"/>
  <c r="E90" i="9" s="1"/>
  <c r="G89" i="9" l="1"/>
  <c r="G35" i="9"/>
  <c r="G139" i="9"/>
  <c r="F36" i="9"/>
  <c r="G36" i="9" s="1"/>
  <c r="B28" i="9" s="1"/>
  <c r="F140" i="9"/>
  <c r="E141" i="9" s="1"/>
  <c r="F90" i="9"/>
  <c r="G90" i="9" s="1"/>
  <c r="B87" i="9" s="1"/>
  <c r="B53" i="9" l="1"/>
  <c r="B112" i="9"/>
  <c r="B114" i="9"/>
  <c r="B42" i="9"/>
  <c r="B74" i="9"/>
  <c r="B50" i="9"/>
  <c r="B58" i="9"/>
  <c r="B97" i="9"/>
  <c r="B106" i="9"/>
  <c r="B17" i="9"/>
  <c r="B92" i="9"/>
  <c r="B86" i="9"/>
  <c r="B29" i="9"/>
  <c r="B44" i="9"/>
  <c r="B93" i="9"/>
  <c r="B54" i="9"/>
  <c r="B23" i="9"/>
  <c r="B90" i="9"/>
  <c r="B75" i="9"/>
  <c r="B71" i="9"/>
  <c r="B85" i="9"/>
  <c r="B33" i="9"/>
  <c r="B60" i="9"/>
  <c r="B55" i="9"/>
  <c r="B25" i="9"/>
  <c r="B57" i="9"/>
  <c r="B43" i="9"/>
  <c r="B76" i="9"/>
  <c r="B83" i="9"/>
  <c r="B34" i="9"/>
  <c r="B37" i="9"/>
  <c r="B108" i="9"/>
  <c r="B46" i="9"/>
  <c r="B94" i="9"/>
  <c r="B79" i="9"/>
  <c r="B77" i="9"/>
  <c r="B59" i="9"/>
  <c r="B48" i="9"/>
  <c r="B107" i="9"/>
  <c r="B35" i="9"/>
  <c r="B82" i="9"/>
  <c r="B22" i="9"/>
  <c r="B39" i="9"/>
  <c r="B111" i="9"/>
  <c r="B103" i="9"/>
  <c r="B20" i="9"/>
  <c r="B102" i="9"/>
  <c r="B91" i="9"/>
  <c r="B113" i="9"/>
  <c r="B40" i="9"/>
  <c r="B52" i="9"/>
  <c r="B72" i="9"/>
  <c r="B96" i="9"/>
  <c r="B101" i="9"/>
  <c r="B18" i="9"/>
  <c r="B30" i="9"/>
  <c r="B47" i="9"/>
  <c r="B80" i="9"/>
  <c r="B38" i="9"/>
  <c r="B51" i="9"/>
  <c r="B104" i="9"/>
  <c r="B88" i="9"/>
  <c r="B19" i="9"/>
  <c r="B110" i="9"/>
  <c r="B41" i="9"/>
  <c r="B73" i="9"/>
  <c r="B24" i="9"/>
  <c r="B95" i="9"/>
  <c r="B21" i="9"/>
  <c r="B36" i="9"/>
  <c r="B81" i="9"/>
  <c r="B78" i="9"/>
  <c r="B45" i="9"/>
  <c r="B49" i="9"/>
  <c r="B56" i="9"/>
  <c r="B27" i="9"/>
  <c r="B32" i="9"/>
  <c r="B100" i="9"/>
  <c r="B105" i="9"/>
  <c r="B98" i="9"/>
  <c r="B99" i="9"/>
  <c r="B84" i="9"/>
  <c r="B109" i="9"/>
  <c r="B89" i="9"/>
  <c r="G140" i="9"/>
  <c r="B26" i="9"/>
  <c r="B31" i="9"/>
  <c r="F141" i="9"/>
  <c r="E142" i="9" s="1"/>
  <c r="I31" i="9" l="1"/>
  <c r="J31" i="9" s="1"/>
  <c r="K31" i="9" s="1"/>
  <c r="G141" i="9"/>
  <c r="I21" i="9"/>
  <c r="J21" i="9" s="1"/>
  <c r="K21" i="9" s="1"/>
  <c r="I19" i="9"/>
  <c r="J19" i="9" s="1"/>
  <c r="K19" i="9" s="1"/>
  <c r="I32" i="9"/>
  <c r="J32" i="9" s="1"/>
  <c r="K32" i="9" s="1"/>
  <c r="I30" i="9"/>
  <c r="J30" i="9" s="1"/>
  <c r="K30" i="9" s="1"/>
  <c r="I34" i="9"/>
  <c r="J34" i="9" s="1"/>
  <c r="K34" i="9" s="1"/>
  <c r="I17" i="9"/>
  <c r="I35" i="9"/>
  <c r="J35" i="9" s="1"/>
  <c r="K35" i="9" s="1"/>
  <c r="I28" i="9"/>
  <c r="J28" i="9" s="1"/>
  <c r="K28" i="9" s="1"/>
  <c r="I23" i="9"/>
  <c r="J23" i="9" s="1"/>
  <c r="K23" i="9" s="1"/>
  <c r="I29" i="9"/>
  <c r="J29" i="9" s="1"/>
  <c r="K29" i="9" s="1"/>
  <c r="I25" i="9"/>
  <c r="J25" i="9" s="1"/>
  <c r="K25" i="9" s="1"/>
  <c r="I33" i="9"/>
  <c r="J33" i="9" s="1"/>
  <c r="K33" i="9" s="1"/>
  <c r="I22" i="9"/>
  <c r="J22" i="9" s="1"/>
  <c r="K22" i="9" s="1"/>
  <c r="I27" i="9"/>
  <c r="J27" i="9" s="1"/>
  <c r="K27" i="9" s="1"/>
  <c r="I26" i="9"/>
  <c r="J26" i="9" s="1"/>
  <c r="K26" i="9" s="1"/>
  <c r="I72" i="9"/>
  <c r="J72" i="9" s="1"/>
  <c r="K72" i="9" s="1"/>
  <c r="I79" i="9"/>
  <c r="J79" i="9" s="1"/>
  <c r="K79" i="9" s="1"/>
  <c r="I82" i="9"/>
  <c r="J82" i="9" s="1"/>
  <c r="K82" i="9" s="1"/>
  <c r="I87" i="9"/>
  <c r="J87" i="9" s="1"/>
  <c r="K87" i="9" s="1"/>
  <c r="I80" i="9"/>
  <c r="J80" i="9" s="1"/>
  <c r="K80" i="9" s="1"/>
  <c r="I75" i="9"/>
  <c r="J75" i="9" s="1"/>
  <c r="K75" i="9" s="1"/>
  <c r="I78" i="9"/>
  <c r="J78" i="9" s="1"/>
  <c r="K78" i="9" s="1"/>
  <c r="I76" i="9"/>
  <c r="J76" i="9" s="1"/>
  <c r="K76" i="9" s="1"/>
  <c r="I71" i="9"/>
  <c r="I83" i="9"/>
  <c r="J83" i="9" s="1"/>
  <c r="K83" i="9" s="1"/>
  <c r="I90" i="9"/>
  <c r="J90" i="9" s="1"/>
  <c r="K90" i="9" s="1"/>
  <c r="I88" i="9"/>
  <c r="J88" i="9" s="1"/>
  <c r="K88" i="9" s="1"/>
  <c r="I74" i="9"/>
  <c r="J74" i="9" s="1"/>
  <c r="K74" i="9" s="1"/>
  <c r="I73" i="9"/>
  <c r="J73" i="9" s="1"/>
  <c r="K73" i="9" s="1"/>
  <c r="I77" i="9"/>
  <c r="J77" i="9" s="1"/>
  <c r="K77" i="9" s="1"/>
  <c r="I81" i="9"/>
  <c r="J81" i="9" s="1"/>
  <c r="K81" i="9" s="1"/>
  <c r="I85" i="9"/>
  <c r="J85" i="9" s="1"/>
  <c r="K85" i="9" s="1"/>
  <c r="I86" i="9"/>
  <c r="J86" i="9" s="1"/>
  <c r="K86" i="9" s="1"/>
  <c r="I84" i="9"/>
  <c r="J84" i="9" s="1"/>
  <c r="K84" i="9" s="1"/>
  <c r="I89" i="9"/>
  <c r="J89" i="9" s="1"/>
  <c r="K89" i="9" s="1"/>
  <c r="F142" i="9"/>
  <c r="G142" i="9" s="1"/>
  <c r="B152" i="9" s="1"/>
  <c r="I24" i="9"/>
  <c r="J24" i="9" s="1"/>
  <c r="K24" i="9" s="1"/>
  <c r="I18" i="9"/>
  <c r="J18" i="9" s="1"/>
  <c r="K18" i="9" s="1"/>
  <c r="I20" i="9"/>
  <c r="J20" i="9" s="1"/>
  <c r="K20" i="9" s="1"/>
  <c r="I36" i="9"/>
  <c r="J36" i="9" s="1"/>
  <c r="K36" i="9" s="1"/>
  <c r="B128" i="9" l="1"/>
  <c r="B124" i="9"/>
  <c r="B158" i="9"/>
  <c r="B135" i="9"/>
  <c r="B154" i="9"/>
  <c r="B165" i="9"/>
  <c r="B138" i="9"/>
  <c r="B150" i="9"/>
  <c r="B149" i="9"/>
  <c r="B142" i="9"/>
  <c r="B161" i="9"/>
  <c r="B147" i="9"/>
  <c r="B129" i="9"/>
  <c r="B160" i="9"/>
  <c r="B146" i="9"/>
  <c r="B133" i="9"/>
  <c r="B125" i="9"/>
  <c r="B123" i="9"/>
  <c r="B139" i="9"/>
  <c r="B134" i="9"/>
  <c r="B151" i="9"/>
  <c r="B164" i="9"/>
  <c r="B127" i="9"/>
  <c r="B156" i="9"/>
  <c r="B153" i="9"/>
  <c r="B131" i="9"/>
  <c r="B159" i="9"/>
  <c r="B162" i="9"/>
  <c r="B140" i="9"/>
  <c r="B144" i="9"/>
  <c r="B145" i="9"/>
  <c r="B148" i="9"/>
  <c r="B132" i="9"/>
  <c r="B137" i="9"/>
  <c r="B163" i="9"/>
  <c r="B143" i="9"/>
  <c r="B157" i="9"/>
  <c r="B155" i="9"/>
  <c r="B130" i="9"/>
  <c r="B136" i="9"/>
  <c r="B126" i="9"/>
  <c r="B141" i="9"/>
  <c r="B166" i="9"/>
  <c r="I37" i="9"/>
  <c r="J17" i="9"/>
  <c r="K17" i="9" s="1"/>
  <c r="K39" i="9" s="1"/>
  <c r="I91" i="9"/>
  <c r="J71" i="9"/>
  <c r="K71" i="9" s="1"/>
  <c r="K93" i="9" s="1"/>
  <c r="I137" i="9" l="1"/>
  <c r="J137" i="9" s="1"/>
  <c r="K137" i="9" s="1"/>
  <c r="I124" i="9"/>
  <c r="J124" i="9" s="1"/>
  <c r="K124" i="9" s="1"/>
  <c r="I141" i="9"/>
  <c r="J141" i="9" s="1"/>
  <c r="K141" i="9" s="1"/>
  <c r="I135" i="9"/>
  <c r="J135" i="9" s="1"/>
  <c r="K135" i="9" s="1"/>
  <c r="I129" i="9"/>
  <c r="J129" i="9" s="1"/>
  <c r="K129" i="9" s="1"/>
  <c r="I132" i="9"/>
  <c r="J132" i="9" s="1"/>
  <c r="K132" i="9" s="1"/>
  <c r="I133" i="9"/>
  <c r="J133" i="9" s="1"/>
  <c r="K133" i="9" s="1"/>
  <c r="I140" i="9"/>
  <c r="J140" i="9" s="1"/>
  <c r="K140" i="9" s="1"/>
  <c r="I136" i="9"/>
  <c r="J136" i="9" s="1"/>
  <c r="K136" i="9" s="1"/>
  <c r="I134" i="9"/>
  <c r="J134" i="9" s="1"/>
  <c r="K134" i="9" s="1"/>
  <c r="I131" i="9"/>
  <c r="J131" i="9" s="1"/>
  <c r="K131" i="9" s="1"/>
  <c r="I139" i="9"/>
  <c r="J139" i="9" s="1"/>
  <c r="K139" i="9" s="1"/>
  <c r="I128" i="9"/>
  <c r="J128" i="9" s="1"/>
  <c r="K128" i="9" s="1"/>
  <c r="I126" i="9"/>
  <c r="J126" i="9" s="1"/>
  <c r="K126" i="9" s="1"/>
  <c r="I138" i="9"/>
  <c r="J138" i="9" s="1"/>
  <c r="K138" i="9" s="1"/>
  <c r="I123" i="9"/>
  <c r="I130" i="9"/>
  <c r="J130" i="9" s="1"/>
  <c r="K130" i="9" s="1"/>
  <c r="I142" i="9"/>
  <c r="J142" i="9" s="1"/>
  <c r="K142" i="9" s="1"/>
  <c r="I127" i="9"/>
  <c r="J127" i="9" s="1"/>
  <c r="K127" i="9" s="1"/>
  <c r="I125" i="9"/>
  <c r="J125" i="9" s="1"/>
  <c r="K125" i="9" s="1"/>
  <c r="I143" i="9" l="1"/>
  <c r="J123" i="9"/>
  <c r="K123" i="9" s="1"/>
  <c r="K145" i="9" s="1"/>
</calcChain>
</file>

<file path=xl/sharedStrings.xml><?xml version="1.0" encoding="utf-8"?>
<sst xmlns="http://schemas.openxmlformats.org/spreadsheetml/2006/main" count="787" uniqueCount="120">
  <si>
    <t>age</t>
  </si>
  <si>
    <t>income</t>
  </si>
  <si>
    <t>student</t>
  </si>
  <si>
    <t>credit-rating</t>
  </si>
  <si>
    <t>class:buy_computer</t>
  </si>
  <si>
    <t>youth</t>
  </si>
  <si>
    <t>high</t>
  </si>
  <si>
    <t>no</t>
  </si>
  <si>
    <t>fair</t>
  </si>
  <si>
    <t>excellent</t>
  </si>
  <si>
    <t>middle-aged</t>
  </si>
  <si>
    <t>yes</t>
  </si>
  <si>
    <t>senior</t>
  </si>
  <si>
    <t>medium</t>
  </si>
  <si>
    <t>low</t>
  </si>
  <si>
    <t>Customer ID</t>
  </si>
  <si>
    <t>Distibución de Prob de Age</t>
  </si>
  <si>
    <t>Cuenta</t>
  </si>
  <si>
    <t>Prob</t>
  </si>
  <si>
    <t>Total</t>
  </si>
  <si>
    <t>log(Prob)</t>
  </si>
  <si>
    <t>Entropia de Age</t>
  </si>
  <si>
    <t>Distibución de Prob de Income</t>
  </si>
  <si>
    <t>Entropia de Income</t>
  </si>
  <si>
    <t>Distibución de Prob de student</t>
  </si>
  <si>
    <t>Distibución de Prob de credit rating</t>
  </si>
  <si>
    <t>Entropia de Student</t>
  </si>
  <si>
    <t>Entropia de Credit rating</t>
  </si>
  <si>
    <t>Distibución de Prob de class:buy_computer</t>
  </si>
  <si>
    <t>Entropia de buy_computer</t>
  </si>
  <si>
    <t>Caso</t>
  </si>
  <si>
    <t>Student=no y buy_computer=no</t>
  </si>
  <si>
    <t>Student=yes y buy_computer=no</t>
  </si>
  <si>
    <t>Student=no y buy_computer=yes</t>
  </si>
  <si>
    <t>Student=yes y buy_computer=yes</t>
  </si>
  <si>
    <t>buy_computer</t>
  </si>
  <si>
    <t>Distr Prob Conjunta student y buy_computer</t>
  </si>
  <si>
    <t>Entropia Conjunta de student y buy computer</t>
  </si>
  <si>
    <t>H(student, buy_computer)</t>
  </si>
  <si>
    <t>H(age)</t>
  </si>
  <si>
    <t>H(student)</t>
  </si>
  <si>
    <t>H(income)</t>
  </si>
  <si>
    <t>H(credit-rating)</t>
  </si>
  <si>
    <t>H(buy-computer)</t>
  </si>
  <si>
    <t>Cual es la Entropía de buy_computer dado el valor de student?</t>
  </si>
  <si>
    <t>Caso 1: si student=no</t>
  </si>
  <si>
    <t>Caso 2: si student=yes</t>
  </si>
  <si>
    <t>Sabemos que Student tiene dos valores</t>
  </si>
  <si>
    <t>Distr de Prob de buy_computer Dado student=no</t>
  </si>
  <si>
    <t>Distr de Prob de buy_computer Dado student=yes</t>
  </si>
  <si>
    <t>Entropia de buy_computer dado student=no</t>
  </si>
  <si>
    <t>H(buy_computer|student=no)</t>
  </si>
  <si>
    <t>Entropia condicional buy_computer dado student</t>
  </si>
  <si>
    <t>ponderador</t>
  </si>
  <si>
    <t>entropia</t>
  </si>
  <si>
    <t>caso student=no</t>
  </si>
  <si>
    <t>caso student=yes</t>
  </si>
  <si>
    <t>Prob(x,y)</t>
  </si>
  <si>
    <t>Prob(x)</t>
  </si>
  <si>
    <t>Prob(x)/Prob(x,y)</t>
  </si>
  <si>
    <t>log[Prob(x)/Prob(x,y)]</t>
  </si>
  <si>
    <t>¿Cúanto se redujo la incertidumbre de la variable buy_computer, cuando sabiamos el valor de la variable student?</t>
  </si>
  <si>
    <t>Entropía Buy Computer: H(buy_computer)</t>
  </si>
  <si>
    <t>H(buy_computer|student)</t>
  </si>
  <si>
    <t>Incertidumbre total de buy_computer:</t>
  </si>
  <si>
    <t>Incertidumbre de buy_computer dado student:</t>
  </si>
  <si>
    <t>Reducción en Incertidumbre de buy_computer dado student:</t>
  </si>
  <si>
    <t>Prob(y)</t>
  </si>
  <si>
    <t>Prob(x,y)/P(x)P(y)</t>
  </si>
  <si>
    <t>log[Prob(x,y)/P(x)P(y)]</t>
  </si>
  <si>
    <t>Information Gain  - Mutal Information</t>
  </si>
  <si>
    <t>I(buy_computer;student)</t>
  </si>
  <si>
    <t>Distibución de Prob de CustomerID</t>
  </si>
  <si>
    <t>Entropia de CustomerID</t>
  </si>
  <si>
    <t>H(CustomerID)</t>
  </si>
  <si>
    <t>Entropía máxima</t>
  </si>
  <si>
    <t>Distr Prob Conjunta CustomerID y buy_computer</t>
  </si>
  <si>
    <t>CustomerID</t>
  </si>
  <si>
    <t>CustomerID x y buy_computer=no</t>
  </si>
  <si>
    <t>CustomerID x y buy_computer=yes</t>
  </si>
  <si>
    <t>I(buy_computer;CustomerID)</t>
  </si>
  <si>
    <t>¿Cúanto se redujo la incertidumbre de la variable buy_computer, si sabemos el valor de la variable CustomerID?</t>
  </si>
  <si>
    <t>Information Gain es Máxima!</t>
  </si>
  <si>
    <t>¿Pero no hace mucho sentido, o si?</t>
  </si>
  <si>
    <t>La idea es Penalizar la Information Gain de  aquellos atributos que tienen muchos valores distintos (únicos), cómo es el caso del CustomerID</t>
  </si>
  <si>
    <t>Simplemente el Information Gain Ratio, se define como la Information Gain, divido por la entropía del atributo explicativo</t>
  </si>
  <si>
    <t>IGR(Y|X)=</t>
  </si>
  <si>
    <t>I(Y,X)/H(X)</t>
  </si>
  <si>
    <t>=(H(Y)-H(Y|X))/H(X)</t>
  </si>
  <si>
    <t>I(Y|X)</t>
  </si>
  <si>
    <t>H(X)</t>
  </si>
  <si>
    <t>Info Gain Ratio de buy_computer dado CustomerID</t>
  </si>
  <si>
    <t>Information Gain (o Mutal Information)</t>
  </si>
  <si>
    <t>Info Gain Ratio de buy_computer dado student</t>
  </si>
  <si>
    <t>variable con 1 estado (constante)</t>
  </si>
  <si>
    <t>variable con 2 estados (moneda)</t>
  </si>
  <si>
    <t>variable con 3 estados (clases)</t>
  </si>
  <si>
    <t>variable con 36 estados (ruleta)</t>
  </si>
  <si>
    <t>A</t>
  </si>
  <si>
    <t>B</t>
  </si>
  <si>
    <t>Estado</t>
  </si>
  <si>
    <t>Prob(Estado)</t>
  </si>
  <si>
    <t>log2(Prob(Estado))</t>
  </si>
  <si>
    <t>A*B</t>
  </si>
  <si>
    <t>Entropia</t>
  </si>
  <si>
    <t>Varianza</t>
  </si>
  <si>
    <t>n</t>
  </si>
  <si>
    <t>variable Normal (0,1)</t>
  </si>
  <si>
    <t>min</t>
  </si>
  <si>
    <t>max</t>
  </si>
  <si>
    <t>Estado clase 20</t>
  </si>
  <si>
    <t>Estado clase 10</t>
  </si>
  <si>
    <t>lim inf</t>
  </si>
  <si>
    <t>lim sup</t>
  </si>
  <si>
    <t>rango clase</t>
  </si>
  <si>
    <t>estado clase</t>
  </si>
  <si>
    <t>variable Normal (0,100)</t>
  </si>
  <si>
    <t>Estado clase</t>
  </si>
  <si>
    <t>variable logNormal (0,1)</t>
  </si>
  <si>
    <t>Entropia de buy_computer dado student=yes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</si>
</sst>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7" borderId="0" xfId="0" applyFill="1" applyAlignment="1">
      <alignment horizontal="left"/>
    </xf>
    <xf numFmtId="2" fontId="0" fillId="7" borderId="0" xfId="0" applyNumberFormat="1" applyFill="1"/>
    <xf numFmtId="0" fontId="3" fillId="3" borderId="0" xfId="3"/>
    <xf numFmtId="2" fontId="3" fillId="3" borderId="0" xfId="3" applyNumberFormat="1"/>
    <xf numFmtId="0" fontId="0" fillId="7" borderId="0" xfId="0" applyFill="1"/>
    <xf numFmtId="0" fontId="2" fillId="2" borderId="0" xfId="2"/>
    <xf numFmtId="0" fontId="7" fillId="2" borderId="0" xfId="2" applyFont="1"/>
    <xf numFmtId="2" fontId="7" fillId="2" borderId="0" xfId="2" applyNumberFormat="1" applyFont="1"/>
    <xf numFmtId="10" fontId="0" fillId="0" borderId="0" xfId="1" applyNumberFormat="1" applyFont="1"/>
    <xf numFmtId="166" fontId="0" fillId="0" borderId="0" xfId="0" applyNumberFormat="1"/>
    <xf numFmtId="2" fontId="4" fillId="4" borderId="0" xfId="4" applyNumberFormat="1"/>
    <xf numFmtId="0" fontId="4" fillId="4" borderId="0" xfId="4"/>
    <xf numFmtId="0" fontId="5" fillId="5" borderId="1" xfId="5" applyAlignment="1">
      <alignment horizontal="left"/>
    </xf>
    <xf numFmtId="2" fontId="5" fillId="5" borderId="1" xfId="5" applyNumberFormat="1"/>
    <xf numFmtId="0" fontId="5" fillId="5" borderId="1" xfId="5"/>
    <xf numFmtId="2" fontId="2" fillId="2" borderId="0" xfId="2" applyNumberFormat="1"/>
    <xf numFmtId="0" fontId="8" fillId="3" borderId="0" xfId="3" applyFont="1"/>
    <xf numFmtId="0" fontId="9" fillId="2" borderId="0" xfId="2" applyFont="1"/>
    <xf numFmtId="0" fontId="10" fillId="0" borderId="0" xfId="0" applyFont="1"/>
    <xf numFmtId="0" fontId="0" fillId="0" borderId="0" xfId="0" quotePrefix="1"/>
    <xf numFmtId="0" fontId="6" fillId="6" borderId="2" xfId="6"/>
    <xf numFmtId="165" fontId="6" fillId="6" borderId="2" xfId="6" applyNumberFormat="1"/>
    <xf numFmtId="9" fontId="0" fillId="0" borderId="0" xfId="0" applyNumberFormat="1"/>
    <xf numFmtId="0" fontId="0" fillId="7" borderId="0" xfId="0" applyFill="1" applyAlignment="1">
      <alignment horizontal="center"/>
    </xf>
    <xf numFmtId="165" fontId="3" fillId="3" borderId="0" xfId="3" applyNumberFormat="1"/>
  </cellXfs>
  <cellStyles count="7">
    <cellStyle name="Buena" xfId="2" builtinId="26"/>
    <cellStyle name="Cálculo" xfId="5" builtinId="22"/>
    <cellStyle name="Celda de comprobación" xfId="6" builtinId="23"/>
    <cellStyle name="Incorrecto" xfId="3" builtinId="27"/>
    <cellStyle name="Neutral" xfId="4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1</xdr:row>
      <xdr:rowOff>28575</xdr:rowOff>
    </xdr:from>
    <xdr:to>
      <xdr:col>14</xdr:col>
      <xdr:colOff>200025</xdr:colOff>
      <xdr:row>6</xdr:row>
      <xdr:rowOff>84593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ECF1D2F-1004-4760-97AF-8C9E1F60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219075"/>
          <a:ext cx="5419725" cy="1008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437029</xdr:colOff>
      <xdr:row>9</xdr:row>
      <xdr:rowOff>145677</xdr:rowOff>
    </xdr:from>
    <xdr:to>
      <xdr:col>15</xdr:col>
      <xdr:colOff>201520</xdr:colOff>
      <xdr:row>16</xdr:row>
      <xdr:rowOff>44824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A07BAE7-C603-430C-9BC8-B77D62EC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205" y="1860177"/>
          <a:ext cx="5983756" cy="123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448235</xdr:colOff>
      <xdr:row>21</xdr:row>
      <xdr:rowOff>121248</xdr:rowOff>
    </xdr:from>
    <xdr:to>
      <xdr:col>24</xdr:col>
      <xdr:colOff>34818</xdr:colOff>
      <xdr:row>43</xdr:row>
      <xdr:rowOff>29041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5713795-0E5A-471A-93EE-63352D15A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2382" y="4121748"/>
          <a:ext cx="10041671" cy="4098793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448235</xdr:colOff>
      <xdr:row>19</xdr:row>
      <xdr:rowOff>179294</xdr:rowOff>
    </xdr:from>
    <xdr:to>
      <xdr:col>19</xdr:col>
      <xdr:colOff>470647</xdr:colOff>
      <xdr:row>23</xdr:row>
      <xdr:rowOff>50327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69B6CEAC-6DCE-461E-9E8C-961A067BE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2" y="3798794"/>
          <a:ext cx="7451912" cy="633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109904</xdr:colOff>
      <xdr:row>18</xdr:row>
      <xdr:rowOff>139212</xdr:rowOff>
    </xdr:from>
    <xdr:to>
      <xdr:col>23</xdr:col>
      <xdr:colOff>82794</xdr:colOff>
      <xdr:row>30</xdr:row>
      <xdr:rowOff>121660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0DE2D6A-A582-434D-B591-72D2BF3D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442" y="329712"/>
          <a:ext cx="7270506" cy="2268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33</xdr:row>
      <xdr:rowOff>180976</xdr:rowOff>
    </xdr:from>
    <xdr:to>
      <xdr:col>22</xdr:col>
      <xdr:colOff>495300</xdr:colOff>
      <xdr:row>47</xdr:row>
      <xdr:rowOff>83180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2519BE83-6B95-465E-AFC8-2A619B02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6467476"/>
          <a:ext cx="6991350" cy="2569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233729</xdr:colOff>
      <xdr:row>0</xdr:row>
      <xdr:rowOff>177312</xdr:rowOff>
    </xdr:from>
    <xdr:to>
      <xdr:col>18</xdr:col>
      <xdr:colOff>454269</xdr:colOff>
      <xdr:row>12</xdr:row>
      <xdr:rowOff>159760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DC46722-40F7-4E92-B05F-98A5E687A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7379" y="177312"/>
          <a:ext cx="7288090" cy="2268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495301</xdr:colOff>
      <xdr:row>0</xdr:row>
      <xdr:rowOff>180975</xdr:rowOff>
    </xdr:from>
    <xdr:to>
      <xdr:col>17</xdr:col>
      <xdr:colOff>279341</xdr:colOff>
      <xdr:row>31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6F8B554-DF59-487F-A8D7-C7833A5E7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180975"/>
          <a:ext cx="953764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3"/>
  <sheetViews>
    <sheetView tabSelected="1" zoomScale="130" zoomScaleNormal="130" workbookViewId="0">
      <selection activeCell="B10" sqref="B10"/>
    </sheetView>
  </sheetViews>
  <sheetFormatPr baseColWidth="10" defaultColWidth="8.88671875" defaultRowHeight="14.4" x14ac:dyDescent="0.3"/>
  <cols>
    <col min="2" max="2" width="13.44140625" customWidth="1"/>
    <col min="3" max="3" width="12.33203125" bestFit="1" customWidth="1"/>
    <col min="4" max="4" width="23.33203125" bestFit="1" customWidth="1"/>
    <col min="5" max="5" width="9.33203125" bestFit="1" customWidth="1"/>
    <col min="6" max="6" width="12" bestFit="1" customWidth="1"/>
    <col min="7" max="7" width="18.88671875" bestFit="1" customWidth="1"/>
    <col min="9" max="9" width="23" bestFit="1" customWidth="1"/>
    <col min="14" max="14" width="24.88671875" bestFit="1" customWidth="1"/>
  </cols>
  <sheetData>
    <row r="2" spans="2:7" x14ac:dyDescent="0.3">
      <c r="B2" t="s">
        <v>15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3">
      <c r="B3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7</v>
      </c>
    </row>
    <row r="4" spans="2:7" x14ac:dyDescent="0.3">
      <c r="B4">
        <v>2</v>
      </c>
      <c r="C4" s="1" t="s">
        <v>5</v>
      </c>
      <c r="D4" s="1" t="s">
        <v>6</v>
      </c>
      <c r="E4" s="1" t="s">
        <v>7</v>
      </c>
      <c r="F4" s="1" t="s">
        <v>9</v>
      </c>
      <c r="G4" s="1" t="s">
        <v>7</v>
      </c>
    </row>
    <row r="5" spans="2:7" x14ac:dyDescent="0.3">
      <c r="B5">
        <v>3</v>
      </c>
      <c r="C5" s="1" t="s">
        <v>10</v>
      </c>
      <c r="D5" s="1" t="s">
        <v>6</v>
      </c>
      <c r="E5" s="1" t="s">
        <v>7</v>
      </c>
      <c r="F5" s="1" t="s">
        <v>8</v>
      </c>
      <c r="G5" s="1" t="s">
        <v>11</v>
      </c>
    </row>
    <row r="6" spans="2:7" x14ac:dyDescent="0.3">
      <c r="B6">
        <v>4</v>
      </c>
      <c r="C6" s="1" t="s">
        <v>12</v>
      </c>
      <c r="D6" s="1" t="s">
        <v>13</v>
      </c>
      <c r="E6" s="1" t="s">
        <v>7</v>
      </c>
      <c r="F6" s="1" t="s">
        <v>8</v>
      </c>
      <c r="G6" s="1" t="s">
        <v>11</v>
      </c>
    </row>
    <row r="7" spans="2:7" x14ac:dyDescent="0.3">
      <c r="B7">
        <v>5</v>
      </c>
      <c r="C7" s="1" t="s">
        <v>12</v>
      </c>
      <c r="D7" s="1" t="s">
        <v>14</v>
      </c>
      <c r="E7" s="1" t="s">
        <v>11</v>
      </c>
      <c r="F7" s="1" t="s">
        <v>8</v>
      </c>
      <c r="G7" s="1" t="s">
        <v>11</v>
      </c>
    </row>
    <row r="8" spans="2:7" x14ac:dyDescent="0.3">
      <c r="B8">
        <v>6</v>
      </c>
      <c r="C8" s="1" t="s">
        <v>12</v>
      </c>
      <c r="D8" s="1" t="s">
        <v>14</v>
      </c>
      <c r="E8" s="1" t="s">
        <v>11</v>
      </c>
      <c r="F8" s="1" t="s">
        <v>9</v>
      </c>
      <c r="G8" s="1" t="s">
        <v>7</v>
      </c>
    </row>
    <row r="9" spans="2:7" x14ac:dyDescent="0.3">
      <c r="B9">
        <v>7</v>
      </c>
      <c r="C9" s="1" t="s">
        <v>10</v>
      </c>
      <c r="D9" s="1" t="s">
        <v>14</v>
      </c>
      <c r="E9" s="1" t="s">
        <v>11</v>
      </c>
      <c r="F9" s="1" t="s">
        <v>9</v>
      </c>
      <c r="G9" s="1" t="s">
        <v>11</v>
      </c>
    </row>
    <row r="10" spans="2:7" x14ac:dyDescent="0.3">
      <c r="B10">
        <v>8</v>
      </c>
      <c r="C10" s="1" t="s">
        <v>5</v>
      </c>
      <c r="D10" s="1" t="s">
        <v>13</v>
      </c>
      <c r="E10" s="1" t="s">
        <v>7</v>
      </c>
      <c r="F10" s="1" t="s">
        <v>8</v>
      </c>
      <c r="G10" s="1" t="s">
        <v>7</v>
      </c>
    </row>
    <row r="11" spans="2:7" x14ac:dyDescent="0.3">
      <c r="B11">
        <v>9</v>
      </c>
      <c r="C11" s="1" t="s">
        <v>5</v>
      </c>
      <c r="D11" s="1" t="s">
        <v>14</v>
      </c>
      <c r="E11" s="1" t="s">
        <v>11</v>
      </c>
      <c r="F11" s="1" t="s">
        <v>8</v>
      </c>
      <c r="G11" s="1" t="s">
        <v>11</v>
      </c>
    </row>
    <row r="12" spans="2:7" x14ac:dyDescent="0.3">
      <c r="B12">
        <v>10</v>
      </c>
      <c r="C12" s="1" t="s">
        <v>12</v>
      </c>
      <c r="D12" s="1" t="s">
        <v>13</v>
      </c>
      <c r="E12" s="1" t="s">
        <v>11</v>
      </c>
      <c r="F12" s="1" t="s">
        <v>8</v>
      </c>
      <c r="G12" s="1" t="s">
        <v>11</v>
      </c>
    </row>
    <row r="13" spans="2:7" x14ac:dyDescent="0.3">
      <c r="B13">
        <v>11</v>
      </c>
      <c r="C13" s="1" t="s">
        <v>5</v>
      </c>
      <c r="D13" s="1" t="s">
        <v>13</v>
      </c>
      <c r="E13" s="1" t="s">
        <v>11</v>
      </c>
      <c r="F13" s="1" t="s">
        <v>9</v>
      </c>
      <c r="G13" s="1" t="s">
        <v>11</v>
      </c>
    </row>
    <row r="14" spans="2:7" x14ac:dyDescent="0.3">
      <c r="B14">
        <v>12</v>
      </c>
      <c r="C14" s="1" t="s">
        <v>10</v>
      </c>
      <c r="D14" s="1" t="s">
        <v>13</v>
      </c>
      <c r="E14" s="1" t="s">
        <v>7</v>
      </c>
      <c r="F14" s="1" t="s">
        <v>9</v>
      </c>
      <c r="G14" s="1" t="s">
        <v>11</v>
      </c>
    </row>
    <row r="15" spans="2:7" x14ac:dyDescent="0.3">
      <c r="B15">
        <v>13</v>
      </c>
      <c r="C15" s="1" t="s">
        <v>10</v>
      </c>
      <c r="D15" s="1" t="s">
        <v>6</v>
      </c>
      <c r="E15" s="1" t="s">
        <v>11</v>
      </c>
      <c r="F15" s="1" t="s">
        <v>8</v>
      </c>
      <c r="G15" s="1" t="s">
        <v>11</v>
      </c>
    </row>
    <row r="16" spans="2:7" x14ac:dyDescent="0.3">
      <c r="B16">
        <v>14</v>
      </c>
      <c r="C16" s="1" t="s">
        <v>12</v>
      </c>
      <c r="D16" s="1" t="s">
        <v>13</v>
      </c>
      <c r="E16" s="1" t="s">
        <v>7</v>
      </c>
      <c r="F16" s="1" t="s">
        <v>9</v>
      </c>
      <c r="G16" s="1" t="s">
        <v>7</v>
      </c>
    </row>
    <row r="19" spans="2:15" x14ac:dyDescent="0.3">
      <c r="B19" t="s">
        <v>16</v>
      </c>
      <c r="G19" t="s">
        <v>22</v>
      </c>
      <c r="L19" t="s">
        <v>28</v>
      </c>
    </row>
    <row r="21" spans="2:15" x14ac:dyDescent="0.3">
      <c r="B21" t="s">
        <v>30</v>
      </c>
      <c r="C21" t="s">
        <v>17</v>
      </c>
      <c r="D21" t="s">
        <v>18</v>
      </c>
      <c r="E21" t="s">
        <v>20</v>
      </c>
      <c r="G21" t="s">
        <v>30</v>
      </c>
      <c r="H21" t="s">
        <v>17</v>
      </c>
      <c r="I21" t="s">
        <v>18</v>
      </c>
      <c r="J21" t="s">
        <v>20</v>
      </c>
      <c r="L21" t="s">
        <v>30</v>
      </c>
      <c r="M21" t="s">
        <v>17</v>
      </c>
      <c r="N21" t="s">
        <v>18</v>
      </c>
      <c r="O21" t="s">
        <v>20</v>
      </c>
    </row>
    <row r="22" spans="2:15" x14ac:dyDescent="0.3">
      <c r="B22" s="2" t="s">
        <v>5</v>
      </c>
      <c r="C22">
        <f>COUNTIF($C$3:$C$16,B22)</f>
        <v>5</v>
      </c>
      <c r="D22" s="5">
        <f>+C22/$C$25</f>
        <v>0.35714285714285715</v>
      </c>
      <c r="E22">
        <f>+LOG(D22,2)</f>
        <v>-1.4854268271702415</v>
      </c>
      <c r="G22" s="2" t="s">
        <v>6</v>
      </c>
      <c r="H22">
        <f>COUNTIF($D$3:$D$16,G22)</f>
        <v>4</v>
      </c>
      <c r="I22" s="5">
        <f>+H22/$C$25</f>
        <v>0.2857142857142857</v>
      </c>
      <c r="J22">
        <f>+LOG(I22,2)</f>
        <v>-1.8073549220576042</v>
      </c>
      <c r="L22" s="2" t="s">
        <v>11</v>
      </c>
      <c r="M22">
        <f>COUNTIF($G$3:$G$16,L22)</f>
        <v>9</v>
      </c>
      <c r="N22" s="5">
        <f>+M22/$C$25</f>
        <v>0.6428571428571429</v>
      </c>
      <c r="O22">
        <f>+LOG(N22,2)</f>
        <v>-0.63742992061529169</v>
      </c>
    </row>
    <row r="23" spans="2:15" x14ac:dyDescent="0.3">
      <c r="B23" s="2" t="s">
        <v>10</v>
      </c>
      <c r="C23">
        <f t="shared" ref="C23:C24" si="0">COUNTIF($C$3:$C$16,B23)</f>
        <v>4</v>
      </c>
      <c r="D23" s="5">
        <f t="shared" ref="D23:D24" si="1">+C23/$C$25</f>
        <v>0.2857142857142857</v>
      </c>
      <c r="E23">
        <f t="shared" ref="E23:E24" si="2">+LOG(D23,2)</f>
        <v>-1.8073549220576042</v>
      </c>
      <c r="G23" s="2" t="s">
        <v>13</v>
      </c>
      <c r="H23">
        <f t="shared" ref="H23:H24" si="3">COUNTIF($D$3:$D$16,G23)</f>
        <v>6</v>
      </c>
      <c r="I23" s="5">
        <f t="shared" ref="I23:I24" si="4">+H23/$C$25</f>
        <v>0.42857142857142855</v>
      </c>
      <c r="J23">
        <f t="shared" ref="J23:J24" si="5">+LOG(I23,2)</f>
        <v>-1.2223924213364481</v>
      </c>
      <c r="L23" s="2" t="s">
        <v>7</v>
      </c>
      <c r="M23">
        <f>COUNTIF($G$3:$G$16,L23)</f>
        <v>5</v>
      </c>
      <c r="N23" s="5">
        <f t="shared" ref="N23" si="6">+M23/$C$25</f>
        <v>0.35714285714285715</v>
      </c>
      <c r="O23">
        <f t="shared" ref="O23" si="7">+LOG(N23,2)</f>
        <v>-1.4854268271702415</v>
      </c>
    </row>
    <row r="24" spans="2:15" x14ac:dyDescent="0.3">
      <c r="B24" s="2" t="s">
        <v>12</v>
      </c>
      <c r="C24">
        <f t="shared" si="0"/>
        <v>5</v>
      </c>
      <c r="D24" s="5">
        <f t="shared" si="1"/>
        <v>0.35714285714285715</v>
      </c>
      <c r="E24">
        <f t="shared" si="2"/>
        <v>-1.4854268271702415</v>
      </c>
      <c r="G24" s="2" t="s">
        <v>14</v>
      </c>
      <c r="H24">
        <f t="shared" si="3"/>
        <v>4</v>
      </c>
      <c r="I24" s="5">
        <f t="shared" si="4"/>
        <v>0.2857142857142857</v>
      </c>
      <c r="J24">
        <f t="shared" si="5"/>
        <v>-1.8073549220576042</v>
      </c>
      <c r="L24" s="1" t="s">
        <v>19</v>
      </c>
      <c r="M24">
        <f>SUM(M22:M23)</f>
        <v>14</v>
      </c>
      <c r="N24" s="5">
        <f>SUM(N22:N23)</f>
        <v>1</v>
      </c>
    </row>
    <row r="25" spans="2:15" x14ac:dyDescent="0.3">
      <c r="B25" s="1" t="s">
        <v>19</v>
      </c>
      <c r="C25">
        <f>SUM(C22:C24)</f>
        <v>14</v>
      </c>
      <c r="D25" s="5">
        <f>SUM(D22:D24)</f>
        <v>1</v>
      </c>
      <c r="G25" s="1" t="s">
        <v>19</v>
      </c>
      <c r="H25">
        <f>SUM(H22:H24)</f>
        <v>14</v>
      </c>
      <c r="I25" s="5">
        <f>SUM(I22:I24)</f>
        <v>0.99999999999999989</v>
      </c>
    </row>
    <row r="26" spans="2:15" x14ac:dyDescent="0.3">
      <c r="N26" s="20" t="s">
        <v>29</v>
      </c>
      <c r="O26" s="21">
        <f>-SUMPRODUCT(N22:N23,O22:O23)</f>
        <v>0.94028595867063092</v>
      </c>
    </row>
    <row r="27" spans="2:15" x14ac:dyDescent="0.3">
      <c r="D27" s="8" t="s">
        <v>21</v>
      </c>
      <c r="E27" s="9">
        <f>-SUMPRODUCT(D22:D24,E22:E24)</f>
        <v>1.5774062828523452</v>
      </c>
      <c r="I27" s="8" t="s">
        <v>23</v>
      </c>
      <c r="J27" s="9">
        <f>-SUMPRODUCT(I22:I24,J22:J24)</f>
        <v>1.5566567074628228</v>
      </c>
      <c r="N27" s="22" t="s">
        <v>43</v>
      </c>
      <c r="O27" s="22"/>
    </row>
    <row r="28" spans="2:15" x14ac:dyDescent="0.3">
      <c r="D28" s="26" t="s">
        <v>39</v>
      </c>
      <c r="I28" s="26" t="s">
        <v>41</v>
      </c>
    </row>
    <row r="31" spans="2:15" x14ac:dyDescent="0.3">
      <c r="B31" t="s">
        <v>24</v>
      </c>
      <c r="G31" t="s">
        <v>25</v>
      </c>
    </row>
    <row r="33" spans="2:10" x14ac:dyDescent="0.3">
      <c r="B33" t="s">
        <v>30</v>
      </c>
      <c r="C33" t="s">
        <v>17</v>
      </c>
      <c r="D33" t="s">
        <v>18</v>
      </c>
      <c r="E33" t="s">
        <v>20</v>
      </c>
      <c r="G33" t="s">
        <v>30</v>
      </c>
      <c r="H33" t="s">
        <v>17</v>
      </c>
      <c r="I33" t="s">
        <v>18</v>
      </c>
      <c r="J33" t="s">
        <v>20</v>
      </c>
    </row>
    <row r="34" spans="2:10" x14ac:dyDescent="0.3">
      <c r="B34" s="2" t="s">
        <v>11</v>
      </c>
      <c r="C34">
        <f>COUNTIF($E$3:$E$16,B34)</f>
        <v>7</v>
      </c>
      <c r="D34" s="5">
        <f>+C34/$C$25</f>
        <v>0.5</v>
      </c>
      <c r="E34" s="7">
        <f>+LOG(D34,2)</f>
        <v>-1</v>
      </c>
      <c r="G34" s="2" t="s">
        <v>8</v>
      </c>
      <c r="H34">
        <f>COUNTIF($F$3:$F$16,G34)</f>
        <v>8</v>
      </c>
      <c r="I34" s="5">
        <f>+H34/$C$25</f>
        <v>0.5714285714285714</v>
      </c>
      <c r="J34">
        <f>+LOG(I34,2)</f>
        <v>-0.80735492205760429</v>
      </c>
    </row>
    <row r="35" spans="2:10" x14ac:dyDescent="0.3">
      <c r="B35" s="2" t="s">
        <v>7</v>
      </c>
      <c r="C35">
        <f>COUNTIF($E$3:$E$16,B35)</f>
        <v>7</v>
      </c>
      <c r="D35" s="5">
        <f t="shared" ref="D35" si="8">+C35/$C$25</f>
        <v>0.5</v>
      </c>
      <c r="E35" s="7">
        <f t="shared" ref="E35" si="9">+LOG(D35,2)</f>
        <v>-1</v>
      </c>
      <c r="G35" s="2" t="s">
        <v>9</v>
      </c>
      <c r="H35">
        <f>COUNTIF($F$3:$F$16,G35)</f>
        <v>6</v>
      </c>
      <c r="I35" s="5">
        <f t="shared" ref="I35" si="10">+H35/$C$25</f>
        <v>0.42857142857142855</v>
      </c>
      <c r="J35">
        <f t="shared" ref="J35" si="11">+LOG(I35,2)</f>
        <v>-1.2223924213364481</v>
      </c>
    </row>
    <row r="36" spans="2:10" x14ac:dyDescent="0.3">
      <c r="B36" s="1" t="s">
        <v>19</v>
      </c>
      <c r="C36">
        <f>SUM(C34:C35)</f>
        <v>14</v>
      </c>
      <c r="D36" s="5">
        <f>SUM(D34:D35)</f>
        <v>1</v>
      </c>
      <c r="G36" s="1" t="s">
        <v>19</v>
      </c>
      <c r="H36">
        <f>SUM(H34:H35)</f>
        <v>14</v>
      </c>
      <c r="I36" s="5">
        <f>SUM(I34:I35)</f>
        <v>1</v>
      </c>
    </row>
    <row r="38" spans="2:10" x14ac:dyDescent="0.3">
      <c r="D38" s="8" t="s">
        <v>26</v>
      </c>
      <c r="E38" s="9">
        <f>-SUMPRODUCT(D34:D35,E34:E35)</f>
        <v>1</v>
      </c>
      <c r="I38" s="8" t="s">
        <v>27</v>
      </c>
      <c r="J38" s="9">
        <f>-SUMPRODUCT(I34:I35,J34:J35)</f>
        <v>0.98522813603425163</v>
      </c>
    </row>
    <row r="39" spans="2:10" x14ac:dyDescent="0.3">
      <c r="D39" s="26" t="s">
        <v>40</v>
      </c>
      <c r="I39" s="26" t="s">
        <v>42</v>
      </c>
    </row>
    <row r="43" spans="2:10" x14ac:dyDescent="0.3">
      <c r="B43" t="s">
        <v>72</v>
      </c>
    </row>
    <row r="45" spans="2:10" x14ac:dyDescent="0.3">
      <c r="B45" t="s">
        <v>30</v>
      </c>
      <c r="C45" t="s">
        <v>17</v>
      </c>
      <c r="D45" t="s">
        <v>18</v>
      </c>
      <c r="E45" t="s">
        <v>20</v>
      </c>
    </row>
    <row r="46" spans="2:10" x14ac:dyDescent="0.3">
      <c r="B46">
        <v>1</v>
      </c>
      <c r="C46">
        <f>COUNTIF($B$3:$B$16,B46)</f>
        <v>1</v>
      </c>
      <c r="D46" s="16">
        <f>+C46/$B$16</f>
        <v>7.1428571428571425E-2</v>
      </c>
      <c r="E46" s="7">
        <f>+LOG(D46,2)</f>
        <v>-3.8073549220576046</v>
      </c>
    </row>
    <row r="47" spans="2:10" x14ac:dyDescent="0.3">
      <c r="B47">
        <v>2</v>
      </c>
      <c r="C47">
        <f t="shared" ref="C47:C59" si="12">COUNTIF($B$3:$B$16,B47)</f>
        <v>1</v>
      </c>
      <c r="D47" s="16">
        <f t="shared" ref="D47:D59" si="13">+C47/$B$16</f>
        <v>7.1428571428571425E-2</v>
      </c>
      <c r="E47" s="7">
        <f t="shared" ref="E47:E59" si="14">+LOG(D47,2)</f>
        <v>-3.8073549220576046</v>
      </c>
    </row>
    <row r="48" spans="2:10" x14ac:dyDescent="0.3">
      <c r="B48">
        <v>3</v>
      </c>
      <c r="C48">
        <f t="shared" si="12"/>
        <v>1</v>
      </c>
      <c r="D48" s="16">
        <f t="shared" si="13"/>
        <v>7.1428571428571425E-2</v>
      </c>
      <c r="E48" s="7">
        <f t="shared" si="14"/>
        <v>-3.8073549220576046</v>
      </c>
    </row>
    <row r="49" spans="2:5" x14ac:dyDescent="0.3">
      <c r="B49">
        <v>4</v>
      </c>
      <c r="C49">
        <f t="shared" si="12"/>
        <v>1</v>
      </c>
      <c r="D49" s="16">
        <f t="shared" si="13"/>
        <v>7.1428571428571425E-2</v>
      </c>
      <c r="E49" s="7">
        <f t="shared" si="14"/>
        <v>-3.8073549220576046</v>
      </c>
    </row>
    <row r="50" spans="2:5" x14ac:dyDescent="0.3">
      <c r="B50">
        <v>5</v>
      </c>
      <c r="C50">
        <f t="shared" si="12"/>
        <v>1</v>
      </c>
      <c r="D50" s="16">
        <f t="shared" si="13"/>
        <v>7.1428571428571425E-2</v>
      </c>
      <c r="E50" s="7">
        <f t="shared" si="14"/>
        <v>-3.8073549220576046</v>
      </c>
    </row>
    <row r="51" spans="2:5" x14ac:dyDescent="0.3">
      <c r="B51">
        <v>6</v>
      </c>
      <c r="C51">
        <f t="shared" si="12"/>
        <v>1</v>
      </c>
      <c r="D51" s="16">
        <f t="shared" si="13"/>
        <v>7.1428571428571425E-2</v>
      </c>
      <c r="E51" s="7">
        <f t="shared" si="14"/>
        <v>-3.8073549220576046</v>
      </c>
    </row>
    <row r="52" spans="2:5" x14ac:dyDescent="0.3">
      <c r="B52">
        <v>7</v>
      </c>
      <c r="C52">
        <f t="shared" si="12"/>
        <v>1</v>
      </c>
      <c r="D52" s="16">
        <f t="shared" si="13"/>
        <v>7.1428571428571425E-2</v>
      </c>
      <c r="E52" s="7">
        <f t="shared" si="14"/>
        <v>-3.8073549220576046</v>
      </c>
    </row>
    <row r="53" spans="2:5" x14ac:dyDescent="0.3">
      <c r="B53">
        <v>8</v>
      </c>
      <c r="C53">
        <f t="shared" si="12"/>
        <v>1</v>
      </c>
      <c r="D53" s="16">
        <f t="shared" si="13"/>
        <v>7.1428571428571425E-2</v>
      </c>
      <c r="E53" s="7">
        <f t="shared" si="14"/>
        <v>-3.8073549220576046</v>
      </c>
    </row>
    <row r="54" spans="2:5" x14ac:dyDescent="0.3">
      <c r="B54">
        <v>9</v>
      </c>
      <c r="C54">
        <f t="shared" si="12"/>
        <v>1</v>
      </c>
      <c r="D54" s="16">
        <f t="shared" si="13"/>
        <v>7.1428571428571425E-2</v>
      </c>
      <c r="E54" s="7">
        <f t="shared" si="14"/>
        <v>-3.8073549220576046</v>
      </c>
    </row>
    <row r="55" spans="2:5" x14ac:dyDescent="0.3">
      <c r="B55">
        <v>10</v>
      </c>
      <c r="C55">
        <f t="shared" si="12"/>
        <v>1</v>
      </c>
      <c r="D55" s="16">
        <f t="shared" si="13"/>
        <v>7.1428571428571425E-2</v>
      </c>
      <c r="E55" s="7">
        <f t="shared" si="14"/>
        <v>-3.8073549220576046</v>
      </c>
    </row>
    <row r="56" spans="2:5" x14ac:dyDescent="0.3">
      <c r="B56">
        <v>11</v>
      </c>
      <c r="C56">
        <f t="shared" si="12"/>
        <v>1</v>
      </c>
      <c r="D56" s="16">
        <f t="shared" si="13"/>
        <v>7.1428571428571425E-2</v>
      </c>
      <c r="E56" s="7">
        <f t="shared" si="14"/>
        <v>-3.8073549220576046</v>
      </c>
    </row>
    <row r="57" spans="2:5" x14ac:dyDescent="0.3">
      <c r="B57">
        <v>12</v>
      </c>
      <c r="C57">
        <f t="shared" si="12"/>
        <v>1</v>
      </c>
      <c r="D57" s="16">
        <f t="shared" si="13"/>
        <v>7.1428571428571425E-2</v>
      </c>
      <c r="E57" s="7">
        <f t="shared" si="14"/>
        <v>-3.8073549220576046</v>
      </c>
    </row>
    <row r="58" spans="2:5" x14ac:dyDescent="0.3">
      <c r="B58">
        <v>13</v>
      </c>
      <c r="C58">
        <f t="shared" si="12"/>
        <v>1</v>
      </c>
      <c r="D58" s="16">
        <f t="shared" si="13"/>
        <v>7.1428571428571425E-2</v>
      </c>
      <c r="E58" s="7">
        <f t="shared" si="14"/>
        <v>-3.8073549220576046</v>
      </c>
    </row>
    <row r="59" spans="2:5" x14ac:dyDescent="0.3">
      <c r="B59">
        <v>14</v>
      </c>
      <c r="C59">
        <f t="shared" si="12"/>
        <v>1</v>
      </c>
      <c r="D59" s="16">
        <f t="shared" si="13"/>
        <v>7.1428571428571425E-2</v>
      </c>
      <c r="E59" s="7">
        <f t="shared" si="14"/>
        <v>-3.8073549220576046</v>
      </c>
    </row>
    <row r="61" spans="2:5" x14ac:dyDescent="0.3">
      <c r="D61" s="8" t="s">
        <v>73</v>
      </c>
      <c r="E61" s="9">
        <f>-SUMPRODUCT(D46:D59,E46:E59)</f>
        <v>3.8073549220576055</v>
      </c>
    </row>
    <row r="62" spans="2:5" x14ac:dyDescent="0.3">
      <c r="D62" s="26" t="s">
        <v>74</v>
      </c>
    </row>
    <row r="63" spans="2:5" x14ac:dyDescent="0.3">
      <c r="D63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zoomScale="160" zoomScaleNormal="160" workbookViewId="0">
      <selection activeCell="A17" sqref="A17"/>
    </sheetView>
  </sheetViews>
  <sheetFormatPr baseColWidth="10" defaultColWidth="8.88671875" defaultRowHeight="14.4" x14ac:dyDescent="0.3"/>
  <cols>
    <col min="2" max="2" width="14.33203125" customWidth="1"/>
    <col min="3" max="3" width="17.88671875" customWidth="1"/>
    <col min="4" max="4" width="12.44140625" customWidth="1"/>
    <col min="5" max="5" width="17.88671875" customWidth="1"/>
    <col min="6" max="6" width="30.33203125" customWidth="1"/>
    <col min="7" max="7" width="12.44140625" customWidth="1"/>
    <col min="8" max="9" width="17.88671875" customWidth="1"/>
    <col min="13" max="13" width="17.88671875" customWidth="1"/>
    <col min="14" max="14" width="12.6640625" customWidth="1"/>
    <col min="17" max="17" width="12.44140625" customWidth="1"/>
    <col min="18" max="18" width="17.88671875" customWidth="1"/>
    <col min="19" max="19" width="12.6640625" customWidth="1"/>
  </cols>
  <sheetData>
    <row r="1" spans="1:21" x14ac:dyDescent="0.3">
      <c r="A1" t="s">
        <v>94</v>
      </c>
      <c r="F1" t="s">
        <v>95</v>
      </c>
      <c r="K1" t="s">
        <v>96</v>
      </c>
      <c r="P1" t="s">
        <v>97</v>
      </c>
    </row>
    <row r="2" spans="1:21" x14ac:dyDescent="0.3">
      <c r="B2" s="1" t="s">
        <v>98</v>
      </c>
      <c r="C2" s="1" t="s">
        <v>99</v>
      </c>
      <c r="G2" s="1" t="s">
        <v>98</v>
      </c>
      <c r="H2" s="1" t="s">
        <v>99</v>
      </c>
      <c r="L2" s="1" t="s">
        <v>98</v>
      </c>
      <c r="M2" s="1" t="s">
        <v>99</v>
      </c>
      <c r="Q2" s="1" t="s">
        <v>98</v>
      </c>
      <c r="R2" s="1" t="s">
        <v>99</v>
      </c>
    </row>
    <row r="3" spans="1:21" x14ac:dyDescent="0.3">
      <c r="A3" t="s">
        <v>100</v>
      </c>
      <c r="B3" t="s">
        <v>101</v>
      </c>
      <c r="C3" t="s">
        <v>102</v>
      </c>
      <c r="D3" s="1" t="s">
        <v>103</v>
      </c>
      <c r="F3" t="s">
        <v>100</v>
      </c>
      <c r="G3" t="s">
        <v>101</v>
      </c>
      <c r="H3" t="s">
        <v>102</v>
      </c>
      <c r="I3" s="1" t="s">
        <v>103</v>
      </c>
      <c r="K3" t="s">
        <v>100</v>
      </c>
      <c r="L3" t="s">
        <v>101</v>
      </c>
      <c r="M3" t="s">
        <v>102</v>
      </c>
      <c r="N3" s="1" t="s">
        <v>103</v>
      </c>
      <c r="P3" t="s">
        <v>100</v>
      </c>
      <c r="Q3" t="s">
        <v>101</v>
      </c>
      <c r="R3" t="s">
        <v>102</v>
      </c>
      <c r="S3" s="1" t="s">
        <v>103</v>
      </c>
    </row>
    <row r="4" spans="1:21" x14ac:dyDescent="0.3">
      <c r="A4">
        <v>5</v>
      </c>
      <c r="B4" s="30">
        <v>1</v>
      </c>
      <c r="C4">
        <f>+LOG(B4,2)</f>
        <v>0</v>
      </c>
      <c r="D4">
        <f>+C4*B4</f>
        <v>0</v>
      </c>
      <c r="F4">
        <v>1</v>
      </c>
      <c r="G4" s="30">
        <v>0.5</v>
      </c>
      <c r="H4">
        <f>+LOG(G4,2)</f>
        <v>-1</v>
      </c>
      <c r="I4">
        <f>+H4*G4</f>
        <v>-0.5</v>
      </c>
      <c r="K4">
        <v>1</v>
      </c>
      <c r="L4" s="3">
        <v>0.33333333333333331</v>
      </c>
      <c r="M4">
        <f>+LOG(L4,2)</f>
        <v>-1.5849625007211563</v>
      </c>
      <c r="N4">
        <f>+M4*L4</f>
        <v>-0.52832083357371873</v>
      </c>
      <c r="P4">
        <v>1</v>
      </c>
      <c r="Q4" s="4">
        <f>1/36</f>
        <v>2.7777777777777776E-2</v>
      </c>
      <c r="R4">
        <f>+LOG(Q4,2)</f>
        <v>-5.1699250014423122</v>
      </c>
      <c r="S4">
        <f>+R4*Q4</f>
        <v>-0.14360902781784199</v>
      </c>
    </row>
    <row r="5" spans="1:21" x14ac:dyDescent="0.3">
      <c r="F5">
        <v>0</v>
      </c>
      <c r="G5" s="30">
        <v>0.5</v>
      </c>
      <c r="H5">
        <f>+LOG(G5,2)</f>
        <v>-1</v>
      </c>
      <c r="I5">
        <f>+H5*G5</f>
        <v>-0.5</v>
      </c>
      <c r="K5">
        <v>2</v>
      </c>
      <c r="L5" s="3">
        <v>0.33333333333333331</v>
      </c>
      <c r="M5">
        <f>+LOG(L5,2)</f>
        <v>-1.5849625007211563</v>
      </c>
      <c r="N5">
        <f>+M5*L5</f>
        <v>-0.52832083357371873</v>
      </c>
      <c r="P5">
        <v>2</v>
      </c>
      <c r="Q5" s="4">
        <f t="shared" ref="Q5:Q39" si="0">1/36</f>
        <v>2.7777777777777776E-2</v>
      </c>
      <c r="R5">
        <f t="shared" ref="R5:R39" si="1">+LOG(Q5,2)</f>
        <v>-5.1699250014423122</v>
      </c>
      <c r="S5">
        <f t="shared" ref="S5:S39" si="2">+R5*Q5</f>
        <v>-0.14360902781784199</v>
      </c>
    </row>
    <row r="6" spans="1:21" x14ac:dyDescent="0.3">
      <c r="G6" s="30">
        <f>SUM(G4:G5)</f>
        <v>1</v>
      </c>
      <c r="K6">
        <v>3</v>
      </c>
      <c r="L6" s="3">
        <v>0.33333333333333331</v>
      </c>
      <c r="M6">
        <f>+LOG(L6,2)</f>
        <v>-1.5849625007211563</v>
      </c>
      <c r="N6">
        <f>+M6*L6</f>
        <v>-0.52832083357371873</v>
      </c>
      <c r="P6">
        <v>3</v>
      </c>
      <c r="Q6" s="4">
        <f t="shared" si="0"/>
        <v>2.7777777777777776E-2</v>
      </c>
      <c r="R6">
        <f t="shared" si="1"/>
        <v>-5.1699250014423122</v>
      </c>
      <c r="S6">
        <f t="shared" si="2"/>
        <v>-0.14360902781784199</v>
      </c>
    </row>
    <row r="7" spans="1:21" x14ac:dyDescent="0.3">
      <c r="L7" s="30">
        <f>SUM(L4:L6)</f>
        <v>1</v>
      </c>
      <c r="P7">
        <v>4</v>
      </c>
      <c r="Q7" s="4">
        <f t="shared" si="0"/>
        <v>2.7777777777777776E-2</v>
      </c>
      <c r="R7">
        <f t="shared" si="1"/>
        <v>-5.1699250014423122</v>
      </c>
      <c r="S7">
        <f t="shared" si="2"/>
        <v>-0.14360902781784199</v>
      </c>
    </row>
    <row r="8" spans="1:21" x14ac:dyDescent="0.3">
      <c r="C8" t="s">
        <v>104</v>
      </c>
      <c r="D8">
        <f>-SUM(D4)</f>
        <v>0</v>
      </c>
      <c r="H8" t="s">
        <v>104</v>
      </c>
      <c r="I8">
        <f>-SUM(I4:I5)</f>
        <v>1</v>
      </c>
      <c r="M8" t="s">
        <v>104</v>
      </c>
      <c r="N8" s="17">
        <f>-SUM(N4:N6)</f>
        <v>1.5849625007211561</v>
      </c>
      <c r="P8">
        <v>5</v>
      </c>
      <c r="Q8" s="4">
        <f t="shared" si="0"/>
        <v>2.7777777777777776E-2</v>
      </c>
      <c r="R8">
        <f t="shared" si="1"/>
        <v>-5.1699250014423122</v>
      </c>
      <c r="S8">
        <f t="shared" si="2"/>
        <v>-0.14360902781784199</v>
      </c>
      <c r="T8" t="s">
        <v>104</v>
      </c>
      <c r="U8" s="17">
        <f>-SUM(S4:S39)</f>
        <v>5.1699250014423095</v>
      </c>
    </row>
    <row r="9" spans="1:21" x14ac:dyDescent="0.3">
      <c r="C9" t="s">
        <v>105</v>
      </c>
      <c r="D9">
        <v>0</v>
      </c>
      <c r="H9" t="s">
        <v>105</v>
      </c>
      <c r="I9">
        <f>VAR(F4:F5)</f>
        <v>0.5</v>
      </c>
      <c r="M9" t="s">
        <v>105</v>
      </c>
      <c r="N9">
        <f>VAR(K4:K6)</f>
        <v>1</v>
      </c>
      <c r="P9">
        <v>6</v>
      </c>
      <c r="Q9" s="4">
        <f t="shared" si="0"/>
        <v>2.7777777777777776E-2</v>
      </c>
      <c r="R9">
        <f t="shared" si="1"/>
        <v>-5.1699250014423122</v>
      </c>
      <c r="S9">
        <f t="shared" si="2"/>
        <v>-0.14360902781784199</v>
      </c>
      <c r="T9" t="s">
        <v>105</v>
      </c>
      <c r="U9">
        <f>VAR(P4:P39)</f>
        <v>111</v>
      </c>
    </row>
    <row r="10" spans="1:21" x14ac:dyDescent="0.3">
      <c r="P10">
        <v>7</v>
      </c>
      <c r="Q10" s="4">
        <f t="shared" si="0"/>
        <v>2.7777777777777776E-2</v>
      </c>
      <c r="R10">
        <f t="shared" si="1"/>
        <v>-5.1699250014423122</v>
      </c>
      <c r="S10">
        <f t="shared" si="2"/>
        <v>-0.14360902781784199</v>
      </c>
    </row>
    <row r="11" spans="1:21" x14ac:dyDescent="0.3">
      <c r="P11">
        <v>8</v>
      </c>
      <c r="Q11" s="4">
        <f t="shared" si="0"/>
        <v>2.7777777777777776E-2</v>
      </c>
      <c r="R11">
        <f t="shared" si="1"/>
        <v>-5.1699250014423122</v>
      </c>
      <c r="S11">
        <f t="shared" si="2"/>
        <v>-0.14360902781784199</v>
      </c>
    </row>
    <row r="12" spans="1:21" x14ac:dyDescent="0.3">
      <c r="P12">
        <v>9</v>
      </c>
      <c r="Q12" s="4">
        <f t="shared" si="0"/>
        <v>2.7777777777777776E-2</v>
      </c>
      <c r="R12">
        <f t="shared" si="1"/>
        <v>-5.1699250014423122</v>
      </c>
      <c r="S12">
        <f t="shared" si="2"/>
        <v>-0.14360902781784199</v>
      </c>
    </row>
    <row r="13" spans="1:21" x14ac:dyDescent="0.3">
      <c r="E13" t="s">
        <v>106</v>
      </c>
      <c r="F13">
        <f ca="1">COUNT(A17:A60)</f>
        <v>44</v>
      </c>
      <c r="P13">
        <v>10</v>
      </c>
      <c r="Q13" s="4">
        <f t="shared" si="0"/>
        <v>2.7777777777777776E-2</v>
      </c>
      <c r="R13">
        <f t="shared" si="1"/>
        <v>-5.1699250014423122</v>
      </c>
      <c r="S13">
        <f t="shared" si="2"/>
        <v>-0.14360902781784199</v>
      </c>
    </row>
    <row r="14" spans="1:21" x14ac:dyDescent="0.3">
      <c r="A14" t="s">
        <v>107</v>
      </c>
      <c r="E14" t="s">
        <v>108</v>
      </c>
      <c r="F14" s="6">
        <f ca="1">MIN(A17:A60)</f>
        <v>-1.5016566514775056</v>
      </c>
      <c r="P14">
        <v>11</v>
      </c>
      <c r="Q14" s="4">
        <f t="shared" si="0"/>
        <v>2.7777777777777776E-2</v>
      </c>
      <c r="R14">
        <f t="shared" si="1"/>
        <v>-5.1699250014423122</v>
      </c>
      <c r="S14">
        <f t="shared" si="2"/>
        <v>-0.14360902781784199</v>
      </c>
    </row>
    <row r="15" spans="1:21" x14ac:dyDescent="0.3">
      <c r="B15" s="17">
        <f ca="1">(F15-F14)/20</f>
        <v>0.17288068421276009</v>
      </c>
      <c r="E15" t="s">
        <v>109</v>
      </c>
      <c r="F15" s="6">
        <f ca="1">MAX(A17:A60)</f>
        <v>1.9559570327776961</v>
      </c>
      <c r="I15" s="1" t="s">
        <v>98</v>
      </c>
      <c r="J15" s="1" t="s">
        <v>99</v>
      </c>
      <c r="P15">
        <v>12</v>
      </c>
      <c r="Q15" s="4">
        <f t="shared" si="0"/>
        <v>2.7777777777777776E-2</v>
      </c>
      <c r="R15">
        <f t="shared" si="1"/>
        <v>-5.1699250014423122</v>
      </c>
      <c r="S15">
        <f t="shared" si="2"/>
        <v>-0.14360902781784199</v>
      </c>
    </row>
    <row r="16" spans="1:21" x14ac:dyDescent="0.3">
      <c r="A16" t="s">
        <v>100</v>
      </c>
      <c r="B16" t="s">
        <v>110</v>
      </c>
      <c r="C16" t="s">
        <v>111</v>
      </c>
      <c r="E16" t="s">
        <v>112</v>
      </c>
      <c r="F16" t="s">
        <v>113</v>
      </c>
      <c r="G16" t="s">
        <v>114</v>
      </c>
      <c r="H16" t="s">
        <v>115</v>
      </c>
      <c r="I16" t="s">
        <v>101</v>
      </c>
      <c r="J16" t="s">
        <v>102</v>
      </c>
      <c r="K16" s="1" t="s">
        <v>103</v>
      </c>
      <c r="P16">
        <v>13</v>
      </c>
      <c r="Q16" s="4">
        <f t="shared" si="0"/>
        <v>2.7777777777777776E-2</v>
      </c>
      <c r="R16">
        <f t="shared" si="1"/>
        <v>-5.1699250014423122</v>
      </c>
      <c r="S16">
        <f t="shared" si="2"/>
        <v>-0.14360902781784199</v>
      </c>
    </row>
    <row r="17" spans="1:19" x14ac:dyDescent="0.3">
      <c r="A17">
        <f ca="1">_xlfn.NORM.INV(RAND(),0,1)</f>
        <v>-0.60521540933361639</v>
      </c>
      <c r="B17">
        <f t="shared" ref="B17:B60" ca="1" si="3">VLOOKUP(A17,$G$17:$H$36,2,1)</f>
        <v>6</v>
      </c>
      <c r="C17" s="27">
        <f t="shared" ref="C17:C60" ca="1" si="4">VLOOKUP(A17,$G$46:$H$55,2,1)</f>
        <v>3</v>
      </c>
      <c r="E17" s="6">
        <f ca="1">MIN(A17:A60)</f>
        <v>-1.5016566514775056</v>
      </c>
      <c r="F17" s="6">
        <f ca="1">+$B$15+E17</f>
        <v>-1.3287759672647455</v>
      </c>
      <c r="G17" s="6">
        <f ca="1">MIN(E17:F17)</f>
        <v>-1.5016566514775056</v>
      </c>
      <c r="H17">
        <v>1</v>
      </c>
      <c r="I17" s="3">
        <f t="shared" ref="I17:I36" ca="1" si="5">COUNTIF($B$17:$B$60,H17)/$F$13</f>
        <v>2.2727272727272728E-2</v>
      </c>
      <c r="J17">
        <f ca="1">+LOG(I17+0.000001,2)</f>
        <v>-5.4593681414519857</v>
      </c>
      <c r="K17">
        <f ca="1">+J17*I17</f>
        <v>-0.12407654866936331</v>
      </c>
      <c r="P17">
        <v>14</v>
      </c>
      <c r="Q17" s="4">
        <f t="shared" si="0"/>
        <v>2.7777777777777776E-2</v>
      </c>
      <c r="R17">
        <f t="shared" si="1"/>
        <v>-5.1699250014423122</v>
      </c>
      <c r="S17">
        <f t="shared" si="2"/>
        <v>-0.14360902781784199</v>
      </c>
    </row>
    <row r="18" spans="1:19" x14ac:dyDescent="0.3">
      <c r="A18">
        <f t="shared" ref="A18:A60" ca="1" si="6">_xlfn.NORM.INV(RAND(),0,1)</f>
        <v>0.11569892238756059</v>
      </c>
      <c r="B18">
        <f t="shared" ca="1" si="3"/>
        <v>10</v>
      </c>
      <c r="C18" s="27">
        <f t="shared" ca="1" si="4"/>
        <v>5</v>
      </c>
      <c r="E18" s="6">
        <f ca="1">+F17</f>
        <v>-1.3287759672647455</v>
      </c>
      <c r="F18" s="6">
        <f t="shared" ref="F18:F36" ca="1" si="7">+$B$15+E18</f>
        <v>-1.1558952830519853</v>
      </c>
      <c r="G18" s="6">
        <f t="shared" ref="G18:G36" ca="1" si="8">MIN(E18:F18)</f>
        <v>-1.3287759672647455</v>
      </c>
      <c r="H18">
        <v>2</v>
      </c>
      <c r="I18" s="3">
        <f t="shared" ca="1" si="5"/>
        <v>2.2727272727272728E-2</v>
      </c>
      <c r="J18">
        <f t="shared" ref="J18:J36" ca="1" si="9">+LOG(I18+0.000001,2)</f>
        <v>-5.4593681414519857</v>
      </c>
      <c r="K18">
        <f t="shared" ref="K18:K36" ca="1" si="10">+J18*I18</f>
        <v>-0.12407654866936331</v>
      </c>
      <c r="P18">
        <v>15</v>
      </c>
      <c r="Q18" s="4">
        <f t="shared" si="0"/>
        <v>2.7777777777777776E-2</v>
      </c>
      <c r="R18">
        <f t="shared" si="1"/>
        <v>-5.1699250014423122</v>
      </c>
      <c r="S18">
        <f t="shared" si="2"/>
        <v>-0.14360902781784199</v>
      </c>
    </row>
    <row r="19" spans="1:19" x14ac:dyDescent="0.3">
      <c r="A19">
        <f t="shared" ca="1" si="6"/>
        <v>0.36262739415282319</v>
      </c>
      <c r="B19">
        <f t="shared" ca="1" si="3"/>
        <v>11</v>
      </c>
      <c r="C19" s="27">
        <f t="shared" ca="1" si="4"/>
        <v>6</v>
      </c>
      <c r="E19" s="6">
        <f t="shared" ref="E19:E36" ca="1" si="11">+F18</f>
        <v>-1.1558952830519853</v>
      </c>
      <c r="F19" s="6">
        <f t="shared" ca="1" si="7"/>
        <v>-0.98301459883922515</v>
      </c>
      <c r="G19" s="6">
        <f t="shared" ca="1" si="8"/>
        <v>-1.1558952830519853</v>
      </c>
      <c r="H19">
        <v>3</v>
      </c>
      <c r="I19" s="3">
        <f t="shared" ca="1" si="5"/>
        <v>0</v>
      </c>
      <c r="J19">
        <f t="shared" ca="1" si="9"/>
        <v>-19.931568569324174</v>
      </c>
      <c r="K19">
        <f t="shared" ca="1" si="10"/>
        <v>0</v>
      </c>
      <c r="P19">
        <v>16</v>
      </c>
      <c r="Q19" s="4">
        <f t="shared" si="0"/>
        <v>2.7777777777777776E-2</v>
      </c>
      <c r="R19">
        <f t="shared" si="1"/>
        <v>-5.1699250014423122</v>
      </c>
      <c r="S19">
        <f t="shared" si="2"/>
        <v>-0.14360902781784199</v>
      </c>
    </row>
    <row r="20" spans="1:19" x14ac:dyDescent="0.3">
      <c r="A20">
        <f t="shared" ca="1" si="6"/>
        <v>1.0286950581702672</v>
      </c>
      <c r="B20">
        <f t="shared" ca="1" si="3"/>
        <v>15</v>
      </c>
      <c r="C20" s="27">
        <f t="shared" ca="1" si="4"/>
        <v>8</v>
      </c>
      <c r="E20" s="6">
        <f t="shared" ca="1" si="11"/>
        <v>-0.98301459883922515</v>
      </c>
      <c r="F20" s="6">
        <f t="shared" ca="1" si="7"/>
        <v>-0.810133914626465</v>
      </c>
      <c r="G20" s="6">
        <f t="shared" ca="1" si="8"/>
        <v>-0.98301459883922515</v>
      </c>
      <c r="H20">
        <v>4</v>
      </c>
      <c r="I20" s="3">
        <f t="shared" ca="1" si="5"/>
        <v>4.5454545454545456E-2</v>
      </c>
      <c r="J20">
        <f t="shared" ca="1" si="9"/>
        <v>-4.4593998796955248</v>
      </c>
      <c r="K20">
        <f t="shared" ca="1" si="10"/>
        <v>-0.20269999453161477</v>
      </c>
      <c r="P20">
        <v>17</v>
      </c>
      <c r="Q20" s="4">
        <f t="shared" si="0"/>
        <v>2.7777777777777776E-2</v>
      </c>
      <c r="R20">
        <f t="shared" si="1"/>
        <v>-5.1699250014423122</v>
      </c>
      <c r="S20">
        <f t="shared" si="2"/>
        <v>-0.14360902781784199</v>
      </c>
    </row>
    <row r="21" spans="1:19" x14ac:dyDescent="0.3">
      <c r="A21">
        <f t="shared" ca="1" si="6"/>
        <v>0.6305565429692368</v>
      </c>
      <c r="B21">
        <f t="shared" ca="1" si="3"/>
        <v>13</v>
      </c>
      <c r="C21" s="27">
        <f t="shared" ca="1" si="4"/>
        <v>7</v>
      </c>
      <c r="E21" s="6">
        <f t="shared" ca="1" si="11"/>
        <v>-0.810133914626465</v>
      </c>
      <c r="F21" s="6">
        <f t="shared" ca="1" si="7"/>
        <v>-0.63725323041370485</v>
      </c>
      <c r="G21" s="6">
        <f t="shared" ca="1" si="8"/>
        <v>-0.810133914626465</v>
      </c>
      <c r="H21">
        <v>5</v>
      </c>
      <c r="I21" s="3">
        <f t="shared" ca="1" si="5"/>
        <v>2.2727272727272728E-2</v>
      </c>
      <c r="J21">
        <f t="shared" ca="1" si="9"/>
        <v>-5.4593681414519857</v>
      </c>
      <c r="K21">
        <f t="shared" ca="1" si="10"/>
        <v>-0.12407654866936331</v>
      </c>
      <c r="P21">
        <v>18</v>
      </c>
      <c r="Q21" s="4">
        <f t="shared" si="0"/>
        <v>2.7777777777777776E-2</v>
      </c>
      <c r="R21">
        <f t="shared" si="1"/>
        <v>-5.1699250014423122</v>
      </c>
      <c r="S21">
        <f t="shared" si="2"/>
        <v>-0.14360902781784199</v>
      </c>
    </row>
    <row r="22" spans="1:19" x14ac:dyDescent="0.3">
      <c r="A22">
        <f t="shared" ca="1" si="6"/>
        <v>-0.2022387229014837</v>
      </c>
      <c r="B22">
        <f t="shared" ca="1" si="3"/>
        <v>8</v>
      </c>
      <c r="C22" s="27">
        <f t="shared" ca="1" si="4"/>
        <v>4</v>
      </c>
      <c r="E22" s="6">
        <f t="shared" ca="1" si="11"/>
        <v>-0.63725323041370485</v>
      </c>
      <c r="F22" s="6">
        <f t="shared" ca="1" si="7"/>
        <v>-0.46437254620094476</v>
      </c>
      <c r="G22" s="6">
        <f t="shared" ca="1" si="8"/>
        <v>-0.63725323041370485</v>
      </c>
      <c r="H22">
        <v>6</v>
      </c>
      <c r="I22" s="3">
        <f t="shared" ca="1" si="5"/>
        <v>4.5454545454545456E-2</v>
      </c>
      <c r="J22">
        <f t="shared" ca="1" si="9"/>
        <v>-4.4593998796955248</v>
      </c>
      <c r="K22">
        <f t="shared" ca="1" si="10"/>
        <v>-0.20269999453161477</v>
      </c>
      <c r="P22">
        <v>19</v>
      </c>
      <c r="Q22" s="4">
        <f t="shared" si="0"/>
        <v>2.7777777777777776E-2</v>
      </c>
      <c r="R22">
        <f t="shared" si="1"/>
        <v>-5.1699250014423122</v>
      </c>
      <c r="S22">
        <f t="shared" si="2"/>
        <v>-0.14360902781784199</v>
      </c>
    </row>
    <row r="23" spans="1:19" x14ac:dyDescent="0.3">
      <c r="A23">
        <f t="shared" ca="1" si="6"/>
        <v>-0.96376617587313418</v>
      </c>
      <c r="B23">
        <f t="shared" ca="1" si="3"/>
        <v>4</v>
      </c>
      <c r="C23" s="27">
        <f t="shared" ca="1" si="4"/>
        <v>2</v>
      </c>
      <c r="E23" s="6">
        <f t="shared" ca="1" si="11"/>
        <v>-0.46437254620094476</v>
      </c>
      <c r="F23" s="6">
        <f t="shared" ca="1" si="7"/>
        <v>-0.29149186198818466</v>
      </c>
      <c r="G23" s="6">
        <f t="shared" ca="1" si="8"/>
        <v>-0.46437254620094476</v>
      </c>
      <c r="H23">
        <v>7</v>
      </c>
      <c r="I23" s="3">
        <f t="shared" ca="1" si="5"/>
        <v>0.11363636363636363</v>
      </c>
      <c r="J23">
        <f t="shared" ca="1" si="9"/>
        <v>-3.1374908280894358</v>
      </c>
      <c r="K23">
        <f t="shared" ca="1" si="10"/>
        <v>-0.3565330486465268</v>
      </c>
      <c r="P23">
        <v>20</v>
      </c>
      <c r="Q23" s="4">
        <f t="shared" si="0"/>
        <v>2.7777777777777776E-2</v>
      </c>
      <c r="R23">
        <f t="shared" si="1"/>
        <v>-5.1699250014423122</v>
      </c>
      <c r="S23">
        <f t="shared" si="2"/>
        <v>-0.14360902781784199</v>
      </c>
    </row>
    <row r="24" spans="1:19" x14ac:dyDescent="0.3">
      <c r="A24">
        <f t="shared" ca="1" si="6"/>
        <v>-0.37834307927012328</v>
      </c>
      <c r="B24">
        <f t="shared" ca="1" si="3"/>
        <v>7</v>
      </c>
      <c r="C24" s="27">
        <f t="shared" ca="1" si="4"/>
        <v>4</v>
      </c>
      <c r="E24" s="6">
        <f t="shared" ca="1" si="11"/>
        <v>-0.29149186198818466</v>
      </c>
      <c r="F24" s="6">
        <f t="shared" ca="1" si="7"/>
        <v>-0.11861117777542457</v>
      </c>
      <c r="G24" s="6">
        <f t="shared" ca="1" si="8"/>
        <v>-0.29149186198818466</v>
      </c>
      <c r="H24">
        <v>8</v>
      </c>
      <c r="I24" s="3">
        <f t="shared" ca="1" si="5"/>
        <v>4.5454545454545456E-2</v>
      </c>
      <c r="J24">
        <f t="shared" ca="1" si="9"/>
        <v>-4.4593998796955248</v>
      </c>
      <c r="K24">
        <f t="shared" ca="1" si="10"/>
        <v>-0.20269999453161477</v>
      </c>
      <c r="P24">
        <v>21</v>
      </c>
      <c r="Q24" s="4">
        <f t="shared" si="0"/>
        <v>2.7777777777777776E-2</v>
      </c>
      <c r="R24">
        <f t="shared" si="1"/>
        <v>-5.1699250014423122</v>
      </c>
      <c r="S24">
        <f t="shared" si="2"/>
        <v>-0.14360902781784199</v>
      </c>
    </row>
    <row r="25" spans="1:19" x14ac:dyDescent="0.3">
      <c r="A25">
        <f t="shared" ca="1" si="6"/>
        <v>1.2878221176036708</v>
      </c>
      <c r="B25">
        <f t="shared" ca="1" si="3"/>
        <v>17</v>
      </c>
      <c r="C25" s="27">
        <f t="shared" ca="1" si="4"/>
        <v>9</v>
      </c>
      <c r="E25" s="6">
        <f t="shared" ca="1" si="11"/>
        <v>-0.11861117777542457</v>
      </c>
      <c r="F25" s="6">
        <f t="shared" ca="1" si="7"/>
        <v>5.4269506437335524E-2</v>
      </c>
      <c r="G25" s="6">
        <f t="shared" ca="1" si="8"/>
        <v>-0.11861117777542457</v>
      </c>
      <c r="H25">
        <v>9</v>
      </c>
      <c r="I25" s="3">
        <f t="shared" ca="1" si="5"/>
        <v>9.0909090909090912E-2</v>
      </c>
      <c r="J25">
        <f t="shared" ca="1" si="9"/>
        <v>-3.4594157490791297</v>
      </c>
      <c r="K25">
        <f t="shared" ca="1" si="10"/>
        <v>-0.31449234082537542</v>
      </c>
      <c r="P25">
        <v>22</v>
      </c>
      <c r="Q25" s="4">
        <f t="shared" si="0"/>
        <v>2.7777777777777776E-2</v>
      </c>
      <c r="R25">
        <f t="shared" si="1"/>
        <v>-5.1699250014423122</v>
      </c>
      <c r="S25">
        <f t="shared" si="2"/>
        <v>-0.14360902781784199</v>
      </c>
    </row>
    <row r="26" spans="1:19" x14ac:dyDescent="0.3">
      <c r="A26">
        <f t="shared" ca="1" si="6"/>
        <v>-0.70908485708156854</v>
      </c>
      <c r="B26">
        <f t="shared" ca="1" si="3"/>
        <v>5</v>
      </c>
      <c r="C26" s="27">
        <f t="shared" ca="1" si="4"/>
        <v>3</v>
      </c>
      <c r="E26" s="6">
        <f t="shared" ca="1" si="11"/>
        <v>5.4269506437335524E-2</v>
      </c>
      <c r="F26" s="6">
        <f t="shared" ca="1" si="7"/>
        <v>0.22715019065009562</v>
      </c>
      <c r="G26" s="6">
        <f t="shared" ca="1" si="8"/>
        <v>5.4269506437335524E-2</v>
      </c>
      <c r="H26">
        <v>10</v>
      </c>
      <c r="I26" s="3">
        <f t="shared" ca="1" si="5"/>
        <v>6.8181818181818177E-2</v>
      </c>
      <c r="J26">
        <f t="shared" ca="1" si="9"/>
        <v>-3.8744479585440432</v>
      </c>
      <c r="K26">
        <f t="shared" ca="1" si="10"/>
        <v>-0.26416690626436656</v>
      </c>
      <c r="P26">
        <v>23</v>
      </c>
      <c r="Q26" s="4">
        <f t="shared" si="0"/>
        <v>2.7777777777777776E-2</v>
      </c>
      <c r="R26">
        <f t="shared" si="1"/>
        <v>-5.1699250014423122</v>
      </c>
      <c r="S26">
        <f t="shared" si="2"/>
        <v>-0.14360902781784199</v>
      </c>
    </row>
    <row r="27" spans="1:19" x14ac:dyDescent="0.3">
      <c r="A27">
        <f t="shared" ca="1" si="6"/>
        <v>-0.92260512813445184</v>
      </c>
      <c r="B27">
        <f t="shared" ca="1" si="3"/>
        <v>4</v>
      </c>
      <c r="C27" s="27">
        <f t="shared" ca="1" si="4"/>
        <v>2</v>
      </c>
      <c r="E27" s="6">
        <f t="shared" ca="1" si="11"/>
        <v>0.22715019065009562</v>
      </c>
      <c r="F27" s="6">
        <f t="shared" ca="1" si="7"/>
        <v>0.40003087486285571</v>
      </c>
      <c r="G27" s="6">
        <f t="shared" ca="1" si="8"/>
        <v>0.22715019065009562</v>
      </c>
      <c r="H27">
        <v>11</v>
      </c>
      <c r="I27" s="3">
        <f t="shared" ca="1" si="5"/>
        <v>0.11363636363636363</v>
      </c>
      <c r="J27">
        <f t="shared" ca="1" si="9"/>
        <v>-3.1374908280894358</v>
      </c>
      <c r="K27">
        <f t="shared" ca="1" si="10"/>
        <v>-0.3565330486465268</v>
      </c>
      <c r="P27">
        <v>24</v>
      </c>
      <c r="Q27" s="4">
        <f t="shared" si="0"/>
        <v>2.7777777777777776E-2</v>
      </c>
      <c r="R27">
        <f t="shared" si="1"/>
        <v>-5.1699250014423122</v>
      </c>
      <c r="S27">
        <f t="shared" si="2"/>
        <v>-0.14360902781784199</v>
      </c>
    </row>
    <row r="28" spans="1:19" x14ac:dyDescent="0.3">
      <c r="A28">
        <f t="shared" ca="1" si="6"/>
        <v>1.055980269001032</v>
      </c>
      <c r="B28">
        <f t="shared" ca="1" si="3"/>
        <v>15</v>
      </c>
      <c r="C28" s="27">
        <f t="shared" ca="1" si="4"/>
        <v>8</v>
      </c>
      <c r="E28" s="6">
        <f t="shared" ca="1" si="11"/>
        <v>0.40003087486285571</v>
      </c>
      <c r="F28" s="6">
        <f t="shared" ca="1" si="7"/>
        <v>0.57291155907561575</v>
      </c>
      <c r="G28" s="6">
        <f t="shared" ca="1" si="8"/>
        <v>0.40003087486285571</v>
      </c>
      <c r="H28">
        <v>12</v>
      </c>
      <c r="I28" s="3">
        <f t="shared" ca="1" si="5"/>
        <v>9.0909090909090912E-2</v>
      </c>
      <c r="J28">
        <f t="shared" ca="1" si="9"/>
        <v>-3.4594157490791297</v>
      </c>
      <c r="K28">
        <f t="shared" ca="1" si="10"/>
        <v>-0.31449234082537542</v>
      </c>
      <c r="P28">
        <v>25</v>
      </c>
      <c r="Q28" s="4">
        <f t="shared" si="0"/>
        <v>2.7777777777777776E-2</v>
      </c>
      <c r="R28">
        <f t="shared" si="1"/>
        <v>-5.1699250014423122</v>
      </c>
      <c r="S28">
        <f t="shared" si="2"/>
        <v>-0.14360902781784199</v>
      </c>
    </row>
    <row r="29" spans="1:19" x14ac:dyDescent="0.3">
      <c r="A29">
        <f t="shared" ca="1" si="6"/>
        <v>-0.35861483850934933</v>
      </c>
      <c r="B29">
        <f t="shared" ca="1" si="3"/>
        <v>7</v>
      </c>
      <c r="C29" s="27">
        <f t="shared" ca="1" si="4"/>
        <v>4</v>
      </c>
      <c r="E29" s="6">
        <f t="shared" ca="1" si="11"/>
        <v>0.57291155907561575</v>
      </c>
      <c r="F29" s="6">
        <f t="shared" ca="1" si="7"/>
        <v>0.7457922432883759</v>
      </c>
      <c r="G29" s="6">
        <f t="shared" ca="1" si="8"/>
        <v>0.57291155907561575</v>
      </c>
      <c r="H29">
        <v>13</v>
      </c>
      <c r="I29" s="3">
        <f t="shared" ca="1" si="5"/>
        <v>9.0909090909090912E-2</v>
      </c>
      <c r="J29">
        <f t="shared" ca="1" si="9"/>
        <v>-3.4594157490791297</v>
      </c>
      <c r="K29">
        <f t="shared" ca="1" si="10"/>
        <v>-0.31449234082537542</v>
      </c>
      <c r="P29">
        <v>26</v>
      </c>
      <c r="Q29" s="4">
        <f t="shared" si="0"/>
        <v>2.7777777777777776E-2</v>
      </c>
      <c r="R29">
        <f t="shared" si="1"/>
        <v>-5.1699250014423122</v>
      </c>
      <c r="S29">
        <f t="shared" si="2"/>
        <v>-0.14360902781784199</v>
      </c>
    </row>
    <row r="30" spans="1:19" x14ac:dyDescent="0.3">
      <c r="A30">
        <f t="shared" ca="1" si="6"/>
        <v>-0.21921631890317822</v>
      </c>
      <c r="B30">
        <f t="shared" ca="1" si="3"/>
        <v>8</v>
      </c>
      <c r="C30" s="27">
        <f t="shared" ca="1" si="4"/>
        <v>4</v>
      </c>
      <c r="E30" s="6">
        <f t="shared" ca="1" si="11"/>
        <v>0.7457922432883759</v>
      </c>
      <c r="F30" s="6">
        <f t="shared" ca="1" si="7"/>
        <v>0.91867292750113605</v>
      </c>
      <c r="G30" s="6">
        <f t="shared" ca="1" si="8"/>
        <v>0.7457922432883759</v>
      </c>
      <c r="H30">
        <v>14</v>
      </c>
      <c r="I30" s="3">
        <f t="shared" ca="1" si="5"/>
        <v>4.5454545454545456E-2</v>
      </c>
      <c r="J30">
        <f t="shared" ca="1" si="9"/>
        <v>-4.4593998796955248</v>
      </c>
      <c r="K30">
        <f t="shared" ca="1" si="10"/>
        <v>-0.20269999453161477</v>
      </c>
      <c r="P30">
        <v>27</v>
      </c>
      <c r="Q30" s="4">
        <f t="shared" si="0"/>
        <v>2.7777777777777776E-2</v>
      </c>
      <c r="R30">
        <f t="shared" si="1"/>
        <v>-5.1699250014423122</v>
      </c>
      <c r="S30">
        <f t="shared" si="2"/>
        <v>-0.14360902781784199</v>
      </c>
    </row>
    <row r="31" spans="1:19" x14ac:dyDescent="0.3">
      <c r="A31">
        <f t="shared" ca="1" si="6"/>
        <v>-0.3251418354692352</v>
      </c>
      <c r="B31">
        <f t="shared" ca="1" si="3"/>
        <v>7</v>
      </c>
      <c r="C31" s="27">
        <f t="shared" ca="1" si="4"/>
        <v>4</v>
      </c>
      <c r="E31" s="6">
        <f t="shared" ca="1" si="11"/>
        <v>0.91867292750113605</v>
      </c>
      <c r="F31" s="6">
        <f ca="1">+$B$15+E31</f>
        <v>1.0915536117138962</v>
      </c>
      <c r="G31" s="6">
        <f t="shared" ca="1" si="8"/>
        <v>0.91867292750113605</v>
      </c>
      <c r="H31">
        <v>15</v>
      </c>
      <c r="I31" s="3">
        <f t="shared" ca="1" si="5"/>
        <v>6.8181818181818177E-2</v>
      </c>
      <c r="J31">
        <f t="shared" ca="1" si="9"/>
        <v>-3.8744479585440432</v>
      </c>
      <c r="K31">
        <f t="shared" ca="1" si="10"/>
        <v>-0.26416690626436656</v>
      </c>
      <c r="P31">
        <v>28</v>
      </c>
      <c r="Q31" s="4">
        <f t="shared" si="0"/>
        <v>2.7777777777777776E-2</v>
      </c>
      <c r="R31">
        <f t="shared" si="1"/>
        <v>-5.1699250014423122</v>
      </c>
      <c r="S31">
        <f t="shared" si="2"/>
        <v>-0.14360902781784199</v>
      </c>
    </row>
    <row r="32" spans="1:19" x14ac:dyDescent="0.3">
      <c r="A32">
        <f t="shared" ca="1" si="6"/>
        <v>0.39149414308217428</v>
      </c>
      <c r="B32">
        <f t="shared" ca="1" si="3"/>
        <v>11</v>
      </c>
      <c r="C32" s="27">
        <f t="shared" ca="1" si="4"/>
        <v>6</v>
      </c>
      <c r="E32" s="6">
        <f t="shared" ca="1" si="11"/>
        <v>1.0915536117138962</v>
      </c>
      <c r="F32" s="6">
        <f t="shared" ca="1" si="7"/>
        <v>1.2644342959266563</v>
      </c>
      <c r="G32" s="6">
        <f t="shared" ca="1" si="8"/>
        <v>1.0915536117138962</v>
      </c>
      <c r="H32">
        <v>16</v>
      </c>
      <c r="I32" s="3">
        <f t="shared" ca="1" si="5"/>
        <v>2.2727272727272728E-2</v>
      </c>
      <c r="J32">
        <f t="shared" ca="1" si="9"/>
        <v>-5.4593681414519857</v>
      </c>
      <c r="K32">
        <f t="shared" ca="1" si="10"/>
        <v>-0.12407654866936331</v>
      </c>
      <c r="P32">
        <v>29</v>
      </c>
      <c r="Q32" s="4">
        <f t="shared" si="0"/>
        <v>2.7777777777777776E-2</v>
      </c>
      <c r="R32">
        <f t="shared" si="1"/>
        <v>-5.1699250014423122</v>
      </c>
      <c r="S32">
        <f t="shared" si="2"/>
        <v>-0.14360902781784199</v>
      </c>
    </row>
    <row r="33" spans="1:19" x14ac:dyDescent="0.3">
      <c r="A33">
        <f t="shared" ca="1" si="6"/>
        <v>-0.54018109550445415</v>
      </c>
      <c r="B33">
        <f t="shared" ca="1" si="3"/>
        <v>6</v>
      </c>
      <c r="C33" s="27">
        <f t="shared" ca="1" si="4"/>
        <v>3</v>
      </c>
      <c r="E33" s="6">
        <f t="shared" ca="1" si="11"/>
        <v>1.2644342959266563</v>
      </c>
      <c r="F33" s="6">
        <f t="shared" ca="1" si="7"/>
        <v>1.4373149801394165</v>
      </c>
      <c r="G33" s="6">
        <f t="shared" ca="1" si="8"/>
        <v>1.2644342959266563</v>
      </c>
      <c r="H33">
        <v>17</v>
      </c>
      <c r="I33" s="3">
        <f t="shared" ca="1" si="5"/>
        <v>6.8181818181818177E-2</v>
      </c>
      <c r="J33">
        <f t="shared" ca="1" si="9"/>
        <v>-3.8744479585440432</v>
      </c>
      <c r="K33">
        <f t="shared" ca="1" si="10"/>
        <v>-0.26416690626436656</v>
      </c>
      <c r="P33">
        <v>30</v>
      </c>
      <c r="Q33" s="4">
        <f t="shared" si="0"/>
        <v>2.7777777777777776E-2</v>
      </c>
      <c r="R33">
        <f t="shared" si="1"/>
        <v>-5.1699250014423122</v>
      </c>
      <c r="S33">
        <f t="shared" si="2"/>
        <v>-0.14360902781784199</v>
      </c>
    </row>
    <row r="34" spans="1:19" x14ac:dyDescent="0.3">
      <c r="A34">
        <f t="shared" ca="1" si="6"/>
        <v>0.70173250750377714</v>
      </c>
      <c r="B34">
        <f t="shared" ca="1" si="3"/>
        <v>13</v>
      </c>
      <c r="C34" s="27">
        <f t="shared" ca="1" si="4"/>
        <v>7</v>
      </c>
      <c r="E34" s="6">
        <f t="shared" ca="1" si="11"/>
        <v>1.4373149801394165</v>
      </c>
      <c r="F34" s="6">
        <f t="shared" ca="1" si="7"/>
        <v>1.6101956643521766</v>
      </c>
      <c r="G34" s="6">
        <f t="shared" ca="1" si="8"/>
        <v>1.4373149801394165</v>
      </c>
      <c r="H34">
        <v>18</v>
      </c>
      <c r="I34" s="3">
        <f t="shared" ca="1" si="5"/>
        <v>0</v>
      </c>
      <c r="J34">
        <f t="shared" ca="1" si="9"/>
        <v>-19.931568569324174</v>
      </c>
      <c r="K34">
        <f t="shared" ca="1" si="10"/>
        <v>0</v>
      </c>
      <c r="P34">
        <v>31</v>
      </c>
      <c r="Q34" s="4">
        <f t="shared" si="0"/>
        <v>2.7777777777777776E-2</v>
      </c>
      <c r="R34">
        <f t="shared" si="1"/>
        <v>-5.1699250014423122</v>
      </c>
      <c r="S34">
        <f t="shared" si="2"/>
        <v>-0.14360902781784199</v>
      </c>
    </row>
    <row r="35" spans="1:19" x14ac:dyDescent="0.3">
      <c r="A35">
        <f t="shared" ca="1" si="6"/>
        <v>1.2646931277651694</v>
      </c>
      <c r="B35">
        <f t="shared" ca="1" si="3"/>
        <v>17</v>
      </c>
      <c r="C35" s="27">
        <f t="shared" ca="1" si="4"/>
        <v>9</v>
      </c>
      <c r="E35" s="6">
        <f t="shared" ca="1" si="11"/>
        <v>1.6101956643521766</v>
      </c>
      <c r="F35" s="6">
        <f t="shared" ca="1" si="7"/>
        <v>1.7830763485649368</v>
      </c>
      <c r="G35" s="6">
        <f t="shared" ca="1" si="8"/>
        <v>1.6101956643521766</v>
      </c>
      <c r="H35">
        <v>19</v>
      </c>
      <c r="I35" s="3">
        <f t="shared" ca="1" si="5"/>
        <v>0</v>
      </c>
      <c r="J35">
        <f t="shared" ca="1" si="9"/>
        <v>-19.931568569324174</v>
      </c>
      <c r="K35">
        <f t="shared" ca="1" si="10"/>
        <v>0</v>
      </c>
      <c r="P35">
        <v>32</v>
      </c>
      <c r="Q35" s="4">
        <f t="shared" si="0"/>
        <v>2.7777777777777776E-2</v>
      </c>
      <c r="R35">
        <f t="shared" si="1"/>
        <v>-5.1699250014423122</v>
      </c>
      <c r="S35">
        <f t="shared" si="2"/>
        <v>-0.14360902781784199</v>
      </c>
    </row>
    <row r="36" spans="1:19" x14ac:dyDescent="0.3">
      <c r="A36">
        <f t="shared" ca="1" si="6"/>
        <v>0.17450740419262281</v>
      </c>
      <c r="B36">
        <f t="shared" ca="1" si="3"/>
        <v>10</v>
      </c>
      <c r="C36" s="27">
        <f t="shared" ca="1" si="4"/>
        <v>5</v>
      </c>
      <c r="E36" s="6">
        <f t="shared" ca="1" si="11"/>
        <v>1.7830763485649368</v>
      </c>
      <c r="F36" s="6">
        <f t="shared" ca="1" si="7"/>
        <v>1.9559570327776969</v>
      </c>
      <c r="G36" s="6">
        <f t="shared" ca="1" si="8"/>
        <v>1.7830763485649368</v>
      </c>
      <c r="H36">
        <v>20</v>
      </c>
      <c r="I36" s="3">
        <f t="shared" ca="1" si="5"/>
        <v>2.2727272727272728E-2</v>
      </c>
      <c r="J36">
        <f t="shared" ca="1" si="9"/>
        <v>-5.4593681414519857</v>
      </c>
      <c r="K36">
        <f t="shared" ca="1" si="10"/>
        <v>-0.12407654866936331</v>
      </c>
      <c r="P36">
        <v>33</v>
      </c>
      <c r="Q36" s="4">
        <f t="shared" si="0"/>
        <v>2.7777777777777776E-2</v>
      </c>
      <c r="R36">
        <f t="shared" si="1"/>
        <v>-5.1699250014423122</v>
      </c>
      <c r="S36">
        <f t="shared" si="2"/>
        <v>-0.14360902781784199</v>
      </c>
    </row>
    <row r="37" spans="1:19" x14ac:dyDescent="0.3">
      <c r="A37">
        <f t="shared" ca="1" si="6"/>
        <v>0.54394014881071928</v>
      </c>
      <c r="B37">
        <f t="shared" ca="1" si="3"/>
        <v>12</v>
      </c>
      <c r="C37" s="27">
        <f t="shared" ca="1" si="4"/>
        <v>6</v>
      </c>
      <c r="I37" s="30">
        <f ca="1">SUM(I17:I36)</f>
        <v>1</v>
      </c>
      <c r="P37">
        <v>34</v>
      </c>
      <c r="Q37" s="4">
        <f t="shared" si="0"/>
        <v>2.7777777777777776E-2</v>
      </c>
      <c r="R37">
        <f t="shared" si="1"/>
        <v>-5.1699250014423122</v>
      </c>
      <c r="S37">
        <f t="shared" si="2"/>
        <v>-0.14360902781784199</v>
      </c>
    </row>
    <row r="38" spans="1:19" x14ac:dyDescent="0.3">
      <c r="A38">
        <f t="shared" ca="1" si="6"/>
        <v>0.52172522285109779</v>
      </c>
      <c r="B38">
        <f t="shared" ca="1" si="3"/>
        <v>12</v>
      </c>
      <c r="C38" s="27">
        <f t="shared" ca="1" si="4"/>
        <v>6</v>
      </c>
      <c r="P38">
        <v>35</v>
      </c>
      <c r="Q38" s="4">
        <f t="shared" si="0"/>
        <v>2.7777777777777776E-2</v>
      </c>
      <c r="R38">
        <f t="shared" si="1"/>
        <v>-5.1699250014423122</v>
      </c>
      <c r="S38">
        <f t="shared" si="2"/>
        <v>-0.14360902781784199</v>
      </c>
    </row>
    <row r="39" spans="1:19" x14ac:dyDescent="0.3">
      <c r="A39">
        <f t="shared" ca="1" si="6"/>
        <v>1.1019704179195287</v>
      </c>
      <c r="B39">
        <f t="shared" ca="1" si="3"/>
        <v>16</v>
      </c>
      <c r="C39" s="27">
        <f t="shared" ca="1" si="4"/>
        <v>8</v>
      </c>
      <c r="J39" t="s">
        <v>104</v>
      </c>
      <c r="K39">
        <f ca="1">-SUM(K17:K36)</f>
        <v>3.8802265600355557</v>
      </c>
      <c r="P39">
        <v>36</v>
      </c>
      <c r="Q39" s="4">
        <f t="shared" si="0"/>
        <v>2.7777777777777776E-2</v>
      </c>
      <c r="R39">
        <f t="shared" si="1"/>
        <v>-5.1699250014423122</v>
      </c>
      <c r="S39">
        <f t="shared" si="2"/>
        <v>-0.14360902781784199</v>
      </c>
    </row>
    <row r="40" spans="1:19" x14ac:dyDescent="0.3">
      <c r="A40">
        <f t="shared" ca="1" si="6"/>
        <v>-0.40436182173177609</v>
      </c>
      <c r="B40">
        <f t="shared" ca="1" si="3"/>
        <v>7</v>
      </c>
      <c r="C40" s="27">
        <f t="shared" ca="1" si="4"/>
        <v>4</v>
      </c>
      <c r="J40" t="s">
        <v>105</v>
      </c>
      <c r="K40">
        <f ca="1">VAR(A17:A60)</f>
        <v>0.54643214605557666</v>
      </c>
    </row>
    <row r="41" spans="1:19" x14ac:dyDescent="0.3">
      <c r="A41">
        <f t="shared" ca="1" si="6"/>
        <v>1.287192570464768</v>
      </c>
      <c r="B41">
        <f t="shared" ca="1" si="3"/>
        <v>17</v>
      </c>
      <c r="C41" s="27">
        <f t="shared" ca="1" si="4"/>
        <v>9</v>
      </c>
    </row>
    <row r="42" spans="1:19" x14ac:dyDescent="0.3">
      <c r="A42">
        <f t="shared" ca="1" si="6"/>
        <v>-1.3608128923613771E-2</v>
      </c>
      <c r="B42">
        <f t="shared" ca="1" si="3"/>
        <v>9</v>
      </c>
      <c r="C42" s="27">
        <f t="shared" ca="1" si="4"/>
        <v>5</v>
      </c>
      <c r="E42" t="s">
        <v>106</v>
      </c>
      <c r="F42">
        <f ca="1">COUNT(A17:A60)</f>
        <v>44</v>
      </c>
    </row>
    <row r="43" spans="1:19" x14ac:dyDescent="0.3">
      <c r="A43">
        <f t="shared" ca="1" si="6"/>
        <v>-0.33701936636502261</v>
      </c>
      <c r="B43">
        <f t="shared" ca="1" si="3"/>
        <v>7</v>
      </c>
      <c r="C43" s="27">
        <f t="shared" ca="1" si="4"/>
        <v>4</v>
      </c>
      <c r="E43" t="s">
        <v>108</v>
      </c>
      <c r="F43">
        <f ca="1">MIN(A17:A60)</f>
        <v>-1.5016566514775056</v>
      </c>
      <c r="G43">
        <f ca="1">+(F44-F43)/10</f>
        <v>0.34576136842552019</v>
      </c>
    </row>
    <row r="44" spans="1:19" x14ac:dyDescent="0.3">
      <c r="A44">
        <f t="shared" ca="1" si="6"/>
        <v>1.9559570327776961</v>
      </c>
      <c r="B44">
        <f t="shared" ca="1" si="3"/>
        <v>20</v>
      </c>
      <c r="C44" s="27">
        <f t="shared" ca="1" si="4"/>
        <v>10</v>
      </c>
      <c r="E44" t="s">
        <v>109</v>
      </c>
      <c r="F44">
        <f ca="1">MAX(A17:A60)</f>
        <v>1.9559570327776961</v>
      </c>
      <c r="I44" s="1" t="s">
        <v>98</v>
      </c>
      <c r="J44" s="1" t="s">
        <v>99</v>
      </c>
    </row>
    <row r="45" spans="1:19" x14ac:dyDescent="0.3">
      <c r="A45">
        <f t="shared" ca="1" si="6"/>
        <v>-1.5016566514775056</v>
      </c>
      <c r="B45">
        <f t="shared" ca="1" si="3"/>
        <v>1</v>
      </c>
      <c r="C45" s="27">
        <f t="shared" ca="1" si="4"/>
        <v>1</v>
      </c>
      <c r="E45" t="s">
        <v>112</v>
      </c>
      <c r="F45" t="s">
        <v>113</v>
      </c>
      <c r="G45" t="s">
        <v>114</v>
      </c>
      <c r="H45" t="s">
        <v>115</v>
      </c>
      <c r="I45" t="s">
        <v>101</v>
      </c>
      <c r="J45" t="s">
        <v>102</v>
      </c>
      <c r="K45" s="1" t="s">
        <v>103</v>
      </c>
    </row>
    <row r="46" spans="1:19" x14ac:dyDescent="0.3">
      <c r="A46">
        <f t="shared" ca="1" si="6"/>
        <v>1.0642949141331597</v>
      </c>
      <c r="B46">
        <f t="shared" ca="1" si="3"/>
        <v>15</v>
      </c>
      <c r="C46" s="27">
        <f t="shared" ca="1" si="4"/>
        <v>8</v>
      </c>
      <c r="E46" s="6">
        <f ca="1">+F43</f>
        <v>-1.5016566514775056</v>
      </c>
      <c r="F46" s="6">
        <f ca="1">+$G$43+E46</f>
        <v>-1.1558952830519855</v>
      </c>
      <c r="G46" s="6">
        <f ca="1">MIN(E46:F46)</f>
        <v>-1.5016566514775056</v>
      </c>
      <c r="H46">
        <v>1</v>
      </c>
      <c r="I46" s="3">
        <f t="shared" ref="I46:I55" ca="1" si="12">COUNTIF($C$17:$C$60,H46)/$F$13</f>
        <v>4.5454545454545456E-2</v>
      </c>
      <c r="J46">
        <f ca="1">+LOG(I46+0.000001,2)</f>
        <v>-4.4593998796955248</v>
      </c>
      <c r="K46">
        <f ca="1">+J46*I46</f>
        <v>-0.20269999453161477</v>
      </c>
    </row>
    <row r="47" spans="1:19" x14ac:dyDescent="0.3">
      <c r="A47">
        <f t="shared" ca="1" si="6"/>
        <v>-0.10902649867090608</v>
      </c>
      <c r="B47">
        <f t="shared" ca="1" si="3"/>
        <v>9</v>
      </c>
      <c r="C47" s="27">
        <f t="shared" ca="1" si="4"/>
        <v>5</v>
      </c>
      <c r="E47" s="6">
        <f ca="1">+F46</f>
        <v>-1.1558952830519855</v>
      </c>
      <c r="F47" s="6">
        <f t="shared" ref="F47:F55" ca="1" si="13">+E47+$G$43</f>
        <v>-0.81013391462646533</v>
      </c>
      <c r="G47" s="6">
        <f ca="1">MIN(E47:F47)</f>
        <v>-1.1558952830519855</v>
      </c>
      <c r="H47">
        <v>2</v>
      </c>
      <c r="I47" s="3">
        <f t="shared" ca="1" si="12"/>
        <v>4.5454545454545456E-2</v>
      </c>
      <c r="J47">
        <f ca="1">+LOG(I47+0.000001,2)</f>
        <v>-4.4593998796955248</v>
      </c>
      <c r="K47">
        <f ca="1">+J47*I47</f>
        <v>-0.20269999453161477</v>
      </c>
    </row>
    <row r="48" spans="1:19" x14ac:dyDescent="0.3">
      <c r="A48">
        <f t="shared" ca="1" si="6"/>
        <v>0.29819630687168619</v>
      </c>
      <c r="B48">
        <f t="shared" ca="1" si="3"/>
        <v>11</v>
      </c>
      <c r="C48" s="27">
        <f t="shared" ca="1" si="4"/>
        <v>6</v>
      </c>
      <c r="E48" s="6">
        <f t="shared" ref="E48:E55" ca="1" si="14">+F47</f>
        <v>-0.81013391462646533</v>
      </c>
      <c r="F48" s="6">
        <f t="shared" ca="1" si="13"/>
        <v>-0.46437254620094515</v>
      </c>
      <c r="G48" s="6">
        <f t="shared" ref="G48:G55" ca="1" si="15">MIN(E48:F48)</f>
        <v>-0.81013391462646533</v>
      </c>
      <c r="H48">
        <v>3</v>
      </c>
      <c r="I48" s="3">
        <f t="shared" ca="1" si="12"/>
        <v>6.8181818181818177E-2</v>
      </c>
      <c r="J48">
        <f t="shared" ref="J48:J55" ca="1" si="16">+LOG(I48+0.000001,2)</f>
        <v>-3.8744479585440432</v>
      </c>
      <c r="K48">
        <f t="shared" ref="K48:K55" ca="1" si="17">+J48*I48</f>
        <v>-0.26416690626436656</v>
      </c>
    </row>
    <row r="49" spans="1:11" x14ac:dyDescent="0.3">
      <c r="A49">
        <f t="shared" ca="1" si="6"/>
        <v>0.40549464557859233</v>
      </c>
      <c r="B49">
        <f t="shared" ca="1" si="3"/>
        <v>12</v>
      </c>
      <c r="C49" s="27">
        <f t="shared" ca="1" si="4"/>
        <v>6</v>
      </c>
      <c r="E49" s="6">
        <f t="shared" ca="1" si="14"/>
        <v>-0.46437254620094515</v>
      </c>
      <c r="F49" s="6">
        <f t="shared" ca="1" si="13"/>
        <v>-0.11861117777542496</v>
      </c>
      <c r="G49" s="6">
        <f t="shared" ca="1" si="15"/>
        <v>-0.46437254620094515</v>
      </c>
      <c r="H49">
        <v>4</v>
      </c>
      <c r="I49" s="3">
        <f t="shared" ca="1" si="12"/>
        <v>0.15909090909090909</v>
      </c>
      <c r="J49">
        <f t="shared" ca="1" si="16"/>
        <v>-2.6520676282393651</v>
      </c>
      <c r="K49">
        <f t="shared" ca="1" si="17"/>
        <v>-0.42191984994717174</v>
      </c>
    </row>
    <row r="50" spans="1:11" x14ac:dyDescent="0.3">
      <c r="A50">
        <f t="shared" ca="1" si="6"/>
        <v>0.68212712633744255</v>
      </c>
      <c r="B50">
        <f t="shared" ca="1" si="3"/>
        <v>13</v>
      </c>
      <c r="C50" s="27">
        <f t="shared" ca="1" si="4"/>
        <v>7</v>
      </c>
      <c r="E50" s="6">
        <f t="shared" ca="1" si="14"/>
        <v>-0.11861117777542496</v>
      </c>
      <c r="F50" s="6">
        <f t="shared" ca="1" si="13"/>
        <v>0.22715019065009523</v>
      </c>
      <c r="G50" s="6">
        <f t="shared" ca="1" si="15"/>
        <v>-0.11861117777542496</v>
      </c>
      <c r="H50">
        <v>5</v>
      </c>
      <c r="I50" s="3">
        <f t="shared" ca="1" si="12"/>
        <v>0.15909090909090909</v>
      </c>
      <c r="J50">
        <f t="shared" ca="1" si="16"/>
        <v>-2.6520676282393651</v>
      </c>
      <c r="K50">
        <f t="shared" ca="1" si="17"/>
        <v>-0.42191984994717174</v>
      </c>
    </row>
    <row r="51" spans="1:11" x14ac:dyDescent="0.3">
      <c r="A51">
        <f t="shared" ca="1" si="6"/>
        <v>-7.99411111197946E-2</v>
      </c>
      <c r="B51">
        <f t="shared" ca="1" si="3"/>
        <v>9</v>
      </c>
      <c r="C51" s="27">
        <f t="shared" ca="1" si="4"/>
        <v>5</v>
      </c>
      <c r="E51" s="6">
        <f t="shared" ca="1" si="14"/>
        <v>0.22715019065009523</v>
      </c>
      <c r="F51" s="6">
        <f t="shared" ca="1" si="13"/>
        <v>0.57291155907561542</v>
      </c>
      <c r="G51" s="6">
        <f t="shared" ca="1" si="15"/>
        <v>0.22715019065009523</v>
      </c>
      <c r="H51">
        <v>6</v>
      </c>
      <c r="I51" s="3">
        <f t="shared" ca="1" si="12"/>
        <v>0.20454545454545456</v>
      </c>
      <c r="J51">
        <f t="shared" ca="1" si="16"/>
        <v>-2.2894995640364706</v>
      </c>
      <c r="K51">
        <f t="shared" ca="1" si="17"/>
        <v>-0.4683067290074599</v>
      </c>
    </row>
    <row r="52" spans="1:11" x14ac:dyDescent="0.3">
      <c r="A52">
        <f t="shared" ca="1" si="6"/>
        <v>0.90697361095309148</v>
      </c>
      <c r="B52">
        <f t="shared" ca="1" si="3"/>
        <v>14</v>
      </c>
      <c r="C52" s="27">
        <f t="shared" ca="1" si="4"/>
        <v>7</v>
      </c>
      <c r="E52" s="6">
        <f t="shared" ca="1" si="14"/>
        <v>0.57291155907561542</v>
      </c>
      <c r="F52" s="6">
        <f t="shared" ca="1" si="13"/>
        <v>0.91867292750113561</v>
      </c>
      <c r="G52" s="6">
        <f t="shared" ca="1" si="15"/>
        <v>0.57291155907561542</v>
      </c>
      <c r="H52">
        <v>7</v>
      </c>
      <c r="I52" s="3">
        <f t="shared" ca="1" si="12"/>
        <v>0.13636363636363635</v>
      </c>
      <c r="J52">
        <f t="shared" ca="1" si="16"/>
        <v>-2.8744585381913006</v>
      </c>
      <c r="K52">
        <f t="shared" ca="1" si="17"/>
        <v>-0.39197161884426823</v>
      </c>
    </row>
    <row r="53" spans="1:11" x14ac:dyDescent="0.3">
      <c r="A53">
        <f t="shared" ca="1" si="6"/>
        <v>5.7124514810648619E-2</v>
      </c>
      <c r="B53">
        <f t="shared" ca="1" si="3"/>
        <v>10</v>
      </c>
      <c r="C53" s="27">
        <f t="shared" ca="1" si="4"/>
        <v>5</v>
      </c>
      <c r="E53" s="6">
        <f t="shared" ca="1" si="14"/>
        <v>0.91867292750113561</v>
      </c>
      <c r="F53" s="6">
        <f t="shared" ca="1" si="13"/>
        <v>1.2644342959266557</v>
      </c>
      <c r="G53" s="6">
        <f t="shared" ca="1" si="15"/>
        <v>0.91867292750113561</v>
      </c>
      <c r="H53">
        <v>8</v>
      </c>
      <c r="I53" s="3">
        <f t="shared" ca="1" si="12"/>
        <v>9.0909090909090912E-2</v>
      </c>
      <c r="J53">
        <f t="shared" ca="1" si="16"/>
        <v>-3.4594157490791297</v>
      </c>
      <c r="K53">
        <f t="shared" ca="1" si="17"/>
        <v>-0.31449234082537542</v>
      </c>
    </row>
    <row r="54" spans="1:11" x14ac:dyDescent="0.3">
      <c r="A54">
        <f t="shared" ca="1" si="6"/>
        <v>0.75001607550142468</v>
      </c>
      <c r="B54">
        <f t="shared" ca="1" si="3"/>
        <v>14</v>
      </c>
      <c r="C54" s="27">
        <f t="shared" ca="1" si="4"/>
        <v>7</v>
      </c>
      <c r="E54" s="6">
        <f t="shared" ca="1" si="14"/>
        <v>1.2644342959266557</v>
      </c>
      <c r="F54" s="6">
        <f t="shared" ca="1" si="13"/>
        <v>1.610195664352176</v>
      </c>
      <c r="G54" s="6">
        <f t="shared" ca="1" si="15"/>
        <v>1.2644342959266557</v>
      </c>
      <c r="H54">
        <v>9</v>
      </c>
      <c r="I54" s="3">
        <f t="shared" ca="1" si="12"/>
        <v>6.8181818181818177E-2</v>
      </c>
      <c r="J54">
        <f t="shared" ca="1" si="16"/>
        <v>-3.8744479585440432</v>
      </c>
      <c r="K54">
        <f t="shared" ca="1" si="17"/>
        <v>-0.26416690626436656</v>
      </c>
    </row>
    <row r="55" spans="1:11" x14ac:dyDescent="0.3">
      <c r="A55">
        <f t="shared" ca="1" si="6"/>
        <v>0.57868395798420758</v>
      </c>
      <c r="B55">
        <f t="shared" ca="1" si="3"/>
        <v>13</v>
      </c>
      <c r="C55" s="27">
        <f t="shared" ca="1" si="4"/>
        <v>7</v>
      </c>
      <c r="E55" s="6">
        <f t="shared" ca="1" si="14"/>
        <v>1.610195664352176</v>
      </c>
      <c r="F55" s="6">
        <f t="shared" ca="1" si="13"/>
        <v>1.9559570327776963</v>
      </c>
      <c r="G55" s="6">
        <f t="shared" ca="1" si="15"/>
        <v>1.610195664352176</v>
      </c>
      <c r="H55">
        <v>10</v>
      </c>
      <c r="I55" s="3">
        <f t="shared" ca="1" si="12"/>
        <v>2.2727272727272728E-2</v>
      </c>
      <c r="J55">
        <f t="shared" ca="1" si="16"/>
        <v>-5.4593681414519857</v>
      </c>
      <c r="K55">
        <f t="shared" ca="1" si="17"/>
        <v>-0.12407654866936331</v>
      </c>
    </row>
    <row r="56" spans="1:11" x14ac:dyDescent="0.3">
      <c r="A56">
        <f t="shared" ca="1" si="6"/>
        <v>0.37308441098892198</v>
      </c>
      <c r="B56">
        <f t="shared" ca="1" si="3"/>
        <v>11</v>
      </c>
      <c r="C56" s="27">
        <f t="shared" ca="1" si="4"/>
        <v>6</v>
      </c>
      <c r="E56" s="6"/>
      <c r="F56" s="6"/>
      <c r="G56" s="6"/>
      <c r="I56" s="3">
        <f ca="1">SUM(I46:I55)</f>
        <v>1</v>
      </c>
    </row>
    <row r="57" spans="1:11" x14ac:dyDescent="0.3">
      <c r="A57">
        <f t="shared" ca="1" si="6"/>
        <v>0.37389564237236494</v>
      </c>
      <c r="B57">
        <f t="shared" ca="1" si="3"/>
        <v>11</v>
      </c>
      <c r="C57" s="27">
        <f t="shared" ca="1" si="4"/>
        <v>6</v>
      </c>
      <c r="E57" s="6"/>
      <c r="F57" s="6"/>
      <c r="G57" s="6"/>
      <c r="I57" s="3"/>
      <c r="J57" t="s">
        <v>104</v>
      </c>
      <c r="K57">
        <f ca="1">-SUM(K46:K55)</f>
        <v>3.0764207388327729</v>
      </c>
    </row>
    <row r="58" spans="1:11" x14ac:dyDescent="0.3">
      <c r="A58">
        <f t="shared" ca="1" si="6"/>
        <v>1.3071606290446274E-2</v>
      </c>
      <c r="B58">
        <f t="shared" ca="1" si="3"/>
        <v>9</v>
      </c>
      <c r="C58" s="27">
        <f t="shared" ca="1" si="4"/>
        <v>5</v>
      </c>
      <c r="E58" s="6"/>
      <c r="F58" s="6"/>
      <c r="G58" s="6"/>
      <c r="I58" s="3"/>
      <c r="J58" t="s">
        <v>105</v>
      </c>
      <c r="K58">
        <f ca="1">VAR(A17:A60)</f>
        <v>0.54643214605557666</v>
      </c>
    </row>
    <row r="59" spans="1:11" x14ac:dyDescent="0.3">
      <c r="A59">
        <f t="shared" ca="1" si="6"/>
        <v>-1.2632715509500325</v>
      </c>
      <c r="B59">
        <f t="shared" ca="1" si="3"/>
        <v>2</v>
      </c>
      <c r="C59" s="27">
        <f t="shared" ca="1" si="4"/>
        <v>1</v>
      </c>
    </row>
    <row r="60" spans="1:11" x14ac:dyDescent="0.3">
      <c r="A60">
        <f t="shared" ca="1" si="6"/>
        <v>0.44739589046600958</v>
      </c>
      <c r="B60">
        <f t="shared" ca="1" si="3"/>
        <v>12</v>
      </c>
      <c r="C60" s="27">
        <f t="shared" ca="1" si="4"/>
        <v>6</v>
      </c>
    </row>
    <row r="67" spans="1:11" x14ac:dyDescent="0.3">
      <c r="E67" t="s">
        <v>106</v>
      </c>
      <c r="F67">
        <f ca="1">COUNT(A71:A114)</f>
        <v>44</v>
      </c>
    </row>
    <row r="68" spans="1:11" x14ac:dyDescent="0.3">
      <c r="A68" t="s">
        <v>116</v>
      </c>
      <c r="E68" t="s">
        <v>108</v>
      </c>
      <c r="F68">
        <f ca="1">MIN(A71:A114)</f>
        <v>-336.0737750565666</v>
      </c>
    </row>
    <row r="69" spans="1:11" x14ac:dyDescent="0.3">
      <c r="B69" s="17">
        <f ca="1">(F69-F68)/20</f>
        <v>24.668933221518547</v>
      </c>
      <c r="E69" t="s">
        <v>109</v>
      </c>
      <c r="F69">
        <f ca="1">MAX(A71:A114)</f>
        <v>157.30488937380434</v>
      </c>
      <c r="I69" s="1" t="s">
        <v>98</v>
      </c>
      <c r="J69" s="1" t="s">
        <v>99</v>
      </c>
    </row>
    <row r="70" spans="1:11" x14ac:dyDescent="0.3">
      <c r="A70" t="s">
        <v>100</v>
      </c>
      <c r="B70" t="s">
        <v>117</v>
      </c>
      <c r="C70" t="s">
        <v>111</v>
      </c>
      <c r="E70" t="s">
        <v>112</v>
      </c>
      <c r="F70" t="s">
        <v>113</v>
      </c>
      <c r="G70" t="s">
        <v>114</v>
      </c>
      <c r="H70" t="s">
        <v>115</v>
      </c>
      <c r="I70" t="s">
        <v>101</v>
      </c>
      <c r="J70" t="s">
        <v>102</v>
      </c>
      <c r="K70" s="1" t="s">
        <v>103</v>
      </c>
    </row>
    <row r="71" spans="1:11" x14ac:dyDescent="0.3">
      <c r="A71">
        <f ca="1">_xlfn.NORM.INV(RAND(),0,100)</f>
        <v>-34.147747380638052</v>
      </c>
      <c r="B71">
        <f t="shared" ref="B71:B114" ca="1" si="18">VLOOKUP(A71,$G$71:$H$90,2,1)</f>
        <v>13</v>
      </c>
      <c r="C71" s="27">
        <f ca="1">VLOOKUP(A71,$G$100:$H$109,2,1)</f>
        <v>7</v>
      </c>
      <c r="E71" s="6">
        <f ca="1">MIN(A71:A114)</f>
        <v>-336.0737750565666</v>
      </c>
      <c r="F71" s="6">
        <f ca="1">+$B$69+E71</f>
        <v>-311.40484183504805</v>
      </c>
      <c r="G71" s="6">
        <f ca="1">MIN(E71:F71)</f>
        <v>-336.0737750565666</v>
      </c>
      <c r="H71">
        <v>1</v>
      </c>
      <c r="I71" s="3">
        <f t="shared" ref="I71:I90" ca="1" si="19">COUNTIF($B$71:$B$114,H71)/$F$13</f>
        <v>2.2727272727272728E-2</v>
      </c>
      <c r="J71">
        <f ca="1">+LOG(I71+0.000001,2)</f>
        <v>-5.4593681414519857</v>
      </c>
      <c r="K71">
        <f ca="1">+J71*I71</f>
        <v>-0.12407654866936331</v>
      </c>
    </row>
    <row r="72" spans="1:11" x14ac:dyDescent="0.3">
      <c r="A72">
        <f t="shared" ref="A72:A114" ca="1" si="20">_xlfn.NORM.INV(RAND(),0,100)</f>
        <v>139.87255021529086</v>
      </c>
      <c r="B72">
        <f t="shared" ca="1" si="18"/>
        <v>20</v>
      </c>
      <c r="C72" s="27">
        <f t="shared" ref="C72:C114" ca="1" si="21">VLOOKUP(A72,$G$100:$H$109,2,1)</f>
        <v>10</v>
      </c>
      <c r="E72" s="6">
        <f ca="1">+F71</f>
        <v>-311.40484183504805</v>
      </c>
      <c r="F72" s="6">
        <f t="shared" ref="F72:F90" ca="1" si="22">+$B$69+E72</f>
        <v>-286.73590861352949</v>
      </c>
      <c r="G72" s="6">
        <f t="shared" ref="G72:G90" ca="1" si="23">MIN(E72:F72)</f>
        <v>-311.40484183504805</v>
      </c>
      <c r="H72">
        <v>2</v>
      </c>
      <c r="I72" s="3">
        <f t="shared" ca="1" si="19"/>
        <v>0</v>
      </c>
      <c r="J72">
        <f t="shared" ref="J72:J90" ca="1" si="24">+LOG(I72+0.000001,2)</f>
        <v>-19.931568569324174</v>
      </c>
      <c r="K72">
        <f t="shared" ref="K72:K90" ca="1" si="25">+J72*I72</f>
        <v>0</v>
      </c>
    </row>
    <row r="73" spans="1:11" x14ac:dyDescent="0.3">
      <c r="A73">
        <f t="shared" ca="1" si="20"/>
        <v>-4.0593336502978108</v>
      </c>
      <c r="B73">
        <f t="shared" ca="1" si="18"/>
        <v>14</v>
      </c>
      <c r="C73" s="27">
        <f t="shared" ca="1" si="21"/>
        <v>7</v>
      </c>
      <c r="E73" s="6">
        <f t="shared" ref="E73:E90" ca="1" si="26">+F72</f>
        <v>-286.73590861352949</v>
      </c>
      <c r="F73" s="6">
        <f t="shared" ca="1" si="22"/>
        <v>-262.06697539201093</v>
      </c>
      <c r="G73" s="6">
        <f t="shared" ca="1" si="23"/>
        <v>-286.73590861352949</v>
      </c>
      <c r="H73">
        <v>3</v>
      </c>
      <c r="I73" s="3">
        <f t="shared" ca="1" si="19"/>
        <v>0</v>
      </c>
      <c r="J73">
        <f t="shared" ca="1" si="24"/>
        <v>-19.931568569324174</v>
      </c>
      <c r="K73">
        <f t="shared" ca="1" si="25"/>
        <v>0</v>
      </c>
    </row>
    <row r="74" spans="1:11" x14ac:dyDescent="0.3">
      <c r="A74">
        <f t="shared" ca="1" si="20"/>
        <v>83.439564084990309</v>
      </c>
      <c r="B74">
        <f t="shared" ca="1" si="18"/>
        <v>18</v>
      </c>
      <c r="C74" s="27">
        <f t="shared" ca="1" si="21"/>
        <v>9</v>
      </c>
      <c r="E74" s="6">
        <f t="shared" ca="1" si="26"/>
        <v>-262.06697539201093</v>
      </c>
      <c r="F74" s="6">
        <f t="shared" ca="1" si="22"/>
        <v>-237.39804217049237</v>
      </c>
      <c r="G74" s="6">
        <f t="shared" ca="1" si="23"/>
        <v>-262.06697539201093</v>
      </c>
      <c r="H74">
        <v>4</v>
      </c>
      <c r="I74" s="3">
        <f t="shared" ca="1" si="19"/>
        <v>2.2727272727272728E-2</v>
      </c>
      <c r="J74">
        <f t="shared" ca="1" si="24"/>
        <v>-5.4593681414519857</v>
      </c>
      <c r="K74">
        <f t="shared" ca="1" si="25"/>
        <v>-0.12407654866936331</v>
      </c>
    </row>
    <row r="75" spans="1:11" x14ac:dyDescent="0.3">
      <c r="A75">
        <f t="shared" ca="1" si="20"/>
        <v>-177.66549472434215</v>
      </c>
      <c r="B75">
        <f t="shared" ca="1" si="18"/>
        <v>7</v>
      </c>
      <c r="C75" s="27">
        <f t="shared" ca="1" si="21"/>
        <v>4</v>
      </c>
      <c r="E75" s="6">
        <f t="shared" ca="1" si="26"/>
        <v>-237.39804217049237</v>
      </c>
      <c r="F75" s="6">
        <f t="shared" ca="1" si="22"/>
        <v>-212.72910894897382</v>
      </c>
      <c r="G75" s="6">
        <f t="shared" ca="1" si="23"/>
        <v>-237.39804217049237</v>
      </c>
      <c r="H75">
        <v>5</v>
      </c>
      <c r="I75" s="3">
        <f t="shared" ca="1" si="19"/>
        <v>0</v>
      </c>
      <c r="J75">
        <f t="shared" ca="1" si="24"/>
        <v>-19.931568569324174</v>
      </c>
      <c r="K75">
        <f t="shared" ca="1" si="25"/>
        <v>0</v>
      </c>
    </row>
    <row r="76" spans="1:11" x14ac:dyDescent="0.3">
      <c r="A76">
        <f t="shared" ca="1" si="20"/>
        <v>-39.649363105070492</v>
      </c>
      <c r="B76">
        <f t="shared" ca="1" si="18"/>
        <v>13</v>
      </c>
      <c r="C76" s="27">
        <f t="shared" ca="1" si="21"/>
        <v>7</v>
      </c>
      <c r="E76" s="6">
        <f t="shared" ca="1" si="26"/>
        <v>-212.72910894897382</v>
      </c>
      <c r="F76" s="6">
        <f t="shared" ca="1" si="22"/>
        <v>-188.06017572745526</v>
      </c>
      <c r="G76" s="6">
        <f t="shared" ca="1" si="23"/>
        <v>-212.72910894897382</v>
      </c>
      <c r="H76">
        <v>6</v>
      </c>
      <c r="I76" s="3">
        <f t="shared" ca="1" si="19"/>
        <v>0</v>
      </c>
      <c r="J76">
        <f t="shared" ca="1" si="24"/>
        <v>-19.931568569324174</v>
      </c>
      <c r="K76">
        <f t="shared" ca="1" si="25"/>
        <v>0</v>
      </c>
    </row>
    <row r="77" spans="1:11" x14ac:dyDescent="0.3">
      <c r="A77">
        <f t="shared" ca="1" si="20"/>
        <v>-135.30684689028195</v>
      </c>
      <c r="B77">
        <f t="shared" ca="1" si="18"/>
        <v>9</v>
      </c>
      <c r="C77" s="27">
        <f t="shared" ca="1" si="21"/>
        <v>5</v>
      </c>
      <c r="E77" s="6">
        <f t="shared" ca="1" si="26"/>
        <v>-188.06017572745526</v>
      </c>
      <c r="F77" s="6">
        <f t="shared" ca="1" si="22"/>
        <v>-163.3912425059367</v>
      </c>
      <c r="G77" s="6">
        <f t="shared" ca="1" si="23"/>
        <v>-188.06017572745526</v>
      </c>
      <c r="H77">
        <v>7</v>
      </c>
      <c r="I77" s="3">
        <f t="shared" ca="1" si="19"/>
        <v>2.2727272727272728E-2</v>
      </c>
      <c r="J77">
        <f t="shared" ca="1" si="24"/>
        <v>-5.4593681414519857</v>
      </c>
      <c r="K77">
        <f t="shared" ca="1" si="25"/>
        <v>-0.12407654866936331</v>
      </c>
    </row>
    <row r="78" spans="1:11" x14ac:dyDescent="0.3">
      <c r="A78">
        <f t="shared" ca="1" si="20"/>
        <v>-32.837202777330937</v>
      </c>
      <c r="B78">
        <f t="shared" ca="1" si="18"/>
        <v>13</v>
      </c>
      <c r="C78" s="27">
        <f t="shared" ca="1" si="21"/>
        <v>7</v>
      </c>
      <c r="E78" s="6">
        <f t="shared" ca="1" si="26"/>
        <v>-163.3912425059367</v>
      </c>
      <c r="F78" s="6">
        <f t="shared" ca="1" si="22"/>
        <v>-138.72230928441815</v>
      </c>
      <c r="G78" s="6">
        <f t="shared" ca="1" si="23"/>
        <v>-163.3912425059367</v>
      </c>
      <c r="H78">
        <v>8</v>
      </c>
      <c r="I78" s="3">
        <f t="shared" ca="1" si="19"/>
        <v>0</v>
      </c>
      <c r="J78">
        <f t="shared" ca="1" si="24"/>
        <v>-19.931568569324174</v>
      </c>
      <c r="K78">
        <f t="shared" ca="1" si="25"/>
        <v>0</v>
      </c>
    </row>
    <row r="79" spans="1:11" x14ac:dyDescent="0.3">
      <c r="A79">
        <f t="shared" ca="1" si="20"/>
        <v>9.4143202017516927</v>
      </c>
      <c r="B79">
        <f t="shared" ca="1" si="18"/>
        <v>15</v>
      </c>
      <c r="C79" s="27">
        <f t="shared" ca="1" si="21"/>
        <v>8</v>
      </c>
      <c r="E79" s="6">
        <f t="shared" ca="1" si="26"/>
        <v>-138.72230928441815</v>
      </c>
      <c r="F79" s="6">
        <f t="shared" ca="1" si="22"/>
        <v>-114.0533760628996</v>
      </c>
      <c r="G79" s="6">
        <f t="shared" ca="1" si="23"/>
        <v>-138.72230928441815</v>
      </c>
      <c r="H79">
        <v>9</v>
      </c>
      <c r="I79" s="3">
        <f t="shared" ca="1" si="19"/>
        <v>2.2727272727272728E-2</v>
      </c>
      <c r="J79">
        <f t="shared" ca="1" si="24"/>
        <v>-5.4593681414519857</v>
      </c>
      <c r="K79">
        <f t="shared" ca="1" si="25"/>
        <v>-0.12407654866936331</v>
      </c>
    </row>
    <row r="80" spans="1:11" x14ac:dyDescent="0.3">
      <c r="A80">
        <f t="shared" ca="1" si="20"/>
        <v>95.145739452682278</v>
      </c>
      <c r="B80">
        <f t="shared" ca="1" si="18"/>
        <v>18</v>
      </c>
      <c r="C80" s="27">
        <f t="shared" ca="1" si="21"/>
        <v>9</v>
      </c>
      <c r="E80" s="6">
        <f t="shared" ca="1" si="26"/>
        <v>-114.0533760628996</v>
      </c>
      <c r="F80" s="6">
        <f t="shared" ca="1" si="22"/>
        <v>-89.384442841381059</v>
      </c>
      <c r="G80" s="6">
        <f t="shared" ca="1" si="23"/>
        <v>-114.0533760628996</v>
      </c>
      <c r="H80">
        <v>10</v>
      </c>
      <c r="I80" s="3">
        <f t="shared" ca="1" si="19"/>
        <v>4.5454545454545456E-2</v>
      </c>
      <c r="J80">
        <f t="shared" ca="1" si="24"/>
        <v>-4.4593998796955248</v>
      </c>
      <c r="K80">
        <f t="shared" ca="1" si="25"/>
        <v>-0.20269999453161477</v>
      </c>
    </row>
    <row r="81" spans="1:11" x14ac:dyDescent="0.3">
      <c r="A81">
        <f t="shared" ca="1" si="20"/>
        <v>58.13023888926525</v>
      </c>
      <c r="B81">
        <f t="shared" ca="1" si="18"/>
        <v>16</v>
      </c>
      <c r="C81" s="27">
        <f t="shared" ca="1" si="21"/>
        <v>8</v>
      </c>
      <c r="E81" s="6">
        <f t="shared" ca="1" si="26"/>
        <v>-89.384442841381059</v>
      </c>
      <c r="F81" s="6">
        <f t="shared" ca="1" si="22"/>
        <v>-64.715509619862516</v>
      </c>
      <c r="G81" s="6">
        <f t="shared" ca="1" si="23"/>
        <v>-89.384442841381059</v>
      </c>
      <c r="H81">
        <v>11</v>
      </c>
      <c r="I81" s="3">
        <f t="shared" ca="1" si="19"/>
        <v>6.8181818181818177E-2</v>
      </c>
      <c r="J81">
        <f t="shared" ca="1" si="24"/>
        <v>-3.8744479585440432</v>
      </c>
      <c r="K81">
        <f t="shared" ca="1" si="25"/>
        <v>-0.26416690626436656</v>
      </c>
    </row>
    <row r="82" spans="1:11" x14ac:dyDescent="0.3">
      <c r="A82">
        <f t="shared" ca="1" si="20"/>
        <v>-14.672052622159326</v>
      </c>
      <c r="B82">
        <f t="shared" ca="1" si="18"/>
        <v>14</v>
      </c>
      <c r="C82" s="27">
        <f t="shared" ca="1" si="21"/>
        <v>7</v>
      </c>
      <c r="E82" s="6">
        <f t="shared" ca="1" si="26"/>
        <v>-64.715509619862516</v>
      </c>
      <c r="F82" s="6">
        <f t="shared" ca="1" si="22"/>
        <v>-40.046576398343973</v>
      </c>
      <c r="G82" s="6">
        <f t="shared" ca="1" si="23"/>
        <v>-64.715509619862516</v>
      </c>
      <c r="H82">
        <v>12</v>
      </c>
      <c r="I82" s="3">
        <f t="shared" ca="1" si="19"/>
        <v>2.2727272727272728E-2</v>
      </c>
      <c r="J82">
        <f t="shared" ca="1" si="24"/>
        <v>-5.4593681414519857</v>
      </c>
      <c r="K82">
        <f t="shared" ca="1" si="25"/>
        <v>-0.12407654866936331</v>
      </c>
    </row>
    <row r="83" spans="1:11" x14ac:dyDescent="0.3">
      <c r="A83">
        <f t="shared" ca="1" si="20"/>
        <v>-86.028274384380339</v>
      </c>
      <c r="B83">
        <f t="shared" ca="1" si="18"/>
        <v>11</v>
      </c>
      <c r="C83" s="27">
        <f t="shared" ca="1" si="21"/>
        <v>6</v>
      </c>
      <c r="E83" s="6">
        <f t="shared" ca="1" si="26"/>
        <v>-40.046576398343973</v>
      </c>
      <c r="F83" s="6">
        <f t="shared" ca="1" si="22"/>
        <v>-15.377643176825426</v>
      </c>
      <c r="G83" s="6">
        <f t="shared" ca="1" si="23"/>
        <v>-40.046576398343973</v>
      </c>
      <c r="H83">
        <v>13</v>
      </c>
      <c r="I83" s="3">
        <f t="shared" ca="1" si="19"/>
        <v>0.18181818181818182</v>
      </c>
      <c r="J83">
        <f t="shared" ca="1" si="24"/>
        <v>-2.459423683836393</v>
      </c>
      <c r="K83">
        <f t="shared" ca="1" si="25"/>
        <v>-0.44716794251570785</v>
      </c>
    </row>
    <row r="84" spans="1:11" x14ac:dyDescent="0.3">
      <c r="A84">
        <f t="shared" ca="1" si="20"/>
        <v>95.964252222051499</v>
      </c>
      <c r="B84">
        <f t="shared" ca="1" si="18"/>
        <v>18</v>
      </c>
      <c r="C84" s="27">
        <f t="shared" ca="1" si="21"/>
        <v>9</v>
      </c>
      <c r="E84" s="6">
        <f t="shared" ca="1" si="26"/>
        <v>-15.377643176825426</v>
      </c>
      <c r="F84" s="6">
        <f t="shared" ca="1" si="22"/>
        <v>9.2912900446931204</v>
      </c>
      <c r="G84" s="6">
        <f t="shared" ca="1" si="23"/>
        <v>-15.377643176825426</v>
      </c>
      <c r="H84">
        <v>14</v>
      </c>
      <c r="I84" s="3">
        <f t="shared" ca="1" si="19"/>
        <v>0.18181818181818182</v>
      </c>
      <c r="J84">
        <f t="shared" ca="1" si="24"/>
        <v>-2.459423683836393</v>
      </c>
      <c r="K84">
        <f t="shared" ca="1" si="25"/>
        <v>-0.44716794251570785</v>
      </c>
    </row>
    <row r="85" spans="1:11" x14ac:dyDescent="0.3">
      <c r="A85">
        <f t="shared" ca="1" si="20"/>
        <v>-5.2184537687977812</v>
      </c>
      <c r="B85">
        <f t="shared" ca="1" si="18"/>
        <v>14</v>
      </c>
      <c r="C85" s="27">
        <f t="shared" ca="1" si="21"/>
        <v>7</v>
      </c>
      <c r="E85" s="6">
        <f t="shared" ca="1" si="26"/>
        <v>9.2912900446931204</v>
      </c>
      <c r="F85" s="6">
        <f t="shared" ca="1" si="22"/>
        <v>33.960223266211671</v>
      </c>
      <c r="G85" s="6">
        <f t="shared" ca="1" si="23"/>
        <v>9.2912900446931204</v>
      </c>
      <c r="H85">
        <v>15</v>
      </c>
      <c r="I85" s="3">
        <f t="shared" ca="1" si="19"/>
        <v>6.8181818181818177E-2</v>
      </c>
      <c r="J85">
        <f t="shared" ca="1" si="24"/>
        <v>-3.8744479585440432</v>
      </c>
      <c r="K85">
        <f t="shared" ca="1" si="25"/>
        <v>-0.26416690626436656</v>
      </c>
    </row>
    <row r="86" spans="1:11" x14ac:dyDescent="0.3">
      <c r="A86">
        <f t="shared" ca="1" si="20"/>
        <v>-36.611040773875352</v>
      </c>
      <c r="B86">
        <f t="shared" ca="1" si="18"/>
        <v>13</v>
      </c>
      <c r="C86" s="27">
        <f t="shared" ca="1" si="21"/>
        <v>7</v>
      </c>
      <c r="E86" s="6">
        <f t="shared" ca="1" si="26"/>
        <v>33.960223266211671</v>
      </c>
      <c r="F86" s="6">
        <f t="shared" ca="1" si="22"/>
        <v>58.629156487730214</v>
      </c>
      <c r="G86" s="6">
        <f t="shared" ca="1" si="23"/>
        <v>33.960223266211671</v>
      </c>
      <c r="H86">
        <v>16</v>
      </c>
      <c r="I86" s="3">
        <f t="shared" ca="1" si="19"/>
        <v>9.0909090909090912E-2</v>
      </c>
      <c r="J86">
        <f t="shared" ca="1" si="24"/>
        <v>-3.4594157490791297</v>
      </c>
      <c r="K86">
        <f t="shared" ca="1" si="25"/>
        <v>-0.31449234082537542</v>
      </c>
    </row>
    <row r="87" spans="1:11" x14ac:dyDescent="0.3">
      <c r="A87">
        <f t="shared" ca="1" si="20"/>
        <v>69.520484019435031</v>
      </c>
      <c r="B87">
        <f t="shared" ca="1" si="18"/>
        <v>17</v>
      </c>
      <c r="C87" s="27">
        <f t="shared" ca="1" si="21"/>
        <v>9</v>
      </c>
      <c r="E87" s="6">
        <f t="shared" ca="1" si="26"/>
        <v>58.629156487730214</v>
      </c>
      <c r="F87" s="6">
        <f t="shared" ca="1" si="22"/>
        <v>83.298089709248757</v>
      </c>
      <c r="G87" s="6">
        <f t="shared" ca="1" si="23"/>
        <v>58.629156487730214</v>
      </c>
      <c r="H87">
        <v>17</v>
      </c>
      <c r="I87" s="3">
        <f t="shared" ca="1" si="19"/>
        <v>9.0909090909090912E-2</v>
      </c>
      <c r="J87">
        <f t="shared" ca="1" si="24"/>
        <v>-3.4594157490791297</v>
      </c>
      <c r="K87">
        <f t="shared" ca="1" si="25"/>
        <v>-0.31449234082537542</v>
      </c>
    </row>
    <row r="88" spans="1:11" x14ac:dyDescent="0.3">
      <c r="A88">
        <f t="shared" ca="1" si="20"/>
        <v>-96.848895711086826</v>
      </c>
      <c r="B88">
        <f t="shared" ca="1" si="18"/>
        <v>10</v>
      </c>
      <c r="C88" s="27">
        <f t="shared" ca="1" si="21"/>
        <v>5</v>
      </c>
      <c r="E88" s="6">
        <f t="shared" ca="1" si="26"/>
        <v>83.298089709248757</v>
      </c>
      <c r="F88" s="6">
        <f t="shared" ca="1" si="22"/>
        <v>107.9670229307673</v>
      </c>
      <c r="G88" s="6">
        <f t="shared" ca="1" si="23"/>
        <v>83.298089709248757</v>
      </c>
      <c r="H88">
        <v>18</v>
      </c>
      <c r="I88" s="3">
        <f t="shared" ca="1" si="19"/>
        <v>6.8181818181818177E-2</v>
      </c>
      <c r="J88">
        <f t="shared" ca="1" si="24"/>
        <v>-3.8744479585440432</v>
      </c>
      <c r="K88">
        <f t="shared" ca="1" si="25"/>
        <v>-0.26416690626436656</v>
      </c>
    </row>
    <row r="89" spans="1:11" x14ac:dyDescent="0.3">
      <c r="A89">
        <f t="shared" ca="1" si="20"/>
        <v>126.54267947442818</v>
      </c>
      <c r="B89">
        <f t="shared" ca="1" si="18"/>
        <v>19</v>
      </c>
      <c r="C89" s="27">
        <f t="shared" ca="1" si="21"/>
        <v>10</v>
      </c>
      <c r="E89" s="6">
        <f t="shared" ca="1" si="26"/>
        <v>107.9670229307673</v>
      </c>
      <c r="F89" s="6">
        <f t="shared" ca="1" si="22"/>
        <v>132.63595615228584</v>
      </c>
      <c r="G89" s="6">
        <f t="shared" ca="1" si="23"/>
        <v>107.9670229307673</v>
      </c>
      <c r="H89">
        <v>19</v>
      </c>
      <c r="I89" s="3">
        <f t="shared" ca="1" si="19"/>
        <v>2.2727272727272728E-2</v>
      </c>
      <c r="J89">
        <f t="shared" ca="1" si="24"/>
        <v>-5.4593681414519857</v>
      </c>
      <c r="K89">
        <f t="shared" ca="1" si="25"/>
        <v>-0.12407654866936331</v>
      </c>
    </row>
    <row r="90" spans="1:11" x14ac:dyDescent="0.3">
      <c r="A90">
        <f t="shared" ca="1" si="20"/>
        <v>11.208929363304506</v>
      </c>
      <c r="B90">
        <f t="shared" ca="1" si="18"/>
        <v>15</v>
      </c>
      <c r="C90" s="27">
        <f t="shared" ca="1" si="21"/>
        <v>8</v>
      </c>
      <c r="E90" s="6">
        <f t="shared" ca="1" si="26"/>
        <v>132.63595615228584</v>
      </c>
      <c r="F90" s="6">
        <f t="shared" ca="1" si="22"/>
        <v>157.3048893738044</v>
      </c>
      <c r="G90" s="6">
        <f t="shared" ca="1" si="23"/>
        <v>132.63595615228584</v>
      </c>
      <c r="H90">
        <v>20</v>
      </c>
      <c r="I90" s="3">
        <f t="shared" ca="1" si="19"/>
        <v>6.8181818181818177E-2</v>
      </c>
      <c r="J90">
        <f t="shared" ca="1" si="24"/>
        <v>-3.8744479585440432</v>
      </c>
      <c r="K90">
        <f t="shared" ca="1" si="25"/>
        <v>-0.26416690626436656</v>
      </c>
    </row>
    <row r="91" spans="1:11" x14ac:dyDescent="0.3">
      <c r="A91">
        <f t="shared" ca="1" si="20"/>
        <v>46.923326601718401</v>
      </c>
      <c r="B91">
        <f t="shared" ca="1" si="18"/>
        <v>16</v>
      </c>
      <c r="C91" s="27">
        <f t="shared" ca="1" si="21"/>
        <v>8</v>
      </c>
      <c r="I91" s="30">
        <f ca="1">SUM(I71:I90)</f>
        <v>0.99999999999999978</v>
      </c>
    </row>
    <row r="92" spans="1:11" x14ac:dyDescent="0.3">
      <c r="A92">
        <f t="shared" ca="1" si="20"/>
        <v>-18.462314925094461</v>
      </c>
      <c r="B92">
        <f t="shared" ca="1" si="18"/>
        <v>13</v>
      </c>
      <c r="C92" s="27">
        <f t="shared" ca="1" si="21"/>
        <v>7</v>
      </c>
    </row>
    <row r="93" spans="1:11" x14ac:dyDescent="0.3">
      <c r="A93">
        <f t="shared" ca="1" si="20"/>
        <v>3.5108021429545868</v>
      </c>
      <c r="B93">
        <f t="shared" ca="1" si="18"/>
        <v>14</v>
      </c>
      <c r="C93" s="27">
        <f t="shared" ca="1" si="21"/>
        <v>7</v>
      </c>
      <c r="J93" t="s">
        <v>104</v>
      </c>
      <c r="K93">
        <f ca="1">-SUM(K71:K90)</f>
        <v>3.5271474782874273</v>
      </c>
    </row>
    <row r="94" spans="1:11" x14ac:dyDescent="0.3">
      <c r="A94">
        <f t="shared" ca="1" si="20"/>
        <v>76.722369432408087</v>
      </c>
      <c r="B94">
        <f t="shared" ca="1" si="18"/>
        <v>17</v>
      </c>
      <c r="C94" s="27">
        <f t="shared" ca="1" si="21"/>
        <v>9</v>
      </c>
      <c r="J94" t="s">
        <v>105</v>
      </c>
      <c r="K94">
        <f ca="1">VAR(A71:A114)</f>
        <v>9428.1560860873742</v>
      </c>
    </row>
    <row r="95" spans="1:11" x14ac:dyDescent="0.3">
      <c r="A95">
        <f t="shared" ca="1" si="20"/>
        <v>64.489597070076783</v>
      </c>
      <c r="B95">
        <f t="shared" ca="1" si="18"/>
        <v>17</v>
      </c>
      <c r="C95" s="27">
        <f t="shared" ca="1" si="21"/>
        <v>9</v>
      </c>
    </row>
    <row r="96" spans="1:11" x14ac:dyDescent="0.3">
      <c r="A96">
        <f t="shared" ca="1" si="20"/>
        <v>-38.374764169976359</v>
      </c>
      <c r="B96">
        <f t="shared" ca="1" si="18"/>
        <v>13</v>
      </c>
      <c r="C96" s="27">
        <f t="shared" ca="1" si="21"/>
        <v>7</v>
      </c>
      <c r="E96" t="s">
        <v>106</v>
      </c>
      <c r="F96">
        <f ca="1">COUNT(A71:A114)</f>
        <v>44</v>
      </c>
    </row>
    <row r="97" spans="1:11" x14ac:dyDescent="0.3">
      <c r="A97">
        <f t="shared" ca="1" si="20"/>
        <v>54.078765009137797</v>
      </c>
      <c r="B97">
        <f t="shared" ca="1" si="18"/>
        <v>16</v>
      </c>
      <c r="C97" s="27">
        <f t="shared" ca="1" si="21"/>
        <v>8</v>
      </c>
      <c r="E97" t="s">
        <v>108</v>
      </c>
      <c r="F97">
        <f ca="1">MIN(A71:A114)</f>
        <v>-336.0737750565666</v>
      </c>
      <c r="G97">
        <f ca="1">+(F98-F97)/10</f>
        <v>49.337866443037093</v>
      </c>
    </row>
    <row r="98" spans="1:11" x14ac:dyDescent="0.3">
      <c r="A98">
        <f t="shared" ca="1" si="20"/>
        <v>-77.325542002717356</v>
      </c>
      <c r="B98">
        <f t="shared" ca="1" si="18"/>
        <v>11</v>
      </c>
      <c r="C98" s="27">
        <f t="shared" ca="1" si="21"/>
        <v>6</v>
      </c>
      <c r="E98" t="s">
        <v>109</v>
      </c>
      <c r="F98">
        <f ca="1">MAX(A71:A114)</f>
        <v>157.30488937380434</v>
      </c>
      <c r="I98" s="1" t="s">
        <v>98</v>
      </c>
      <c r="J98" s="1" t="s">
        <v>99</v>
      </c>
    </row>
    <row r="99" spans="1:11" x14ac:dyDescent="0.3">
      <c r="A99">
        <f t="shared" ca="1" si="20"/>
        <v>18.319082498602747</v>
      </c>
      <c r="B99">
        <f t="shared" ca="1" si="18"/>
        <v>15</v>
      </c>
      <c r="C99" s="27">
        <f t="shared" ca="1" si="21"/>
        <v>8</v>
      </c>
      <c r="E99" t="s">
        <v>112</v>
      </c>
      <c r="F99" t="s">
        <v>113</v>
      </c>
      <c r="G99" t="s">
        <v>114</v>
      </c>
      <c r="H99" t="s">
        <v>115</v>
      </c>
      <c r="I99" t="s">
        <v>101</v>
      </c>
      <c r="J99" t="s">
        <v>102</v>
      </c>
      <c r="K99" s="1" t="s">
        <v>103</v>
      </c>
    </row>
    <row r="100" spans="1:11" x14ac:dyDescent="0.3">
      <c r="A100">
        <f t="shared" ca="1" si="20"/>
        <v>-25.516841561166849</v>
      </c>
      <c r="B100">
        <f t="shared" ca="1" si="18"/>
        <v>13</v>
      </c>
      <c r="C100" s="27">
        <f t="shared" ca="1" si="21"/>
        <v>7</v>
      </c>
      <c r="E100" s="6">
        <f ca="1">+F97</f>
        <v>-336.0737750565666</v>
      </c>
      <c r="F100" s="6">
        <f ca="1">+E100+$G$97</f>
        <v>-286.73590861352949</v>
      </c>
      <c r="G100" s="6">
        <f ca="1">MIN(E100:F100)</f>
        <v>-336.0737750565666</v>
      </c>
      <c r="H100">
        <v>1</v>
      </c>
      <c r="I100" s="3">
        <f ca="1">COUNTIF($C$71:$C$114,H100)/$F$13</f>
        <v>2.2727272727272728E-2</v>
      </c>
      <c r="J100">
        <f ca="1">+LOG(I100+0.000001,2)</f>
        <v>-5.4593681414519857</v>
      </c>
      <c r="K100">
        <f ca="1">+J100*I100</f>
        <v>-0.12407654866936331</v>
      </c>
    </row>
    <row r="101" spans="1:11" x14ac:dyDescent="0.3">
      <c r="A101">
        <f t="shared" ca="1" si="20"/>
        <v>-3.8058384718895666</v>
      </c>
      <c r="B101">
        <f t="shared" ca="1" si="18"/>
        <v>14</v>
      </c>
      <c r="C101" s="27">
        <f t="shared" ca="1" si="21"/>
        <v>7</v>
      </c>
      <c r="E101" s="6">
        <f ca="1">+F100</f>
        <v>-286.73590861352949</v>
      </c>
      <c r="F101" s="6">
        <f t="shared" ref="F101:F109" ca="1" si="27">+E101+$G$97</f>
        <v>-237.3980421704924</v>
      </c>
      <c r="G101" s="6">
        <f ca="1">MIN(E101:F101)</f>
        <v>-286.73590861352949</v>
      </c>
      <c r="H101">
        <v>2</v>
      </c>
      <c r="I101" s="3">
        <f t="shared" ref="I101:I109" ca="1" si="28">COUNTIF($C$71:$C$114,H101)/$F$13</f>
        <v>2.2727272727272728E-2</v>
      </c>
      <c r="J101">
        <f ca="1">+LOG(I101+0.000001,2)</f>
        <v>-5.4593681414519857</v>
      </c>
      <c r="K101">
        <f ca="1">+J101*I101</f>
        <v>-0.12407654866936331</v>
      </c>
    </row>
    <row r="102" spans="1:11" x14ac:dyDescent="0.3">
      <c r="A102">
        <f t="shared" ca="1" si="20"/>
        <v>-336.0737750565666</v>
      </c>
      <c r="B102">
        <f t="shared" ca="1" si="18"/>
        <v>1</v>
      </c>
      <c r="C102" s="27">
        <f t="shared" ca="1" si="21"/>
        <v>1</v>
      </c>
      <c r="E102" s="6">
        <f t="shared" ref="E102:E109" ca="1" si="29">+F101</f>
        <v>-237.3980421704924</v>
      </c>
      <c r="F102" s="6">
        <f t="shared" ca="1" si="27"/>
        <v>-188.06017572745532</v>
      </c>
      <c r="G102" s="6">
        <f t="shared" ref="G102:G109" ca="1" si="30">MIN(E102:F102)</f>
        <v>-237.3980421704924</v>
      </c>
      <c r="H102">
        <v>3</v>
      </c>
      <c r="I102" s="3">
        <f t="shared" ca="1" si="28"/>
        <v>0</v>
      </c>
      <c r="J102">
        <f t="shared" ref="J102:J109" ca="1" si="31">+LOG(I102+0.000001,2)</f>
        <v>-19.931568569324174</v>
      </c>
      <c r="K102">
        <f t="shared" ref="K102:K109" ca="1" si="32">+J102*I102</f>
        <v>0</v>
      </c>
    </row>
    <row r="103" spans="1:11" x14ac:dyDescent="0.3">
      <c r="A103">
        <f t="shared" ca="1" si="20"/>
        <v>-33.732802938681274</v>
      </c>
      <c r="B103">
        <f t="shared" ca="1" si="18"/>
        <v>13</v>
      </c>
      <c r="C103" s="27">
        <f t="shared" ca="1" si="21"/>
        <v>7</v>
      </c>
      <c r="E103" s="6">
        <f t="shared" ca="1" si="29"/>
        <v>-188.06017572745532</v>
      </c>
      <c r="F103" s="6">
        <f t="shared" ca="1" si="27"/>
        <v>-138.72230928441823</v>
      </c>
      <c r="G103" s="6">
        <f t="shared" ca="1" si="30"/>
        <v>-188.06017572745532</v>
      </c>
      <c r="H103">
        <v>4</v>
      </c>
      <c r="I103" s="3">
        <f t="shared" ca="1" si="28"/>
        <v>2.2727272727272728E-2</v>
      </c>
      <c r="J103">
        <f t="shared" ca="1" si="31"/>
        <v>-5.4593681414519857</v>
      </c>
      <c r="K103">
        <f t="shared" ca="1" si="32"/>
        <v>-0.12407654866936331</v>
      </c>
    </row>
    <row r="104" spans="1:11" x14ac:dyDescent="0.3">
      <c r="A104">
        <f t="shared" ca="1" si="20"/>
        <v>1.2738532962899936</v>
      </c>
      <c r="B104">
        <f t="shared" ca="1" si="18"/>
        <v>14</v>
      </c>
      <c r="C104" s="27">
        <f t="shared" ca="1" si="21"/>
        <v>7</v>
      </c>
      <c r="E104" s="6">
        <f t="shared" ca="1" si="29"/>
        <v>-138.72230928441823</v>
      </c>
      <c r="F104" s="6">
        <f t="shared" ca="1" si="27"/>
        <v>-89.384442841381144</v>
      </c>
      <c r="G104" s="6">
        <f t="shared" ca="1" si="30"/>
        <v>-138.72230928441823</v>
      </c>
      <c r="H104">
        <v>5</v>
      </c>
      <c r="I104" s="3">
        <f t="shared" ca="1" si="28"/>
        <v>6.8181818181818177E-2</v>
      </c>
      <c r="J104">
        <f t="shared" ca="1" si="31"/>
        <v>-3.8744479585440432</v>
      </c>
      <c r="K104">
        <f t="shared" ca="1" si="32"/>
        <v>-0.26416690626436656</v>
      </c>
    </row>
    <row r="105" spans="1:11" x14ac:dyDescent="0.3">
      <c r="A105">
        <f t="shared" ca="1" si="20"/>
        <v>-97.813568035188496</v>
      </c>
      <c r="B105">
        <f t="shared" ca="1" si="18"/>
        <v>10</v>
      </c>
      <c r="C105" s="27">
        <f t="shared" ca="1" si="21"/>
        <v>5</v>
      </c>
      <c r="E105" s="6">
        <f t="shared" ca="1" si="29"/>
        <v>-89.384442841381144</v>
      </c>
      <c r="F105" s="6">
        <f t="shared" ca="1" si="27"/>
        <v>-40.046576398344051</v>
      </c>
      <c r="G105" s="6">
        <f t="shared" ca="1" si="30"/>
        <v>-89.384442841381144</v>
      </c>
      <c r="H105">
        <v>6</v>
      </c>
      <c r="I105" s="3">
        <f t="shared" ca="1" si="28"/>
        <v>9.0909090909090912E-2</v>
      </c>
      <c r="J105">
        <f t="shared" ca="1" si="31"/>
        <v>-3.4594157490791297</v>
      </c>
      <c r="K105">
        <f t="shared" ca="1" si="32"/>
        <v>-0.31449234082537542</v>
      </c>
    </row>
    <row r="106" spans="1:11" x14ac:dyDescent="0.3">
      <c r="A106">
        <f t="shared" ca="1" si="20"/>
        <v>1.3042817731145064</v>
      </c>
      <c r="B106">
        <f t="shared" ca="1" si="18"/>
        <v>14</v>
      </c>
      <c r="C106" s="27">
        <f t="shared" ca="1" si="21"/>
        <v>7</v>
      </c>
      <c r="E106" s="6">
        <f t="shared" ca="1" si="29"/>
        <v>-40.046576398344051</v>
      </c>
      <c r="F106" s="6">
        <f t="shared" ca="1" si="27"/>
        <v>9.2912900446930422</v>
      </c>
      <c r="G106" s="6">
        <f t="shared" ca="1" si="30"/>
        <v>-40.046576398344051</v>
      </c>
      <c r="H106">
        <v>7</v>
      </c>
      <c r="I106" s="3">
        <f t="shared" ca="1" si="28"/>
        <v>0.36363636363636365</v>
      </c>
      <c r="J106">
        <f t="shared" ca="1" si="31"/>
        <v>-1.45942765123139</v>
      </c>
      <c r="K106">
        <f t="shared" ca="1" si="32"/>
        <v>-0.5307009640841418</v>
      </c>
    </row>
    <row r="107" spans="1:11" x14ac:dyDescent="0.3">
      <c r="A107">
        <f t="shared" ca="1" si="20"/>
        <v>157.30488937380434</v>
      </c>
      <c r="B107">
        <f t="shared" ca="1" si="18"/>
        <v>20</v>
      </c>
      <c r="C107" s="27">
        <f t="shared" ca="1" si="21"/>
        <v>10</v>
      </c>
      <c r="E107" s="6">
        <f t="shared" ca="1" si="29"/>
        <v>9.2912900446930422</v>
      </c>
      <c r="F107" s="6">
        <f t="shared" ca="1" si="27"/>
        <v>58.629156487730135</v>
      </c>
      <c r="G107" s="6">
        <f t="shared" ca="1" si="30"/>
        <v>9.2912900446930422</v>
      </c>
      <c r="H107">
        <v>8</v>
      </c>
      <c r="I107" s="3">
        <f t="shared" ca="1" si="28"/>
        <v>0.15909090909090909</v>
      </c>
      <c r="J107">
        <f t="shared" ca="1" si="31"/>
        <v>-2.6520676282393651</v>
      </c>
      <c r="K107">
        <f t="shared" ca="1" si="32"/>
        <v>-0.42191984994717174</v>
      </c>
    </row>
    <row r="108" spans="1:11" x14ac:dyDescent="0.3">
      <c r="A108">
        <f t="shared" ca="1" si="20"/>
        <v>133.11271755670793</v>
      </c>
      <c r="B108">
        <f t="shared" ca="1" si="18"/>
        <v>20</v>
      </c>
      <c r="C108" s="27">
        <f t="shared" ca="1" si="21"/>
        <v>10</v>
      </c>
      <c r="E108" s="6">
        <f t="shared" ca="1" si="29"/>
        <v>58.629156487730135</v>
      </c>
      <c r="F108" s="6">
        <f t="shared" ca="1" si="27"/>
        <v>107.96702293076723</v>
      </c>
      <c r="G108" s="6">
        <f t="shared" ca="1" si="30"/>
        <v>58.629156487730135</v>
      </c>
      <c r="H108">
        <v>9</v>
      </c>
      <c r="I108" s="3">
        <f t="shared" ca="1" si="28"/>
        <v>0.15909090909090909</v>
      </c>
      <c r="J108">
        <f t="shared" ca="1" si="31"/>
        <v>-2.6520676282393651</v>
      </c>
      <c r="K108">
        <f t="shared" ca="1" si="32"/>
        <v>-0.42191984994717174</v>
      </c>
    </row>
    <row r="109" spans="1:11" x14ac:dyDescent="0.3">
      <c r="A109">
        <f t="shared" ca="1" si="20"/>
        <v>55.974529863662362</v>
      </c>
      <c r="B109">
        <f t="shared" ca="1" si="18"/>
        <v>16</v>
      </c>
      <c r="C109" s="27">
        <f t="shared" ca="1" si="21"/>
        <v>8</v>
      </c>
      <c r="E109" s="6">
        <f t="shared" ca="1" si="29"/>
        <v>107.96702293076723</v>
      </c>
      <c r="F109" s="6">
        <f t="shared" ca="1" si="27"/>
        <v>157.30488937380431</v>
      </c>
      <c r="G109" s="6">
        <f t="shared" ca="1" si="30"/>
        <v>107.96702293076723</v>
      </c>
      <c r="H109">
        <v>10</v>
      </c>
      <c r="I109" s="3">
        <f t="shared" ca="1" si="28"/>
        <v>9.0909090909090912E-2</v>
      </c>
      <c r="J109">
        <f t="shared" ca="1" si="31"/>
        <v>-3.4594157490791297</v>
      </c>
      <c r="K109">
        <f t="shared" ca="1" si="32"/>
        <v>-0.31449234082537542</v>
      </c>
    </row>
    <row r="110" spans="1:11" x14ac:dyDescent="0.3">
      <c r="A110">
        <f t="shared" ca="1" si="20"/>
        <v>-52.981635181087519</v>
      </c>
      <c r="B110">
        <f t="shared" ca="1" si="18"/>
        <v>12</v>
      </c>
      <c r="C110" s="27">
        <f t="shared" ca="1" si="21"/>
        <v>6</v>
      </c>
      <c r="E110" s="6"/>
      <c r="F110" s="6"/>
      <c r="G110" s="6"/>
      <c r="I110" s="3">
        <f ca="1">SUM(I100:I109)</f>
        <v>1</v>
      </c>
    </row>
    <row r="111" spans="1:11" x14ac:dyDescent="0.3">
      <c r="A111">
        <f t="shared" ca="1" si="20"/>
        <v>-9.4521378391734672</v>
      </c>
      <c r="B111">
        <f t="shared" ca="1" si="18"/>
        <v>14</v>
      </c>
      <c r="C111" s="27">
        <f t="shared" ca="1" si="21"/>
        <v>7</v>
      </c>
      <c r="E111" s="6"/>
      <c r="F111" s="6"/>
      <c r="G111" s="6"/>
      <c r="I111" s="3"/>
      <c r="J111" t="s">
        <v>104</v>
      </c>
      <c r="K111">
        <f ca="1">-SUM(K100:K109)</f>
        <v>2.6399218979016927</v>
      </c>
    </row>
    <row r="112" spans="1:11" x14ac:dyDescent="0.3">
      <c r="A112">
        <f t="shared" ca="1" si="20"/>
        <v>-68.859157772086434</v>
      </c>
      <c r="B112">
        <f t="shared" ca="1" si="18"/>
        <v>11</v>
      </c>
      <c r="C112" s="27">
        <f t="shared" ca="1" si="21"/>
        <v>6</v>
      </c>
      <c r="J112" t="s">
        <v>105</v>
      </c>
      <c r="K112">
        <f ca="1">VAR(A71:A114)</f>
        <v>9428.1560860873742</v>
      </c>
    </row>
    <row r="113" spans="1:11" x14ac:dyDescent="0.3">
      <c r="A113">
        <f t="shared" ca="1" si="20"/>
        <v>60.965311015818116</v>
      </c>
      <c r="B113">
        <f t="shared" ca="1" si="18"/>
        <v>17</v>
      </c>
      <c r="C113" s="27">
        <f t="shared" ca="1" si="21"/>
        <v>9</v>
      </c>
    </row>
    <row r="114" spans="1:11" x14ac:dyDescent="0.3">
      <c r="A114">
        <f t="shared" ca="1" si="20"/>
        <v>-248.44157141144177</v>
      </c>
      <c r="B114">
        <f t="shared" ca="1" si="18"/>
        <v>4</v>
      </c>
      <c r="C114" s="27">
        <f t="shared" ca="1" si="21"/>
        <v>2</v>
      </c>
    </row>
    <row r="120" spans="1:11" x14ac:dyDescent="0.3">
      <c r="A120" t="s">
        <v>118</v>
      </c>
      <c r="E120" t="s">
        <v>108</v>
      </c>
      <c r="F120">
        <f ca="1">MIN(A123:A166)</f>
        <v>6.4170182922182961E-2</v>
      </c>
    </row>
    <row r="121" spans="1:11" x14ac:dyDescent="0.3">
      <c r="B121" s="17">
        <f ca="1">(F121-F120)/20</f>
        <v>0.58529019772890301</v>
      </c>
      <c r="E121" t="s">
        <v>109</v>
      </c>
      <c r="F121">
        <f ca="1">MAX(A123:A166)</f>
        <v>11.769974137500244</v>
      </c>
      <c r="I121" s="1" t="s">
        <v>98</v>
      </c>
      <c r="J121" s="1" t="s">
        <v>99</v>
      </c>
    </row>
    <row r="122" spans="1:11" x14ac:dyDescent="0.3">
      <c r="A122" t="s">
        <v>100</v>
      </c>
      <c r="B122" t="s">
        <v>117</v>
      </c>
      <c r="C122" t="s">
        <v>111</v>
      </c>
      <c r="E122" t="s">
        <v>112</v>
      </c>
      <c r="F122" t="s">
        <v>113</v>
      </c>
      <c r="G122" t="s">
        <v>114</v>
      </c>
      <c r="H122" t="s">
        <v>115</v>
      </c>
      <c r="I122" t="s">
        <v>101</v>
      </c>
      <c r="J122" t="s">
        <v>102</v>
      </c>
      <c r="K122" s="1" t="s">
        <v>103</v>
      </c>
    </row>
    <row r="123" spans="1:11" x14ac:dyDescent="0.3">
      <c r="A123">
        <f ca="1">_xlfn.LOGNORM.INV(RAND(),0,1)</f>
        <v>0.83523586958077634</v>
      </c>
      <c r="B123">
        <f t="shared" ref="B123:B166" ca="1" si="33">VLOOKUP(A123,$G$123:$H$142,2,1)</f>
        <v>2</v>
      </c>
      <c r="C123" s="27">
        <f ca="1">VLOOKUP(A123,$G$152:$H$161,2,1)</f>
        <v>1</v>
      </c>
      <c r="E123" s="6">
        <f ca="1">MIN(A123:A166)</f>
        <v>6.4170182922182961E-2</v>
      </c>
      <c r="F123" s="7">
        <f ca="1">+$B$121+E123</f>
        <v>0.64946038065108591</v>
      </c>
      <c r="G123" s="6">
        <f ca="1">MIN(E123:F123)</f>
        <v>6.4170182922182961E-2</v>
      </c>
      <c r="H123">
        <v>1</v>
      </c>
      <c r="I123" s="3">
        <f t="shared" ref="I123:I142" ca="1" si="34">COUNTIF($B$123:$B$166,H123)/$F$13</f>
        <v>0.31818181818181818</v>
      </c>
      <c r="J123">
        <f ca="1">+LOG(I123+0.000001,2)</f>
        <v>-1.6520721624024042</v>
      </c>
      <c r="K123">
        <f ca="1">+J123*I123</f>
        <v>-0.5256593244007649</v>
      </c>
    </row>
    <row r="124" spans="1:11" x14ac:dyDescent="0.3">
      <c r="A124">
        <f t="shared" ref="A124:A166" ca="1" si="35">_xlfn.LOGNORM.INV(RAND(),0,1)</f>
        <v>0.76830850347826829</v>
      </c>
      <c r="B124">
        <f t="shared" ca="1" si="33"/>
        <v>2</v>
      </c>
      <c r="C124" s="27">
        <f t="shared" ref="C124:C166" ca="1" si="36">VLOOKUP(A124,$G$152:$H$161,2,1)</f>
        <v>1</v>
      </c>
      <c r="E124" s="6">
        <f ca="1">+F123</f>
        <v>0.64946038065108591</v>
      </c>
      <c r="F124" s="7">
        <f t="shared" ref="F124:F142" ca="1" si="37">+$B$121+E124</f>
        <v>1.2347505783799888</v>
      </c>
      <c r="G124" s="6">
        <f t="shared" ref="G124:G142" ca="1" si="38">MIN(E124:F124)</f>
        <v>0.64946038065108591</v>
      </c>
      <c r="H124">
        <v>2</v>
      </c>
      <c r="I124" s="3">
        <f t="shared" ca="1" si="34"/>
        <v>0.36363636363636365</v>
      </c>
      <c r="J124">
        <f t="shared" ref="J124:J142" ca="1" si="39">+LOG(I124+0.000001,2)</f>
        <v>-1.45942765123139</v>
      </c>
      <c r="K124">
        <f t="shared" ref="K124:K142" ca="1" si="40">+J124*I124</f>
        <v>-0.5307009640841418</v>
      </c>
    </row>
    <row r="125" spans="1:11" x14ac:dyDescent="0.3">
      <c r="A125">
        <f t="shared" ca="1" si="35"/>
        <v>3.1808143076130175</v>
      </c>
      <c r="B125">
        <f t="shared" ca="1" si="33"/>
        <v>6</v>
      </c>
      <c r="C125" s="27">
        <f t="shared" ca="1" si="36"/>
        <v>3</v>
      </c>
      <c r="E125" s="6">
        <f t="shared" ref="E125:E142" ca="1" si="41">+F124</f>
        <v>1.2347505783799888</v>
      </c>
      <c r="F125" s="7">
        <f t="shared" ca="1" si="37"/>
        <v>1.8200407761088919</v>
      </c>
      <c r="G125" s="6">
        <f t="shared" ca="1" si="38"/>
        <v>1.2347505783799888</v>
      </c>
      <c r="H125">
        <v>3</v>
      </c>
      <c r="I125" s="3">
        <f t="shared" ca="1" si="34"/>
        <v>9.0909090909090912E-2</v>
      </c>
      <c r="J125">
        <f t="shared" ca="1" si="39"/>
        <v>-3.4594157490791297</v>
      </c>
      <c r="K125">
        <f t="shared" ca="1" si="40"/>
        <v>-0.31449234082537542</v>
      </c>
    </row>
    <row r="126" spans="1:11" x14ac:dyDescent="0.3">
      <c r="A126">
        <f t="shared" ca="1" si="35"/>
        <v>0.47232076264170642</v>
      </c>
      <c r="B126">
        <f t="shared" ca="1" si="33"/>
        <v>1</v>
      </c>
      <c r="C126" s="27">
        <f t="shared" ca="1" si="36"/>
        <v>1</v>
      </c>
      <c r="E126" s="6">
        <f t="shared" ca="1" si="41"/>
        <v>1.8200407761088919</v>
      </c>
      <c r="F126" s="7">
        <f t="shared" ca="1" si="37"/>
        <v>2.405330973837795</v>
      </c>
      <c r="G126" s="6">
        <f t="shared" ca="1" si="38"/>
        <v>1.8200407761088919</v>
      </c>
      <c r="H126">
        <v>4</v>
      </c>
      <c r="I126" s="3">
        <f t="shared" ca="1" si="34"/>
        <v>6.8181818181818177E-2</v>
      </c>
      <c r="J126">
        <f t="shared" ca="1" si="39"/>
        <v>-3.8744479585440432</v>
      </c>
      <c r="K126">
        <f t="shared" ca="1" si="40"/>
        <v>-0.26416690626436656</v>
      </c>
    </row>
    <row r="127" spans="1:11" x14ac:dyDescent="0.3">
      <c r="A127">
        <f t="shared" ca="1" si="35"/>
        <v>1.3417463548657906</v>
      </c>
      <c r="B127">
        <f t="shared" ca="1" si="33"/>
        <v>3</v>
      </c>
      <c r="C127" s="27">
        <f t="shared" ca="1" si="36"/>
        <v>2</v>
      </c>
      <c r="E127" s="6">
        <f t="shared" ca="1" si="41"/>
        <v>2.405330973837795</v>
      </c>
      <c r="F127" s="7">
        <f t="shared" ca="1" si="37"/>
        <v>2.9906211715666982</v>
      </c>
      <c r="G127" s="6">
        <f t="shared" ca="1" si="38"/>
        <v>2.405330973837795</v>
      </c>
      <c r="H127">
        <v>5</v>
      </c>
      <c r="I127" s="3">
        <f t="shared" ca="1" si="34"/>
        <v>2.2727272727272728E-2</v>
      </c>
      <c r="J127">
        <f t="shared" ca="1" si="39"/>
        <v>-5.4593681414519857</v>
      </c>
      <c r="K127">
        <f t="shared" ca="1" si="40"/>
        <v>-0.12407654866936331</v>
      </c>
    </row>
    <row r="128" spans="1:11" x14ac:dyDescent="0.3">
      <c r="A128">
        <f t="shared" ca="1" si="35"/>
        <v>1.9496354457032548</v>
      </c>
      <c r="B128">
        <f t="shared" ca="1" si="33"/>
        <v>4</v>
      </c>
      <c r="C128" s="27">
        <f t="shared" ca="1" si="36"/>
        <v>2</v>
      </c>
      <c r="E128" s="6">
        <f t="shared" ca="1" si="41"/>
        <v>2.9906211715666982</v>
      </c>
      <c r="F128" s="7">
        <f t="shared" ca="1" si="37"/>
        <v>3.5759113692956013</v>
      </c>
      <c r="G128" s="6">
        <f t="shared" ca="1" si="38"/>
        <v>2.9906211715666982</v>
      </c>
      <c r="H128">
        <v>6</v>
      </c>
      <c r="I128" s="3">
        <f t="shared" ca="1" si="34"/>
        <v>9.0909090909090912E-2</v>
      </c>
      <c r="J128">
        <f t="shared" ca="1" si="39"/>
        <v>-3.4594157490791297</v>
      </c>
      <c r="K128">
        <f t="shared" ca="1" si="40"/>
        <v>-0.31449234082537542</v>
      </c>
    </row>
    <row r="129" spans="1:11" x14ac:dyDescent="0.3">
      <c r="A129">
        <f t="shared" ca="1" si="35"/>
        <v>0.94845790740575797</v>
      </c>
      <c r="B129">
        <f t="shared" ca="1" si="33"/>
        <v>2</v>
      </c>
      <c r="C129" s="27">
        <f t="shared" ca="1" si="36"/>
        <v>1</v>
      </c>
      <c r="E129" s="6">
        <f t="shared" ca="1" si="41"/>
        <v>3.5759113692956013</v>
      </c>
      <c r="F129" s="7">
        <f t="shared" ca="1" si="37"/>
        <v>4.1612015670245039</v>
      </c>
      <c r="G129" s="6">
        <f t="shared" ca="1" si="38"/>
        <v>3.5759113692956013</v>
      </c>
      <c r="H129">
        <v>7</v>
      </c>
      <c r="I129" s="3">
        <f t="shared" ca="1" si="34"/>
        <v>0</v>
      </c>
      <c r="J129">
        <f t="shared" ca="1" si="39"/>
        <v>-19.931568569324174</v>
      </c>
      <c r="K129">
        <f t="shared" ca="1" si="40"/>
        <v>0</v>
      </c>
    </row>
    <row r="130" spans="1:11" x14ac:dyDescent="0.3">
      <c r="A130">
        <f t="shared" ca="1" si="35"/>
        <v>0.77107947020093892</v>
      </c>
      <c r="B130">
        <f t="shared" ca="1" si="33"/>
        <v>2</v>
      </c>
      <c r="C130" s="27">
        <f t="shared" ca="1" si="36"/>
        <v>1</v>
      </c>
      <c r="E130" s="6">
        <f t="shared" ca="1" si="41"/>
        <v>4.1612015670245039</v>
      </c>
      <c r="F130" s="7">
        <f t="shared" ca="1" si="37"/>
        <v>4.7464917647534071</v>
      </c>
      <c r="G130" s="6">
        <f t="shared" ca="1" si="38"/>
        <v>4.1612015670245039</v>
      </c>
      <c r="H130">
        <v>8</v>
      </c>
      <c r="I130" s="3">
        <f t="shared" ca="1" si="34"/>
        <v>0</v>
      </c>
      <c r="J130">
        <f t="shared" ca="1" si="39"/>
        <v>-19.931568569324174</v>
      </c>
      <c r="K130">
        <f t="shared" ca="1" si="40"/>
        <v>0</v>
      </c>
    </row>
    <row r="131" spans="1:11" x14ac:dyDescent="0.3">
      <c r="A131">
        <f t="shared" ca="1" si="35"/>
        <v>1.0001676122785985</v>
      </c>
      <c r="B131">
        <f t="shared" ca="1" si="33"/>
        <v>2</v>
      </c>
      <c r="C131" s="27">
        <f t="shared" ca="1" si="36"/>
        <v>1</v>
      </c>
      <c r="E131" s="6">
        <f t="shared" ca="1" si="41"/>
        <v>4.7464917647534071</v>
      </c>
      <c r="F131" s="7">
        <f t="shared" ca="1" si="37"/>
        <v>5.3317819624823102</v>
      </c>
      <c r="G131" s="6">
        <f t="shared" ca="1" si="38"/>
        <v>4.7464917647534071</v>
      </c>
      <c r="H131">
        <v>9</v>
      </c>
      <c r="I131" s="3">
        <f t="shared" ca="1" si="34"/>
        <v>0</v>
      </c>
      <c r="J131">
        <f t="shared" ca="1" si="39"/>
        <v>-19.931568569324174</v>
      </c>
      <c r="K131">
        <f t="shared" ca="1" si="40"/>
        <v>0</v>
      </c>
    </row>
    <row r="132" spans="1:11" x14ac:dyDescent="0.3">
      <c r="A132">
        <f t="shared" ca="1" si="35"/>
        <v>1.3011909418056793</v>
      </c>
      <c r="B132">
        <f t="shared" ca="1" si="33"/>
        <v>3</v>
      </c>
      <c r="C132" s="27">
        <f t="shared" ca="1" si="36"/>
        <v>2</v>
      </c>
      <c r="E132" s="6">
        <f t="shared" ca="1" si="41"/>
        <v>5.3317819624823102</v>
      </c>
      <c r="F132" s="7">
        <f t="shared" ca="1" si="37"/>
        <v>5.9170721602112133</v>
      </c>
      <c r="G132" s="6">
        <f t="shared" ca="1" si="38"/>
        <v>5.3317819624823102</v>
      </c>
      <c r="H132">
        <v>10</v>
      </c>
      <c r="I132" s="3">
        <f t="shared" ca="1" si="34"/>
        <v>0</v>
      </c>
      <c r="J132">
        <f t="shared" ca="1" si="39"/>
        <v>-19.931568569324174</v>
      </c>
      <c r="K132">
        <f t="shared" ca="1" si="40"/>
        <v>0</v>
      </c>
    </row>
    <row r="133" spans="1:11" x14ac:dyDescent="0.3">
      <c r="A133">
        <f t="shared" ca="1" si="35"/>
        <v>0.99985300149514755</v>
      </c>
      <c r="B133">
        <f t="shared" ca="1" si="33"/>
        <v>2</v>
      </c>
      <c r="C133" s="27">
        <f t="shared" ca="1" si="36"/>
        <v>1</v>
      </c>
      <c r="E133" s="6">
        <f t="shared" ca="1" si="41"/>
        <v>5.9170721602112133</v>
      </c>
      <c r="F133" s="7">
        <f t="shared" ca="1" si="37"/>
        <v>6.5023623579401164</v>
      </c>
      <c r="G133" s="6">
        <f t="shared" ca="1" si="38"/>
        <v>5.9170721602112133</v>
      </c>
      <c r="H133">
        <v>11</v>
      </c>
      <c r="I133" s="3">
        <f t="shared" ca="1" si="34"/>
        <v>2.2727272727272728E-2</v>
      </c>
      <c r="J133">
        <f t="shared" ca="1" si="39"/>
        <v>-5.4593681414519857</v>
      </c>
      <c r="K133">
        <f t="shared" ca="1" si="40"/>
        <v>-0.12407654866936331</v>
      </c>
    </row>
    <row r="134" spans="1:11" x14ac:dyDescent="0.3">
      <c r="A134">
        <f t="shared" ca="1" si="35"/>
        <v>2.9231230102763348</v>
      </c>
      <c r="B134">
        <f t="shared" ca="1" si="33"/>
        <v>5</v>
      </c>
      <c r="C134" s="27">
        <f t="shared" ca="1" si="36"/>
        <v>3</v>
      </c>
      <c r="E134" s="6">
        <f t="shared" ca="1" si="41"/>
        <v>6.5023623579401164</v>
      </c>
      <c r="F134" s="7">
        <f t="shared" ca="1" si="37"/>
        <v>7.0876525556690195</v>
      </c>
      <c r="G134" s="6">
        <f t="shared" ca="1" si="38"/>
        <v>6.5023623579401164</v>
      </c>
      <c r="H134">
        <v>12</v>
      </c>
      <c r="I134" s="3">
        <f t="shared" ca="1" si="34"/>
        <v>0</v>
      </c>
      <c r="J134">
        <f t="shared" ca="1" si="39"/>
        <v>-19.931568569324174</v>
      </c>
      <c r="K134">
        <f t="shared" ca="1" si="40"/>
        <v>0</v>
      </c>
    </row>
    <row r="135" spans="1:11" x14ac:dyDescent="0.3">
      <c r="A135">
        <f t="shared" ca="1" si="35"/>
        <v>0.13734078718112952</v>
      </c>
      <c r="B135">
        <f t="shared" ca="1" si="33"/>
        <v>1</v>
      </c>
      <c r="C135" s="27">
        <f t="shared" ca="1" si="36"/>
        <v>1</v>
      </c>
      <c r="E135" s="6">
        <f t="shared" ca="1" si="41"/>
        <v>7.0876525556690195</v>
      </c>
      <c r="F135" s="7">
        <f t="shared" ca="1" si="37"/>
        <v>7.6729427533979226</v>
      </c>
      <c r="G135" s="6">
        <f t="shared" ca="1" si="38"/>
        <v>7.0876525556690195</v>
      </c>
      <c r="H135">
        <v>13</v>
      </c>
      <c r="I135" s="3">
        <f t="shared" ca="1" si="34"/>
        <v>0</v>
      </c>
      <c r="J135">
        <f t="shared" ca="1" si="39"/>
        <v>-19.931568569324174</v>
      </c>
      <c r="K135">
        <f t="shared" ca="1" si="40"/>
        <v>0</v>
      </c>
    </row>
    <row r="136" spans="1:11" x14ac:dyDescent="0.3">
      <c r="A136">
        <f t="shared" ca="1" si="35"/>
        <v>0.71724437611054259</v>
      </c>
      <c r="B136">
        <f t="shared" ca="1" si="33"/>
        <v>2</v>
      </c>
      <c r="C136" s="27">
        <f t="shared" ca="1" si="36"/>
        <v>1</v>
      </c>
      <c r="E136" s="6">
        <f t="shared" ca="1" si="41"/>
        <v>7.6729427533979226</v>
      </c>
      <c r="F136" s="7">
        <f t="shared" ca="1" si="37"/>
        <v>8.2582329511268249</v>
      </c>
      <c r="G136" s="6">
        <f t="shared" ca="1" si="38"/>
        <v>7.6729427533979226</v>
      </c>
      <c r="H136">
        <v>14</v>
      </c>
      <c r="I136" s="3">
        <f t="shared" ca="1" si="34"/>
        <v>0</v>
      </c>
      <c r="J136">
        <f t="shared" ca="1" si="39"/>
        <v>-19.931568569324174</v>
      </c>
      <c r="K136">
        <f t="shared" ca="1" si="40"/>
        <v>0</v>
      </c>
    </row>
    <row r="137" spans="1:11" x14ac:dyDescent="0.3">
      <c r="A137">
        <f t="shared" ca="1" si="35"/>
        <v>0.83236084776256669</v>
      </c>
      <c r="B137">
        <f t="shared" ca="1" si="33"/>
        <v>2</v>
      </c>
      <c r="C137" s="27">
        <f t="shared" ca="1" si="36"/>
        <v>1</v>
      </c>
      <c r="E137" s="6">
        <f t="shared" ca="1" si="41"/>
        <v>8.2582329511268249</v>
      </c>
      <c r="F137" s="7">
        <f t="shared" ca="1" si="37"/>
        <v>8.8435231488557271</v>
      </c>
      <c r="G137" s="6">
        <f t="shared" ca="1" si="38"/>
        <v>8.2582329511268249</v>
      </c>
      <c r="H137">
        <v>15</v>
      </c>
      <c r="I137" s="3">
        <f t="shared" ca="1" si="34"/>
        <v>0</v>
      </c>
      <c r="J137">
        <f t="shared" ca="1" si="39"/>
        <v>-19.931568569324174</v>
      </c>
      <c r="K137">
        <f t="shared" ca="1" si="40"/>
        <v>0</v>
      </c>
    </row>
    <row r="138" spans="1:11" x14ac:dyDescent="0.3">
      <c r="A138">
        <f t="shared" ca="1" si="35"/>
        <v>0.38204300645084666</v>
      </c>
      <c r="B138">
        <f t="shared" ca="1" si="33"/>
        <v>1</v>
      </c>
      <c r="C138" s="27">
        <f t="shared" ca="1" si="36"/>
        <v>1</v>
      </c>
      <c r="E138" s="6">
        <f t="shared" ca="1" si="41"/>
        <v>8.8435231488557271</v>
      </c>
      <c r="F138" s="7">
        <f t="shared" ca="1" si="37"/>
        <v>9.4288133465846293</v>
      </c>
      <c r="G138" s="6">
        <f t="shared" ca="1" si="38"/>
        <v>8.8435231488557271</v>
      </c>
      <c r="H138">
        <v>16</v>
      </c>
      <c r="I138" s="3">
        <f t="shared" ca="1" si="34"/>
        <v>0</v>
      </c>
      <c r="J138">
        <f t="shared" ca="1" si="39"/>
        <v>-19.931568569324174</v>
      </c>
      <c r="K138">
        <f t="shared" ca="1" si="40"/>
        <v>0</v>
      </c>
    </row>
    <row r="139" spans="1:11" x14ac:dyDescent="0.3">
      <c r="A139">
        <f t="shared" ca="1" si="35"/>
        <v>0.96922551612323482</v>
      </c>
      <c r="B139">
        <f t="shared" ca="1" si="33"/>
        <v>2</v>
      </c>
      <c r="C139" s="27">
        <f t="shared" ca="1" si="36"/>
        <v>1</v>
      </c>
      <c r="E139" s="6">
        <f t="shared" ca="1" si="41"/>
        <v>9.4288133465846293</v>
      </c>
      <c r="F139" s="7">
        <f t="shared" ca="1" si="37"/>
        <v>10.014103544313532</v>
      </c>
      <c r="G139" s="6">
        <f t="shared" ca="1" si="38"/>
        <v>9.4288133465846293</v>
      </c>
      <c r="H139">
        <v>17</v>
      </c>
      <c r="I139" s="3">
        <f t="shared" ca="1" si="34"/>
        <v>0</v>
      </c>
      <c r="J139">
        <f t="shared" ca="1" si="39"/>
        <v>-19.931568569324174</v>
      </c>
      <c r="K139">
        <f t="shared" ca="1" si="40"/>
        <v>0</v>
      </c>
    </row>
    <row r="140" spans="1:11" x14ac:dyDescent="0.3">
      <c r="A140">
        <f t="shared" ca="1" si="35"/>
        <v>0.91521117017467146</v>
      </c>
      <c r="B140">
        <f t="shared" ca="1" si="33"/>
        <v>2</v>
      </c>
      <c r="C140" s="27">
        <f t="shared" ca="1" si="36"/>
        <v>1</v>
      </c>
      <c r="E140" s="6">
        <f t="shared" ca="1" si="41"/>
        <v>10.014103544313532</v>
      </c>
      <c r="F140" s="7">
        <f t="shared" ca="1" si="37"/>
        <v>10.599393742042434</v>
      </c>
      <c r="G140" s="6">
        <f t="shared" ca="1" si="38"/>
        <v>10.014103544313532</v>
      </c>
      <c r="H140">
        <v>18</v>
      </c>
      <c r="I140" s="3">
        <f t="shared" ca="1" si="34"/>
        <v>0</v>
      </c>
      <c r="J140">
        <f t="shared" ca="1" si="39"/>
        <v>-19.931568569324174</v>
      </c>
      <c r="K140">
        <f t="shared" ca="1" si="40"/>
        <v>0</v>
      </c>
    </row>
    <row r="141" spans="1:11" x14ac:dyDescent="0.3">
      <c r="A141">
        <f t="shared" ca="1" si="35"/>
        <v>0.27310829255263314</v>
      </c>
      <c r="B141">
        <f t="shared" ca="1" si="33"/>
        <v>1</v>
      </c>
      <c r="C141" s="27">
        <f t="shared" ca="1" si="36"/>
        <v>1</v>
      </c>
      <c r="E141" s="6">
        <f t="shared" ca="1" si="41"/>
        <v>10.599393742042434</v>
      </c>
      <c r="F141" s="7">
        <f t="shared" ca="1" si="37"/>
        <v>11.184683939771336</v>
      </c>
      <c r="G141" s="6">
        <f t="shared" ca="1" si="38"/>
        <v>10.599393742042434</v>
      </c>
      <c r="H141">
        <v>19</v>
      </c>
      <c r="I141" s="3">
        <f t="shared" ca="1" si="34"/>
        <v>0</v>
      </c>
      <c r="J141">
        <f t="shared" ca="1" si="39"/>
        <v>-19.931568569324174</v>
      </c>
      <c r="K141">
        <f t="shared" ca="1" si="40"/>
        <v>0</v>
      </c>
    </row>
    <row r="142" spans="1:11" x14ac:dyDescent="0.3">
      <c r="A142">
        <f t="shared" ca="1" si="35"/>
        <v>0.39808929261348264</v>
      </c>
      <c r="B142">
        <f t="shared" ca="1" si="33"/>
        <v>1</v>
      </c>
      <c r="C142" s="27">
        <f t="shared" ca="1" si="36"/>
        <v>1</v>
      </c>
      <c r="E142" s="6">
        <f t="shared" ca="1" si="41"/>
        <v>11.184683939771336</v>
      </c>
      <c r="F142" s="7">
        <f t="shared" ca="1" si="37"/>
        <v>11.769974137500238</v>
      </c>
      <c r="G142" s="6">
        <f t="shared" ca="1" si="38"/>
        <v>11.184683939771336</v>
      </c>
      <c r="H142">
        <v>20</v>
      </c>
      <c r="I142" s="3">
        <f t="shared" ca="1" si="34"/>
        <v>2.2727272727272728E-2</v>
      </c>
      <c r="J142">
        <f t="shared" ca="1" si="39"/>
        <v>-5.4593681414519857</v>
      </c>
      <c r="K142">
        <f t="shared" ca="1" si="40"/>
        <v>-0.12407654866936331</v>
      </c>
    </row>
    <row r="143" spans="1:11" x14ac:dyDescent="0.3">
      <c r="A143">
        <f t="shared" ca="1" si="35"/>
        <v>0.39416012617120866</v>
      </c>
      <c r="B143">
        <f t="shared" ca="1" si="33"/>
        <v>1</v>
      </c>
      <c r="C143" s="27">
        <f t="shared" ca="1" si="36"/>
        <v>1</v>
      </c>
      <c r="I143" s="30">
        <f ca="1">SUM(I123:I142)</f>
        <v>1.0000000000000002</v>
      </c>
    </row>
    <row r="144" spans="1:11" x14ac:dyDescent="0.3">
      <c r="A144">
        <f t="shared" ca="1" si="35"/>
        <v>11.769974137500244</v>
      </c>
      <c r="B144">
        <f t="shared" ca="1" si="33"/>
        <v>20</v>
      </c>
      <c r="C144" s="27">
        <f t="shared" ca="1" si="36"/>
        <v>10</v>
      </c>
    </row>
    <row r="145" spans="1:11" x14ac:dyDescent="0.3">
      <c r="A145">
        <f t="shared" ca="1" si="35"/>
        <v>1.1413813957736587</v>
      </c>
      <c r="B145">
        <f t="shared" ca="1" si="33"/>
        <v>2</v>
      </c>
      <c r="C145" s="27">
        <f t="shared" ca="1" si="36"/>
        <v>1</v>
      </c>
      <c r="J145" t="s">
        <v>104</v>
      </c>
      <c r="K145" s="7">
        <f ca="1">-SUM(K123:K142)</f>
        <v>2.3217415224081144</v>
      </c>
    </row>
    <row r="146" spans="1:11" x14ac:dyDescent="0.3">
      <c r="A146">
        <f t="shared" ca="1" si="35"/>
        <v>0.83050518846940458</v>
      </c>
      <c r="B146">
        <f t="shared" ca="1" si="33"/>
        <v>2</v>
      </c>
      <c r="C146" s="27">
        <f t="shared" ca="1" si="36"/>
        <v>1</v>
      </c>
      <c r="J146" t="s">
        <v>105</v>
      </c>
      <c r="K146">
        <f ca="1">VAR(A123:A166)</f>
        <v>3.9488639244549999</v>
      </c>
    </row>
    <row r="147" spans="1:11" x14ac:dyDescent="0.3">
      <c r="A147">
        <f t="shared" ca="1" si="35"/>
        <v>3.5300446746023098</v>
      </c>
      <c r="B147">
        <f t="shared" ca="1" si="33"/>
        <v>6</v>
      </c>
      <c r="C147" s="27">
        <f t="shared" ca="1" si="36"/>
        <v>3</v>
      </c>
    </row>
    <row r="148" spans="1:11" x14ac:dyDescent="0.3">
      <c r="A148">
        <f t="shared" ca="1" si="35"/>
        <v>0.9044845506675826</v>
      </c>
      <c r="B148">
        <f t="shared" ca="1" si="33"/>
        <v>2</v>
      </c>
      <c r="C148" s="27">
        <f t="shared" ca="1" si="36"/>
        <v>1</v>
      </c>
      <c r="E148" t="s">
        <v>106</v>
      </c>
      <c r="F148">
        <f ca="1">COUNT(A123:A166)</f>
        <v>44</v>
      </c>
    </row>
    <row r="149" spans="1:11" x14ac:dyDescent="0.3">
      <c r="A149">
        <f t="shared" ca="1" si="35"/>
        <v>0.53091908258695764</v>
      </c>
      <c r="B149">
        <f t="shared" ca="1" si="33"/>
        <v>1</v>
      </c>
      <c r="C149" s="27">
        <f t="shared" ca="1" si="36"/>
        <v>1</v>
      </c>
      <c r="E149" t="s">
        <v>108</v>
      </c>
      <c r="F149">
        <f ca="1">MIN(A123:A166)</f>
        <v>6.4170182922182961E-2</v>
      </c>
      <c r="G149">
        <f ca="1">+(F150-F149)/10</f>
        <v>1.170580395457806</v>
      </c>
    </row>
    <row r="150" spans="1:11" x14ac:dyDescent="0.3">
      <c r="A150">
        <f t="shared" ca="1" si="35"/>
        <v>1.7386863805394213</v>
      </c>
      <c r="B150">
        <f t="shared" ca="1" si="33"/>
        <v>3</v>
      </c>
      <c r="C150" s="27">
        <f t="shared" ca="1" si="36"/>
        <v>2</v>
      </c>
      <c r="E150" t="s">
        <v>109</v>
      </c>
      <c r="F150">
        <f ca="1">MAX(A123:A166)</f>
        <v>11.769974137500244</v>
      </c>
      <c r="I150" s="1" t="s">
        <v>98</v>
      </c>
      <c r="J150" s="1" t="s">
        <v>99</v>
      </c>
    </row>
    <row r="151" spans="1:11" x14ac:dyDescent="0.3">
      <c r="A151">
        <f t="shared" ca="1" si="35"/>
        <v>0.42100019011570383</v>
      </c>
      <c r="B151">
        <f t="shared" ca="1" si="33"/>
        <v>1</v>
      </c>
      <c r="C151" s="27">
        <f t="shared" ca="1" si="36"/>
        <v>1</v>
      </c>
      <c r="E151" t="s">
        <v>112</v>
      </c>
      <c r="F151" t="s">
        <v>113</v>
      </c>
      <c r="G151" t="s">
        <v>114</v>
      </c>
      <c r="H151" t="s">
        <v>115</v>
      </c>
      <c r="I151" t="s">
        <v>101</v>
      </c>
      <c r="J151" t="s">
        <v>102</v>
      </c>
      <c r="K151" s="1" t="s">
        <v>103</v>
      </c>
    </row>
    <row r="152" spans="1:11" x14ac:dyDescent="0.3">
      <c r="A152">
        <f t="shared" ca="1" si="35"/>
        <v>1.7091865344037587</v>
      </c>
      <c r="B152">
        <f t="shared" ca="1" si="33"/>
        <v>3</v>
      </c>
      <c r="C152" s="27">
        <f t="shared" ca="1" si="36"/>
        <v>2</v>
      </c>
      <c r="E152" s="6">
        <f ca="1">+F149</f>
        <v>6.4170182922182961E-2</v>
      </c>
      <c r="F152" s="6">
        <f ca="1">+E152+$G$149</f>
        <v>1.234750578379989</v>
      </c>
      <c r="G152" s="6">
        <f ca="1">MIN(E152:F152)</f>
        <v>6.4170182922182961E-2</v>
      </c>
      <c r="H152">
        <v>1</v>
      </c>
      <c r="I152" s="3">
        <f ca="1">COUNTIF($C$123:$C$166,H152)/$F$13</f>
        <v>0.68181818181818177</v>
      </c>
      <c r="J152">
        <f ca="1">+LOG(I152+0.000001,2)</f>
        <v>-0.55253890707760378</v>
      </c>
      <c r="K152">
        <f ca="1">+J152*I152</f>
        <v>-0.37673107300745712</v>
      </c>
    </row>
    <row r="153" spans="1:11" x14ac:dyDescent="0.3">
      <c r="A153">
        <f t="shared" ca="1" si="35"/>
        <v>0.14476750099071614</v>
      </c>
      <c r="B153">
        <f t="shared" ca="1" si="33"/>
        <v>1</v>
      </c>
      <c r="C153" s="27">
        <f t="shared" ca="1" si="36"/>
        <v>1</v>
      </c>
      <c r="E153" s="6">
        <f ca="1">+F152</f>
        <v>1.234750578379989</v>
      </c>
      <c r="F153" s="6">
        <f t="shared" ref="F153:F161" ca="1" si="42">+E153+$G$149</f>
        <v>2.405330973837795</v>
      </c>
      <c r="G153" s="6">
        <f ca="1">MIN(E153:F153)</f>
        <v>1.234750578379989</v>
      </c>
      <c r="H153">
        <v>2</v>
      </c>
      <c r="I153" s="3">
        <f t="shared" ref="I153:I161" ca="1" si="43">COUNTIF($C$123:$C$166,H153)/$F$13</f>
        <v>0.15909090909090909</v>
      </c>
      <c r="J153">
        <f ca="1">+LOG(I153+0.000001,2)</f>
        <v>-2.6520676282393651</v>
      </c>
      <c r="K153">
        <f ca="1">+J153*I153</f>
        <v>-0.42191984994717174</v>
      </c>
    </row>
    <row r="154" spans="1:11" x14ac:dyDescent="0.3">
      <c r="A154">
        <f t="shared" ca="1" si="35"/>
        <v>1.0974234060745425</v>
      </c>
      <c r="B154">
        <f t="shared" ca="1" si="33"/>
        <v>2</v>
      </c>
      <c r="C154" s="27">
        <f t="shared" ca="1" si="36"/>
        <v>1</v>
      </c>
      <c r="E154" s="6">
        <f t="shared" ref="E154:E161" ca="1" si="44">+F153</f>
        <v>2.405330973837795</v>
      </c>
      <c r="F154" s="6">
        <f t="shared" ca="1" si="42"/>
        <v>3.5759113692956008</v>
      </c>
      <c r="G154" s="6">
        <f t="shared" ref="G154:G161" ca="1" si="45">MIN(E154:F154)</f>
        <v>2.405330973837795</v>
      </c>
      <c r="H154">
        <v>3</v>
      </c>
      <c r="I154" s="3">
        <f t="shared" ca="1" si="43"/>
        <v>0.11363636363636363</v>
      </c>
      <c r="J154">
        <f t="shared" ref="J154:J161" ca="1" si="46">+LOG(I154+0.000001,2)</f>
        <v>-3.1374908280894358</v>
      </c>
      <c r="K154">
        <f t="shared" ref="K154:K161" ca="1" si="47">+J154*I154</f>
        <v>-0.3565330486465268</v>
      </c>
    </row>
    <row r="155" spans="1:11" x14ac:dyDescent="0.3">
      <c r="A155">
        <f t="shared" ca="1" si="35"/>
        <v>6.3585479274967289</v>
      </c>
      <c r="B155">
        <f t="shared" ca="1" si="33"/>
        <v>11</v>
      </c>
      <c r="C155" s="27">
        <f t="shared" ca="1" si="36"/>
        <v>6</v>
      </c>
      <c r="E155" s="6">
        <f t="shared" ca="1" si="44"/>
        <v>3.5759113692956008</v>
      </c>
      <c r="F155" s="6">
        <f t="shared" ca="1" si="42"/>
        <v>4.7464917647534071</v>
      </c>
      <c r="G155" s="6">
        <f t="shared" ca="1" si="45"/>
        <v>3.5759113692956008</v>
      </c>
      <c r="H155">
        <v>4</v>
      </c>
      <c r="I155" s="3">
        <f t="shared" ca="1" si="43"/>
        <v>0</v>
      </c>
      <c r="J155">
        <f t="shared" ca="1" si="46"/>
        <v>-19.931568569324174</v>
      </c>
      <c r="K155">
        <f t="shared" ca="1" si="47"/>
        <v>0</v>
      </c>
    </row>
    <row r="156" spans="1:11" x14ac:dyDescent="0.3">
      <c r="A156">
        <f t="shared" ca="1" si="35"/>
        <v>0.4179657573725698</v>
      </c>
      <c r="B156">
        <f t="shared" ca="1" si="33"/>
        <v>1</v>
      </c>
      <c r="C156" s="27">
        <f t="shared" ca="1" si="36"/>
        <v>1</v>
      </c>
      <c r="E156" s="6">
        <f t="shared" ca="1" si="44"/>
        <v>4.7464917647534071</v>
      </c>
      <c r="F156" s="6">
        <f t="shared" ca="1" si="42"/>
        <v>5.9170721602112133</v>
      </c>
      <c r="G156" s="6">
        <f t="shared" ca="1" si="45"/>
        <v>4.7464917647534071</v>
      </c>
      <c r="H156">
        <v>5</v>
      </c>
      <c r="I156" s="3">
        <f t="shared" ca="1" si="43"/>
        <v>0</v>
      </c>
      <c r="J156">
        <f t="shared" ca="1" si="46"/>
        <v>-19.931568569324174</v>
      </c>
      <c r="K156">
        <f t="shared" ca="1" si="47"/>
        <v>0</v>
      </c>
    </row>
    <row r="157" spans="1:11" x14ac:dyDescent="0.3">
      <c r="A157">
        <f t="shared" ca="1" si="35"/>
        <v>0.30189216521254142</v>
      </c>
      <c r="B157">
        <f t="shared" ca="1" si="33"/>
        <v>1</v>
      </c>
      <c r="C157" s="27">
        <f t="shared" ca="1" si="36"/>
        <v>1</v>
      </c>
      <c r="E157" s="6">
        <f t="shared" ca="1" si="44"/>
        <v>5.9170721602112133</v>
      </c>
      <c r="F157" s="6">
        <f t="shared" ca="1" si="42"/>
        <v>7.0876525556690195</v>
      </c>
      <c r="G157" s="6">
        <f t="shared" ca="1" si="45"/>
        <v>5.9170721602112133</v>
      </c>
      <c r="H157">
        <v>6</v>
      </c>
      <c r="I157" s="3">
        <f t="shared" ca="1" si="43"/>
        <v>2.2727272727272728E-2</v>
      </c>
      <c r="J157">
        <f t="shared" ca="1" si="46"/>
        <v>-5.4593681414519857</v>
      </c>
      <c r="K157">
        <f t="shared" ca="1" si="47"/>
        <v>-0.12407654866936331</v>
      </c>
    </row>
    <row r="158" spans="1:11" x14ac:dyDescent="0.3">
      <c r="A158">
        <f t="shared" ca="1" si="35"/>
        <v>0.61419461828095856</v>
      </c>
      <c r="B158">
        <f t="shared" ca="1" si="33"/>
        <v>1</v>
      </c>
      <c r="C158" s="27">
        <f t="shared" ca="1" si="36"/>
        <v>1</v>
      </c>
      <c r="E158" s="6">
        <f t="shared" ca="1" si="44"/>
        <v>7.0876525556690195</v>
      </c>
      <c r="F158" s="6">
        <f t="shared" ca="1" si="42"/>
        <v>8.2582329511268249</v>
      </c>
      <c r="G158" s="6">
        <f t="shared" ca="1" si="45"/>
        <v>7.0876525556690195</v>
      </c>
      <c r="H158">
        <v>7</v>
      </c>
      <c r="I158" s="3">
        <f t="shared" ca="1" si="43"/>
        <v>0</v>
      </c>
      <c r="J158">
        <f t="shared" ca="1" si="46"/>
        <v>-19.931568569324174</v>
      </c>
      <c r="K158">
        <f t="shared" ca="1" si="47"/>
        <v>0</v>
      </c>
    </row>
    <row r="159" spans="1:11" x14ac:dyDescent="0.3">
      <c r="A159">
        <f t="shared" ca="1" si="35"/>
        <v>3.2517414329052614</v>
      </c>
      <c r="B159">
        <f t="shared" ca="1" si="33"/>
        <v>6</v>
      </c>
      <c r="C159" s="27">
        <f t="shared" ca="1" si="36"/>
        <v>3</v>
      </c>
      <c r="E159" s="6">
        <f t="shared" ca="1" si="44"/>
        <v>8.2582329511268249</v>
      </c>
      <c r="F159" s="6">
        <f t="shared" ca="1" si="42"/>
        <v>9.4288133465846311</v>
      </c>
      <c r="G159" s="6">
        <f t="shared" ca="1" si="45"/>
        <v>8.2582329511268249</v>
      </c>
      <c r="H159">
        <v>8</v>
      </c>
      <c r="I159" s="3">
        <f t="shared" ca="1" si="43"/>
        <v>0</v>
      </c>
      <c r="J159">
        <f t="shared" ca="1" si="46"/>
        <v>-19.931568569324174</v>
      </c>
      <c r="K159">
        <f t="shared" ca="1" si="47"/>
        <v>0</v>
      </c>
    </row>
    <row r="160" spans="1:11" x14ac:dyDescent="0.3">
      <c r="A160">
        <f t="shared" ca="1" si="35"/>
        <v>1.8606801505510684</v>
      </c>
      <c r="B160">
        <f t="shared" ca="1" si="33"/>
        <v>4</v>
      </c>
      <c r="C160" s="27">
        <f t="shared" ca="1" si="36"/>
        <v>2</v>
      </c>
      <c r="E160" s="6">
        <f t="shared" ca="1" si="44"/>
        <v>9.4288133465846311</v>
      </c>
      <c r="F160" s="6">
        <f t="shared" ca="1" si="42"/>
        <v>10.599393742042437</v>
      </c>
      <c r="G160" s="6">
        <f t="shared" ca="1" si="45"/>
        <v>9.4288133465846311</v>
      </c>
      <c r="H160">
        <v>9</v>
      </c>
      <c r="I160" s="3">
        <f t="shared" ca="1" si="43"/>
        <v>0</v>
      </c>
      <c r="J160">
        <f t="shared" ca="1" si="46"/>
        <v>-19.931568569324174</v>
      </c>
      <c r="K160">
        <f t="shared" ca="1" si="47"/>
        <v>0</v>
      </c>
    </row>
    <row r="161" spans="1:11" x14ac:dyDescent="0.3">
      <c r="A161">
        <f t="shared" ca="1" si="35"/>
        <v>0.83503353834239236</v>
      </c>
      <c r="B161">
        <f t="shared" ca="1" si="33"/>
        <v>2</v>
      </c>
      <c r="C161" s="27">
        <f t="shared" ca="1" si="36"/>
        <v>1</v>
      </c>
      <c r="E161" s="6">
        <f t="shared" ca="1" si="44"/>
        <v>10.599393742042437</v>
      </c>
      <c r="F161" s="6">
        <f t="shared" ca="1" si="42"/>
        <v>11.769974137500244</v>
      </c>
      <c r="G161" s="6">
        <f t="shared" ca="1" si="45"/>
        <v>10.599393742042437</v>
      </c>
      <c r="H161">
        <v>10</v>
      </c>
      <c r="I161" s="3">
        <f t="shared" ca="1" si="43"/>
        <v>2.2727272727272728E-2</v>
      </c>
      <c r="J161">
        <f t="shared" ca="1" si="46"/>
        <v>-5.4593681414519857</v>
      </c>
      <c r="K161">
        <f t="shared" ca="1" si="47"/>
        <v>-0.12407654866936331</v>
      </c>
    </row>
    <row r="162" spans="1:11" x14ac:dyDescent="0.3">
      <c r="A162">
        <f t="shared" ca="1" si="35"/>
        <v>0.12271992585925907</v>
      </c>
      <c r="B162">
        <f t="shared" ca="1" si="33"/>
        <v>1</v>
      </c>
      <c r="C162" s="27">
        <f t="shared" ca="1" si="36"/>
        <v>1</v>
      </c>
      <c r="E162" s="6"/>
      <c r="F162" s="6"/>
      <c r="G162" s="6"/>
      <c r="I162" s="3">
        <f ca="1">SUM(I152:I161)</f>
        <v>0.99999999999999989</v>
      </c>
    </row>
    <row r="163" spans="1:11" x14ac:dyDescent="0.3">
      <c r="A163">
        <f t="shared" ca="1" si="35"/>
        <v>2.2674607507601432</v>
      </c>
      <c r="B163">
        <f t="shared" ca="1" si="33"/>
        <v>4</v>
      </c>
      <c r="C163" s="27">
        <f t="shared" ca="1" si="36"/>
        <v>2</v>
      </c>
      <c r="E163" s="6"/>
      <c r="F163" s="6"/>
      <c r="G163" s="6"/>
      <c r="I163" s="3"/>
      <c r="J163" t="s">
        <v>104</v>
      </c>
      <c r="K163">
        <f ca="1">-SUM(K152:K161)</f>
        <v>1.4033370689398823</v>
      </c>
    </row>
    <row r="164" spans="1:11" x14ac:dyDescent="0.3">
      <c r="A164">
        <f t="shared" ca="1" si="35"/>
        <v>3.0816745336415843</v>
      </c>
      <c r="B164">
        <f t="shared" ca="1" si="33"/>
        <v>6</v>
      </c>
      <c r="C164" s="27">
        <f t="shared" ca="1" si="36"/>
        <v>3</v>
      </c>
      <c r="J164" t="s">
        <v>105</v>
      </c>
      <c r="K164">
        <f ca="1">VAR(A123:A166)</f>
        <v>3.9488639244549999</v>
      </c>
    </row>
    <row r="165" spans="1:11" x14ac:dyDescent="0.3">
      <c r="A165">
        <f t="shared" ca="1" si="35"/>
        <v>1.0833925992752929</v>
      </c>
      <c r="B165">
        <f t="shared" ca="1" si="33"/>
        <v>2</v>
      </c>
      <c r="C165" s="27">
        <f t="shared" ca="1" si="36"/>
        <v>1</v>
      </c>
    </row>
    <row r="166" spans="1:11" x14ac:dyDescent="0.3">
      <c r="A166">
        <f t="shared" ca="1" si="35"/>
        <v>6.4170182922182961E-2</v>
      </c>
      <c r="B166">
        <f t="shared" ca="1" si="33"/>
        <v>1</v>
      </c>
      <c r="C166" s="27">
        <f t="shared" ca="1" si="3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opLeftCell="D7" zoomScale="115" zoomScaleNormal="115" workbookViewId="0">
      <selection activeCell="G4" sqref="G4"/>
    </sheetView>
  </sheetViews>
  <sheetFormatPr baseColWidth="10" defaultColWidth="8.88671875" defaultRowHeight="14.4" x14ac:dyDescent="0.3"/>
  <cols>
    <col min="2" max="2" width="33.109375" bestFit="1" customWidth="1"/>
    <col min="3" max="3" width="12.33203125" customWidth="1"/>
    <col min="4" max="4" width="14.109375" bestFit="1" customWidth="1"/>
    <col min="5" max="5" width="8.109375" bestFit="1" customWidth="1"/>
    <col min="6" max="6" width="43.33203125" bestFit="1" customWidth="1"/>
    <col min="7" max="7" width="18.88671875" customWidth="1"/>
    <col min="9" max="9" width="23" customWidth="1"/>
    <col min="14" max="14" width="24.88671875" customWidth="1"/>
  </cols>
  <sheetData>
    <row r="2" spans="2:7" x14ac:dyDescent="0.3">
      <c r="B2" t="s">
        <v>15</v>
      </c>
      <c r="C2" s="1" t="s">
        <v>0</v>
      </c>
      <c r="D2" s="1" t="s">
        <v>1</v>
      </c>
      <c r="E2" s="31" t="s">
        <v>2</v>
      </c>
      <c r="F2" s="1" t="s">
        <v>3</v>
      </c>
      <c r="G2" s="31" t="s">
        <v>4</v>
      </c>
    </row>
    <row r="3" spans="2:7" x14ac:dyDescent="0.3">
      <c r="B3">
        <v>1</v>
      </c>
      <c r="C3" s="1" t="s">
        <v>5</v>
      </c>
      <c r="D3" s="1" t="s">
        <v>6</v>
      </c>
      <c r="E3" s="31" t="s">
        <v>7</v>
      </c>
      <c r="F3" s="1" t="s">
        <v>8</v>
      </c>
      <c r="G3" s="31" t="s">
        <v>7</v>
      </c>
    </row>
    <row r="4" spans="2:7" x14ac:dyDescent="0.3">
      <c r="B4">
        <v>2</v>
      </c>
      <c r="C4" s="1" t="s">
        <v>5</v>
      </c>
      <c r="D4" s="1" t="s">
        <v>6</v>
      </c>
      <c r="E4" s="31" t="s">
        <v>7</v>
      </c>
      <c r="F4" s="1" t="s">
        <v>9</v>
      </c>
      <c r="G4" s="31" t="s">
        <v>7</v>
      </c>
    </row>
    <row r="5" spans="2:7" x14ac:dyDescent="0.3">
      <c r="B5">
        <v>3</v>
      </c>
      <c r="C5" s="1" t="s">
        <v>10</v>
      </c>
      <c r="D5" s="1" t="s">
        <v>6</v>
      </c>
      <c r="E5" s="31" t="s">
        <v>7</v>
      </c>
      <c r="F5" s="1" t="s">
        <v>8</v>
      </c>
      <c r="G5" s="31" t="s">
        <v>11</v>
      </c>
    </row>
    <row r="6" spans="2:7" x14ac:dyDescent="0.3">
      <c r="B6">
        <v>4</v>
      </c>
      <c r="C6" s="1" t="s">
        <v>12</v>
      </c>
      <c r="D6" s="1" t="s">
        <v>13</v>
      </c>
      <c r="E6" s="31" t="s">
        <v>7</v>
      </c>
      <c r="F6" s="1" t="s">
        <v>8</v>
      </c>
      <c r="G6" s="31" t="s">
        <v>11</v>
      </c>
    </row>
    <row r="7" spans="2:7" x14ac:dyDescent="0.3">
      <c r="B7">
        <v>5</v>
      </c>
      <c r="C7" s="1" t="s">
        <v>12</v>
      </c>
      <c r="D7" s="1" t="s">
        <v>14</v>
      </c>
      <c r="E7" s="31" t="s">
        <v>11</v>
      </c>
      <c r="F7" s="1" t="s">
        <v>8</v>
      </c>
      <c r="G7" s="31" t="s">
        <v>11</v>
      </c>
    </row>
    <row r="8" spans="2:7" x14ac:dyDescent="0.3">
      <c r="B8">
        <v>6</v>
      </c>
      <c r="C8" s="1" t="s">
        <v>12</v>
      </c>
      <c r="D8" s="1" t="s">
        <v>14</v>
      </c>
      <c r="E8" s="31" t="s">
        <v>11</v>
      </c>
      <c r="F8" s="1" t="s">
        <v>9</v>
      </c>
      <c r="G8" s="31" t="s">
        <v>7</v>
      </c>
    </row>
    <row r="9" spans="2:7" x14ac:dyDescent="0.3">
      <c r="B9">
        <v>7</v>
      </c>
      <c r="C9" s="1" t="s">
        <v>10</v>
      </c>
      <c r="D9" s="1" t="s">
        <v>14</v>
      </c>
      <c r="E9" s="31" t="s">
        <v>11</v>
      </c>
      <c r="F9" s="1" t="s">
        <v>9</v>
      </c>
      <c r="G9" s="31" t="s">
        <v>11</v>
      </c>
    </row>
    <row r="10" spans="2:7" x14ac:dyDescent="0.3">
      <c r="B10">
        <v>8</v>
      </c>
      <c r="C10" s="1" t="s">
        <v>5</v>
      </c>
      <c r="D10" s="1" t="s">
        <v>13</v>
      </c>
      <c r="E10" s="31" t="s">
        <v>7</v>
      </c>
      <c r="F10" s="1" t="s">
        <v>8</v>
      </c>
      <c r="G10" s="31" t="s">
        <v>7</v>
      </c>
    </row>
    <row r="11" spans="2:7" x14ac:dyDescent="0.3">
      <c r="B11">
        <v>9</v>
      </c>
      <c r="C11" s="1" t="s">
        <v>5</v>
      </c>
      <c r="D11" s="1" t="s">
        <v>14</v>
      </c>
      <c r="E11" s="31" t="s">
        <v>11</v>
      </c>
      <c r="F11" s="1" t="s">
        <v>8</v>
      </c>
      <c r="G11" s="31" t="s">
        <v>11</v>
      </c>
    </row>
    <row r="12" spans="2:7" x14ac:dyDescent="0.3">
      <c r="B12">
        <v>10</v>
      </c>
      <c r="C12" s="1" t="s">
        <v>12</v>
      </c>
      <c r="D12" s="1" t="s">
        <v>13</v>
      </c>
      <c r="E12" s="31" t="s">
        <v>11</v>
      </c>
      <c r="F12" s="1" t="s">
        <v>8</v>
      </c>
      <c r="G12" s="31" t="s">
        <v>11</v>
      </c>
    </row>
    <row r="13" spans="2:7" x14ac:dyDescent="0.3">
      <c r="B13">
        <v>11</v>
      </c>
      <c r="C13" s="1" t="s">
        <v>5</v>
      </c>
      <c r="D13" s="1" t="s">
        <v>13</v>
      </c>
      <c r="E13" s="31" t="s">
        <v>11</v>
      </c>
      <c r="F13" s="1" t="s">
        <v>9</v>
      </c>
      <c r="G13" s="31" t="s">
        <v>11</v>
      </c>
    </row>
    <row r="14" spans="2:7" x14ac:dyDescent="0.3">
      <c r="B14">
        <v>12</v>
      </c>
      <c r="C14" s="1" t="s">
        <v>10</v>
      </c>
      <c r="D14" s="1" t="s">
        <v>13</v>
      </c>
      <c r="E14" s="31" t="s">
        <v>7</v>
      </c>
      <c r="F14" s="1" t="s">
        <v>9</v>
      </c>
      <c r="G14" s="31" t="s">
        <v>11</v>
      </c>
    </row>
    <row r="15" spans="2:7" x14ac:dyDescent="0.3">
      <c r="B15">
        <v>13</v>
      </c>
      <c r="C15" s="1" t="s">
        <v>10</v>
      </c>
      <c r="D15" s="1" t="s">
        <v>6</v>
      </c>
      <c r="E15" s="31" t="s">
        <v>11</v>
      </c>
      <c r="F15" s="1" t="s">
        <v>8</v>
      </c>
      <c r="G15" s="31" t="s">
        <v>11</v>
      </c>
    </row>
    <row r="16" spans="2:7" x14ac:dyDescent="0.3">
      <c r="B16">
        <v>14</v>
      </c>
      <c r="C16" s="1" t="s">
        <v>12</v>
      </c>
      <c r="D16" s="1" t="s">
        <v>13</v>
      </c>
      <c r="E16" s="31" t="s">
        <v>7</v>
      </c>
      <c r="F16" s="1" t="s">
        <v>9</v>
      </c>
      <c r="G16" s="31" t="s">
        <v>7</v>
      </c>
    </row>
    <row r="19" spans="2:7" x14ac:dyDescent="0.3">
      <c r="B19" t="s">
        <v>36</v>
      </c>
    </row>
    <row r="21" spans="2:7" x14ac:dyDescent="0.3">
      <c r="B21" t="s">
        <v>30</v>
      </c>
      <c r="C21" t="s">
        <v>2</v>
      </c>
      <c r="D21" t="s">
        <v>35</v>
      </c>
      <c r="E21" t="s">
        <v>17</v>
      </c>
      <c r="F21" t="s">
        <v>18</v>
      </c>
      <c r="G21" t="s">
        <v>20</v>
      </c>
    </row>
    <row r="22" spans="2:7" x14ac:dyDescent="0.3">
      <c r="B22" t="s">
        <v>31</v>
      </c>
      <c r="C22" t="s">
        <v>7</v>
      </c>
      <c r="D22" t="s">
        <v>7</v>
      </c>
      <c r="E22">
        <f>COUNTIFS($E$3:$E$16,C22,$G$3:$G$16,D22)</f>
        <v>4</v>
      </c>
      <c r="F22" s="5">
        <f>+E22/$E$26</f>
        <v>0.2857142857142857</v>
      </c>
      <c r="G22" s="7">
        <f>+LOG(F22,2)</f>
        <v>-1.8073549220576042</v>
      </c>
    </row>
    <row r="23" spans="2:7" x14ac:dyDescent="0.3">
      <c r="B23" t="s">
        <v>32</v>
      </c>
      <c r="C23" t="s">
        <v>11</v>
      </c>
      <c r="D23" t="s">
        <v>7</v>
      </c>
      <c r="E23">
        <f t="shared" ref="E23:E25" si="0">COUNTIFS($E$3:$E$16,C23,$G$3:$G$16,D23)</f>
        <v>1</v>
      </c>
      <c r="F23" s="5">
        <f t="shared" ref="F23:F25" si="1">+E23/$E$26</f>
        <v>7.1428571428571425E-2</v>
      </c>
      <c r="G23" s="7">
        <f t="shared" ref="G23:G25" si="2">+LOG(F23,2)</f>
        <v>-3.8073549220576046</v>
      </c>
    </row>
    <row r="24" spans="2:7" x14ac:dyDescent="0.3">
      <c r="B24" t="s">
        <v>33</v>
      </c>
      <c r="C24" t="s">
        <v>7</v>
      </c>
      <c r="D24" t="s">
        <v>11</v>
      </c>
      <c r="E24">
        <f t="shared" si="0"/>
        <v>3</v>
      </c>
      <c r="F24" s="5">
        <f t="shared" si="1"/>
        <v>0.21428571428571427</v>
      </c>
      <c r="G24" s="7">
        <f t="shared" si="2"/>
        <v>-2.2223924213364481</v>
      </c>
    </row>
    <row r="25" spans="2:7" x14ac:dyDescent="0.3">
      <c r="B25" t="s">
        <v>34</v>
      </c>
      <c r="C25" t="s">
        <v>11</v>
      </c>
      <c r="D25" t="s">
        <v>11</v>
      </c>
      <c r="E25">
        <f t="shared" si="0"/>
        <v>6</v>
      </c>
      <c r="F25" s="5">
        <f t="shared" si="1"/>
        <v>0.42857142857142855</v>
      </c>
      <c r="G25" s="7">
        <f t="shared" si="2"/>
        <v>-1.2223924213364481</v>
      </c>
    </row>
    <row r="26" spans="2:7" x14ac:dyDescent="0.3">
      <c r="E26">
        <f>SUM(E22:E25)</f>
        <v>14</v>
      </c>
    </row>
    <row r="28" spans="2:7" x14ac:dyDescent="0.3">
      <c r="F28" s="19" t="s">
        <v>37</v>
      </c>
      <c r="G28" s="18">
        <f>-SUMPRODUCT(F22:F25,G22:G25)</f>
        <v>1.7884504573082893</v>
      </c>
    </row>
    <row r="29" spans="2:7" x14ac:dyDescent="0.3">
      <c r="F29" s="26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J16" zoomScale="130" zoomScaleNormal="130" workbookViewId="0">
      <selection activeCell="G54" sqref="G54"/>
    </sheetView>
  </sheetViews>
  <sheetFormatPr baseColWidth="10" defaultColWidth="8.88671875" defaultRowHeight="14.4" x14ac:dyDescent="0.3"/>
  <cols>
    <col min="1" max="1" width="46.6640625" bestFit="1" customWidth="1"/>
    <col min="2" max="2" width="18.88671875" customWidth="1"/>
    <col min="3" max="3" width="24.5546875" customWidth="1"/>
    <col min="4" max="4" width="9.44140625" bestFit="1" customWidth="1"/>
    <col min="5" max="5" width="21.88671875" bestFit="1" customWidth="1"/>
    <col min="6" max="6" width="28.109375" customWidth="1"/>
    <col min="7" max="7" width="18.88671875" customWidth="1"/>
    <col min="8" max="8" width="21" customWidth="1"/>
    <col min="9" max="9" width="18.88671875" customWidth="1"/>
    <col min="11" max="11" width="23" customWidth="1"/>
    <col min="16" max="16" width="24.88671875" customWidth="1"/>
  </cols>
  <sheetData>
    <row r="2" spans="2:9" x14ac:dyDescent="0.3">
      <c r="B2" t="s">
        <v>15</v>
      </c>
      <c r="C2" s="1" t="s">
        <v>0</v>
      </c>
      <c r="D2" s="1" t="s">
        <v>1</v>
      </c>
      <c r="E2" s="31" t="s">
        <v>2</v>
      </c>
      <c r="F2" s="1" t="s">
        <v>3</v>
      </c>
      <c r="G2" s="31" t="s">
        <v>4</v>
      </c>
      <c r="H2" s="1"/>
      <c r="I2" s="1"/>
    </row>
    <row r="3" spans="2:9" x14ac:dyDescent="0.3">
      <c r="B3">
        <v>1</v>
      </c>
      <c r="C3" s="1" t="s">
        <v>5</v>
      </c>
      <c r="D3" s="1" t="s">
        <v>6</v>
      </c>
      <c r="E3" s="31" t="s">
        <v>7</v>
      </c>
      <c r="F3" s="1" t="s">
        <v>8</v>
      </c>
      <c r="G3" s="31" t="s">
        <v>7</v>
      </c>
      <c r="H3" s="1"/>
      <c r="I3" s="1"/>
    </row>
    <row r="4" spans="2:9" x14ac:dyDescent="0.3">
      <c r="B4">
        <v>2</v>
      </c>
      <c r="C4" s="1" t="s">
        <v>5</v>
      </c>
      <c r="D4" s="1" t="s">
        <v>6</v>
      </c>
      <c r="E4" s="31" t="s">
        <v>7</v>
      </c>
      <c r="F4" s="1" t="s">
        <v>9</v>
      </c>
      <c r="G4" s="31" t="s">
        <v>7</v>
      </c>
      <c r="H4" s="1"/>
      <c r="I4" s="1"/>
    </row>
    <row r="5" spans="2:9" x14ac:dyDescent="0.3">
      <c r="B5">
        <v>3</v>
      </c>
      <c r="C5" s="1" t="s">
        <v>10</v>
      </c>
      <c r="D5" s="1" t="s">
        <v>6</v>
      </c>
      <c r="E5" s="31" t="s">
        <v>7</v>
      </c>
      <c r="F5" s="1" t="s">
        <v>8</v>
      </c>
      <c r="G5" s="31" t="s">
        <v>11</v>
      </c>
      <c r="H5" s="1"/>
      <c r="I5" s="1"/>
    </row>
    <row r="6" spans="2:9" x14ac:dyDescent="0.3">
      <c r="B6">
        <v>4</v>
      </c>
      <c r="C6" s="1" t="s">
        <v>12</v>
      </c>
      <c r="D6" s="1" t="s">
        <v>13</v>
      </c>
      <c r="E6" s="31" t="s">
        <v>7</v>
      </c>
      <c r="F6" s="1" t="s">
        <v>8</v>
      </c>
      <c r="G6" s="31" t="s">
        <v>11</v>
      </c>
      <c r="H6" s="1"/>
      <c r="I6" s="1"/>
    </row>
    <row r="7" spans="2:9" x14ac:dyDescent="0.3">
      <c r="B7">
        <v>5</v>
      </c>
      <c r="C7" s="1" t="s">
        <v>12</v>
      </c>
      <c r="D7" s="1" t="s">
        <v>14</v>
      </c>
      <c r="E7" s="31" t="s">
        <v>11</v>
      </c>
      <c r="F7" s="1" t="s">
        <v>8</v>
      </c>
      <c r="G7" s="31" t="s">
        <v>11</v>
      </c>
      <c r="H7" s="1"/>
      <c r="I7" s="1"/>
    </row>
    <row r="8" spans="2:9" x14ac:dyDescent="0.3">
      <c r="B8">
        <v>6</v>
      </c>
      <c r="C8" s="1" t="s">
        <v>12</v>
      </c>
      <c r="D8" s="1" t="s">
        <v>14</v>
      </c>
      <c r="E8" s="31" t="s">
        <v>11</v>
      </c>
      <c r="F8" s="1" t="s">
        <v>9</v>
      </c>
      <c r="G8" s="31" t="s">
        <v>7</v>
      </c>
      <c r="H8" s="1"/>
      <c r="I8" s="1"/>
    </row>
    <row r="9" spans="2:9" x14ac:dyDescent="0.3">
      <c r="B9">
        <v>7</v>
      </c>
      <c r="C9" s="1" t="s">
        <v>10</v>
      </c>
      <c r="D9" s="1" t="s">
        <v>14</v>
      </c>
      <c r="E9" s="31" t="s">
        <v>11</v>
      </c>
      <c r="F9" s="1" t="s">
        <v>9</v>
      </c>
      <c r="G9" s="31" t="s">
        <v>11</v>
      </c>
      <c r="H9" s="1"/>
      <c r="I9" s="1"/>
    </row>
    <row r="10" spans="2:9" x14ac:dyDescent="0.3">
      <c r="B10">
        <v>8</v>
      </c>
      <c r="C10" s="1" t="s">
        <v>5</v>
      </c>
      <c r="D10" s="1" t="s">
        <v>13</v>
      </c>
      <c r="E10" s="31" t="s">
        <v>7</v>
      </c>
      <c r="F10" s="1" t="s">
        <v>8</v>
      </c>
      <c r="G10" s="31" t="s">
        <v>7</v>
      </c>
      <c r="H10" s="1"/>
      <c r="I10" s="1"/>
    </row>
    <row r="11" spans="2:9" x14ac:dyDescent="0.3">
      <c r="B11">
        <v>9</v>
      </c>
      <c r="C11" s="1" t="s">
        <v>5</v>
      </c>
      <c r="D11" s="1" t="s">
        <v>14</v>
      </c>
      <c r="E11" s="31" t="s">
        <v>11</v>
      </c>
      <c r="F11" s="1" t="s">
        <v>8</v>
      </c>
      <c r="G11" s="31" t="s">
        <v>11</v>
      </c>
      <c r="H11" s="1"/>
      <c r="I11" s="1"/>
    </row>
    <row r="12" spans="2:9" x14ac:dyDescent="0.3">
      <c r="B12">
        <v>10</v>
      </c>
      <c r="C12" s="1" t="s">
        <v>12</v>
      </c>
      <c r="D12" s="1" t="s">
        <v>13</v>
      </c>
      <c r="E12" s="31" t="s">
        <v>11</v>
      </c>
      <c r="F12" s="1" t="s">
        <v>8</v>
      </c>
      <c r="G12" s="31" t="s">
        <v>11</v>
      </c>
      <c r="H12" s="1"/>
      <c r="I12" s="1"/>
    </row>
    <row r="13" spans="2:9" x14ac:dyDescent="0.3">
      <c r="B13">
        <v>11</v>
      </c>
      <c r="C13" s="1" t="s">
        <v>5</v>
      </c>
      <c r="D13" s="1" t="s">
        <v>13</v>
      </c>
      <c r="E13" s="31" t="s">
        <v>11</v>
      </c>
      <c r="F13" s="1" t="s">
        <v>9</v>
      </c>
      <c r="G13" s="31" t="s">
        <v>11</v>
      </c>
      <c r="H13" s="1"/>
      <c r="I13" s="1"/>
    </row>
    <row r="14" spans="2:9" x14ac:dyDescent="0.3">
      <c r="B14">
        <v>12</v>
      </c>
      <c r="C14" s="1" t="s">
        <v>10</v>
      </c>
      <c r="D14" s="1" t="s">
        <v>13</v>
      </c>
      <c r="E14" s="31" t="s">
        <v>7</v>
      </c>
      <c r="F14" s="1" t="s">
        <v>9</v>
      </c>
      <c r="G14" s="31" t="s">
        <v>11</v>
      </c>
      <c r="H14" s="1"/>
      <c r="I14" s="1"/>
    </row>
    <row r="15" spans="2:9" x14ac:dyDescent="0.3">
      <c r="B15">
        <v>13</v>
      </c>
      <c r="C15" s="1" t="s">
        <v>10</v>
      </c>
      <c r="D15" s="1" t="s">
        <v>6</v>
      </c>
      <c r="E15" s="31" t="s">
        <v>11</v>
      </c>
      <c r="F15" s="1" t="s">
        <v>8</v>
      </c>
      <c r="G15" s="31" t="s">
        <v>11</v>
      </c>
      <c r="H15" s="1"/>
      <c r="I15" s="1"/>
    </row>
    <row r="16" spans="2:9" x14ac:dyDescent="0.3">
      <c r="B16">
        <v>14</v>
      </c>
      <c r="C16" s="1" t="s">
        <v>12</v>
      </c>
      <c r="D16" s="1" t="s">
        <v>13</v>
      </c>
      <c r="E16" s="31" t="s">
        <v>7</v>
      </c>
      <c r="F16" s="1" t="s">
        <v>9</v>
      </c>
      <c r="G16" s="31" t="s">
        <v>7</v>
      </c>
      <c r="H16" s="1"/>
      <c r="I16" s="1"/>
    </row>
    <row r="21" spans="1:9" x14ac:dyDescent="0.3">
      <c r="B21" t="s">
        <v>44</v>
      </c>
    </row>
    <row r="24" spans="1:9" x14ac:dyDescent="0.3">
      <c r="B24" t="s">
        <v>47</v>
      </c>
    </row>
    <row r="27" spans="1:9" x14ac:dyDescent="0.3">
      <c r="A27" t="s">
        <v>45</v>
      </c>
      <c r="F27" t="s">
        <v>46</v>
      </c>
    </row>
    <row r="29" spans="1:9" x14ac:dyDescent="0.3">
      <c r="A29" t="s">
        <v>15</v>
      </c>
      <c r="B29" s="1" t="s">
        <v>2</v>
      </c>
      <c r="C29" s="1" t="s">
        <v>4</v>
      </c>
      <c r="F29" t="s">
        <v>15</v>
      </c>
      <c r="G29" s="1" t="s">
        <v>2</v>
      </c>
      <c r="H29" s="1" t="s">
        <v>4</v>
      </c>
      <c r="I29" s="1"/>
    </row>
    <row r="30" spans="1:9" x14ac:dyDescent="0.3">
      <c r="A30">
        <v>1</v>
      </c>
      <c r="B30" t="s">
        <v>7</v>
      </c>
      <c r="C30" s="1" t="str">
        <f>VLOOKUP(A30,$B$3:$G$16,6,9)</f>
        <v>no</v>
      </c>
      <c r="F30">
        <v>5</v>
      </c>
      <c r="G30" t="s">
        <v>11</v>
      </c>
      <c r="H30" s="1" t="str">
        <f>VLOOKUP(F30,$B$3:$G$16,6,9)</f>
        <v>yes</v>
      </c>
      <c r="I30" s="1"/>
    </row>
    <row r="31" spans="1:9" x14ac:dyDescent="0.3">
      <c r="A31">
        <v>2</v>
      </c>
      <c r="B31" t="s">
        <v>7</v>
      </c>
      <c r="C31" s="1" t="str">
        <f t="shared" ref="C31:C36" si="0">VLOOKUP(A31,$B$3:$G$16,6,9)</f>
        <v>no</v>
      </c>
      <c r="F31">
        <v>6</v>
      </c>
      <c r="G31" t="s">
        <v>11</v>
      </c>
      <c r="H31" s="1" t="str">
        <f t="shared" ref="H31:H36" si="1">VLOOKUP(F31,$B$3:$G$16,6,9)</f>
        <v>no</v>
      </c>
      <c r="I31" s="1"/>
    </row>
    <row r="32" spans="1:9" x14ac:dyDescent="0.3">
      <c r="A32">
        <v>3</v>
      </c>
      <c r="B32" t="s">
        <v>7</v>
      </c>
      <c r="C32" s="1" t="str">
        <f t="shared" si="0"/>
        <v>yes</v>
      </c>
      <c r="F32">
        <v>7</v>
      </c>
      <c r="G32" t="s">
        <v>11</v>
      </c>
      <c r="H32" s="1" t="str">
        <f t="shared" si="1"/>
        <v>yes</v>
      </c>
      <c r="I32" s="1"/>
    </row>
    <row r="33" spans="1:9" x14ac:dyDescent="0.3">
      <c r="A33">
        <v>4</v>
      </c>
      <c r="B33" t="s">
        <v>7</v>
      </c>
      <c r="C33" s="1" t="str">
        <f t="shared" si="0"/>
        <v>yes</v>
      </c>
      <c r="F33">
        <v>9</v>
      </c>
      <c r="G33" t="s">
        <v>11</v>
      </c>
      <c r="H33" s="1" t="str">
        <f t="shared" si="1"/>
        <v>yes</v>
      </c>
      <c r="I33" s="1"/>
    </row>
    <row r="34" spans="1:9" x14ac:dyDescent="0.3">
      <c r="A34">
        <v>8</v>
      </c>
      <c r="B34" t="s">
        <v>7</v>
      </c>
      <c r="C34" s="1" t="str">
        <f t="shared" si="0"/>
        <v>no</v>
      </c>
      <c r="F34">
        <v>10</v>
      </c>
      <c r="G34" t="s">
        <v>11</v>
      </c>
      <c r="H34" s="1" t="str">
        <f t="shared" si="1"/>
        <v>yes</v>
      </c>
      <c r="I34" s="1"/>
    </row>
    <row r="35" spans="1:9" x14ac:dyDescent="0.3">
      <c r="A35">
        <v>12</v>
      </c>
      <c r="B35" t="s">
        <v>7</v>
      </c>
      <c r="C35" s="1" t="str">
        <f t="shared" si="0"/>
        <v>yes</v>
      </c>
      <c r="F35">
        <v>11</v>
      </c>
      <c r="G35" t="s">
        <v>11</v>
      </c>
      <c r="H35" s="1" t="str">
        <f t="shared" si="1"/>
        <v>yes</v>
      </c>
      <c r="I35" s="1"/>
    </row>
    <row r="36" spans="1:9" x14ac:dyDescent="0.3">
      <c r="A36">
        <v>14</v>
      </c>
      <c r="B36" t="s">
        <v>7</v>
      </c>
      <c r="C36" s="1" t="str">
        <f t="shared" si="0"/>
        <v>no</v>
      </c>
      <c r="F36">
        <v>13</v>
      </c>
      <c r="G36" t="s">
        <v>11</v>
      </c>
      <c r="H36" s="1" t="str">
        <f t="shared" si="1"/>
        <v>yes</v>
      </c>
      <c r="I36" s="1"/>
    </row>
    <row r="39" spans="1:9" x14ac:dyDescent="0.3">
      <c r="A39" t="s">
        <v>48</v>
      </c>
      <c r="F39" t="s">
        <v>49</v>
      </c>
    </row>
    <row r="42" spans="1:9" x14ac:dyDescent="0.3">
      <c r="A42" t="s">
        <v>30</v>
      </c>
      <c r="B42" t="s">
        <v>17</v>
      </c>
      <c r="C42" t="s">
        <v>18</v>
      </c>
      <c r="D42" t="s">
        <v>20</v>
      </c>
      <c r="F42" t="s">
        <v>30</v>
      </c>
      <c r="G42" t="s">
        <v>17</v>
      </c>
      <c r="H42" t="s">
        <v>18</v>
      </c>
      <c r="I42" t="s">
        <v>20</v>
      </c>
    </row>
    <row r="43" spans="1:9" x14ac:dyDescent="0.3">
      <c r="A43" s="2" t="s">
        <v>11</v>
      </c>
      <c r="B43">
        <f>COUNTIF($C$30:$C$36,A43)</f>
        <v>3</v>
      </c>
      <c r="C43" s="5">
        <f>+B43/$B$45</f>
        <v>0.42857142857142855</v>
      </c>
      <c r="D43" s="7">
        <f>+LOG(C43,2)</f>
        <v>-1.2223924213364481</v>
      </c>
      <c r="F43" s="2" t="s">
        <v>11</v>
      </c>
      <c r="G43">
        <f>COUNTIF($H$30:$H$36,F43)</f>
        <v>6</v>
      </c>
      <c r="H43" s="5">
        <f>+G43/$G$45</f>
        <v>0.8571428571428571</v>
      </c>
      <c r="I43" s="7">
        <f>+LOG(H43,2)</f>
        <v>-0.22239242133644802</v>
      </c>
    </row>
    <row r="44" spans="1:9" x14ac:dyDescent="0.3">
      <c r="A44" s="2" t="s">
        <v>7</v>
      </c>
      <c r="B44">
        <f>COUNTIF($C$30:$C$36,A44)</f>
        <v>4</v>
      </c>
      <c r="C44" s="5">
        <f>+B44/$B$45</f>
        <v>0.5714285714285714</v>
      </c>
      <c r="D44" s="7">
        <f t="shared" ref="D44" si="2">+LOG(C44,2)</f>
        <v>-0.80735492205760429</v>
      </c>
      <c r="F44" s="2" t="s">
        <v>7</v>
      </c>
      <c r="G44">
        <f>COUNTIF($H$30:$H$36,F44)</f>
        <v>1</v>
      </c>
      <c r="H44" s="5">
        <f>+G44/$G$45</f>
        <v>0.14285714285714285</v>
      </c>
      <c r="I44" s="7">
        <f t="shared" ref="I44" si="3">+LOG(H44,2)</f>
        <v>-2.8073549220576046</v>
      </c>
    </row>
    <row r="45" spans="1:9" x14ac:dyDescent="0.3">
      <c r="A45" s="1" t="s">
        <v>19</v>
      </c>
      <c r="B45">
        <f>SUM(B43:B44)</f>
        <v>7</v>
      </c>
      <c r="C45" s="5">
        <f>SUM(C43:C44)</f>
        <v>1</v>
      </c>
      <c r="F45" s="1" t="s">
        <v>19</v>
      </c>
      <c r="G45">
        <f>SUM(G43:G44)</f>
        <v>7</v>
      </c>
      <c r="H45" s="5">
        <f>SUM(H43:H44)</f>
        <v>1</v>
      </c>
    </row>
    <row r="47" spans="1:9" x14ac:dyDescent="0.3">
      <c r="B47" s="8" t="s">
        <v>50</v>
      </c>
      <c r="C47" s="12"/>
      <c r="D47" s="9">
        <f>-SUMPRODUCT(C43:C44,D43:D44)</f>
        <v>0.98522813603425163</v>
      </c>
      <c r="G47" s="8" t="s">
        <v>119</v>
      </c>
      <c r="H47" s="12"/>
      <c r="I47" s="9">
        <f>-SUMPRODUCT(H43:H44,I43:I44)</f>
        <v>0.59167277858232747</v>
      </c>
    </row>
    <row r="48" spans="1:9" x14ac:dyDescent="0.3">
      <c r="C48" s="26" t="s">
        <v>51</v>
      </c>
      <c r="H48" s="26" t="s">
        <v>51</v>
      </c>
    </row>
    <row r="51" spans="1:8" x14ac:dyDescent="0.3">
      <c r="F51" t="s">
        <v>53</v>
      </c>
      <c r="G51" t="s">
        <v>54</v>
      </c>
    </row>
    <row r="52" spans="1:8" x14ac:dyDescent="0.3">
      <c r="E52" t="s">
        <v>55</v>
      </c>
      <c r="F52">
        <f>+B45/(B45+G45)</f>
        <v>0.5</v>
      </c>
      <c r="G52" s="7">
        <f>+D47</f>
        <v>0.98522813603425163</v>
      </c>
    </row>
    <row r="53" spans="1:8" x14ac:dyDescent="0.3">
      <c r="E53" t="s">
        <v>56</v>
      </c>
      <c r="F53">
        <f>+G45/(B45+G45)</f>
        <v>0.5</v>
      </c>
      <c r="G53" s="7">
        <f>+I47</f>
        <v>0.59167277858232747</v>
      </c>
    </row>
    <row r="54" spans="1:8" ht="15.6" x14ac:dyDescent="0.3">
      <c r="D54" s="14" t="s">
        <v>52</v>
      </c>
      <c r="E54" s="14"/>
      <c r="F54" s="14"/>
      <c r="G54" s="15">
        <f>F52*G52+F53*G53</f>
        <v>0.78845045730828955</v>
      </c>
    </row>
    <row r="55" spans="1:8" x14ac:dyDescent="0.3">
      <c r="F55" t="s">
        <v>63</v>
      </c>
    </row>
    <row r="59" spans="1:8" x14ac:dyDescent="0.3">
      <c r="A59" t="s">
        <v>36</v>
      </c>
    </row>
    <row r="61" spans="1:8" x14ac:dyDescent="0.3">
      <c r="A61" t="s">
        <v>30</v>
      </c>
      <c r="B61" t="s">
        <v>2</v>
      </c>
      <c r="C61" t="s">
        <v>35</v>
      </c>
      <c r="D61" t="s">
        <v>17</v>
      </c>
      <c r="E61" t="s">
        <v>57</v>
      </c>
      <c r="F61" t="s">
        <v>58</v>
      </c>
      <c r="G61" t="s">
        <v>59</v>
      </c>
      <c r="H61" t="s">
        <v>60</v>
      </c>
    </row>
    <row r="62" spans="1:8" x14ac:dyDescent="0.3">
      <c r="A62" t="s">
        <v>31</v>
      </c>
      <c r="B62" t="s">
        <v>7</v>
      </c>
      <c r="C62" t="s">
        <v>7</v>
      </c>
      <c r="D62">
        <f>COUNTIFS($E$3:$E$16,B62,$G$3:$G$16,C62)</f>
        <v>4</v>
      </c>
      <c r="E62" s="5">
        <f>+D62/$D$66</f>
        <v>0.2857142857142857</v>
      </c>
      <c r="F62" s="16">
        <f>COUNTIF($E$3:$E$16,B62)/$D$66</f>
        <v>0.5</v>
      </c>
      <c r="G62" s="7">
        <f>+F62/E62</f>
        <v>1.75</v>
      </c>
      <c r="H62" s="7">
        <f>LOG(G62,2)</f>
        <v>0.80735492205760406</v>
      </c>
    </row>
    <row r="63" spans="1:8" x14ac:dyDescent="0.3">
      <c r="A63" t="s">
        <v>32</v>
      </c>
      <c r="B63" t="s">
        <v>11</v>
      </c>
      <c r="C63" t="s">
        <v>7</v>
      </c>
      <c r="D63">
        <f t="shared" ref="D63:D65" si="4">COUNTIFS($E$3:$E$16,B63,$G$3:$G$16,C63)</f>
        <v>1</v>
      </c>
      <c r="E63" s="5">
        <f t="shared" ref="E63:E65" si="5">+D63/$D$66</f>
        <v>7.1428571428571425E-2</v>
      </c>
      <c r="F63" s="16">
        <f>COUNTIF($E$3:$E$16,B63)/$D$66</f>
        <v>0.5</v>
      </c>
      <c r="G63" s="7">
        <f t="shared" ref="G63:G65" si="6">+F63/E63</f>
        <v>7</v>
      </c>
      <c r="H63" s="7">
        <f t="shared" ref="H63:H65" si="7">LOG(G63,2)</f>
        <v>2.8073549220576042</v>
      </c>
    </row>
    <row r="64" spans="1:8" x14ac:dyDescent="0.3">
      <c r="A64" t="s">
        <v>33</v>
      </c>
      <c r="B64" t="s">
        <v>7</v>
      </c>
      <c r="C64" t="s">
        <v>11</v>
      </c>
      <c r="D64">
        <f t="shared" si="4"/>
        <v>3</v>
      </c>
      <c r="E64" s="5">
        <f t="shared" si="5"/>
        <v>0.21428571428571427</v>
      </c>
      <c r="F64" s="16">
        <f>COUNTIF($E$3:$E$16,B64)/$D$66</f>
        <v>0.5</v>
      </c>
      <c r="G64" s="7">
        <f t="shared" si="6"/>
        <v>2.3333333333333335</v>
      </c>
      <c r="H64" s="7">
        <f t="shared" si="7"/>
        <v>1.2223924213364481</v>
      </c>
    </row>
    <row r="65" spans="1:8" x14ac:dyDescent="0.3">
      <c r="A65" t="s">
        <v>34</v>
      </c>
      <c r="B65" t="s">
        <v>11</v>
      </c>
      <c r="C65" t="s">
        <v>11</v>
      </c>
      <c r="D65">
        <f t="shared" si="4"/>
        <v>6</v>
      </c>
      <c r="E65" s="5">
        <f t="shared" si="5"/>
        <v>0.42857142857142855</v>
      </c>
      <c r="F65" s="16">
        <f>COUNTIF($E$3:$E$16,B65)/$D$66</f>
        <v>0.5</v>
      </c>
      <c r="G65" s="7">
        <f t="shared" si="6"/>
        <v>1.1666666666666667</v>
      </c>
      <c r="H65" s="7">
        <f t="shared" si="7"/>
        <v>0.22239242133644802</v>
      </c>
    </row>
    <row r="66" spans="1:8" x14ac:dyDescent="0.3">
      <c r="D66">
        <f>SUM(D62:D65)</f>
        <v>14</v>
      </c>
    </row>
    <row r="68" spans="1:8" ht="15.6" x14ac:dyDescent="0.3">
      <c r="E68" s="14" t="s">
        <v>52</v>
      </c>
      <c r="F68" s="14"/>
      <c r="G68" s="14"/>
      <c r="H68" s="15">
        <f>SUMPRODUCT(E62:E65,H62:H65)</f>
        <v>0.78845045730828944</v>
      </c>
    </row>
    <row r="69" spans="1:8" x14ac:dyDescent="0.3">
      <c r="G69" s="26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28" zoomScale="130" zoomScaleNormal="130" workbookViewId="0">
      <selection activeCell="J28" sqref="J28"/>
    </sheetView>
  </sheetViews>
  <sheetFormatPr baseColWidth="10" defaultColWidth="8.88671875" defaultRowHeight="14.4" x14ac:dyDescent="0.3"/>
  <cols>
    <col min="1" max="1" width="33.44140625" customWidth="1"/>
    <col min="3" max="3" width="14" bestFit="1" customWidth="1"/>
    <col min="4" max="4" width="25.33203125" customWidth="1"/>
    <col min="6" max="6" width="12" bestFit="1" customWidth="1"/>
    <col min="7" max="7" width="18.88671875" bestFit="1" customWidth="1"/>
    <col min="8" max="9" width="23.6640625" bestFit="1" customWidth="1"/>
  </cols>
  <sheetData>
    <row r="2" spans="2:9" x14ac:dyDescent="0.3">
      <c r="B2" t="s">
        <v>15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/>
    </row>
    <row r="3" spans="2:9" x14ac:dyDescent="0.3">
      <c r="B3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7</v>
      </c>
      <c r="H3" s="1"/>
      <c r="I3" s="1"/>
    </row>
    <row r="4" spans="2:9" x14ac:dyDescent="0.3">
      <c r="B4">
        <v>2</v>
      </c>
      <c r="C4" s="1" t="s">
        <v>5</v>
      </c>
      <c r="D4" s="1" t="s">
        <v>6</v>
      </c>
      <c r="E4" s="1" t="s">
        <v>7</v>
      </c>
      <c r="F4" s="1" t="s">
        <v>9</v>
      </c>
      <c r="G4" s="1" t="s">
        <v>7</v>
      </c>
      <c r="H4" s="1"/>
      <c r="I4" s="1"/>
    </row>
    <row r="5" spans="2:9" x14ac:dyDescent="0.3">
      <c r="B5">
        <v>3</v>
      </c>
      <c r="C5" s="1" t="s">
        <v>10</v>
      </c>
      <c r="D5" s="1" t="s">
        <v>6</v>
      </c>
      <c r="E5" s="1" t="s">
        <v>7</v>
      </c>
      <c r="F5" s="1" t="s">
        <v>8</v>
      </c>
      <c r="G5" s="1" t="s">
        <v>11</v>
      </c>
      <c r="H5" s="1"/>
      <c r="I5" s="1"/>
    </row>
    <row r="6" spans="2:9" x14ac:dyDescent="0.3">
      <c r="B6">
        <v>4</v>
      </c>
      <c r="C6" s="1" t="s">
        <v>12</v>
      </c>
      <c r="D6" s="1" t="s">
        <v>13</v>
      </c>
      <c r="E6" s="1" t="s">
        <v>7</v>
      </c>
      <c r="F6" s="1" t="s">
        <v>8</v>
      </c>
      <c r="G6" s="1" t="s">
        <v>11</v>
      </c>
      <c r="H6" s="1"/>
      <c r="I6" s="1"/>
    </row>
    <row r="7" spans="2:9" x14ac:dyDescent="0.3">
      <c r="B7">
        <v>5</v>
      </c>
      <c r="C7" s="1" t="s">
        <v>12</v>
      </c>
      <c r="D7" s="1" t="s">
        <v>14</v>
      </c>
      <c r="E7" s="1" t="s">
        <v>11</v>
      </c>
      <c r="F7" s="1" t="s">
        <v>8</v>
      </c>
      <c r="G7" s="1" t="s">
        <v>11</v>
      </c>
      <c r="H7" s="1"/>
      <c r="I7" s="1"/>
    </row>
    <row r="8" spans="2:9" x14ac:dyDescent="0.3">
      <c r="B8">
        <v>6</v>
      </c>
      <c r="C8" s="1" t="s">
        <v>12</v>
      </c>
      <c r="D8" s="1" t="s">
        <v>14</v>
      </c>
      <c r="E8" s="1" t="s">
        <v>11</v>
      </c>
      <c r="F8" s="1" t="s">
        <v>9</v>
      </c>
      <c r="G8" s="1" t="s">
        <v>7</v>
      </c>
      <c r="H8" s="1"/>
      <c r="I8" s="1"/>
    </row>
    <row r="9" spans="2:9" x14ac:dyDescent="0.3">
      <c r="B9">
        <v>7</v>
      </c>
      <c r="C9" s="1" t="s">
        <v>10</v>
      </c>
      <c r="D9" s="1" t="s">
        <v>14</v>
      </c>
      <c r="E9" s="1" t="s">
        <v>11</v>
      </c>
      <c r="F9" s="1" t="s">
        <v>9</v>
      </c>
      <c r="G9" s="1" t="s">
        <v>11</v>
      </c>
      <c r="H9" s="1"/>
      <c r="I9" s="1"/>
    </row>
    <row r="10" spans="2:9" x14ac:dyDescent="0.3">
      <c r="B10">
        <v>8</v>
      </c>
      <c r="C10" s="1" t="s">
        <v>5</v>
      </c>
      <c r="D10" s="1" t="s">
        <v>13</v>
      </c>
      <c r="E10" s="1" t="s">
        <v>7</v>
      </c>
      <c r="F10" s="1" t="s">
        <v>8</v>
      </c>
      <c r="G10" s="1" t="s">
        <v>7</v>
      </c>
      <c r="H10" s="1"/>
      <c r="I10" s="1"/>
    </row>
    <row r="11" spans="2:9" x14ac:dyDescent="0.3">
      <c r="B11">
        <v>9</v>
      </c>
      <c r="C11" s="1" t="s">
        <v>5</v>
      </c>
      <c r="D11" s="1" t="s">
        <v>14</v>
      </c>
      <c r="E11" s="1" t="s">
        <v>11</v>
      </c>
      <c r="F11" s="1" t="s">
        <v>8</v>
      </c>
      <c r="G11" s="1" t="s">
        <v>11</v>
      </c>
      <c r="H11" s="1"/>
      <c r="I11" s="1"/>
    </row>
    <row r="12" spans="2:9" x14ac:dyDescent="0.3">
      <c r="B12">
        <v>10</v>
      </c>
      <c r="C12" s="1" t="s">
        <v>12</v>
      </c>
      <c r="D12" s="1" t="s">
        <v>13</v>
      </c>
      <c r="E12" s="1" t="s">
        <v>11</v>
      </c>
      <c r="F12" s="1" t="s">
        <v>8</v>
      </c>
      <c r="G12" s="1" t="s">
        <v>11</v>
      </c>
      <c r="H12" s="1"/>
      <c r="I12" s="1"/>
    </row>
    <row r="13" spans="2:9" x14ac:dyDescent="0.3">
      <c r="B13">
        <v>11</v>
      </c>
      <c r="C13" s="1" t="s">
        <v>5</v>
      </c>
      <c r="D13" s="1" t="s">
        <v>13</v>
      </c>
      <c r="E13" s="1" t="s">
        <v>11</v>
      </c>
      <c r="F13" s="1" t="s">
        <v>9</v>
      </c>
      <c r="G13" s="1" t="s">
        <v>11</v>
      </c>
      <c r="H13" s="1"/>
      <c r="I13" s="1"/>
    </row>
    <row r="14" spans="2:9" x14ac:dyDescent="0.3">
      <c r="B14">
        <v>12</v>
      </c>
      <c r="C14" s="1" t="s">
        <v>10</v>
      </c>
      <c r="D14" s="1" t="s">
        <v>13</v>
      </c>
      <c r="E14" s="1" t="s">
        <v>7</v>
      </c>
      <c r="F14" s="1" t="s">
        <v>9</v>
      </c>
      <c r="G14" s="1" t="s">
        <v>11</v>
      </c>
      <c r="H14" s="1"/>
      <c r="I14" s="1"/>
    </row>
    <row r="15" spans="2:9" x14ac:dyDescent="0.3">
      <c r="B15">
        <v>13</v>
      </c>
      <c r="C15" s="1" t="s">
        <v>10</v>
      </c>
      <c r="D15" s="1" t="s">
        <v>6</v>
      </c>
      <c r="E15" s="1" t="s">
        <v>11</v>
      </c>
      <c r="F15" s="1" t="s">
        <v>8</v>
      </c>
      <c r="G15" s="1" t="s">
        <v>11</v>
      </c>
      <c r="H15" s="1"/>
      <c r="I15" s="1"/>
    </row>
    <row r="16" spans="2:9" x14ac:dyDescent="0.3">
      <c r="B16">
        <v>14</v>
      </c>
      <c r="C16" s="1" t="s">
        <v>12</v>
      </c>
      <c r="D16" s="1" t="s">
        <v>13</v>
      </c>
      <c r="E16" s="1" t="s">
        <v>7</v>
      </c>
      <c r="F16" s="1" t="s">
        <v>9</v>
      </c>
      <c r="G16" s="1" t="s">
        <v>7</v>
      </c>
      <c r="H16" s="1"/>
      <c r="I16" s="1"/>
    </row>
    <row r="20" spans="1:10" x14ac:dyDescent="0.3">
      <c r="A20" t="s">
        <v>61</v>
      </c>
    </row>
    <row r="24" spans="1:10" x14ac:dyDescent="0.3">
      <c r="A24" t="s">
        <v>64</v>
      </c>
      <c r="E24" s="22" t="s">
        <v>62</v>
      </c>
      <c r="F24" s="22"/>
      <c r="G24" s="22"/>
      <c r="H24" s="22"/>
      <c r="I24" s="22"/>
      <c r="J24" s="21">
        <f>entropia!O26</f>
        <v>0.94028595867063092</v>
      </c>
    </row>
    <row r="25" spans="1:10" x14ac:dyDescent="0.3">
      <c r="A25" t="s">
        <v>65</v>
      </c>
      <c r="E25" s="25" t="s">
        <v>63</v>
      </c>
      <c r="F25" s="13"/>
      <c r="G25" s="13"/>
      <c r="H25" s="13"/>
      <c r="I25" s="13"/>
      <c r="J25" s="23">
        <f>'entropia condicional'!G54</f>
        <v>0.78845045730828955</v>
      </c>
    </row>
    <row r="27" spans="1:10" x14ac:dyDescent="0.3">
      <c r="A27" t="s">
        <v>66</v>
      </c>
      <c r="E27" s="10" t="s">
        <v>92</v>
      </c>
      <c r="F27" s="10"/>
      <c r="G27" s="10"/>
      <c r="H27" s="10"/>
      <c r="I27" s="24" t="s">
        <v>71</v>
      </c>
      <c r="J27" s="32">
        <f>+J24-J25</f>
        <v>0.15183550136234136</v>
      </c>
    </row>
    <row r="32" spans="1:10" x14ac:dyDescent="0.3">
      <c r="A32" t="s">
        <v>36</v>
      </c>
    </row>
    <row r="34" spans="1:9" x14ac:dyDescent="0.3">
      <c r="A34" t="s">
        <v>30</v>
      </c>
      <c r="B34" t="s">
        <v>2</v>
      </c>
      <c r="C34" t="s">
        <v>35</v>
      </c>
      <c r="D34" t="s">
        <v>17</v>
      </c>
      <c r="E34" t="s">
        <v>57</v>
      </c>
      <c r="F34" t="s">
        <v>58</v>
      </c>
      <c r="G34" t="s">
        <v>67</v>
      </c>
      <c r="H34" t="s">
        <v>68</v>
      </c>
      <c r="I34" t="s">
        <v>69</v>
      </c>
    </row>
    <row r="35" spans="1:9" x14ac:dyDescent="0.3">
      <c r="A35" t="s">
        <v>31</v>
      </c>
      <c r="B35" t="s">
        <v>7</v>
      </c>
      <c r="C35" t="s">
        <v>7</v>
      </c>
      <c r="D35">
        <f>COUNTIFS($E$3:$E$16,B35,$G$3:$G$16,C35)</f>
        <v>4</v>
      </c>
      <c r="E35" s="5">
        <f>+D35/$D$39</f>
        <v>0.2857142857142857</v>
      </c>
      <c r="F35" s="16">
        <f>COUNTIF($E$3:$E$16,B35)/$D$39</f>
        <v>0.5</v>
      </c>
      <c r="G35" s="5">
        <f>COUNTIF($G$3:$G$16,C35)/$D$39</f>
        <v>0.35714285714285715</v>
      </c>
      <c r="H35" s="7">
        <f>+E35/(F35*G35)</f>
        <v>1.5999999999999999</v>
      </c>
      <c r="I35" s="7">
        <f>LOG(H35,2)</f>
        <v>0.6780719051126376</v>
      </c>
    </row>
    <row r="36" spans="1:9" x14ac:dyDescent="0.3">
      <c r="A36" t="s">
        <v>32</v>
      </c>
      <c r="B36" t="s">
        <v>11</v>
      </c>
      <c r="C36" t="s">
        <v>7</v>
      </c>
      <c r="D36">
        <f t="shared" ref="D36:D38" si="0">COUNTIFS($E$3:$E$16,B36,$G$3:$G$16,C36)</f>
        <v>1</v>
      </c>
      <c r="E36" s="5">
        <f t="shared" ref="E36:E38" si="1">+D36/$D$39</f>
        <v>7.1428571428571425E-2</v>
      </c>
      <c r="F36" s="16">
        <f t="shared" ref="F36:F38" si="2">COUNTIF($E$3:$E$16,B36)/$D$39</f>
        <v>0.5</v>
      </c>
      <c r="G36" s="5">
        <f t="shared" ref="G36:G38" si="3">COUNTIF($G$3:$G$16,C36)/$D$39</f>
        <v>0.35714285714285715</v>
      </c>
      <c r="H36" s="7">
        <f t="shared" ref="H36:H38" si="4">+E36/(F36*G36)</f>
        <v>0.39999999999999997</v>
      </c>
      <c r="I36" s="7">
        <f t="shared" ref="I36:I38" si="5">LOG(H36,2)</f>
        <v>-1.3219280948873624</v>
      </c>
    </row>
    <row r="37" spans="1:9" x14ac:dyDescent="0.3">
      <c r="A37" t="s">
        <v>33</v>
      </c>
      <c r="B37" t="s">
        <v>7</v>
      </c>
      <c r="C37" t="s">
        <v>11</v>
      </c>
      <c r="D37">
        <f t="shared" si="0"/>
        <v>3</v>
      </c>
      <c r="E37" s="5">
        <f t="shared" si="1"/>
        <v>0.21428571428571427</v>
      </c>
      <c r="F37" s="16">
        <f t="shared" si="2"/>
        <v>0.5</v>
      </c>
      <c r="G37" s="5">
        <f t="shared" si="3"/>
        <v>0.6428571428571429</v>
      </c>
      <c r="H37" s="7">
        <f t="shared" si="4"/>
        <v>0.66666666666666663</v>
      </c>
      <c r="I37" s="7">
        <f t="shared" si="5"/>
        <v>-0.5849625007211563</v>
      </c>
    </row>
    <row r="38" spans="1:9" x14ac:dyDescent="0.3">
      <c r="A38" t="s">
        <v>34</v>
      </c>
      <c r="B38" t="s">
        <v>11</v>
      </c>
      <c r="C38" t="s">
        <v>11</v>
      </c>
      <c r="D38">
        <f t="shared" si="0"/>
        <v>6</v>
      </c>
      <c r="E38" s="5">
        <f t="shared" si="1"/>
        <v>0.42857142857142855</v>
      </c>
      <c r="F38" s="16">
        <f t="shared" si="2"/>
        <v>0.5</v>
      </c>
      <c r="G38" s="5">
        <f t="shared" si="3"/>
        <v>0.6428571428571429</v>
      </c>
      <c r="H38" s="7">
        <f t="shared" si="4"/>
        <v>1.3333333333333333</v>
      </c>
      <c r="I38" s="7">
        <f t="shared" si="5"/>
        <v>0.4150374992788437</v>
      </c>
    </row>
    <row r="39" spans="1:9" x14ac:dyDescent="0.3">
      <c r="D39">
        <f>SUM(D35:D38)</f>
        <v>14</v>
      </c>
      <c r="E39" s="10" t="s">
        <v>92</v>
      </c>
      <c r="F39" s="10"/>
      <c r="G39" s="10"/>
      <c r="H39" s="24" t="s">
        <v>71</v>
      </c>
      <c r="I39" s="11">
        <f>SUMPRODUCT(E35:E38,I35:I38)</f>
        <v>0.15183550136234153</v>
      </c>
    </row>
    <row r="43" spans="1:9" x14ac:dyDescent="0.3">
      <c r="E43" s="10" t="s">
        <v>92</v>
      </c>
      <c r="F43" s="10"/>
      <c r="G43" s="10"/>
      <c r="H43" s="24" t="s">
        <v>71</v>
      </c>
      <c r="I43" s="11">
        <f>+entropia!E38+entropia!O26-'entropia conjunta'!G28</f>
        <v>0.15183550136234159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topLeftCell="A19" zoomScaleNormal="100" workbookViewId="0">
      <selection activeCell="G34" sqref="G34"/>
    </sheetView>
  </sheetViews>
  <sheetFormatPr baseColWidth="10" defaultColWidth="8.88671875" defaultRowHeight="14.4" x14ac:dyDescent="0.3"/>
  <cols>
    <col min="1" max="1" width="33.44140625" customWidth="1"/>
    <col min="2" max="2" width="11.88671875" bestFit="1" customWidth="1"/>
    <col min="3" max="3" width="14" customWidth="1"/>
    <col min="4" max="4" width="25.33203125" customWidth="1"/>
    <col min="6" max="6" width="12" customWidth="1"/>
    <col min="7" max="7" width="18.88671875" customWidth="1"/>
    <col min="8" max="8" width="27.6640625" bestFit="1" customWidth="1"/>
    <col min="9" max="9" width="23.6640625" customWidth="1"/>
  </cols>
  <sheetData>
    <row r="2" spans="2:9" x14ac:dyDescent="0.3">
      <c r="B2" t="s">
        <v>15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/>
    </row>
    <row r="3" spans="2:9" x14ac:dyDescent="0.3">
      <c r="B3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7</v>
      </c>
      <c r="H3" s="1"/>
      <c r="I3" s="1"/>
    </row>
    <row r="4" spans="2:9" x14ac:dyDescent="0.3">
      <c r="B4">
        <v>2</v>
      </c>
      <c r="C4" s="1" t="s">
        <v>5</v>
      </c>
      <c r="D4" s="1" t="s">
        <v>6</v>
      </c>
      <c r="E4" s="1" t="s">
        <v>7</v>
      </c>
      <c r="F4" s="1" t="s">
        <v>9</v>
      </c>
      <c r="G4" s="1" t="s">
        <v>7</v>
      </c>
      <c r="H4" s="1"/>
      <c r="I4" s="1"/>
    </row>
    <row r="5" spans="2:9" x14ac:dyDescent="0.3">
      <c r="B5">
        <v>3</v>
      </c>
      <c r="C5" s="1" t="s">
        <v>10</v>
      </c>
      <c r="D5" s="1" t="s">
        <v>6</v>
      </c>
      <c r="E5" s="1" t="s">
        <v>7</v>
      </c>
      <c r="F5" s="1" t="s">
        <v>8</v>
      </c>
      <c r="G5" s="1" t="s">
        <v>11</v>
      </c>
      <c r="H5" s="1"/>
      <c r="I5" s="1"/>
    </row>
    <row r="6" spans="2:9" x14ac:dyDescent="0.3">
      <c r="B6">
        <v>4</v>
      </c>
      <c r="C6" s="1" t="s">
        <v>12</v>
      </c>
      <c r="D6" s="1" t="s">
        <v>13</v>
      </c>
      <c r="E6" s="1" t="s">
        <v>7</v>
      </c>
      <c r="F6" s="1" t="s">
        <v>8</v>
      </c>
      <c r="G6" s="1" t="s">
        <v>11</v>
      </c>
      <c r="H6" s="1"/>
      <c r="I6" s="1"/>
    </row>
    <row r="7" spans="2:9" x14ac:dyDescent="0.3">
      <c r="B7">
        <v>5</v>
      </c>
      <c r="C7" s="1" t="s">
        <v>12</v>
      </c>
      <c r="D7" s="1" t="s">
        <v>14</v>
      </c>
      <c r="E7" s="1" t="s">
        <v>11</v>
      </c>
      <c r="F7" s="1" t="s">
        <v>8</v>
      </c>
      <c r="G7" s="1" t="s">
        <v>11</v>
      </c>
      <c r="H7" s="1"/>
      <c r="I7" s="1"/>
    </row>
    <row r="8" spans="2:9" x14ac:dyDescent="0.3">
      <c r="B8">
        <v>6</v>
      </c>
      <c r="C8" s="1" t="s">
        <v>12</v>
      </c>
      <c r="D8" s="1" t="s">
        <v>14</v>
      </c>
      <c r="E8" s="1" t="s">
        <v>11</v>
      </c>
      <c r="F8" s="1" t="s">
        <v>9</v>
      </c>
      <c r="G8" s="1" t="s">
        <v>7</v>
      </c>
      <c r="H8" s="1"/>
      <c r="I8" s="1"/>
    </row>
    <row r="9" spans="2:9" x14ac:dyDescent="0.3">
      <c r="B9">
        <v>7</v>
      </c>
      <c r="C9" s="1" t="s">
        <v>10</v>
      </c>
      <c r="D9" s="1" t="s">
        <v>14</v>
      </c>
      <c r="E9" s="1" t="s">
        <v>11</v>
      </c>
      <c r="F9" s="1" t="s">
        <v>9</v>
      </c>
      <c r="G9" s="1" t="s">
        <v>11</v>
      </c>
      <c r="H9" s="1"/>
      <c r="I9" s="1"/>
    </row>
    <row r="10" spans="2:9" x14ac:dyDescent="0.3">
      <c r="B10">
        <v>8</v>
      </c>
      <c r="C10" s="1" t="s">
        <v>5</v>
      </c>
      <c r="D10" s="1" t="s">
        <v>13</v>
      </c>
      <c r="E10" s="1" t="s">
        <v>7</v>
      </c>
      <c r="F10" s="1" t="s">
        <v>8</v>
      </c>
      <c r="G10" s="1" t="s">
        <v>7</v>
      </c>
      <c r="H10" s="1"/>
      <c r="I10" s="1"/>
    </row>
    <row r="11" spans="2:9" x14ac:dyDescent="0.3">
      <c r="B11">
        <v>9</v>
      </c>
      <c r="C11" s="1" t="s">
        <v>5</v>
      </c>
      <c r="D11" s="1" t="s">
        <v>14</v>
      </c>
      <c r="E11" s="1" t="s">
        <v>11</v>
      </c>
      <c r="F11" s="1" t="s">
        <v>8</v>
      </c>
      <c r="G11" s="1" t="s">
        <v>11</v>
      </c>
      <c r="H11" s="1"/>
      <c r="I11" s="1"/>
    </row>
    <row r="12" spans="2:9" x14ac:dyDescent="0.3">
      <c r="B12">
        <v>10</v>
      </c>
      <c r="C12" s="1" t="s">
        <v>12</v>
      </c>
      <c r="D12" s="1" t="s">
        <v>13</v>
      </c>
      <c r="E12" s="1" t="s">
        <v>11</v>
      </c>
      <c r="F12" s="1" t="s">
        <v>8</v>
      </c>
      <c r="G12" s="1" t="s">
        <v>11</v>
      </c>
      <c r="H12" s="1"/>
      <c r="I12" s="1"/>
    </row>
    <row r="13" spans="2:9" x14ac:dyDescent="0.3">
      <c r="B13">
        <v>11</v>
      </c>
      <c r="C13" s="1" t="s">
        <v>5</v>
      </c>
      <c r="D13" s="1" t="s">
        <v>13</v>
      </c>
      <c r="E13" s="1" t="s">
        <v>11</v>
      </c>
      <c r="F13" s="1" t="s">
        <v>9</v>
      </c>
      <c r="G13" s="1" t="s">
        <v>11</v>
      </c>
      <c r="H13" s="1"/>
      <c r="I13" s="1"/>
    </row>
    <row r="14" spans="2:9" x14ac:dyDescent="0.3">
      <c r="B14">
        <v>12</v>
      </c>
      <c r="C14" s="1" t="s">
        <v>10</v>
      </c>
      <c r="D14" s="1" t="s">
        <v>13</v>
      </c>
      <c r="E14" s="1" t="s">
        <v>7</v>
      </c>
      <c r="F14" s="1" t="s">
        <v>9</v>
      </c>
      <c r="G14" s="1" t="s">
        <v>11</v>
      </c>
      <c r="H14" s="1"/>
      <c r="I14" s="1"/>
    </row>
    <row r="15" spans="2:9" x14ac:dyDescent="0.3">
      <c r="B15">
        <v>13</v>
      </c>
      <c r="C15" s="1" t="s">
        <v>10</v>
      </c>
      <c r="D15" s="1" t="s">
        <v>6</v>
      </c>
      <c r="E15" s="1" t="s">
        <v>11</v>
      </c>
      <c r="F15" s="1" t="s">
        <v>8</v>
      </c>
      <c r="G15" s="1" t="s">
        <v>11</v>
      </c>
      <c r="H15" s="1"/>
      <c r="I15" s="1"/>
    </row>
    <row r="16" spans="2:9" x14ac:dyDescent="0.3">
      <c r="B16">
        <v>14</v>
      </c>
      <c r="C16" s="1" t="s">
        <v>12</v>
      </c>
      <c r="D16" s="1" t="s">
        <v>13</v>
      </c>
      <c r="E16" s="1" t="s">
        <v>7</v>
      </c>
      <c r="F16" s="1" t="s">
        <v>9</v>
      </c>
      <c r="G16" s="1" t="s">
        <v>7</v>
      </c>
      <c r="H16" s="1"/>
      <c r="I16" s="1"/>
    </row>
    <row r="18" spans="1:9" x14ac:dyDescent="0.3">
      <c r="A18" t="s">
        <v>81</v>
      </c>
    </row>
    <row r="20" spans="1:9" x14ac:dyDescent="0.3">
      <c r="A20" t="s">
        <v>76</v>
      </c>
    </row>
    <row r="22" spans="1:9" x14ac:dyDescent="0.3">
      <c r="A22" t="s">
        <v>30</v>
      </c>
      <c r="B22" t="s">
        <v>77</v>
      </c>
      <c r="C22" t="s">
        <v>35</v>
      </c>
      <c r="D22" t="s">
        <v>17</v>
      </c>
      <c r="E22" t="s">
        <v>57</v>
      </c>
      <c r="F22" t="s">
        <v>58</v>
      </c>
      <c r="G22" t="s">
        <v>67</v>
      </c>
      <c r="H22" t="s">
        <v>68</v>
      </c>
      <c r="I22" t="s">
        <v>69</v>
      </c>
    </row>
    <row r="23" spans="1:9" x14ac:dyDescent="0.3">
      <c r="A23" t="s">
        <v>78</v>
      </c>
      <c r="B23">
        <v>1</v>
      </c>
      <c r="C23" t="s">
        <v>7</v>
      </c>
      <c r="D23">
        <f>COUNTIFS($B$3:$B$16,B23,$G$3:$G$16,C23)</f>
        <v>1</v>
      </c>
      <c r="E23" s="4">
        <f>+D23/$D$51</f>
        <v>7.1428571428571425E-2</v>
      </c>
      <c r="F23" s="16">
        <f t="shared" ref="F23:F50" si="0">COUNTIF($B$3:$B$16,B23)/$D$51</f>
        <v>7.1428571428571425E-2</v>
      </c>
      <c r="G23" s="5">
        <f t="shared" ref="G23:G50" si="1">COUNTIF($G$3:$G$16,C23)/$D$51</f>
        <v>0.35714285714285715</v>
      </c>
      <c r="H23" s="7">
        <f>+E23/(F23*G23)</f>
        <v>2.8</v>
      </c>
      <c r="I23" s="7">
        <f>IF(H23=0,0,LOG(H23,2))</f>
        <v>1.4854268271702415</v>
      </c>
    </row>
    <row r="24" spans="1:9" x14ac:dyDescent="0.3">
      <c r="A24" t="s">
        <v>78</v>
      </c>
      <c r="B24">
        <v>2</v>
      </c>
      <c r="C24" t="s">
        <v>7</v>
      </c>
      <c r="D24">
        <f t="shared" ref="D24:D50" si="2">COUNTIFS($B$3:$B$16,B24,$G$3:$G$16,C24)</f>
        <v>1</v>
      </c>
      <c r="E24" s="4">
        <f t="shared" ref="E24:E50" si="3">+D24/$D$51</f>
        <v>7.1428571428571425E-2</v>
      </c>
      <c r="F24" s="16">
        <f t="shared" si="0"/>
        <v>7.1428571428571425E-2</v>
      </c>
      <c r="G24" s="5">
        <f t="shared" si="1"/>
        <v>0.35714285714285715</v>
      </c>
      <c r="H24" s="7">
        <f t="shared" ref="H24:H50" si="4">+E24/(F24*G24)</f>
        <v>2.8</v>
      </c>
      <c r="I24" s="7">
        <f t="shared" ref="I24:I50" si="5">IF(H24=0,0,LOG(H24,2))</f>
        <v>1.4854268271702415</v>
      </c>
    </row>
    <row r="25" spans="1:9" x14ac:dyDescent="0.3">
      <c r="A25" t="s">
        <v>78</v>
      </c>
      <c r="B25">
        <v>3</v>
      </c>
      <c r="C25" t="s">
        <v>7</v>
      </c>
      <c r="D25">
        <f t="shared" si="2"/>
        <v>0</v>
      </c>
      <c r="E25" s="4">
        <f t="shared" si="3"/>
        <v>0</v>
      </c>
      <c r="F25" s="16">
        <f t="shared" si="0"/>
        <v>7.1428571428571425E-2</v>
      </c>
      <c r="G25" s="5">
        <f t="shared" si="1"/>
        <v>0.35714285714285715</v>
      </c>
      <c r="H25" s="7">
        <f t="shared" si="4"/>
        <v>0</v>
      </c>
      <c r="I25" s="7">
        <f t="shared" si="5"/>
        <v>0</v>
      </c>
    </row>
    <row r="26" spans="1:9" x14ac:dyDescent="0.3">
      <c r="A26" t="s">
        <v>78</v>
      </c>
      <c r="B26">
        <v>4</v>
      </c>
      <c r="C26" t="s">
        <v>7</v>
      </c>
      <c r="D26">
        <f t="shared" si="2"/>
        <v>0</v>
      </c>
      <c r="E26" s="4">
        <f t="shared" si="3"/>
        <v>0</v>
      </c>
      <c r="F26" s="16">
        <f t="shared" si="0"/>
        <v>7.1428571428571425E-2</v>
      </c>
      <c r="G26" s="5">
        <f t="shared" si="1"/>
        <v>0.35714285714285715</v>
      </c>
      <c r="H26" s="7">
        <f t="shared" si="4"/>
        <v>0</v>
      </c>
      <c r="I26" s="7">
        <f t="shared" si="5"/>
        <v>0</v>
      </c>
    </row>
    <row r="27" spans="1:9" x14ac:dyDescent="0.3">
      <c r="A27" t="s">
        <v>78</v>
      </c>
      <c r="B27">
        <v>5</v>
      </c>
      <c r="C27" t="s">
        <v>7</v>
      </c>
      <c r="D27">
        <f t="shared" si="2"/>
        <v>0</v>
      </c>
      <c r="E27" s="4">
        <f t="shared" si="3"/>
        <v>0</v>
      </c>
      <c r="F27" s="16">
        <f t="shared" si="0"/>
        <v>7.1428571428571425E-2</v>
      </c>
      <c r="G27" s="5">
        <f t="shared" si="1"/>
        <v>0.35714285714285715</v>
      </c>
      <c r="H27" s="7">
        <f t="shared" si="4"/>
        <v>0</v>
      </c>
      <c r="I27" s="7">
        <f t="shared" si="5"/>
        <v>0</v>
      </c>
    </row>
    <row r="28" spans="1:9" x14ac:dyDescent="0.3">
      <c r="A28" t="s">
        <v>78</v>
      </c>
      <c r="B28">
        <v>6</v>
      </c>
      <c r="C28" t="s">
        <v>7</v>
      </c>
      <c r="D28">
        <f t="shared" si="2"/>
        <v>1</v>
      </c>
      <c r="E28" s="4">
        <f t="shared" si="3"/>
        <v>7.1428571428571425E-2</v>
      </c>
      <c r="F28" s="16">
        <f t="shared" si="0"/>
        <v>7.1428571428571425E-2</v>
      </c>
      <c r="G28" s="5">
        <f t="shared" si="1"/>
        <v>0.35714285714285715</v>
      </c>
      <c r="H28" s="7">
        <f t="shared" si="4"/>
        <v>2.8</v>
      </c>
      <c r="I28" s="7">
        <f t="shared" si="5"/>
        <v>1.4854268271702415</v>
      </c>
    </row>
    <row r="29" spans="1:9" x14ac:dyDescent="0.3">
      <c r="A29" t="s">
        <v>78</v>
      </c>
      <c r="B29">
        <v>7</v>
      </c>
      <c r="C29" t="s">
        <v>7</v>
      </c>
      <c r="D29">
        <f t="shared" si="2"/>
        <v>0</v>
      </c>
      <c r="E29" s="4">
        <f t="shared" si="3"/>
        <v>0</v>
      </c>
      <c r="F29" s="16">
        <f t="shared" si="0"/>
        <v>7.1428571428571425E-2</v>
      </c>
      <c r="G29" s="5">
        <f t="shared" si="1"/>
        <v>0.35714285714285715</v>
      </c>
      <c r="H29" s="7">
        <f t="shared" si="4"/>
        <v>0</v>
      </c>
      <c r="I29" s="7">
        <f t="shared" si="5"/>
        <v>0</v>
      </c>
    </row>
    <row r="30" spans="1:9" x14ac:dyDescent="0.3">
      <c r="A30" t="s">
        <v>78</v>
      </c>
      <c r="B30">
        <v>8</v>
      </c>
      <c r="C30" t="s">
        <v>7</v>
      </c>
      <c r="D30">
        <f t="shared" si="2"/>
        <v>1</v>
      </c>
      <c r="E30" s="4">
        <f t="shared" si="3"/>
        <v>7.1428571428571425E-2</v>
      </c>
      <c r="F30" s="16">
        <f t="shared" si="0"/>
        <v>7.1428571428571425E-2</v>
      </c>
      <c r="G30" s="5">
        <f t="shared" si="1"/>
        <v>0.35714285714285715</v>
      </c>
      <c r="H30" s="7">
        <f t="shared" si="4"/>
        <v>2.8</v>
      </c>
      <c r="I30" s="7">
        <f t="shared" si="5"/>
        <v>1.4854268271702415</v>
      </c>
    </row>
    <row r="31" spans="1:9" x14ac:dyDescent="0.3">
      <c r="A31" t="s">
        <v>78</v>
      </c>
      <c r="B31">
        <v>9</v>
      </c>
      <c r="C31" t="s">
        <v>7</v>
      </c>
      <c r="D31">
        <f t="shared" si="2"/>
        <v>0</v>
      </c>
      <c r="E31" s="4">
        <f t="shared" si="3"/>
        <v>0</v>
      </c>
      <c r="F31" s="16">
        <f t="shared" si="0"/>
        <v>7.1428571428571425E-2</v>
      </c>
      <c r="G31" s="5">
        <f t="shared" si="1"/>
        <v>0.35714285714285715</v>
      </c>
      <c r="H31" s="7">
        <f t="shared" si="4"/>
        <v>0</v>
      </c>
      <c r="I31" s="7">
        <f t="shared" si="5"/>
        <v>0</v>
      </c>
    </row>
    <row r="32" spans="1:9" x14ac:dyDescent="0.3">
      <c r="A32" t="s">
        <v>78</v>
      </c>
      <c r="B32">
        <v>10</v>
      </c>
      <c r="C32" t="s">
        <v>7</v>
      </c>
      <c r="D32">
        <f t="shared" si="2"/>
        <v>0</v>
      </c>
      <c r="E32" s="4">
        <f t="shared" si="3"/>
        <v>0</v>
      </c>
      <c r="F32" s="16">
        <f t="shared" si="0"/>
        <v>7.1428571428571425E-2</v>
      </c>
      <c r="G32" s="5">
        <f t="shared" si="1"/>
        <v>0.35714285714285715</v>
      </c>
      <c r="H32" s="7">
        <f t="shared" si="4"/>
        <v>0</v>
      </c>
      <c r="I32" s="7">
        <f t="shared" si="5"/>
        <v>0</v>
      </c>
    </row>
    <row r="33" spans="1:9" x14ac:dyDescent="0.3">
      <c r="A33" t="s">
        <v>78</v>
      </c>
      <c r="B33">
        <v>11</v>
      </c>
      <c r="C33" t="s">
        <v>7</v>
      </c>
      <c r="D33">
        <f t="shared" si="2"/>
        <v>0</v>
      </c>
      <c r="E33" s="4">
        <f t="shared" si="3"/>
        <v>0</v>
      </c>
      <c r="F33" s="16">
        <f t="shared" si="0"/>
        <v>7.1428571428571425E-2</v>
      </c>
      <c r="G33" s="5">
        <f t="shared" si="1"/>
        <v>0.35714285714285715</v>
      </c>
      <c r="H33" s="7">
        <f t="shared" si="4"/>
        <v>0</v>
      </c>
      <c r="I33" s="7">
        <f t="shared" si="5"/>
        <v>0</v>
      </c>
    </row>
    <row r="34" spans="1:9" x14ac:dyDescent="0.3">
      <c r="A34" t="s">
        <v>78</v>
      </c>
      <c r="B34">
        <v>12</v>
      </c>
      <c r="C34" t="s">
        <v>7</v>
      </c>
      <c r="D34">
        <f t="shared" si="2"/>
        <v>0</v>
      </c>
      <c r="E34" s="4">
        <f t="shared" si="3"/>
        <v>0</v>
      </c>
      <c r="F34" s="16">
        <f t="shared" si="0"/>
        <v>7.1428571428571425E-2</v>
      </c>
      <c r="G34" s="5">
        <f t="shared" si="1"/>
        <v>0.35714285714285715</v>
      </c>
      <c r="H34" s="7">
        <f t="shared" si="4"/>
        <v>0</v>
      </c>
      <c r="I34" s="7">
        <f t="shared" si="5"/>
        <v>0</v>
      </c>
    </row>
    <row r="35" spans="1:9" x14ac:dyDescent="0.3">
      <c r="A35" t="s">
        <v>78</v>
      </c>
      <c r="B35">
        <v>13</v>
      </c>
      <c r="C35" t="s">
        <v>7</v>
      </c>
      <c r="D35">
        <f t="shared" si="2"/>
        <v>0</v>
      </c>
      <c r="E35" s="4">
        <f t="shared" si="3"/>
        <v>0</v>
      </c>
      <c r="F35" s="16">
        <f t="shared" si="0"/>
        <v>7.1428571428571425E-2</v>
      </c>
      <c r="G35" s="5">
        <f t="shared" si="1"/>
        <v>0.35714285714285715</v>
      </c>
      <c r="H35" s="7">
        <f t="shared" si="4"/>
        <v>0</v>
      </c>
      <c r="I35" s="7">
        <f t="shared" si="5"/>
        <v>0</v>
      </c>
    </row>
    <row r="36" spans="1:9" x14ac:dyDescent="0.3">
      <c r="A36" t="s">
        <v>78</v>
      </c>
      <c r="B36">
        <v>14</v>
      </c>
      <c r="C36" t="s">
        <v>7</v>
      </c>
      <c r="D36">
        <f t="shared" si="2"/>
        <v>1</v>
      </c>
      <c r="E36" s="4">
        <f t="shared" si="3"/>
        <v>7.1428571428571425E-2</v>
      </c>
      <c r="F36" s="16">
        <f t="shared" si="0"/>
        <v>7.1428571428571425E-2</v>
      </c>
      <c r="G36" s="5">
        <f t="shared" si="1"/>
        <v>0.35714285714285715</v>
      </c>
      <c r="H36" s="7">
        <f t="shared" si="4"/>
        <v>2.8</v>
      </c>
      <c r="I36" s="7">
        <f t="shared" si="5"/>
        <v>1.4854268271702415</v>
      </c>
    </row>
    <row r="37" spans="1:9" x14ac:dyDescent="0.3">
      <c r="A37" t="s">
        <v>79</v>
      </c>
      <c r="B37">
        <v>1</v>
      </c>
      <c r="C37" t="s">
        <v>11</v>
      </c>
      <c r="D37">
        <f t="shared" si="2"/>
        <v>0</v>
      </c>
      <c r="E37" s="4">
        <f t="shared" si="3"/>
        <v>0</v>
      </c>
      <c r="F37" s="16">
        <f t="shared" si="0"/>
        <v>7.1428571428571425E-2</v>
      </c>
      <c r="G37" s="5">
        <f t="shared" si="1"/>
        <v>0.6428571428571429</v>
      </c>
      <c r="H37" s="7">
        <f t="shared" si="4"/>
        <v>0</v>
      </c>
      <c r="I37" s="7">
        <f t="shared" si="5"/>
        <v>0</v>
      </c>
    </row>
    <row r="38" spans="1:9" x14ac:dyDescent="0.3">
      <c r="A38" t="s">
        <v>79</v>
      </c>
      <c r="B38">
        <v>2</v>
      </c>
      <c r="C38" t="s">
        <v>11</v>
      </c>
      <c r="D38">
        <f t="shared" si="2"/>
        <v>0</v>
      </c>
      <c r="E38" s="4">
        <f t="shared" si="3"/>
        <v>0</v>
      </c>
      <c r="F38" s="16">
        <f t="shared" si="0"/>
        <v>7.1428571428571425E-2</v>
      </c>
      <c r="G38" s="5">
        <f t="shared" si="1"/>
        <v>0.6428571428571429</v>
      </c>
      <c r="H38" s="7">
        <f t="shared" si="4"/>
        <v>0</v>
      </c>
      <c r="I38" s="7">
        <f t="shared" si="5"/>
        <v>0</v>
      </c>
    </row>
    <row r="39" spans="1:9" x14ac:dyDescent="0.3">
      <c r="A39" t="s">
        <v>79</v>
      </c>
      <c r="B39">
        <v>3</v>
      </c>
      <c r="C39" t="s">
        <v>11</v>
      </c>
      <c r="D39">
        <f t="shared" si="2"/>
        <v>1</v>
      </c>
      <c r="E39" s="4">
        <f t="shared" si="3"/>
        <v>7.1428571428571425E-2</v>
      </c>
      <c r="F39" s="16">
        <f t="shared" si="0"/>
        <v>7.1428571428571425E-2</v>
      </c>
      <c r="G39" s="5">
        <f t="shared" si="1"/>
        <v>0.6428571428571429</v>
      </c>
      <c r="H39" s="7">
        <f t="shared" si="4"/>
        <v>1.5555555555555554</v>
      </c>
      <c r="I39" s="7">
        <f t="shared" si="5"/>
        <v>0.63742992061529158</v>
      </c>
    </row>
    <row r="40" spans="1:9" x14ac:dyDescent="0.3">
      <c r="A40" t="s">
        <v>79</v>
      </c>
      <c r="B40">
        <v>4</v>
      </c>
      <c r="C40" t="s">
        <v>11</v>
      </c>
      <c r="D40">
        <f t="shared" si="2"/>
        <v>1</v>
      </c>
      <c r="E40" s="4">
        <f t="shared" si="3"/>
        <v>7.1428571428571425E-2</v>
      </c>
      <c r="F40" s="16">
        <f t="shared" si="0"/>
        <v>7.1428571428571425E-2</v>
      </c>
      <c r="G40" s="5">
        <f t="shared" si="1"/>
        <v>0.6428571428571429</v>
      </c>
      <c r="H40" s="7">
        <f t="shared" si="4"/>
        <v>1.5555555555555554</v>
      </c>
      <c r="I40" s="7">
        <f t="shared" si="5"/>
        <v>0.63742992061529158</v>
      </c>
    </row>
    <row r="41" spans="1:9" x14ac:dyDescent="0.3">
      <c r="A41" t="s">
        <v>79</v>
      </c>
      <c r="B41">
        <v>5</v>
      </c>
      <c r="C41" t="s">
        <v>11</v>
      </c>
      <c r="D41">
        <f t="shared" si="2"/>
        <v>1</v>
      </c>
      <c r="E41" s="4">
        <f t="shared" si="3"/>
        <v>7.1428571428571425E-2</v>
      </c>
      <c r="F41" s="16">
        <f t="shared" si="0"/>
        <v>7.1428571428571425E-2</v>
      </c>
      <c r="G41" s="5">
        <f t="shared" si="1"/>
        <v>0.6428571428571429</v>
      </c>
      <c r="H41" s="7">
        <f t="shared" si="4"/>
        <v>1.5555555555555554</v>
      </c>
      <c r="I41" s="7">
        <f t="shared" si="5"/>
        <v>0.63742992061529158</v>
      </c>
    </row>
    <row r="42" spans="1:9" x14ac:dyDescent="0.3">
      <c r="A42" t="s">
        <v>79</v>
      </c>
      <c r="B42">
        <v>6</v>
      </c>
      <c r="C42" t="s">
        <v>11</v>
      </c>
      <c r="D42">
        <f t="shared" si="2"/>
        <v>0</v>
      </c>
      <c r="E42" s="4">
        <f t="shared" si="3"/>
        <v>0</v>
      </c>
      <c r="F42" s="16">
        <f t="shared" si="0"/>
        <v>7.1428571428571425E-2</v>
      </c>
      <c r="G42" s="5">
        <f t="shared" si="1"/>
        <v>0.6428571428571429</v>
      </c>
      <c r="H42" s="7">
        <f t="shared" si="4"/>
        <v>0</v>
      </c>
      <c r="I42" s="7">
        <f t="shared" si="5"/>
        <v>0</v>
      </c>
    </row>
    <row r="43" spans="1:9" x14ac:dyDescent="0.3">
      <c r="A43" t="s">
        <v>79</v>
      </c>
      <c r="B43">
        <v>7</v>
      </c>
      <c r="C43" t="s">
        <v>11</v>
      </c>
      <c r="D43">
        <f t="shared" si="2"/>
        <v>1</v>
      </c>
      <c r="E43" s="4">
        <f t="shared" si="3"/>
        <v>7.1428571428571425E-2</v>
      </c>
      <c r="F43" s="16">
        <f t="shared" si="0"/>
        <v>7.1428571428571425E-2</v>
      </c>
      <c r="G43" s="5">
        <f t="shared" si="1"/>
        <v>0.6428571428571429</v>
      </c>
      <c r="H43" s="7">
        <f t="shared" si="4"/>
        <v>1.5555555555555554</v>
      </c>
      <c r="I43" s="7">
        <f t="shared" si="5"/>
        <v>0.63742992061529158</v>
      </c>
    </row>
    <row r="44" spans="1:9" x14ac:dyDescent="0.3">
      <c r="A44" t="s">
        <v>79</v>
      </c>
      <c r="B44">
        <v>8</v>
      </c>
      <c r="C44" t="s">
        <v>11</v>
      </c>
      <c r="D44">
        <f t="shared" si="2"/>
        <v>0</v>
      </c>
      <c r="E44" s="4">
        <f t="shared" si="3"/>
        <v>0</v>
      </c>
      <c r="F44" s="16">
        <f t="shared" si="0"/>
        <v>7.1428571428571425E-2</v>
      </c>
      <c r="G44" s="5">
        <f t="shared" si="1"/>
        <v>0.6428571428571429</v>
      </c>
      <c r="H44" s="7">
        <f t="shared" si="4"/>
        <v>0</v>
      </c>
      <c r="I44" s="7">
        <f t="shared" si="5"/>
        <v>0</v>
      </c>
    </row>
    <row r="45" spans="1:9" x14ac:dyDescent="0.3">
      <c r="A45" t="s">
        <v>79</v>
      </c>
      <c r="B45">
        <v>9</v>
      </c>
      <c r="C45" t="s">
        <v>11</v>
      </c>
      <c r="D45">
        <f t="shared" si="2"/>
        <v>1</v>
      </c>
      <c r="E45" s="4">
        <f t="shared" si="3"/>
        <v>7.1428571428571425E-2</v>
      </c>
      <c r="F45" s="16">
        <f t="shared" si="0"/>
        <v>7.1428571428571425E-2</v>
      </c>
      <c r="G45" s="5">
        <f t="shared" si="1"/>
        <v>0.6428571428571429</v>
      </c>
      <c r="H45" s="7">
        <f t="shared" si="4"/>
        <v>1.5555555555555554</v>
      </c>
      <c r="I45" s="7">
        <f t="shared" si="5"/>
        <v>0.63742992061529158</v>
      </c>
    </row>
    <row r="46" spans="1:9" x14ac:dyDescent="0.3">
      <c r="A46" t="s">
        <v>79</v>
      </c>
      <c r="B46">
        <v>10</v>
      </c>
      <c r="C46" t="s">
        <v>11</v>
      </c>
      <c r="D46">
        <f t="shared" si="2"/>
        <v>1</v>
      </c>
      <c r="E46" s="4">
        <f t="shared" si="3"/>
        <v>7.1428571428571425E-2</v>
      </c>
      <c r="F46" s="16">
        <f t="shared" si="0"/>
        <v>7.1428571428571425E-2</v>
      </c>
      <c r="G46" s="5">
        <f t="shared" si="1"/>
        <v>0.6428571428571429</v>
      </c>
      <c r="H46" s="7">
        <f t="shared" si="4"/>
        <v>1.5555555555555554</v>
      </c>
      <c r="I46" s="7">
        <f t="shared" si="5"/>
        <v>0.63742992061529158</v>
      </c>
    </row>
    <row r="47" spans="1:9" x14ac:dyDescent="0.3">
      <c r="A47" t="s">
        <v>79</v>
      </c>
      <c r="B47">
        <v>11</v>
      </c>
      <c r="C47" t="s">
        <v>11</v>
      </c>
      <c r="D47">
        <f t="shared" si="2"/>
        <v>1</v>
      </c>
      <c r="E47" s="4">
        <f t="shared" si="3"/>
        <v>7.1428571428571425E-2</v>
      </c>
      <c r="F47" s="16">
        <f t="shared" si="0"/>
        <v>7.1428571428571425E-2</v>
      </c>
      <c r="G47" s="5">
        <f t="shared" si="1"/>
        <v>0.6428571428571429</v>
      </c>
      <c r="H47" s="7">
        <f t="shared" si="4"/>
        <v>1.5555555555555554</v>
      </c>
      <c r="I47" s="7">
        <f t="shared" si="5"/>
        <v>0.63742992061529158</v>
      </c>
    </row>
    <row r="48" spans="1:9" x14ac:dyDescent="0.3">
      <c r="A48" t="s">
        <v>79</v>
      </c>
      <c r="B48">
        <v>12</v>
      </c>
      <c r="C48" t="s">
        <v>11</v>
      </c>
      <c r="D48">
        <f t="shared" si="2"/>
        <v>1</v>
      </c>
      <c r="E48" s="4">
        <f t="shared" si="3"/>
        <v>7.1428571428571425E-2</v>
      </c>
      <c r="F48" s="16">
        <f t="shared" si="0"/>
        <v>7.1428571428571425E-2</v>
      </c>
      <c r="G48" s="5">
        <f t="shared" si="1"/>
        <v>0.6428571428571429</v>
      </c>
      <c r="H48" s="7">
        <f t="shared" si="4"/>
        <v>1.5555555555555554</v>
      </c>
      <c r="I48" s="7">
        <f t="shared" si="5"/>
        <v>0.63742992061529158</v>
      </c>
    </row>
    <row r="49" spans="1:9" x14ac:dyDescent="0.3">
      <c r="A49" t="s">
        <v>79</v>
      </c>
      <c r="B49">
        <v>13</v>
      </c>
      <c r="C49" t="s">
        <v>11</v>
      </c>
      <c r="D49">
        <f t="shared" si="2"/>
        <v>1</v>
      </c>
      <c r="E49" s="4">
        <f t="shared" si="3"/>
        <v>7.1428571428571425E-2</v>
      </c>
      <c r="F49" s="16">
        <f t="shared" si="0"/>
        <v>7.1428571428571425E-2</v>
      </c>
      <c r="G49" s="5">
        <f t="shared" si="1"/>
        <v>0.6428571428571429</v>
      </c>
      <c r="H49" s="7">
        <f t="shared" si="4"/>
        <v>1.5555555555555554</v>
      </c>
      <c r="I49" s="7">
        <f t="shared" si="5"/>
        <v>0.63742992061529158</v>
      </c>
    </row>
    <row r="50" spans="1:9" x14ac:dyDescent="0.3">
      <c r="A50" t="s">
        <v>79</v>
      </c>
      <c r="B50">
        <v>14</v>
      </c>
      <c r="C50" t="s">
        <v>11</v>
      </c>
      <c r="D50">
        <f t="shared" si="2"/>
        <v>0</v>
      </c>
      <c r="E50" s="4">
        <f t="shared" si="3"/>
        <v>0</v>
      </c>
      <c r="F50" s="16">
        <f t="shared" si="0"/>
        <v>7.1428571428571425E-2</v>
      </c>
      <c r="G50" s="5">
        <f t="shared" si="1"/>
        <v>0.6428571428571429</v>
      </c>
      <c r="H50" s="7">
        <f t="shared" si="4"/>
        <v>0</v>
      </c>
      <c r="I50" s="7">
        <f t="shared" si="5"/>
        <v>0</v>
      </c>
    </row>
    <row r="51" spans="1:9" x14ac:dyDescent="0.3">
      <c r="D51">
        <f>SUM(D23:D50)</f>
        <v>14</v>
      </c>
      <c r="E51" s="10" t="s">
        <v>70</v>
      </c>
      <c r="F51" s="10"/>
      <c r="G51" s="10"/>
      <c r="H51" s="24" t="s">
        <v>80</v>
      </c>
      <c r="I51" s="11">
        <f>SUMPRODUCT(E23:E50,I23:I50)</f>
        <v>0.94028595867063114</v>
      </c>
    </row>
    <row r="52" spans="1:9" x14ac:dyDescent="0.3">
      <c r="H52" t="s">
        <v>82</v>
      </c>
    </row>
    <row r="54" spans="1:9" x14ac:dyDescent="0.3">
      <c r="G54" t="s">
        <v>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22" sqref="C22"/>
    </sheetView>
  </sheetViews>
  <sheetFormatPr baseColWidth="10" defaultColWidth="8.88671875" defaultRowHeight="14.4" x14ac:dyDescent="0.3"/>
  <cols>
    <col min="2" max="2" width="11.6640625" customWidth="1"/>
    <col min="3" max="3" width="47" bestFit="1" customWidth="1"/>
  </cols>
  <sheetData>
    <row r="2" spans="2:4" x14ac:dyDescent="0.3">
      <c r="B2" t="s">
        <v>84</v>
      </c>
    </row>
    <row r="4" spans="2:4" x14ac:dyDescent="0.3">
      <c r="B4" t="s">
        <v>85</v>
      </c>
    </row>
    <row r="7" spans="2:4" x14ac:dyDescent="0.3">
      <c r="B7" t="s">
        <v>86</v>
      </c>
      <c r="C7" t="s">
        <v>87</v>
      </c>
      <c r="D7" s="27" t="s">
        <v>88</v>
      </c>
    </row>
    <row r="10" spans="2:4" x14ac:dyDescent="0.3">
      <c r="B10" t="s">
        <v>89</v>
      </c>
      <c r="C10" s="24" t="s">
        <v>80</v>
      </c>
      <c r="D10" s="7">
        <f>'Mutual Info CustomerID'!I51</f>
        <v>0.94028595867063114</v>
      </c>
    </row>
    <row r="11" spans="2:4" ht="15" thickBot="1" x14ac:dyDescent="0.35">
      <c r="B11" t="s">
        <v>90</v>
      </c>
      <c r="C11" s="26" t="s">
        <v>74</v>
      </c>
      <c r="D11" s="7">
        <f>entropia!E61</f>
        <v>3.8073549220576055</v>
      </c>
    </row>
    <row r="12" spans="2:4" ht="15.6" thickTop="1" thickBot="1" x14ac:dyDescent="0.35">
      <c r="B12" s="28" t="s">
        <v>86</v>
      </c>
      <c r="C12" s="28" t="s">
        <v>91</v>
      </c>
      <c r="D12" s="29">
        <f>+D10/D11</f>
        <v>0.24696566984684296</v>
      </c>
    </row>
    <row r="13" spans="2:4" ht="15" thickTop="1" x14ac:dyDescent="0.3"/>
    <row r="17" spans="2:4" x14ac:dyDescent="0.3">
      <c r="B17" t="s">
        <v>89</v>
      </c>
      <c r="C17" s="24" t="s">
        <v>71</v>
      </c>
      <c r="D17" s="7">
        <f>+'Mutual Info student'!J27</f>
        <v>0.15183550136234136</v>
      </c>
    </row>
    <row r="18" spans="2:4" ht="15" thickBot="1" x14ac:dyDescent="0.35">
      <c r="B18" t="s">
        <v>90</v>
      </c>
      <c r="C18" s="26" t="s">
        <v>40</v>
      </c>
      <c r="D18" s="7">
        <f>+entropia!E38</f>
        <v>1</v>
      </c>
    </row>
    <row r="19" spans="2:4" ht="15.6" thickTop="1" thickBot="1" x14ac:dyDescent="0.35">
      <c r="B19" s="28" t="s">
        <v>86</v>
      </c>
      <c r="C19" s="28" t="s">
        <v>93</v>
      </c>
      <c r="D19" s="29">
        <f>+D17/D18</f>
        <v>0.15183550136234136</v>
      </c>
    </row>
    <row r="20" spans="2:4" ht="1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130" zoomScaleNormal="130" workbookViewId="0">
      <selection activeCell="U19" sqref="U1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entropia</vt:lpstr>
      <vt:lpstr>ejemplos de entropia</vt:lpstr>
      <vt:lpstr>entropia conjunta</vt:lpstr>
      <vt:lpstr>entropia condicional</vt:lpstr>
      <vt:lpstr>Mutual Info student</vt:lpstr>
      <vt:lpstr>Mutual Info CustomerID</vt:lpstr>
      <vt:lpstr>MI Info Gain Ratio</vt:lpstr>
      <vt:lpstr>Diagrama de Venn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2017-06-02T18:14:22Z</dcterms:created>
  <dcterms:modified xsi:type="dcterms:W3CDTF">2017-10-04T23:25:28Z</dcterms:modified>
</cp:coreProperties>
</file>