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MLS\OneDrive\Desktop\"/>
    </mc:Choice>
  </mc:AlternateContent>
  <xr:revisionPtr revIDLastSave="0" documentId="13_ncr:1_{28E3251E-9C51-45B0-96DA-E307B7CF41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BAQUS中塑性损伤模型参数输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belEYeUopn/WstGBfSw8gIXEDimvr4kwFs0W1K428Q="/>
    </ext>
  </extLst>
</workbook>
</file>

<file path=xl/calcChain.xml><?xml version="1.0" encoding="utf-8"?>
<calcChain xmlns="http://schemas.openxmlformats.org/spreadsheetml/2006/main">
  <c r="S76" i="1" l="1"/>
  <c r="P14" i="1"/>
  <c r="Q14" i="1"/>
  <c r="Q12" i="1"/>
  <c r="P12" i="1"/>
  <c r="P10" i="1"/>
  <c r="Q10" i="1"/>
  <c r="R10" i="1"/>
  <c r="S10" i="1"/>
  <c r="S9" i="1"/>
  <c r="R9" i="1"/>
  <c r="P8" i="1"/>
  <c r="O8" i="1"/>
  <c r="N8" i="1"/>
  <c r="M8" i="1"/>
  <c r="J8" i="1"/>
  <c r="I8" i="1"/>
  <c r="H8" i="1"/>
  <c r="G8" i="1"/>
  <c r="F8" i="1"/>
  <c r="E8" i="1"/>
  <c r="D8" i="1"/>
  <c r="C8" i="1"/>
  <c r="B8" i="1"/>
  <c r="N10" i="1"/>
  <c r="O76" i="1"/>
  <c r="C71" i="1"/>
  <c r="B71" i="1"/>
  <c r="D71" i="1" s="1"/>
  <c r="I71" i="1" s="1"/>
  <c r="C70" i="1"/>
  <c r="B70" i="1"/>
  <c r="D70" i="1" s="1"/>
  <c r="I70" i="1" s="1"/>
  <c r="C69" i="1"/>
  <c r="B69" i="1"/>
  <c r="D69" i="1" s="1"/>
  <c r="I69" i="1" s="1"/>
  <c r="C68" i="1"/>
  <c r="B68" i="1"/>
  <c r="D68" i="1" s="1"/>
  <c r="I68" i="1" s="1"/>
  <c r="C67" i="1"/>
  <c r="B67" i="1"/>
  <c r="D67" i="1" s="1"/>
  <c r="I67" i="1" s="1"/>
  <c r="C66" i="1"/>
  <c r="B66" i="1"/>
  <c r="D66" i="1" s="1"/>
  <c r="I66" i="1" s="1"/>
  <c r="C65" i="1"/>
  <c r="B65" i="1"/>
  <c r="D65" i="1" s="1"/>
  <c r="I65" i="1" s="1"/>
  <c r="C64" i="1"/>
  <c r="B64" i="1"/>
  <c r="D64" i="1" s="1"/>
  <c r="I64" i="1" s="1"/>
  <c r="C63" i="1"/>
  <c r="B63" i="1"/>
  <c r="D63" i="1" s="1"/>
  <c r="I63" i="1" s="1"/>
  <c r="C62" i="1"/>
  <c r="B62" i="1"/>
  <c r="D62" i="1" s="1"/>
  <c r="I62" i="1" s="1"/>
  <c r="C61" i="1"/>
  <c r="B61" i="1"/>
  <c r="D61" i="1" s="1"/>
  <c r="I61" i="1" s="1"/>
  <c r="C60" i="1"/>
  <c r="B60" i="1"/>
  <c r="D60" i="1" s="1"/>
  <c r="I60" i="1" s="1"/>
  <c r="C59" i="1"/>
  <c r="B59" i="1"/>
  <c r="D59" i="1" s="1"/>
  <c r="I59" i="1" s="1"/>
  <c r="C58" i="1"/>
  <c r="B58" i="1"/>
  <c r="D58" i="1" s="1"/>
  <c r="I58" i="1" s="1"/>
  <c r="C57" i="1"/>
  <c r="B57" i="1"/>
  <c r="D57" i="1" s="1"/>
  <c r="I57" i="1" s="1"/>
  <c r="C56" i="1"/>
  <c r="B56" i="1"/>
  <c r="D56" i="1" s="1"/>
  <c r="I56" i="1" s="1"/>
  <c r="C55" i="1"/>
  <c r="B55" i="1"/>
  <c r="D55" i="1" s="1"/>
  <c r="I55" i="1" s="1"/>
  <c r="C54" i="1"/>
  <c r="B54" i="1"/>
  <c r="D54" i="1" s="1"/>
  <c r="I54" i="1" s="1"/>
  <c r="C53" i="1"/>
  <c r="B53" i="1"/>
  <c r="D53" i="1" s="1"/>
  <c r="I53" i="1" s="1"/>
  <c r="C52" i="1"/>
  <c r="B52" i="1"/>
  <c r="D52" i="1" s="1"/>
  <c r="I52" i="1" s="1"/>
  <c r="C51" i="1"/>
  <c r="B51" i="1"/>
  <c r="D51" i="1" s="1"/>
  <c r="I51" i="1" s="1"/>
  <c r="C50" i="1"/>
  <c r="B50" i="1"/>
  <c r="D50" i="1" s="1"/>
  <c r="I50" i="1" s="1"/>
  <c r="C49" i="1"/>
  <c r="B49" i="1"/>
  <c r="D49" i="1" s="1"/>
  <c r="I49" i="1" s="1"/>
  <c r="C48" i="1"/>
  <c r="B48" i="1"/>
  <c r="D48" i="1" s="1"/>
  <c r="I48" i="1" s="1"/>
  <c r="C47" i="1"/>
  <c r="B47" i="1"/>
  <c r="D47" i="1" s="1"/>
  <c r="I47" i="1" s="1"/>
  <c r="C46" i="1"/>
  <c r="B46" i="1"/>
  <c r="D46" i="1" s="1"/>
  <c r="I46" i="1" s="1"/>
  <c r="C45" i="1"/>
  <c r="B45" i="1"/>
  <c r="D45" i="1" s="1"/>
  <c r="I45" i="1" s="1"/>
  <c r="C44" i="1"/>
  <c r="B44" i="1"/>
  <c r="D44" i="1" s="1"/>
  <c r="I44" i="1" s="1"/>
  <c r="I43" i="1"/>
  <c r="C43" i="1"/>
  <c r="B43" i="1"/>
  <c r="D43" i="1" s="1"/>
  <c r="C42" i="1"/>
  <c r="B42" i="1"/>
  <c r="D42" i="1" s="1"/>
  <c r="I42" i="1" s="1"/>
  <c r="C41" i="1"/>
  <c r="B41" i="1"/>
  <c r="D41" i="1" s="1"/>
  <c r="I41" i="1" s="1"/>
  <c r="C40" i="1"/>
  <c r="B40" i="1"/>
  <c r="D40" i="1" s="1"/>
  <c r="I40" i="1" s="1"/>
  <c r="C39" i="1"/>
  <c r="B39" i="1"/>
  <c r="D39" i="1" s="1"/>
  <c r="I39" i="1" s="1"/>
  <c r="C38" i="1"/>
  <c r="B38" i="1"/>
  <c r="D38" i="1" s="1"/>
  <c r="I38" i="1" s="1"/>
  <c r="C37" i="1"/>
  <c r="B37" i="1"/>
  <c r="D37" i="1" s="1"/>
  <c r="I37" i="1" s="1"/>
  <c r="C36" i="1"/>
  <c r="B36" i="1"/>
  <c r="D36" i="1" s="1"/>
  <c r="I36" i="1" s="1"/>
  <c r="C35" i="1"/>
  <c r="B35" i="1"/>
  <c r="D35" i="1" s="1"/>
  <c r="I35" i="1" s="1"/>
  <c r="C34" i="1"/>
  <c r="B34" i="1"/>
  <c r="D34" i="1" s="1"/>
  <c r="I34" i="1" s="1"/>
  <c r="C33" i="1"/>
  <c r="B33" i="1"/>
  <c r="D33" i="1" s="1"/>
  <c r="I33" i="1" s="1"/>
  <c r="C32" i="1"/>
  <c r="B32" i="1"/>
  <c r="D32" i="1" s="1"/>
  <c r="I32" i="1" s="1"/>
  <c r="C31" i="1"/>
  <c r="B31" i="1"/>
  <c r="D31" i="1" s="1"/>
  <c r="I31" i="1" s="1"/>
  <c r="C30" i="1"/>
  <c r="B30" i="1"/>
  <c r="D30" i="1" s="1"/>
  <c r="I30" i="1" s="1"/>
  <c r="C29" i="1"/>
  <c r="B29" i="1"/>
  <c r="D29" i="1" s="1"/>
  <c r="I29" i="1" s="1"/>
  <c r="C28" i="1"/>
  <c r="B28" i="1"/>
  <c r="D28" i="1" s="1"/>
  <c r="I28" i="1" s="1"/>
  <c r="C27" i="1"/>
  <c r="B27" i="1"/>
  <c r="D27" i="1" s="1"/>
  <c r="I27" i="1" s="1"/>
  <c r="C26" i="1"/>
  <c r="B26" i="1"/>
  <c r="D26" i="1" s="1"/>
  <c r="I26" i="1" s="1"/>
  <c r="C25" i="1"/>
  <c r="B25" i="1"/>
  <c r="D25" i="1" s="1"/>
  <c r="I25" i="1" s="1"/>
  <c r="C24" i="1"/>
  <c r="B24" i="1"/>
  <c r="D24" i="1" s="1"/>
  <c r="I24" i="1" s="1"/>
  <c r="C23" i="1"/>
  <c r="B23" i="1"/>
  <c r="D23" i="1" s="1"/>
  <c r="I23" i="1" s="1"/>
  <c r="C22" i="1"/>
  <c r="B22" i="1"/>
  <c r="D22" i="1" s="1"/>
  <c r="I22" i="1" s="1"/>
  <c r="C21" i="1"/>
  <c r="B21" i="1"/>
  <c r="D21" i="1" s="1"/>
  <c r="I21" i="1" s="1"/>
  <c r="C20" i="1"/>
  <c r="B20" i="1"/>
  <c r="D20" i="1" s="1"/>
  <c r="I20" i="1" s="1"/>
  <c r="C19" i="1"/>
  <c r="B19" i="1"/>
  <c r="D19" i="1" s="1"/>
  <c r="I19" i="1" s="1"/>
  <c r="C18" i="1"/>
  <c r="B18" i="1"/>
  <c r="D18" i="1" s="1"/>
  <c r="I18" i="1" s="1"/>
  <c r="C17" i="1"/>
  <c r="B17" i="1"/>
  <c r="D17" i="1" s="1"/>
  <c r="I17" i="1" s="1"/>
  <c r="C16" i="1"/>
  <c r="B16" i="1"/>
  <c r="D16" i="1" s="1"/>
  <c r="I16" i="1" s="1"/>
  <c r="C15" i="1"/>
  <c r="B15" i="1"/>
  <c r="D15" i="1" s="1"/>
  <c r="I15" i="1" s="1"/>
  <c r="C14" i="1"/>
  <c r="B14" i="1"/>
  <c r="D14" i="1" s="1"/>
  <c r="I14" i="1" s="1"/>
  <c r="C13" i="1"/>
  <c r="B13" i="1"/>
  <c r="C12" i="1"/>
  <c r="B12" i="1"/>
  <c r="C11" i="1"/>
  <c r="B11" i="1"/>
  <c r="C10" i="1"/>
  <c r="B10" i="1"/>
  <c r="C9" i="1"/>
  <c r="B9" i="1"/>
  <c r="G5" i="1"/>
  <c r="F5" i="1"/>
  <c r="C87" i="1" s="1"/>
  <c r="D5" i="1"/>
  <c r="G47" i="1" s="1"/>
  <c r="F48" i="1" l="1"/>
  <c r="H48" i="1" s="1"/>
  <c r="J48" i="1" s="1"/>
  <c r="G22" i="1"/>
  <c r="D13" i="1"/>
  <c r="G26" i="1"/>
  <c r="F30" i="1"/>
  <c r="H30" i="1" s="1"/>
  <c r="J30" i="1" s="1"/>
  <c r="P30" i="1" s="1"/>
  <c r="F23" i="1"/>
  <c r="H23" i="1" s="1"/>
  <c r="J23" i="1" s="1"/>
  <c r="M23" i="1" s="1"/>
  <c r="G40" i="1"/>
  <c r="G23" i="1"/>
  <c r="G11" i="1"/>
  <c r="G68" i="1"/>
  <c r="G16" i="1"/>
  <c r="G12" i="1"/>
  <c r="G25" i="1"/>
  <c r="F17" i="1"/>
  <c r="H17" i="1" s="1"/>
  <c r="J17" i="1" s="1"/>
  <c r="P17" i="1" s="1"/>
  <c r="F38" i="1"/>
  <c r="H38" i="1" s="1"/>
  <c r="J38" i="1" s="1"/>
  <c r="N38" i="1" s="1"/>
  <c r="R38" i="1" s="1"/>
  <c r="G59" i="1"/>
  <c r="F9" i="1"/>
  <c r="G17" i="1"/>
  <c r="F29" i="1"/>
  <c r="H29" i="1" s="1"/>
  <c r="J29" i="1" s="1"/>
  <c r="N29" i="1" s="1"/>
  <c r="R29" i="1" s="1"/>
  <c r="G9" i="1"/>
  <c r="F26" i="1"/>
  <c r="H26" i="1" s="1"/>
  <c r="J26" i="1" s="1"/>
  <c r="P26" i="1" s="1"/>
  <c r="M17" i="1"/>
  <c r="G60" i="1"/>
  <c r="G69" i="1"/>
  <c r="E14" i="1"/>
  <c r="G38" i="1"/>
  <c r="F14" i="1"/>
  <c r="F20" i="1"/>
  <c r="H20" i="1" s="1"/>
  <c r="J20" i="1" s="1"/>
  <c r="F47" i="1"/>
  <c r="H47" i="1" s="1"/>
  <c r="J47" i="1" s="1"/>
  <c r="M47" i="1" s="1"/>
  <c r="G14" i="1"/>
  <c r="G20" i="1"/>
  <c r="F69" i="1"/>
  <c r="H69" i="1" s="1"/>
  <c r="J69" i="1" s="1"/>
  <c r="F66" i="1"/>
  <c r="H66" i="1" s="1"/>
  <c r="J66" i="1" s="1"/>
  <c r="M66" i="1" s="1"/>
  <c r="F63" i="1"/>
  <c r="H63" i="1" s="1"/>
  <c r="J63" i="1" s="1"/>
  <c r="F60" i="1"/>
  <c r="H60" i="1" s="1"/>
  <c r="J60" i="1" s="1"/>
  <c r="M60" i="1" s="1"/>
  <c r="F57" i="1"/>
  <c r="H57" i="1" s="1"/>
  <c r="J57" i="1" s="1"/>
  <c r="M57" i="1" s="1"/>
  <c r="G71" i="1"/>
  <c r="G61" i="1"/>
  <c r="F46" i="1"/>
  <c r="H46" i="1" s="1"/>
  <c r="J46" i="1" s="1"/>
  <c r="M46" i="1" s="1"/>
  <c r="G45" i="1"/>
  <c r="F37" i="1"/>
  <c r="H37" i="1" s="1"/>
  <c r="J37" i="1" s="1"/>
  <c r="G36" i="1"/>
  <c r="G62" i="1"/>
  <c r="F61" i="1"/>
  <c r="H61" i="1" s="1"/>
  <c r="J61" i="1" s="1"/>
  <c r="F45" i="1"/>
  <c r="H45" i="1" s="1"/>
  <c r="J45" i="1" s="1"/>
  <c r="G44" i="1"/>
  <c r="F36" i="1"/>
  <c r="H36" i="1" s="1"/>
  <c r="J36" i="1" s="1"/>
  <c r="G35" i="1"/>
  <c r="G28" i="1"/>
  <c r="G70" i="1"/>
  <c r="F62" i="1"/>
  <c r="H62" i="1" s="1"/>
  <c r="J62" i="1" s="1"/>
  <c r="F44" i="1"/>
  <c r="H44" i="1" s="1"/>
  <c r="J44" i="1" s="1"/>
  <c r="F35" i="1"/>
  <c r="H35" i="1" s="1"/>
  <c r="J35" i="1" s="1"/>
  <c r="F28" i="1"/>
  <c r="H28" i="1" s="1"/>
  <c r="J28" i="1" s="1"/>
  <c r="M28" i="1" s="1"/>
  <c r="F25" i="1"/>
  <c r="H25" i="1" s="1"/>
  <c r="J25" i="1" s="1"/>
  <c r="F22" i="1"/>
  <c r="H22" i="1" s="1"/>
  <c r="J22" i="1" s="1"/>
  <c r="M22" i="1" s="1"/>
  <c r="F19" i="1"/>
  <c r="H19" i="1" s="1"/>
  <c r="J19" i="1" s="1"/>
  <c r="F16" i="1"/>
  <c r="H16" i="1" s="1"/>
  <c r="J16" i="1" s="1"/>
  <c r="G13" i="1"/>
  <c r="F51" i="1"/>
  <c r="H51" i="1" s="1"/>
  <c r="J51" i="1" s="1"/>
  <c r="M51" i="1" s="1"/>
  <c r="G15" i="1"/>
  <c r="F70" i="1"/>
  <c r="H70" i="1" s="1"/>
  <c r="J70" i="1" s="1"/>
  <c r="M70" i="1" s="1"/>
  <c r="G63" i="1"/>
  <c r="G54" i="1"/>
  <c r="G53" i="1"/>
  <c r="G52" i="1"/>
  <c r="G43" i="1"/>
  <c r="G34" i="1"/>
  <c r="F13" i="1"/>
  <c r="G41" i="1"/>
  <c r="F33" i="1"/>
  <c r="H33" i="1" s="1"/>
  <c r="J33" i="1" s="1"/>
  <c r="M33" i="1" s="1"/>
  <c r="G32" i="1"/>
  <c r="G27" i="1"/>
  <c r="G21" i="1"/>
  <c r="G18" i="1"/>
  <c r="G64" i="1"/>
  <c r="G55" i="1"/>
  <c r="F54" i="1"/>
  <c r="H54" i="1" s="1"/>
  <c r="J54" i="1" s="1"/>
  <c r="F53" i="1"/>
  <c r="H53" i="1" s="1"/>
  <c r="J53" i="1" s="1"/>
  <c r="F52" i="1"/>
  <c r="H52" i="1" s="1"/>
  <c r="J52" i="1" s="1"/>
  <c r="G51" i="1"/>
  <c r="F43" i="1"/>
  <c r="H43" i="1" s="1"/>
  <c r="J43" i="1" s="1"/>
  <c r="G42" i="1"/>
  <c r="F34" i="1"/>
  <c r="H34" i="1" s="1"/>
  <c r="J34" i="1" s="1"/>
  <c r="G33" i="1"/>
  <c r="G50" i="1"/>
  <c r="F42" i="1"/>
  <c r="H42" i="1" s="1"/>
  <c r="J42" i="1" s="1"/>
  <c r="G24" i="1"/>
  <c r="G10" i="1"/>
  <c r="G65" i="1"/>
  <c r="F64" i="1"/>
  <c r="H64" i="1" s="1"/>
  <c r="J64" i="1" s="1"/>
  <c r="M64" i="1" s="1"/>
  <c r="G56" i="1"/>
  <c r="F55" i="1"/>
  <c r="H55" i="1" s="1"/>
  <c r="J55" i="1" s="1"/>
  <c r="F65" i="1"/>
  <c r="H65" i="1" s="1"/>
  <c r="J65" i="1" s="1"/>
  <c r="F56" i="1"/>
  <c r="H56" i="1" s="1"/>
  <c r="J56" i="1" s="1"/>
  <c r="F50" i="1"/>
  <c r="H50" i="1" s="1"/>
  <c r="J50" i="1" s="1"/>
  <c r="F41" i="1"/>
  <c r="H41" i="1" s="1"/>
  <c r="J41" i="1" s="1"/>
  <c r="M41" i="1" s="1"/>
  <c r="F32" i="1"/>
  <c r="H32" i="1" s="1"/>
  <c r="J32" i="1" s="1"/>
  <c r="F27" i="1"/>
  <c r="H27" i="1" s="1"/>
  <c r="J27" i="1" s="1"/>
  <c r="M27" i="1" s="1"/>
  <c r="F24" i="1"/>
  <c r="H24" i="1" s="1"/>
  <c r="J24" i="1" s="1"/>
  <c r="M24" i="1" s="1"/>
  <c r="F21" i="1"/>
  <c r="H21" i="1" s="1"/>
  <c r="J21" i="1" s="1"/>
  <c r="F18" i="1"/>
  <c r="H18" i="1" s="1"/>
  <c r="J18" i="1" s="1"/>
  <c r="M18" i="1" s="1"/>
  <c r="F15" i="1"/>
  <c r="H15" i="1" s="1"/>
  <c r="J15" i="1" s="1"/>
  <c r="M15" i="1" s="1"/>
  <c r="F10" i="1"/>
  <c r="B92" i="1"/>
  <c r="D92" i="1" s="1"/>
  <c r="H92" i="1" s="1"/>
  <c r="G66" i="1"/>
  <c r="G57" i="1"/>
  <c r="G49" i="1"/>
  <c r="F71" i="1"/>
  <c r="H71" i="1" s="1"/>
  <c r="J71" i="1" s="1"/>
  <c r="M71" i="1" s="1"/>
  <c r="G67" i="1"/>
  <c r="G58" i="1"/>
  <c r="F49" i="1"/>
  <c r="H49" i="1" s="1"/>
  <c r="J49" i="1" s="1"/>
  <c r="M49" i="1" s="1"/>
  <c r="G48" i="1"/>
  <c r="F40" i="1"/>
  <c r="H40" i="1" s="1"/>
  <c r="J40" i="1" s="1"/>
  <c r="G39" i="1"/>
  <c r="F31" i="1"/>
  <c r="H31" i="1" s="1"/>
  <c r="J31" i="1" s="1"/>
  <c r="M31" i="1" s="1"/>
  <c r="G30" i="1"/>
  <c r="G19" i="1"/>
  <c r="M48" i="1"/>
  <c r="F67" i="1"/>
  <c r="H67" i="1" s="1"/>
  <c r="J67" i="1" s="1"/>
  <c r="M67" i="1" s="1"/>
  <c r="F58" i="1"/>
  <c r="H58" i="1" s="1"/>
  <c r="J58" i="1" s="1"/>
  <c r="M58" i="1" s="1"/>
  <c r="F11" i="1"/>
  <c r="F12" i="1"/>
  <c r="M29" i="1"/>
  <c r="G31" i="1"/>
  <c r="G37" i="1"/>
  <c r="F39" i="1"/>
  <c r="H39" i="1" s="1"/>
  <c r="J39" i="1" s="1"/>
  <c r="F59" i="1"/>
  <c r="H59" i="1" s="1"/>
  <c r="J59" i="1" s="1"/>
  <c r="P48" i="1"/>
  <c r="N48" i="1"/>
  <c r="R48" i="1" s="1"/>
  <c r="G29" i="1"/>
  <c r="M42" i="1"/>
  <c r="G46" i="1"/>
  <c r="F68" i="1"/>
  <c r="H68" i="1" s="1"/>
  <c r="J68" i="1" s="1"/>
  <c r="B90" i="1"/>
  <c r="D90" i="1" s="1"/>
  <c r="H90" i="1" s="1"/>
  <c r="C85" i="1"/>
  <c r="B78" i="1"/>
  <c r="D78" i="1" s="1"/>
  <c r="H78" i="1" s="1"/>
  <c r="C94" i="1"/>
  <c r="B87" i="1"/>
  <c r="D87" i="1" s="1"/>
  <c r="H87" i="1" s="1"/>
  <c r="C82" i="1"/>
  <c r="B94" i="1"/>
  <c r="D94" i="1" s="1"/>
  <c r="H94" i="1" s="1"/>
  <c r="C89" i="1"/>
  <c r="B82" i="1"/>
  <c r="D82" i="1" s="1"/>
  <c r="H82" i="1" s="1"/>
  <c r="C77" i="1"/>
  <c r="B89" i="1"/>
  <c r="D89" i="1" s="1"/>
  <c r="H89" i="1" s="1"/>
  <c r="C84" i="1"/>
  <c r="B77" i="1"/>
  <c r="D77" i="1" s="1"/>
  <c r="H77" i="1" s="1"/>
  <c r="C91" i="1"/>
  <c r="B84" i="1"/>
  <c r="D84" i="1" s="1"/>
  <c r="H84" i="1" s="1"/>
  <c r="C79" i="1"/>
  <c r="B91" i="1"/>
  <c r="D91" i="1" s="1"/>
  <c r="H91" i="1" s="1"/>
  <c r="C86" i="1"/>
  <c r="B79" i="1"/>
  <c r="D79" i="1" s="1"/>
  <c r="H79" i="1" s="1"/>
  <c r="C93" i="1"/>
  <c r="B86" i="1"/>
  <c r="D86" i="1" s="1"/>
  <c r="H86" i="1" s="1"/>
  <c r="C81" i="1"/>
  <c r="C76" i="1"/>
  <c r="B93" i="1"/>
  <c r="D93" i="1" s="1"/>
  <c r="H93" i="1" s="1"/>
  <c r="C88" i="1"/>
  <c r="B81" i="1"/>
  <c r="D81" i="1" s="1"/>
  <c r="H81" i="1" s="1"/>
  <c r="B76" i="1"/>
  <c r="D76" i="1" s="1"/>
  <c r="H76" i="1" s="1"/>
  <c r="M76" i="1" s="1"/>
  <c r="Q76" i="1" s="1"/>
  <c r="B88" i="1"/>
  <c r="D88" i="1" s="1"/>
  <c r="H88" i="1" s="1"/>
  <c r="C83" i="1"/>
  <c r="C90" i="1"/>
  <c r="B83" i="1"/>
  <c r="D83" i="1" s="1"/>
  <c r="H83" i="1" s="1"/>
  <c r="C78" i="1"/>
  <c r="C92" i="1"/>
  <c r="B80" i="1"/>
  <c r="D80" i="1" s="1"/>
  <c r="H80" i="1" s="1"/>
  <c r="C80" i="1"/>
  <c r="B85" i="1"/>
  <c r="D85" i="1" s="1"/>
  <c r="H85" i="1" s="1"/>
  <c r="D11" i="1" l="1"/>
  <c r="M26" i="1"/>
  <c r="O26" i="1" s="1"/>
  <c r="M38" i="1"/>
  <c r="O38" i="1" s="1"/>
  <c r="N17" i="1"/>
  <c r="R17" i="1" s="1"/>
  <c r="T17" i="1" s="1"/>
  <c r="N26" i="1"/>
  <c r="R26" i="1" s="1"/>
  <c r="T26" i="1" s="1"/>
  <c r="F90" i="1"/>
  <c r="G90" i="1" s="1"/>
  <c r="I90" i="1" s="1"/>
  <c r="F80" i="1"/>
  <c r="G80" i="1" s="1"/>
  <c r="I80" i="1" s="1"/>
  <c r="O80" i="1" s="1"/>
  <c r="F94" i="1"/>
  <c r="G94" i="1" s="1"/>
  <c r="I94" i="1" s="1"/>
  <c r="L94" i="1" s="1"/>
  <c r="F92" i="1"/>
  <c r="G92" i="1" s="1"/>
  <c r="I92" i="1" s="1"/>
  <c r="L92" i="1" s="1"/>
  <c r="F83" i="1"/>
  <c r="G83" i="1" s="1"/>
  <c r="I83" i="1" s="1"/>
  <c r="L83" i="1" s="1"/>
  <c r="F93" i="1"/>
  <c r="G93" i="1" s="1"/>
  <c r="I93" i="1" s="1"/>
  <c r="L93" i="1" s="1"/>
  <c r="F77" i="1"/>
  <c r="G77" i="1" s="1"/>
  <c r="I77" i="1" s="1"/>
  <c r="L77" i="1" s="1"/>
  <c r="N77" i="1" s="1"/>
  <c r="D10" i="1"/>
  <c r="I10" i="1" s="1"/>
  <c r="D12" i="1"/>
  <c r="M30" i="1"/>
  <c r="O30" i="1" s="1"/>
  <c r="N30" i="1"/>
  <c r="R30" i="1" s="1"/>
  <c r="T30" i="1" s="1"/>
  <c r="F88" i="1"/>
  <c r="G88" i="1" s="1"/>
  <c r="I88" i="1" s="1"/>
  <c r="L88" i="1" s="1"/>
  <c r="F85" i="1"/>
  <c r="G85" i="1" s="1"/>
  <c r="I85" i="1" s="1"/>
  <c r="L85" i="1" s="1"/>
  <c r="D9" i="1"/>
  <c r="E9" i="1" s="1"/>
  <c r="H9" i="1" s="1"/>
  <c r="P38" i="1"/>
  <c r="F79" i="1"/>
  <c r="G79" i="1" s="1"/>
  <c r="I79" i="1" s="1"/>
  <c r="K79" i="1" s="1"/>
  <c r="F91" i="1"/>
  <c r="G91" i="1" s="1"/>
  <c r="I91" i="1" s="1"/>
  <c r="L91" i="1" s="1"/>
  <c r="P29" i="1"/>
  <c r="T29" i="1" s="1"/>
  <c r="F84" i="1"/>
  <c r="G84" i="1" s="1"/>
  <c r="I84" i="1" s="1"/>
  <c r="F89" i="1"/>
  <c r="F82" i="1"/>
  <c r="G82" i="1" s="1"/>
  <c r="F78" i="1"/>
  <c r="G78" i="1" s="1"/>
  <c r="I78" i="1" s="1"/>
  <c r="L78" i="1" s="1"/>
  <c r="F76" i="1"/>
  <c r="G76" i="1" s="1"/>
  <c r="F81" i="1"/>
  <c r="G81" i="1" s="1"/>
  <c r="I81" i="1" s="1"/>
  <c r="S71" i="1"/>
  <c r="Q71" i="1"/>
  <c r="S33" i="1"/>
  <c r="Q33" i="1"/>
  <c r="S22" i="1"/>
  <c r="Q22" i="1"/>
  <c r="S67" i="1"/>
  <c r="Q67" i="1"/>
  <c r="P16" i="1"/>
  <c r="N16" i="1"/>
  <c r="R16" i="1" s="1"/>
  <c r="E13" i="1"/>
  <c r="H13" i="1" s="1"/>
  <c r="I13" i="1"/>
  <c r="Q17" i="1"/>
  <c r="S17" i="1"/>
  <c r="P50" i="1"/>
  <c r="N50" i="1"/>
  <c r="R50" i="1" s="1"/>
  <c r="P69" i="1"/>
  <c r="N69" i="1"/>
  <c r="R69" i="1" s="1"/>
  <c r="Q27" i="1"/>
  <c r="S27" i="1"/>
  <c r="S60" i="1"/>
  <c r="Q60" i="1"/>
  <c r="N51" i="1"/>
  <c r="R51" i="1" s="1"/>
  <c r="O51" i="1"/>
  <c r="P51" i="1"/>
  <c r="P36" i="1"/>
  <c r="N36" i="1"/>
  <c r="R36" i="1" s="1"/>
  <c r="M36" i="1"/>
  <c r="O36" i="1" s="1"/>
  <c r="J94" i="1"/>
  <c r="O60" i="1"/>
  <c r="P60" i="1"/>
  <c r="N60" i="1"/>
  <c r="R60" i="1" s="1"/>
  <c r="T60" i="1" s="1"/>
  <c r="P55" i="1"/>
  <c r="N55" i="1"/>
  <c r="R55" i="1" s="1"/>
  <c r="I12" i="1"/>
  <c r="E12" i="1"/>
  <c r="H12" i="1" s="1"/>
  <c r="S58" i="1"/>
  <c r="Q58" i="1"/>
  <c r="K77" i="1"/>
  <c r="P64" i="1"/>
  <c r="O64" i="1"/>
  <c r="N64" i="1"/>
  <c r="R64" i="1" s="1"/>
  <c r="T64" i="1" s="1"/>
  <c r="P40" i="1"/>
  <c r="N40" i="1"/>
  <c r="R40" i="1" s="1"/>
  <c r="M54" i="1"/>
  <c r="P54" i="1"/>
  <c r="N54" i="1"/>
  <c r="R54" i="1" s="1"/>
  <c r="P28" i="1"/>
  <c r="N28" i="1"/>
  <c r="R28" i="1" s="1"/>
  <c r="O28" i="1"/>
  <c r="P20" i="1"/>
  <c r="N20" i="1"/>
  <c r="R20" i="1" s="1"/>
  <c r="S30" i="1"/>
  <c r="J81" i="1"/>
  <c r="J90" i="1"/>
  <c r="P70" i="1"/>
  <c r="O70" i="1"/>
  <c r="N70" i="1"/>
  <c r="R70" i="1" s="1"/>
  <c r="T70" i="1" s="1"/>
  <c r="P68" i="1"/>
  <c r="N68" i="1"/>
  <c r="R68" i="1" s="1"/>
  <c r="M68" i="1"/>
  <c r="O68" i="1" s="1"/>
  <c r="S15" i="1"/>
  <c r="Q15" i="1"/>
  <c r="S48" i="1"/>
  <c r="Q48" i="1"/>
  <c r="T48" i="1"/>
  <c r="O57" i="1"/>
  <c r="P57" i="1"/>
  <c r="N57" i="1"/>
  <c r="R57" i="1" s="1"/>
  <c r="E11" i="1"/>
  <c r="H11" i="1" s="1"/>
  <c r="I11" i="1"/>
  <c r="J84" i="1"/>
  <c r="S29" i="1"/>
  <c r="Q29" i="1"/>
  <c r="I82" i="1"/>
  <c r="P19" i="1"/>
  <c r="N19" i="1"/>
  <c r="R19" i="1" s="1"/>
  <c r="O31" i="1"/>
  <c r="P31" i="1"/>
  <c r="N31" i="1"/>
  <c r="R31" i="1" s="1"/>
  <c r="T31" i="1" s="1"/>
  <c r="P22" i="1"/>
  <c r="N22" i="1"/>
  <c r="R22" i="1" s="1"/>
  <c r="O22" i="1"/>
  <c r="S46" i="1"/>
  <c r="Q46" i="1"/>
  <c r="P58" i="1"/>
  <c r="O58" i="1"/>
  <c r="N58" i="1"/>
  <c r="R58" i="1" s="1"/>
  <c r="T58" i="1" s="1"/>
  <c r="M53" i="1"/>
  <c r="O53" i="1" s="1"/>
  <c r="P53" i="1"/>
  <c r="N53" i="1"/>
  <c r="R53" i="1" s="1"/>
  <c r="O48" i="1"/>
  <c r="G89" i="1"/>
  <c r="I89" i="1" s="1"/>
  <c r="L89" i="1" s="1"/>
  <c r="J88" i="1"/>
  <c r="J79" i="1"/>
  <c r="F86" i="1"/>
  <c r="G86" i="1" s="1"/>
  <c r="I86" i="1" s="1"/>
  <c r="L86" i="1" s="1"/>
  <c r="J78" i="1"/>
  <c r="S49" i="1"/>
  <c r="Q49" i="1"/>
  <c r="N21" i="1"/>
  <c r="R21" i="1" s="1"/>
  <c r="P21" i="1"/>
  <c r="P35" i="1"/>
  <c r="N35" i="1"/>
  <c r="R35" i="1" s="1"/>
  <c r="M35" i="1"/>
  <c r="O35" i="1" s="1"/>
  <c r="P37" i="1"/>
  <c r="N37" i="1"/>
  <c r="R37" i="1" s="1"/>
  <c r="M37" i="1"/>
  <c r="O37" i="1" s="1"/>
  <c r="Q26" i="1"/>
  <c r="S26" i="1"/>
  <c r="H14" i="1"/>
  <c r="J14" i="1" s="1"/>
  <c r="M40" i="1"/>
  <c r="O40" i="1" s="1"/>
  <c r="O29" i="1"/>
  <c r="O17" i="1"/>
  <c r="J91" i="1"/>
  <c r="S51" i="1"/>
  <c r="Q51" i="1"/>
  <c r="J82" i="1"/>
  <c r="P34" i="1"/>
  <c r="N34" i="1"/>
  <c r="R34" i="1" s="1"/>
  <c r="M34" i="1"/>
  <c r="T57" i="1"/>
  <c r="S57" i="1"/>
  <c r="Q57" i="1"/>
  <c r="N33" i="1"/>
  <c r="R33" i="1" s="1"/>
  <c r="P33" i="1"/>
  <c r="O33" i="1"/>
  <c r="Q18" i="1"/>
  <c r="S18" i="1"/>
  <c r="P65" i="1"/>
  <c r="N65" i="1"/>
  <c r="R65" i="1" s="1"/>
  <c r="P63" i="1"/>
  <c r="N63" i="1"/>
  <c r="R63" i="1" s="1"/>
  <c r="M69" i="1"/>
  <c r="P61" i="1"/>
  <c r="N61" i="1"/>
  <c r="R61" i="1" s="1"/>
  <c r="M61" i="1"/>
  <c r="J86" i="1"/>
  <c r="J87" i="1"/>
  <c r="P25" i="1"/>
  <c r="N25" i="1"/>
  <c r="R25" i="1" s="1"/>
  <c r="M50" i="1"/>
  <c r="O50" i="1" s="1"/>
  <c r="J85" i="1"/>
  <c r="P18" i="1"/>
  <c r="O18" i="1"/>
  <c r="N18" i="1"/>
  <c r="R18" i="1" s="1"/>
  <c r="J76" i="1"/>
  <c r="L76" i="1"/>
  <c r="K76" i="1"/>
  <c r="J89" i="1"/>
  <c r="O49" i="1"/>
  <c r="P49" i="1"/>
  <c r="N49" i="1"/>
  <c r="R49" i="1" s="1"/>
  <c r="T49" i="1" s="1"/>
  <c r="P24" i="1"/>
  <c r="T24" i="1" s="1"/>
  <c r="N24" i="1"/>
  <c r="R24" i="1" s="1"/>
  <c r="O24" i="1"/>
  <c r="P44" i="1"/>
  <c r="N44" i="1"/>
  <c r="R44" i="1" s="1"/>
  <c r="M44" i="1"/>
  <c r="O44" i="1" s="1"/>
  <c r="P23" i="1"/>
  <c r="O23" i="1"/>
  <c r="N23" i="1"/>
  <c r="R23" i="1" s="1"/>
  <c r="T23" i="1" s="1"/>
  <c r="P32" i="1"/>
  <c r="N32" i="1"/>
  <c r="R32" i="1" s="1"/>
  <c r="S64" i="1"/>
  <c r="Q64" i="1"/>
  <c r="P67" i="1"/>
  <c r="O67" i="1"/>
  <c r="N67" i="1"/>
  <c r="R67" i="1" s="1"/>
  <c r="S31" i="1"/>
  <c r="Q31" i="1"/>
  <c r="Q41" i="1"/>
  <c r="S41" i="1"/>
  <c r="J93" i="1"/>
  <c r="P56" i="1"/>
  <c r="N56" i="1"/>
  <c r="R56" i="1" s="1"/>
  <c r="Q23" i="1"/>
  <c r="S23" i="1"/>
  <c r="J83" i="1"/>
  <c r="S42" i="1"/>
  <c r="Q42" i="1"/>
  <c r="P43" i="1"/>
  <c r="N43" i="1"/>
  <c r="R43" i="1" s="1"/>
  <c r="M43" i="1"/>
  <c r="J92" i="1"/>
  <c r="O45" i="1"/>
  <c r="P45" i="1"/>
  <c r="N45" i="1"/>
  <c r="R45" i="1" s="1"/>
  <c r="M45" i="1"/>
  <c r="S66" i="1"/>
  <c r="Q66" i="1"/>
  <c r="M56" i="1"/>
  <c r="O56" i="1" s="1"/>
  <c r="M52" i="1"/>
  <c r="O52" i="1" s="1"/>
  <c r="N52" i="1"/>
  <c r="R52" i="1" s="1"/>
  <c r="P52" i="1"/>
  <c r="O66" i="1"/>
  <c r="P66" i="1"/>
  <c r="N66" i="1"/>
  <c r="R66" i="1" s="1"/>
  <c r="J77" i="1"/>
  <c r="N15" i="1"/>
  <c r="R15" i="1" s="1"/>
  <c r="P15" i="1"/>
  <c r="O15" i="1"/>
  <c r="O47" i="1"/>
  <c r="P47" i="1"/>
  <c r="N47" i="1"/>
  <c r="R47" i="1" s="1"/>
  <c r="J80" i="1"/>
  <c r="F87" i="1"/>
  <c r="G87" i="1" s="1"/>
  <c r="I87" i="1" s="1"/>
  <c r="L87" i="1" s="1"/>
  <c r="P59" i="1"/>
  <c r="N59" i="1"/>
  <c r="R59" i="1" s="1"/>
  <c r="M59" i="1"/>
  <c r="N27" i="1"/>
  <c r="R27" i="1" s="1"/>
  <c r="O27" i="1"/>
  <c r="P27" i="1"/>
  <c r="N42" i="1"/>
  <c r="R42" i="1" s="1"/>
  <c r="P42" i="1"/>
  <c r="O42" i="1"/>
  <c r="M62" i="1"/>
  <c r="N62" i="1"/>
  <c r="R62" i="1" s="1"/>
  <c r="P62" i="1"/>
  <c r="O46" i="1"/>
  <c r="P46" i="1"/>
  <c r="N46" i="1"/>
  <c r="R46" i="1" s="1"/>
  <c r="T46" i="1" s="1"/>
  <c r="M65" i="1"/>
  <c r="O65" i="1" s="1"/>
  <c r="M55" i="1"/>
  <c r="M20" i="1"/>
  <c r="O20" i="1" s="1"/>
  <c r="M25" i="1"/>
  <c r="M21" i="1"/>
  <c r="S70" i="1"/>
  <c r="Q70" i="1"/>
  <c r="S47" i="1"/>
  <c r="Q47" i="1"/>
  <c r="S38" i="1"/>
  <c r="Q38" i="1"/>
  <c r="Q24" i="1"/>
  <c r="S24" i="1"/>
  <c r="S28" i="1"/>
  <c r="Q28" i="1"/>
  <c r="M32" i="1"/>
  <c r="O32" i="1" s="1"/>
  <c r="P39" i="1"/>
  <c r="N39" i="1"/>
  <c r="R39" i="1" s="1"/>
  <c r="O71" i="1"/>
  <c r="N71" i="1"/>
  <c r="R71" i="1" s="1"/>
  <c r="P71" i="1"/>
  <c r="O41" i="1"/>
  <c r="P41" i="1"/>
  <c r="N41" i="1"/>
  <c r="R41" i="1" s="1"/>
  <c r="T41" i="1" s="1"/>
  <c r="M39" i="1"/>
  <c r="O39" i="1" s="1"/>
  <c r="M63" i="1"/>
  <c r="O63" i="1" s="1"/>
  <c r="M16" i="1"/>
  <c r="M19" i="1"/>
  <c r="O19" i="1" s="1"/>
  <c r="J12" i="1" l="1"/>
  <c r="Q30" i="1"/>
  <c r="T47" i="1"/>
  <c r="T67" i="1"/>
  <c r="K80" i="1"/>
  <c r="T33" i="1"/>
  <c r="M80" i="1"/>
  <c r="Q80" i="1" s="1"/>
  <c r="T38" i="1"/>
  <c r="I9" i="1"/>
  <c r="J9" i="1" s="1"/>
  <c r="M9" i="1" s="1"/>
  <c r="L80" i="1"/>
  <c r="N80" i="1" s="1"/>
  <c r="T28" i="1"/>
  <c r="J11" i="1"/>
  <c r="M11" i="1" s="1"/>
  <c r="T71" i="1"/>
  <c r="E10" i="1"/>
  <c r="H10" i="1" s="1"/>
  <c r="J10" i="1" s="1"/>
  <c r="O79" i="1"/>
  <c r="M77" i="1"/>
  <c r="Q77" i="1" s="1"/>
  <c r="T27" i="1"/>
  <c r="T22" i="1"/>
  <c r="J13" i="1"/>
  <c r="N13" i="1" s="1"/>
  <c r="R13" i="1" s="1"/>
  <c r="O77" i="1"/>
  <c r="M79" i="1"/>
  <c r="Q79" i="1" s="1"/>
  <c r="T66" i="1"/>
  <c r="T18" i="1"/>
  <c r="L79" i="1"/>
  <c r="N79" i="1" s="1"/>
  <c r="T42" i="1"/>
  <c r="T51" i="1"/>
  <c r="T15" i="1"/>
  <c r="R88" i="1"/>
  <c r="P88" i="1"/>
  <c r="R78" i="1"/>
  <c r="P78" i="1"/>
  <c r="R92" i="1"/>
  <c r="P92" i="1"/>
  <c r="R86" i="1"/>
  <c r="P86" i="1"/>
  <c r="S34" i="1"/>
  <c r="T34" i="1"/>
  <c r="Q34" i="1"/>
  <c r="O84" i="1"/>
  <c r="M84" i="1"/>
  <c r="Q84" i="1" s="1"/>
  <c r="K84" i="1"/>
  <c r="S55" i="1"/>
  <c r="T55" i="1"/>
  <c r="Q55" i="1"/>
  <c r="O94" i="1"/>
  <c r="N94" i="1"/>
  <c r="M94" i="1"/>
  <c r="Q94" i="1" s="1"/>
  <c r="K94" i="1"/>
  <c r="S65" i="1"/>
  <c r="Q65" i="1"/>
  <c r="T65" i="1"/>
  <c r="S52" i="1"/>
  <c r="T52" i="1"/>
  <c r="Q52" i="1"/>
  <c r="S40" i="1"/>
  <c r="Q40" i="1"/>
  <c r="T40" i="1"/>
  <c r="S36" i="1"/>
  <c r="T36" i="1"/>
  <c r="Q36" i="1"/>
  <c r="N12" i="1"/>
  <c r="R12" i="1" s="1"/>
  <c r="M12" i="1"/>
  <c r="O12" i="1" s="1"/>
  <c r="T25" i="1"/>
  <c r="Q25" i="1"/>
  <c r="S25" i="1"/>
  <c r="O89" i="1"/>
  <c r="N89" i="1"/>
  <c r="M89" i="1"/>
  <c r="Q89" i="1" s="1"/>
  <c r="K89" i="1"/>
  <c r="O82" i="1"/>
  <c r="M82" i="1"/>
  <c r="Q82" i="1" s="1"/>
  <c r="K82" i="1"/>
  <c r="T21" i="1"/>
  <c r="Q21" i="1"/>
  <c r="S21" i="1"/>
  <c r="S35" i="1"/>
  <c r="T35" i="1"/>
  <c r="Q35" i="1"/>
  <c r="N92" i="1"/>
  <c r="M92" i="1"/>
  <c r="Q92" i="1" s="1"/>
  <c r="K92" i="1"/>
  <c r="O92" i="1"/>
  <c r="T20" i="1"/>
  <c r="Q20" i="1"/>
  <c r="S20" i="1"/>
  <c r="S43" i="1"/>
  <c r="T43" i="1"/>
  <c r="Q43" i="1"/>
  <c r="N14" i="1"/>
  <c r="R14" i="1" s="1"/>
  <c r="M14" i="1"/>
  <c r="N83" i="1"/>
  <c r="K83" i="1"/>
  <c r="O83" i="1"/>
  <c r="M83" i="1"/>
  <c r="Q83" i="1" s="1"/>
  <c r="S83" i="1" s="1"/>
  <c r="O90" i="1"/>
  <c r="K90" i="1"/>
  <c r="N90" i="1"/>
  <c r="M90" i="1"/>
  <c r="Q90" i="1" s="1"/>
  <c r="T50" i="1"/>
  <c r="S50" i="1"/>
  <c r="Q50" i="1"/>
  <c r="L82" i="1"/>
  <c r="N82" i="1" s="1"/>
  <c r="R87" i="1"/>
  <c r="P87" i="1"/>
  <c r="S68" i="1"/>
  <c r="T68" i="1"/>
  <c r="Q68" i="1"/>
  <c r="K86" i="1"/>
  <c r="O86" i="1"/>
  <c r="N86" i="1"/>
  <c r="M86" i="1"/>
  <c r="Q86" i="1" s="1"/>
  <c r="S61" i="1"/>
  <c r="T61" i="1"/>
  <c r="Q61" i="1"/>
  <c r="O61" i="1"/>
  <c r="O21" i="1"/>
  <c r="T16" i="1"/>
  <c r="S16" i="1"/>
  <c r="Q16" i="1"/>
  <c r="S59" i="1"/>
  <c r="T59" i="1"/>
  <c r="Q59" i="1"/>
  <c r="S56" i="1"/>
  <c r="Q56" i="1"/>
  <c r="T56" i="1"/>
  <c r="P85" i="1"/>
  <c r="R85" i="1"/>
  <c r="T63" i="1"/>
  <c r="S63" i="1"/>
  <c r="Q63" i="1"/>
  <c r="S39" i="1"/>
  <c r="Q39" i="1"/>
  <c r="T39" i="1"/>
  <c r="T32" i="1"/>
  <c r="Q32" i="1"/>
  <c r="S32" i="1"/>
  <c r="O43" i="1"/>
  <c r="O25" i="1"/>
  <c r="O93" i="1"/>
  <c r="N93" i="1"/>
  <c r="M93" i="1"/>
  <c r="Q93" i="1" s="1"/>
  <c r="S93" i="1" s="1"/>
  <c r="K93" i="1"/>
  <c r="M85" i="1"/>
  <c r="Q85" i="1" s="1"/>
  <c r="K85" i="1"/>
  <c r="O85" i="1"/>
  <c r="N85" i="1"/>
  <c r="O91" i="1"/>
  <c r="N91" i="1"/>
  <c r="M91" i="1"/>
  <c r="Q91" i="1" s="1"/>
  <c r="K91" i="1"/>
  <c r="L90" i="1"/>
  <c r="O55" i="1"/>
  <c r="O78" i="1"/>
  <c r="K78" i="1"/>
  <c r="N78" i="1"/>
  <c r="M78" i="1"/>
  <c r="Q78" i="1" s="1"/>
  <c r="R83" i="1"/>
  <c r="P83" i="1"/>
  <c r="R76" i="1"/>
  <c r="P76" i="1"/>
  <c r="N76" i="1"/>
  <c r="R94" i="1"/>
  <c r="P94" i="1"/>
  <c r="T19" i="1"/>
  <c r="S19" i="1"/>
  <c r="Q19" i="1"/>
  <c r="O34" i="1"/>
  <c r="O59" i="1"/>
  <c r="R93" i="1"/>
  <c r="P93" i="1"/>
  <c r="T69" i="1"/>
  <c r="S69" i="1"/>
  <c r="Q69" i="1"/>
  <c r="S37" i="1"/>
  <c r="T37" i="1"/>
  <c r="Q37" i="1"/>
  <c r="O87" i="1"/>
  <c r="N87" i="1"/>
  <c r="M87" i="1"/>
  <c r="Q87" i="1" s="1"/>
  <c r="K87" i="1"/>
  <c r="P77" i="1"/>
  <c r="R77" i="1"/>
  <c r="P89" i="1"/>
  <c r="R89" i="1"/>
  <c r="O81" i="1"/>
  <c r="M81" i="1"/>
  <c r="Q81" i="1" s="1"/>
  <c r="K81" i="1"/>
  <c r="L81" i="1"/>
  <c r="T54" i="1"/>
  <c r="S54" i="1"/>
  <c r="Q54" i="1"/>
  <c r="O16" i="1"/>
  <c r="S62" i="1"/>
  <c r="T62" i="1"/>
  <c r="Q62" i="1"/>
  <c r="O62" i="1"/>
  <c r="M88" i="1"/>
  <c r="Q88" i="1" s="1"/>
  <c r="O88" i="1"/>
  <c r="N88" i="1"/>
  <c r="K88" i="1"/>
  <c r="S45" i="1"/>
  <c r="T45" i="1"/>
  <c r="Q45" i="1"/>
  <c r="T44" i="1"/>
  <c r="S44" i="1"/>
  <c r="Q44" i="1"/>
  <c r="R91" i="1"/>
  <c r="P91" i="1"/>
  <c r="S53" i="1"/>
  <c r="T53" i="1"/>
  <c r="Q53" i="1"/>
  <c r="L84" i="1"/>
  <c r="O54" i="1"/>
  <c r="O69" i="1"/>
  <c r="S77" i="1" l="1"/>
  <c r="P80" i="1"/>
  <c r="S89" i="1"/>
  <c r="O10" i="1"/>
  <c r="S86" i="1"/>
  <c r="S94" i="1"/>
  <c r="N11" i="1"/>
  <c r="R11" i="1" s="1"/>
  <c r="S80" i="1"/>
  <c r="R80" i="1"/>
  <c r="T10" i="1"/>
  <c r="M10" i="1"/>
  <c r="S85" i="1"/>
  <c r="P79" i="1"/>
  <c r="S87" i="1"/>
  <c r="S88" i="1"/>
  <c r="S92" i="1"/>
  <c r="O11" i="1"/>
  <c r="S78" i="1"/>
  <c r="P11" i="1"/>
  <c r="R79" i="1"/>
  <c r="S79" i="1"/>
  <c r="S91" i="1"/>
  <c r="M13" i="1"/>
  <c r="O13" i="1" s="1"/>
  <c r="P13" i="1"/>
  <c r="Q9" i="1"/>
  <c r="S81" i="1"/>
  <c r="R81" i="1"/>
  <c r="P81" i="1"/>
  <c r="Q13" i="1"/>
  <c r="R84" i="1"/>
  <c r="P84" i="1"/>
  <c r="S84" i="1"/>
  <c r="N84" i="1"/>
  <c r="N81" i="1"/>
  <c r="S82" i="1"/>
  <c r="P82" i="1"/>
  <c r="R82" i="1"/>
  <c r="S11" i="1"/>
  <c r="Q11" i="1"/>
  <c r="S90" i="1"/>
  <c r="R90" i="1"/>
  <c r="P90" i="1"/>
  <c r="S14" i="1"/>
  <c r="T14" i="1"/>
  <c r="T12" i="1"/>
  <c r="S12" i="1"/>
  <c r="P9" i="1"/>
  <c r="N9" i="1"/>
  <c r="T9" i="1" s="1"/>
  <c r="O9" i="1"/>
  <c r="O14" i="1"/>
  <c r="T11" i="1" l="1"/>
  <c r="S13" i="1"/>
  <c r="T13" i="1"/>
</calcChain>
</file>

<file path=xl/sharedStrings.xml><?xml version="1.0" encoding="utf-8"?>
<sst xmlns="http://schemas.openxmlformats.org/spreadsheetml/2006/main" count="53" uniqueCount="43">
  <si>
    <t xml:space="preserve">分享创造价值：基于GB50010-2010规范的塑性损伤模型参数计算_张田V1.1.2                       </t>
  </si>
  <si>
    <t>f_cu</t>
  </si>
  <si>
    <t>E_c</t>
  </si>
  <si>
    <t>f_c</t>
  </si>
  <si>
    <t>f_t</t>
  </si>
  <si>
    <t>f_ce</t>
  </si>
  <si>
    <t>MPa</t>
  </si>
  <si>
    <t>Input</t>
  </si>
  <si>
    <t>检查</t>
  </si>
  <si>
    <t>ε_c</t>
  </si>
  <si>
    <t>α_c</t>
  </si>
  <si>
    <t>ε</t>
  </si>
  <si>
    <t>x</t>
  </si>
  <si>
    <t>ρ_c</t>
  </si>
  <si>
    <t>n</t>
  </si>
  <si>
    <t>D_c</t>
  </si>
  <si>
    <t>ε_n (Stess)</t>
  </si>
  <si>
    <t>σ_n (Starin)</t>
  </si>
  <si>
    <t>ε_in (in-elastic)</t>
  </si>
  <si>
    <t>d_c1</t>
  </si>
  <si>
    <t>d_c2</t>
  </si>
  <si>
    <t>ε_cpl (plastic)</t>
  </si>
  <si>
    <t>Compressive</t>
  </si>
  <si>
    <t>ε_t</t>
  </si>
  <si>
    <t>α_t</t>
  </si>
  <si>
    <t>D_t</t>
  </si>
  <si>
    <t>ε_n (starin)</t>
  </si>
  <si>
    <t>σ_n (stress</t>
  </si>
  <si>
    <t>ε_ture</t>
  </si>
  <si>
    <t>σ_ture</t>
  </si>
  <si>
    <t>ε_ck</t>
  </si>
  <si>
    <t>ε_tpl</t>
  </si>
  <si>
    <t>Tensile</t>
  </si>
  <si>
    <t>数据制作初衷是为了分享，使用者请尊重UP主的劳动成果，切勿盗窃商业化！！！问题反馈，请在B站评论区单独留言！！！</t>
  </si>
  <si>
    <t>受压本构曲线 (compressive constitutive curve)</t>
  </si>
  <si>
    <t>单位系统 (unit system)</t>
  </si>
  <si>
    <t>控制参数 (control parameters)</t>
  </si>
  <si>
    <t>stress</t>
  </si>
  <si>
    <t>Inelastic strain</t>
  </si>
  <si>
    <t>damage</t>
  </si>
  <si>
    <t>(Tensile constitutive curve)</t>
  </si>
  <si>
    <t>Stress</t>
  </si>
  <si>
    <t>Cracking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</si>
</sst>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_);[Red]\(0.00\)"/>
    <numFmt numFmtId="165" formatCode="0.0000000_);[Red]\(0.0000000\)"/>
    <numFmt numFmtId="166" formatCode="0.0_ "/>
    <numFmt numFmtId="167" formatCode="0.000000_);[Red]\(0.000000\)"/>
    <numFmt numFmtId="168" formatCode="0.0000_ "/>
    <numFmt numFmtId="169" formatCode="0.000000_ "/>
    <numFmt numFmtId="170" formatCode="0.000_ "/>
    <numFmt numFmtId="171" formatCode="0.00000_ "/>
    <numFmt numFmtId="172" formatCode="0.00_ "/>
    <numFmt numFmtId="173" formatCode="0.0000000_ "/>
  </numFmts>
  <fonts count="15" x14ac:knownFonts="1">
    <font>
      <sz val="11"/>
      <color theme="1"/>
      <name val="Calibri"/>
      <scheme val="minor"/>
    </font>
    <font>
      <sz val="24"/>
      <color theme="1"/>
      <name val="Microsoft Yahei"/>
    </font>
    <font>
      <sz val="11"/>
      <name val="Calibri"/>
    </font>
    <font>
      <sz val="16"/>
      <color theme="1"/>
      <name val="Microsoft Yahei"/>
    </font>
    <font>
      <sz val="11"/>
      <color theme="1"/>
      <name val="Microsoft Yahei"/>
    </font>
    <font>
      <sz val="12"/>
      <color theme="1"/>
      <name val="Microsoft Yahei"/>
    </font>
    <font>
      <i/>
      <sz val="16"/>
      <color theme="1"/>
      <name val="Microsoft Yahei"/>
    </font>
    <font>
      <sz val="20"/>
      <color rgb="FFFF0000"/>
      <name val="Microsoft Yahei"/>
    </font>
    <font>
      <sz val="13"/>
      <color theme="1"/>
      <name val="Microsoft Yahei"/>
    </font>
    <font>
      <i/>
      <sz val="15"/>
      <color theme="1"/>
      <name val="Microsoft Yahei"/>
    </font>
    <font>
      <sz val="10"/>
      <color theme="1"/>
      <name val="Microsoft Yahei"/>
    </font>
    <font>
      <b/>
      <sz val="10"/>
      <color rgb="FFFF0000"/>
      <name val="Microsoft Yahei"/>
    </font>
    <font>
      <b/>
      <sz val="10"/>
      <color theme="1"/>
      <name val="Microsoft Yahei"/>
    </font>
    <font>
      <sz val="14"/>
      <color theme="1"/>
      <name val="Microsoft Yahei"/>
    </font>
    <font>
      <sz val="18"/>
      <color theme="1"/>
      <name val="Microsoft Yahei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D8D8D8"/>
        <bgColor rgb="FFD8D8D8"/>
      </patternFill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7F7F7F"/>
        <bgColor rgb="FF7F7F7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166" fontId="3" fillId="4" borderId="4" xfId="0" applyNumberFormat="1" applyFont="1" applyFill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7" fontId="9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168" fontId="9" fillId="7" borderId="4" xfId="0" applyNumberFormat="1" applyFont="1" applyFill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9" fontId="10" fillId="0" borderId="4" xfId="0" applyNumberFormat="1" applyFont="1" applyBorder="1" applyAlignment="1">
      <alignment horizontal="center" vertical="center"/>
    </xf>
    <xf numFmtId="170" fontId="10" fillId="0" borderId="4" xfId="0" applyNumberFormat="1" applyFont="1" applyBorder="1" applyAlignment="1">
      <alignment horizontal="center" vertical="center"/>
    </xf>
    <xf numFmtId="171" fontId="10" fillId="0" borderId="4" xfId="0" applyNumberFormat="1" applyFont="1" applyBorder="1" applyAlignment="1">
      <alignment horizontal="center" vertical="center"/>
    </xf>
    <xf numFmtId="167" fontId="10" fillId="3" borderId="4" xfId="0" applyNumberFormat="1" applyFont="1" applyFill="1" applyBorder="1" applyAlignment="1">
      <alignment horizontal="center" vertical="center"/>
    </xf>
    <xf numFmtId="172" fontId="10" fillId="3" borderId="4" xfId="0" applyNumberFormat="1" applyFont="1" applyFill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173" fontId="10" fillId="0" borderId="4" xfId="0" applyNumberFormat="1" applyFont="1" applyBorder="1" applyAlignment="1">
      <alignment horizontal="center" vertical="center"/>
    </xf>
    <xf numFmtId="168" fontId="10" fillId="0" borderId="4" xfId="0" applyNumberFormat="1" applyFont="1" applyBorder="1" applyAlignment="1">
      <alignment horizontal="center" vertical="center"/>
    </xf>
    <xf numFmtId="168" fontId="10" fillId="7" borderId="4" xfId="0" applyNumberFormat="1" applyFont="1" applyFill="1" applyBorder="1" applyAlignment="1">
      <alignment horizontal="center" vertical="center"/>
    </xf>
    <xf numFmtId="164" fontId="10" fillId="8" borderId="4" xfId="0" applyNumberFormat="1" applyFont="1" applyFill="1" applyBorder="1" applyAlignment="1">
      <alignment horizontal="center" vertical="center"/>
    </xf>
    <xf numFmtId="165" fontId="10" fillId="8" borderId="4" xfId="0" applyNumberFormat="1" applyFont="1" applyFill="1" applyBorder="1" applyAlignment="1">
      <alignment horizontal="center" vertical="center"/>
    </xf>
    <xf numFmtId="168" fontId="10" fillId="9" borderId="4" xfId="0" applyNumberFormat="1" applyFont="1" applyFill="1" applyBorder="1" applyAlignment="1">
      <alignment horizontal="center" vertical="center"/>
    </xf>
    <xf numFmtId="165" fontId="10" fillId="9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69" fontId="11" fillId="10" borderId="4" xfId="0" applyNumberFormat="1" applyFont="1" applyFill="1" applyBorder="1" applyAlignment="1">
      <alignment horizontal="center" vertical="center"/>
    </xf>
    <xf numFmtId="170" fontId="11" fillId="10" borderId="4" xfId="0" applyNumberFormat="1" applyFont="1" applyFill="1" applyBorder="1" applyAlignment="1">
      <alignment horizontal="center" vertical="center"/>
    </xf>
    <xf numFmtId="171" fontId="11" fillId="10" borderId="4" xfId="0" applyNumberFormat="1" applyFont="1" applyFill="1" applyBorder="1" applyAlignment="1">
      <alignment horizontal="center" vertical="center"/>
    </xf>
    <xf numFmtId="167" fontId="11" fillId="3" borderId="4" xfId="0" applyNumberFormat="1" applyFont="1" applyFill="1" applyBorder="1" applyAlignment="1">
      <alignment horizontal="center" vertical="center"/>
    </xf>
    <xf numFmtId="172" fontId="11" fillId="3" borderId="4" xfId="0" applyNumberFormat="1" applyFont="1" applyFill="1" applyBorder="1" applyAlignment="1">
      <alignment horizontal="center" vertical="center"/>
    </xf>
    <xf numFmtId="171" fontId="11" fillId="0" borderId="4" xfId="0" applyNumberFormat="1" applyFont="1" applyBorder="1" applyAlignment="1">
      <alignment horizontal="center" vertical="center"/>
    </xf>
    <xf numFmtId="166" fontId="11" fillId="0" borderId="4" xfId="0" applyNumberFormat="1" applyFont="1" applyBorder="1" applyAlignment="1">
      <alignment horizontal="center" vertical="center"/>
    </xf>
    <xf numFmtId="173" fontId="11" fillId="0" borderId="4" xfId="0" applyNumberFormat="1" applyFont="1" applyBorder="1" applyAlignment="1">
      <alignment horizontal="center" vertical="center"/>
    </xf>
    <xf numFmtId="168" fontId="11" fillId="0" borderId="4" xfId="0" applyNumberFormat="1" applyFont="1" applyBorder="1" applyAlignment="1">
      <alignment horizontal="center" vertical="center"/>
    </xf>
    <xf numFmtId="168" fontId="11" fillId="7" borderId="4" xfId="0" applyNumberFormat="1" applyFont="1" applyFill="1" applyBorder="1" applyAlignment="1">
      <alignment horizontal="center" vertical="center"/>
    </xf>
    <xf numFmtId="164" fontId="11" fillId="8" borderId="4" xfId="0" applyNumberFormat="1" applyFont="1" applyFill="1" applyBorder="1" applyAlignment="1">
      <alignment horizontal="center" vertical="center"/>
    </xf>
    <xf numFmtId="165" fontId="11" fillId="8" borderId="4" xfId="0" applyNumberFormat="1" applyFont="1" applyFill="1" applyBorder="1" applyAlignment="1">
      <alignment horizontal="center" vertical="center"/>
    </xf>
    <xf numFmtId="168" fontId="11" fillId="9" borderId="4" xfId="0" applyNumberFormat="1" applyFont="1" applyFill="1" applyBorder="1" applyAlignment="1">
      <alignment horizontal="center" vertical="center"/>
    </xf>
    <xf numFmtId="165" fontId="11" fillId="9" borderId="4" xfId="0" applyNumberFormat="1" applyFont="1" applyFill="1" applyBorder="1" applyAlignment="1">
      <alignment horizontal="center" vertical="center"/>
    </xf>
    <xf numFmtId="169" fontId="11" fillId="0" borderId="4" xfId="0" applyNumberFormat="1" applyFont="1" applyBorder="1" applyAlignment="1">
      <alignment horizontal="center" vertical="center"/>
    </xf>
    <xf numFmtId="169" fontId="12" fillId="0" borderId="4" xfId="0" applyNumberFormat="1" applyFont="1" applyBorder="1" applyAlignment="1">
      <alignment horizontal="center" vertical="center"/>
    </xf>
    <xf numFmtId="170" fontId="12" fillId="0" borderId="4" xfId="0" applyNumberFormat="1" applyFont="1" applyBorder="1" applyAlignment="1">
      <alignment horizontal="center" vertical="center"/>
    </xf>
    <xf numFmtId="171" fontId="12" fillId="0" borderId="4" xfId="0" applyNumberFormat="1" applyFont="1" applyBorder="1" applyAlignment="1">
      <alignment horizontal="center" vertical="center"/>
    </xf>
    <xf numFmtId="167" fontId="12" fillId="3" borderId="4" xfId="0" applyNumberFormat="1" applyFont="1" applyFill="1" applyBorder="1" applyAlignment="1">
      <alignment horizontal="center" vertical="center"/>
    </xf>
    <xf numFmtId="172" fontId="12" fillId="3" borderId="4" xfId="0" applyNumberFormat="1" applyFont="1" applyFill="1" applyBorder="1" applyAlignment="1">
      <alignment horizontal="center" vertical="center"/>
    </xf>
    <xf numFmtId="166" fontId="12" fillId="0" borderId="4" xfId="0" applyNumberFormat="1" applyFont="1" applyBorder="1" applyAlignment="1">
      <alignment horizontal="center" vertical="center"/>
    </xf>
    <xf numFmtId="173" fontId="12" fillId="0" borderId="4" xfId="0" applyNumberFormat="1" applyFont="1" applyBorder="1" applyAlignment="1">
      <alignment horizontal="center" vertical="center"/>
    </xf>
    <xf numFmtId="168" fontId="12" fillId="0" borderId="4" xfId="0" applyNumberFormat="1" applyFont="1" applyBorder="1" applyAlignment="1">
      <alignment horizontal="center" vertical="center"/>
    </xf>
    <xf numFmtId="168" fontId="12" fillId="7" borderId="4" xfId="0" applyNumberFormat="1" applyFont="1" applyFill="1" applyBorder="1" applyAlignment="1">
      <alignment horizontal="center" vertical="center"/>
    </xf>
    <xf numFmtId="164" fontId="12" fillId="8" borderId="4" xfId="0" applyNumberFormat="1" applyFont="1" applyFill="1" applyBorder="1" applyAlignment="1">
      <alignment horizontal="center" vertical="center"/>
    </xf>
    <xf numFmtId="165" fontId="12" fillId="8" borderId="4" xfId="0" applyNumberFormat="1" applyFont="1" applyFill="1" applyBorder="1" applyAlignment="1">
      <alignment horizontal="center" vertical="center"/>
    </xf>
    <xf numFmtId="168" fontId="12" fillId="9" borderId="4" xfId="0" applyNumberFormat="1" applyFont="1" applyFill="1" applyBorder="1" applyAlignment="1">
      <alignment horizontal="center" vertical="center"/>
    </xf>
    <xf numFmtId="165" fontId="12" fillId="9" borderId="4" xfId="0" applyNumberFormat="1" applyFont="1" applyFill="1" applyBorder="1" applyAlignment="1">
      <alignment horizontal="center" vertical="center"/>
    </xf>
    <xf numFmtId="170" fontId="11" fillId="0" borderId="4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69" fontId="4" fillId="0" borderId="4" xfId="0" applyNumberFormat="1" applyFont="1" applyBorder="1" applyAlignment="1">
      <alignment horizontal="center" vertical="center"/>
    </xf>
    <xf numFmtId="170" fontId="4" fillId="0" borderId="4" xfId="0" applyNumberFormat="1" applyFont="1" applyBorder="1" applyAlignment="1">
      <alignment horizontal="center" vertical="center"/>
    </xf>
    <xf numFmtId="172" fontId="4" fillId="0" borderId="4" xfId="0" applyNumberFormat="1" applyFont="1" applyBorder="1" applyAlignment="1">
      <alignment horizontal="center" vertical="center"/>
    </xf>
    <xf numFmtId="171" fontId="4" fillId="0" borderId="4" xfId="0" applyNumberFormat="1" applyFont="1" applyBorder="1" applyAlignment="1">
      <alignment horizontal="center" vertical="center"/>
    </xf>
    <xf numFmtId="168" fontId="4" fillId="0" borderId="4" xfId="0" applyNumberFormat="1" applyFont="1" applyBorder="1" applyAlignment="1">
      <alignment horizontal="center" vertical="center"/>
    </xf>
    <xf numFmtId="172" fontId="10" fillId="8" borderId="4" xfId="0" applyNumberFormat="1" applyFont="1" applyFill="1" applyBorder="1" applyAlignment="1">
      <alignment horizontal="center" vertical="center"/>
    </xf>
    <xf numFmtId="173" fontId="10" fillId="9" borderId="4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5" fontId="13" fillId="0" borderId="8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4" fillId="2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6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165" fontId="8" fillId="0" borderId="4" xfId="0" applyNumberFormat="1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xMode val="edge"/>
          <c:yMode val="edge"/>
          <c:x val="9.9363517060367459E-2"/>
          <c:y val="5.1400554097404488E-2"/>
          <c:w val="0.83507392825896765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ABAQUS中塑性损伤模型参数输入!$I$8:$I$44</c:f>
              <c:numCache>
                <c:formatCode>0.000000_);[Red]\(0.000000\)</c:formatCode>
                <c:ptCount val="37"/>
                <c:pt idx="0">
                  <c:v>5.4471428571428574E-4</c:v>
                </c:pt>
                <c:pt idx="1">
                  <c:v>7.0892256560517431E-4</c:v>
                </c:pt>
                <c:pt idx="2">
                  <c:v>7.4997463557789645E-4</c:v>
                </c:pt>
                <c:pt idx="3">
                  <c:v>8.1839475219909995E-4</c:v>
                </c:pt>
                <c:pt idx="4">
                  <c:v>9.5523498544150716E-4</c:v>
                </c:pt>
                <c:pt idx="5">
                  <c:v>1.3657556851687286E-3</c:v>
                </c:pt>
                <c:pt idx="6">
                  <c:v>1.6420827989088857E-3</c:v>
                </c:pt>
                <c:pt idx="7">
                  <c:v>1.8062910787997744E-3</c:v>
                </c:pt>
                <c:pt idx="8">
                  <c:v>1.9704993586906628E-3</c:v>
                </c:pt>
                <c:pt idx="9">
                  <c:v>2.1347076385815514E-3</c:v>
                </c:pt>
                <c:pt idx="10">
                  <c:v>2.2989159184724399E-3</c:v>
                </c:pt>
                <c:pt idx="11">
                  <c:v>2.4631241983633285E-3</c:v>
                </c:pt>
                <c:pt idx="12">
                  <c:v>2.6273324782542171E-3</c:v>
                </c:pt>
                <c:pt idx="13">
                  <c:v>2.7915407581451056E-3</c:v>
                </c:pt>
                <c:pt idx="14">
                  <c:v>2.9557490380359942E-3</c:v>
                </c:pt>
                <c:pt idx="15">
                  <c:v>3.1199573179268828E-3</c:v>
                </c:pt>
                <c:pt idx="16">
                  <c:v>3.2841655978177713E-3</c:v>
                </c:pt>
                <c:pt idx="17">
                  <c:v>3.4483738777086599E-3</c:v>
                </c:pt>
                <c:pt idx="18">
                  <c:v>3.6125821575995489E-3</c:v>
                </c:pt>
                <c:pt idx="19">
                  <c:v>3.7767904374904366E-3</c:v>
                </c:pt>
                <c:pt idx="20">
                  <c:v>3.9409987173813256E-3</c:v>
                </c:pt>
                <c:pt idx="21">
                  <c:v>4.1052069972722146E-3</c:v>
                </c:pt>
                <c:pt idx="22">
                  <c:v>4.2694152771631027E-3</c:v>
                </c:pt>
                <c:pt idx="23">
                  <c:v>4.4336235570539917E-3</c:v>
                </c:pt>
                <c:pt idx="24">
                  <c:v>4.5978318369448799E-3</c:v>
                </c:pt>
                <c:pt idx="25">
                  <c:v>4.762040116835768E-3</c:v>
                </c:pt>
                <c:pt idx="26">
                  <c:v>4.926248396726657E-3</c:v>
                </c:pt>
                <c:pt idx="27">
                  <c:v>5.2546649565084341E-3</c:v>
                </c:pt>
                <c:pt idx="28">
                  <c:v>5.5830815162902113E-3</c:v>
                </c:pt>
                <c:pt idx="29">
                  <c:v>5.9114980760719884E-3</c:v>
                </c:pt>
                <c:pt idx="30">
                  <c:v>6.2399146358537655E-3</c:v>
                </c:pt>
                <c:pt idx="31">
                  <c:v>6.5683311956355427E-3</c:v>
                </c:pt>
                <c:pt idx="32">
                  <c:v>6.8967477554173198E-3</c:v>
                </c:pt>
                <c:pt idx="33">
                  <c:v>7.2251643151990978E-3</c:v>
                </c:pt>
                <c:pt idx="34">
                  <c:v>7.5535808749808732E-3</c:v>
                </c:pt>
                <c:pt idx="35">
                  <c:v>7.8819974347626512E-3</c:v>
                </c:pt>
                <c:pt idx="36">
                  <c:v>8.2104139945444292E-3</c:v>
                </c:pt>
              </c:numCache>
            </c:numRef>
          </c:xVal>
          <c:yVal>
            <c:numRef>
              <c:f>ABAQUS中塑性损伤模型参数输入!$J$8:$J$44</c:f>
              <c:numCache>
                <c:formatCode>0.00_ </c:formatCode>
                <c:ptCount val="37"/>
                <c:pt idx="0">
                  <c:v>16.845199365545628</c:v>
                </c:pt>
                <c:pt idx="1">
                  <c:v>20.84962089224797</c:v>
                </c:pt>
                <c:pt idx="2">
                  <c:v>21.736216678321611</c:v>
                </c:pt>
                <c:pt idx="3">
                  <c:v>23.106723197833311</c:v>
                </c:pt>
                <c:pt idx="4">
                  <c:v>25.440334498980754</c:v>
                </c:pt>
                <c:pt idx="5">
                  <c:v>29.389852010161064</c:v>
                </c:pt>
                <c:pt idx="6">
                  <c:v>30</c:v>
                </c:pt>
                <c:pt idx="7">
                  <c:v>29.633104713527242</c:v>
                </c:pt>
                <c:pt idx="8">
                  <c:v>28.697205217591627</c:v>
                </c:pt>
                <c:pt idx="9">
                  <c:v>27.415084189442666</c:v>
                </c:pt>
                <c:pt idx="10">
                  <c:v>25.959412883310872</c:v>
                </c:pt>
                <c:pt idx="11">
                  <c:v>24.450080281554865</c:v>
                </c:pt>
                <c:pt idx="12">
                  <c:v>22.963232485874588</c:v>
                </c:pt>
                <c:pt idx="13">
                  <c:v>21.543074512863782</c:v>
                </c:pt>
                <c:pt idx="14">
                  <c:v>20.212296706471957</c:v>
                </c:pt>
                <c:pt idx="15">
                  <c:v>18.979940708129259</c:v>
                </c:pt>
                <c:pt idx="16">
                  <c:v>17.846843649424855</c:v>
                </c:pt>
                <c:pt idx="17">
                  <c:v>16.809206017143584</c:v>
                </c:pt>
                <c:pt idx="18">
                  <c:v>15.860839170117037</c:v>
                </c:pt>
                <c:pt idx="19">
                  <c:v>14.994533712827231</c:v>
                </c:pt>
                <c:pt idx="20">
                  <c:v>14.202862916749506</c:v>
                </c:pt>
                <c:pt idx="21">
                  <c:v>13.478632297374173</c:v>
                </c:pt>
                <c:pt idx="22">
                  <c:v>12.815112349769867</c:v>
                </c:pt>
                <c:pt idx="23">
                  <c:v>12.206141366220315</c:v>
                </c:pt>
                <c:pt idx="24">
                  <c:v>11.646152590115294</c:v>
                </c:pt>
                <c:pt idx="25">
                  <c:v>11.13015910289567</c:v>
                </c:pt>
                <c:pt idx="26">
                  <c:v>10.653716710606314</c:v>
                </c:pt>
                <c:pt idx="27">
                  <c:v>9.8041369917550263</c:v>
                </c:pt>
                <c:pt idx="28">
                  <c:v>9.0708846365397076</c:v>
                </c:pt>
                <c:pt idx="29">
                  <c:v>8.4330806989404685</c:v>
                </c:pt>
                <c:pt idx="30">
                  <c:v>7.8742322674763869</c:v>
                </c:pt>
                <c:pt idx="31">
                  <c:v>7.3812308493611463</c:v>
                </c:pt>
                <c:pt idx="32">
                  <c:v>6.9435812663740961</c:v>
                </c:pt>
                <c:pt idx="33">
                  <c:v>6.5528148058240729</c:v>
                </c:pt>
                <c:pt idx="34">
                  <c:v>6.2020438019580872</c:v>
                </c:pt>
                <c:pt idx="35">
                  <c:v>5.8856228736855138</c:v>
                </c:pt>
                <c:pt idx="36">
                  <c:v>5.598890078016816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F1-44D9-A4BF-63F95EA9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90605"/>
        <c:axId val="883894358"/>
      </c:scatterChart>
      <c:valAx>
        <c:axId val="405390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0.000_ 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K"/>
          </a:p>
        </c:txPr>
        <c:crossAx val="883894358"/>
        <c:crosses val="autoZero"/>
        <c:crossBetween val="midCat"/>
      </c:valAx>
      <c:valAx>
        <c:axId val="88389435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K"/>
          </a:p>
        </c:txPr>
        <c:crossAx val="40539060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ABAQUS中塑性损伤模型参数输入!$I$8:$I$44</c:f>
              <c:numCache>
                <c:formatCode>0.000000_);[Red]\(0.000000\)</c:formatCode>
                <c:ptCount val="37"/>
                <c:pt idx="0">
                  <c:v>5.4471428571428574E-4</c:v>
                </c:pt>
                <c:pt idx="1">
                  <c:v>7.0892256560517431E-4</c:v>
                </c:pt>
                <c:pt idx="2">
                  <c:v>7.4997463557789645E-4</c:v>
                </c:pt>
                <c:pt idx="3">
                  <c:v>8.1839475219909995E-4</c:v>
                </c:pt>
                <c:pt idx="4">
                  <c:v>9.5523498544150716E-4</c:v>
                </c:pt>
                <c:pt idx="5">
                  <c:v>1.3657556851687286E-3</c:v>
                </c:pt>
                <c:pt idx="6">
                  <c:v>1.6420827989088857E-3</c:v>
                </c:pt>
                <c:pt idx="7">
                  <c:v>1.8062910787997744E-3</c:v>
                </c:pt>
                <c:pt idx="8">
                  <c:v>1.9704993586906628E-3</c:v>
                </c:pt>
                <c:pt idx="9">
                  <c:v>2.1347076385815514E-3</c:v>
                </c:pt>
                <c:pt idx="10">
                  <c:v>2.2989159184724399E-3</c:v>
                </c:pt>
                <c:pt idx="11">
                  <c:v>2.4631241983633285E-3</c:v>
                </c:pt>
                <c:pt idx="12">
                  <c:v>2.6273324782542171E-3</c:v>
                </c:pt>
                <c:pt idx="13">
                  <c:v>2.7915407581451056E-3</c:v>
                </c:pt>
                <c:pt idx="14">
                  <c:v>2.9557490380359942E-3</c:v>
                </c:pt>
                <c:pt idx="15">
                  <c:v>3.1199573179268828E-3</c:v>
                </c:pt>
                <c:pt idx="16">
                  <c:v>3.2841655978177713E-3</c:v>
                </c:pt>
                <c:pt idx="17">
                  <c:v>3.4483738777086599E-3</c:v>
                </c:pt>
                <c:pt idx="18">
                  <c:v>3.6125821575995489E-3</c:v>
                </c:pt>
                <c:pt idx="19">
                  <c:v>3.7767904374904366E-3</c:v>
                </c:pt>
                <c:pt idx="20">
                  <c:v>3.9409987173813256E-3</c:v>
                </c:pt>
                <c:pt idx="21">
                  <c:v>4.1052069972722146E-3</c:v>
                </c:pt>
                <c:pt idx="22">
                  <c:v>4.2694152771631027E-3</c:v>
                </c:pt>
                <c:pt idx="23">
                  <c:v>4.4336235570539917E-3</c:v>
                </c:pt>
                <c:pt idx="24">
                  <c:v>4.5978318369448799E-3</c:v>
                </c:pt>
                <c:pt idx="25">
                  <c:v>4.762040116835768E-3</c:v>
                </c:pt>
                <c:pt idx="26">
                  <c:v>4.926248396726657E-3</c:v>
                </c:pt>
                <c:pt idx="27">
                  <c:v>5.2546649565084341E-3</c:v>
                </c:pt>
                <c:pt idx="28">
                  <c:v>5.5830815162902113E-3</c:v>
                </c:pt>
                <c:pt idx="29">
                  <c:v>5.9114980760719884E-3</c:v>
                </c:pt>
                <c:pt idx="30">
                  <c:v>6.2399146358537655E-3</c:v>
                </c:pt>
                <c:pt idx="31">
                  <c:v>6.5683311956355427E-3</c:v>
                </c:pt>
                <c:pt idx="32">
                  <c:v>6.8967477554173198E-3</c:v>
                </c:pt>
                <c:pt idx="33">
                  <c:v>7.2251643151990978E-3</c:v>
                </c:pt>
                <c:pt idx="34">
                  <c:v>7.5535808749808732E-3</c:v>
                </c:pt>
                <c:pt idx="35">
                  <c:v>7.8819974347626512E-3</c:v>
                </c:pt>
                <c:pt idx="36">
                  <c:v>8.2104139945444292E-3</c:v>
                </c:pt>
              </c:numCache>
            </c:numRef>
          </c:xVal>
          <c:yVal>
            <c:numRef>
              <c:f>ABAQUS中塑性损伤模型参数输入!$O$8:$O$44</c:f>
              <c:numCache>
                <c:formatCode>0.0000_ </c:formatCode>
                <c:ptCount val="37"/>
                <c:pt idx="0">
                  <c:v>4.5790223209007164E-2</c:v>
                </c:pt>
                <c:pt idx="1">
                  <c:v>7.9619099718208908E-2</c:v>
                </c:pt>
                <c:pt idx="2">
                  <c:v>8.9346931224142501E-2</c:v>
                </c:pt>
                <c:pt idx="3">
                  <c:v>0.10655932401208612</c:v>
                </c:pt>
                <c:pt idx="4">
                  <c:v>0.14423032311304229</c:v>
                </c:pt>
                <c:pt idx="5">
                  <c:v>0.27268659830077557</c:v>
                </c:pt>
                <c:pt idx="6">
                  <c:v>0.36148016607750943</c:v>
                </c:pt>
                <c:pt idx="7">
                  <c:v>0.41519718209113943</c:v>
                </c:pt>
                <c:pt idx="8">
                  <c:v>0.47042922268974341</c:v>
                </c:pt>
                <c:pt idx="9">
                  <c:v>0.52407082621792922</c:v>
                </c:pt>
                <c:pt idx="10">
                  <c:v>0.57419119258431572</c:v>
                </c:pt>
                <c:pt idx="11">
                  <c:v>0.61981210164074008</c:v>
                </c:pt>
                <c:pt idx="12">
                  <c:v>0.66062263590812931</c:v>
                </c:pt>
                <c:pt idx="13">
                  <c:v>0.69672654678235668</c:v>
                </c:pt>
                <c:pt idx="14">
                  <c:v>0.72845446232337252</c:v>
                </c:pt>
                <c:pt idx="15">
                  <c:v>0.75623909466214767</c:v>
                </c:pt>
                <c:pt idx="16">
                  <c:v>0.78053933262825348</c:v>
                </c:pt>
                <c:pt idx="17">
                  <c:v>0.80179798525879853</c:v>
                </c:pt>
                <c:pt idx="18">
                  <c:v>0.82042091587490895</c:v>
                </c:pt>
                <c:pt idx="19">
                  <c:v>0.83676893116366102</c:v>
                </c:pt>
                <c:pt idx="20">
                  <c:v>0.8511568046154212</c:v>
                </c:pt>
                <c:pt idx="21">
                  <c:v>0.86385597318301499</c:v>
                </c:pt>
                <c:pt idx="22">
                  <c:v>0.87509887213475945</c:v>
                </c:pt>
                <c:pt idx="23">
                  <c:v>0.88508376693873569</c:v>
                </c:pt>
                <c:pt idx="24">
                  <c:v>0.89397948000186722</c:v>
                </c:pt>
                <c:pt idx="25">
                  <c:v>0.90192972426460227</c:v>
                </c:pt>
                <c:pt idx="26">
                  <c:v>0.90905693232737073</c:v>
                </c:pt>
                <c:pt idx="27">
                  <c:v>0.92124492763095533</c:v>
                </c:pt>
                <c:pt idx="28">
                  <c:v>0.93121119787954765</c:v>
                </c:pt>
                <c:pt idx="29">
                  <c:v>0.93944845506470409</c:v>
                </c:pt>
                <c:pt idx="30">
                  <c:v>0.94632431942235595</c:v>
                </c:pt>
                <c:pt idx="31">
                  <c:v>0.95211626387243709</c:v>
                </c:pt>
                <c:pt idx="32">
                  <c:v>0.95703613707062241</c:v>
                </c:pt>
                <c:pt idx="33">
                  <c:v>0.96124749264836229</c:v>
                </c:pt>
                <c:pt idx="34">
                  <c:v>0.96487794705894225</c:v>
                </c:pt>
                <c:pt idx="35">
                  <c:v>0.96802808219972569</c:v>
                </c:pt>
                <c:pt idx="36">
                  <c:v>0.97077792689613296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B-49E3-8935-50E821CE6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88381"/>
        <c:axId val="996954959"/>
      </c:scatterChart>
      <c:valAx>
        <c:axId val="464788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0.000000_);[Red]\(0.000000\)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K"/>
          </a:p>
        </c:txPr>
        <c:crossAx val="996954959"/>
        <c:crosses val="autoZero"/>
        <c:crossBetween val="midCat"/>
      </c:valAx>
      <c:valAx>
        <c:axId val="996954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0.0000_ 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K"/>
          </a:p>
        </c:txPr>
        <c:crossAx val="4647883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ABAQUS中塑性损伤模型参数输入!$M$8:$M$71</c:f>
              <c:numCache>
                <c:formatCode>0.0000000_ </c:formatCode>
                <c:ptCount val="64"/>
                <c:pt idx="0">
                  <c:v>3.4946466818845299E-5</c:v>
                </c:pt>
                <c:pt idx="1">
                  <c:v>7.7973323842146411E-5</c:v>
                </c:pt>
                <c:pt idx="2">
                  <c:v>9.2195316574401887E-5</c:v>
                </c:pt>
                <c:pt idx="3">
                  <c:v>1.1914129542657276E-4</c:v>
                </c:pt>
                <c:pt idx="4">
                  <c:v>1.8536200572235142E-4</c:v>
                </c:pt>
                <c:pt idx="5">
                  <c:v>4.7636278267075907E-4</c:v>
                </c:pt>
                <c:pt idx="6">
                  <c:v>7.3422565605174269E-4</c:v>
                </c:pt>
                <c:pt idx="7">
                  <c:v>9.0953688615946185E-4</c:v>
                </c:pt>
                <c:pt idx="8">
                  <c:v>1.1020672674630686E-3</c:v>
                </c:pt>
                <c:pt idx="9">
                  <c:v>1.3050749718010362E-3</c:v>
                </c:pt>
                <c:pt idx="10">
                  <c:v>1.5133346381227227E-3</c:v>
                </c:pt>
                <c:pt idx="11">
                  <c:v>1.7232181974619896E-3</c:v>
                </c:pt>
                <c:pt idx="12">
                  <c:v>1.9324213237412026E-3</c:v>
                </c:pt>
                <c:pt idx="13">
                  <c:v>2.1396062889582038E-3</c:v>
                </c:pt>
                <c:pt idx="14">
                  <c:v>2.3440864400853783E-3</c:v>
                </c:pt>
                <c:pt idx="15">
                  <c:v>2.5455881598308756E-3</c:v>
                </c:pt>
                <c:pt idx="16">
                  <c:v>2.7440861149982715E-3</c:v>
                </c:pt>
                <c:pt idx="17">
                  <c:v>2.9396952860946241E-3</c:v>
                </c:pt>
                <c:pt idx="18">
                  <c:v>3.1326029531895784E-3</c:v>
                </c:pt>
                <c:pt idx="19">
                  <c:v>3.3230272863236888E-3</c:v>
                </c:pt>
                <c:pt idx="20">
                  <c:v>3.511193032448263E-3</c:v>
                </c:pt>
                <c:pt idx="21">
                  <c:v>3.6973179103683435E-3</c:v>
                </c:pt>
                <c:pt idx="22">
                  <c:v>3.8816055677212574E-3</c:v>
                </c:pt>
                <c:pt idx="23">
                  <c:v>4.0642424695190868E-3</c:v>
                </c:pt>
                <c:pt idx="24">
                  <c:v>4.2453970764202006E-3</c:v>
                </c:pt>
                <c:pt idx="25">
                  <c:v>4.4252203020790915E-3</c:v>
                </c:pt>
                <c:pt idx="26">
                  <c:v>4.6038466362699751E-3</c:v>
                </c:pt>
                <c:pt idx="27">
                  <c:v>4.9579730965912758E-3</c:v>
                </c:pt>
                <c:pt idx="28">
                  <c:v>5.3085792693130214E-3</c:v>
                </c:pt>
                <c:pt idx="29">
                  <c:v>5.6562969911111947E-3</c:v>
                </c:pt>
                <c:pt idx="30">
                  <c:v>6.0016253689022777E-3</c:v>
                </c:pt>
                <c:pt idx="31">
                  <c:v>6.344961090646542E-3</c:v>
                </c:pt>
                <c:pt idx="32">
                  <c:v>6.6866217604277609E-3</c:v>
                </c:pt>
                <c:pt idx="33">
                  <c:v>7.0268636576228498E-3</c:v>
                </c:pt>
                <c:pt idx="34">
                  <c:v>7.3658952161168561E-3</c:v>
                </c:pt>
                <c:pt idx="35">
                  <c:v>7.703887275894692E-3</c:v>
                </c:pt>
                <c:pt idx="36">
                  <c:v>8.0409809162311115E-3</c:v>
                </c:pt>
                <c:pt idx="37">
                  <c:v>8.3772934775491695E-3</c:v>
                </c:pt>
                <c:pt idx="38">
                  <c:v>8.7129232225646586E-3</c:v>
                </c:pt>
                <c:pt idx="39">
                  <c:v>9.0479529701719616E-3</c:v>
                </c:pt>
                <c:pt idx="40">
                  <c:v>9.3824529491154905E-3</c:v>
                </c:pt>
                <c:pt idx="41">
                  <c:v>9.7164830551413929E-3</c:v>
                </c:pt>
                <c:pt idx="42">
                  <c:v>1.0050094648919912E-2</c:v>
                </c:pt>
                <c:pt idx="43">
                  <c:v>1.0383331997960423E-2</c:v>
                </c:pt>
                <c:pt idx="44">
                  <c:v>1.071623344062651E-2</c:v>
                </c:pt>
                <c:pt idx="45">
                  <c:v>1.10488323317479E-2</c:v>
                </c:pt>
                <c:pt idx="46">
                  <c:v>1.1381157815453777E-2</c:v>
                </c:pt>
                <c:pt idx="47">
                  <c:v>1.1713235460447216E-2</c:v>
                </c:pt>
                <c:pt idx="48">
                  <c:v>1.2045087785086261E-2</c:v>
                </c:pt>
                <c:pt idx="49">
                  <c:v>1.2376734693670224E-2</c:v>
                </c:pt>
                <c:pt idx="50">
                  <c:v>1.2708193840767419E-2</c:v>
                </c:pt>
                <c:pt idx="51">
                  <c:v>1.3039480936910278E-2</c:v>
                </c:pt>
                <c:pt idx="52">
                  <c:v>1.3370610006266352E-2</c:v>
                </c:pt>
                <c:pt idx="53">
                  <c:v>1.3701593604777454E-2</c:v>
                </c:pt>
                <c:pt idx="54">
                  <c:v>1.4032443005601391E-2</c:v>
                </c:pt>
                <c:pt idx="55">
                  <c:v>1.4363168357385162E-2</c:v>
                </c:pt>
                <c:pt idx="56">
                  <c:v>1.4693778819863995E-2</c:v>
                </c:pt>
                <c:pt idx="57">
                  <c:v>1.5024282680457832E-2</c:v>
                </c:pt>
                <c:pt idx="58">
                  <c:v>1.5354687454877374E-2</c:v>
                </c:pt>
                <c:pt idx="59">
                  <c:v>1.5684999974222624E-2</c:v>
                </c:pt>
                <c:pt idx="60">
                  <c:v>1.6015226460628699E-2</c:v>
                </c:pt>
                <c:pt idx="61">
                  <c:v>1.6345372593166492E-2</c:v>
                </c:pt>
                <c:pt idx="62">
                  <c:v>1.6675443565422662E-2</c:v>
                </c:pt>
                <c:pt idx="63">
                  <c:v>1.7005444135951769E-2</c:v>
                </c:pt>
              </c:numCache>
            </c:numRef>
          </c:xVal>
          <c:yVal>
            <c:numRef>
              <c:f>ABAQUS中塑性损伤模型参数输入!$T$8:$T$71</c:f>
              <c:numCache>
                <c:formatCode>0.000000_ </c:formatCode>
                <c:ptCount val="64"/>
                <c:pt idx="1">
                  <c:v>4.0122030888518231E-5</c:v>
                </c:pt>
                <c:pt idx="2">
                  <c:v>4.7608772896399932E-5</c:v>
                </c:pt>
                <c:pt idx="3">
                  <c:v>6.1912525388901587E-5</c:v>
                </c:pt>
                <c:pt idx="4">
                  <c:v>9.7674722501439848E-5</c:v>
                </c:pt>
                <c:pt idx="5">
                  <c:v>2.6362438040721404E-4</c:v>
                </c:pt>
                <c:pt idx="6">
                  <c:v>4.2110917177671804E-4</c:v>
                </c:pt>
                <c:pt idx="7">
                  <c:v>5.3357779685348655E-4</c:v>
                </c:pt>
                <c:pt idx="8">
                  <c:v>6.6235377090986618E-4</c:v>
                </c:pt>
                <c:pt idx="9">
                  <c:v>8.0390968585050346E-4</c:v>
                </c:pt>
                <c:pt idx="10">
                  <c:v>9.5504638959326865E-4</c:v>
                </c:pt>
                <c:pt idx="11">
                  <c:v>1.1131314667775891E-3</c:v>
                </c:pt>
                <c:pt idx="12">
                  <c:v>1.2761246312694618E-3</c:v>
                </c:pt>
                <c:pt idx="13">
                  <c:v>1.4425034560756147E-3</c:v>
                </c:pt>
                <c:pt idx="14">
                  <c:v>1.6111594592071493E-3</c:v>
                </c:pt>
                <c:pt idx="15">
                  <c:v>1.7812985645497795E-3</c:v>
                </c:pt>
                <c:pt idx="16">
                  <c:v>1.9523583829540675E-3</c:v>
                </c:pt>
                <c:pt idx="17">
                  <c:v>2.1239442014058855E-3</c:v>
                </c:pt>
                <c:pt idx="18">
                  <c:v>2.2957813716526824E-3</c:v>
                </c:pt>
                <c:pt idx="19">
                  <c:v>2.4676806902911804E-3</c:v>
                </c:pt>
                <c:pt idx="20">
                  <c:v>2.6395135453396298E-3</c:v>
                </c:pt>
                <c:pt idx="21">
                  <c:v>2.8111941945269149E-3</c:v>
                </c:pt>
                <c:pt idx="22">
                  <c:v>2.9826671673439365E-3</c:v>
                </c:pt>
                <c:pt idx="23">
                  <c:v>3.1538983165335993E-3</c:v>
                </c:pt>
                <c:pt idx="24">
                  <c:v>3.3248684586867248E-3</c:v>
                </c:pt>
                <c:pt idx="25">
                  <c:v>3.4955688498831835E-3</c:v>
                </c:pt>
                <c:pt idx="26">
                  <c:v>3.6659979630621485E-3</c:v>
                </c:pt>
                <c:pt idx="27">
                  <c:v>4.0060592064063453E-3</c:v>
                </c:pt>
                <c:pt idx="28">
                  <c:v>4.3451120411905717E-3</c:v>
                </c:pt>
                <c:pt idx="29">
                  <c:v>4.6832388514955079E-3</c:v>
                </c:pt>
                <c:pt idx="30">
                  <c:v>5.0205276241066937E-3</c:v>
                </c:pt>
                <c:pt idx="31">
                  <c:v>5.3570637483838475E-3</c:v>
                </c:pt>
                <c:pt idx="32">
                  <c:v>5.692926346611565E-3</c:v>
                </c:pt>
                <c:pt idx="33">
                  <c:v>6.0281869408095818E-3</c:v>
                </c:pt>
                <c:pt idx="34">
                  <c:v>6.3629092983891475E-3</c:v>
                </c:pt>
                <c:pt idx="35">
                  <c:v>6.6971498431702033E-3</c:v>
                </c:pt>
                <c:pt idx="36">
                  <c:v>7.030958307660682E-3</c:v>
                </c:pt>
                <c:pt idx="37">
                  <c:v>7.3643784578828067E-3</c:v>
                </c:pt>
                <c:pt idx="38">
                  <c:v>7.6974488058832446E-3</c:v>
                </c:pt>
                <c:pt idx="39">
                  <c:v>8.0302032702627389E-3</c:v>
                </c:pt>
                <c:pt idx="40">
                  <c:v>8.3626717691816302E-3</c:v>
                </c:pt>
                <c:pt idx="41">
                  <c:v>8.6948807428632209E-3</c:v>
                </c:pt>
                <c:pt idx="42">
                  <c:v>9.0268536088477687E-3</c:v>
                </c:pt>
                <c:pt idx="43">
                  <c:v>9.3586111560304101E-3</c:v>
                </c:pt>
                <c:pt idx="44">
                  <c:v>9.6901718844504062E-3</c:v>
                </c:pt>
                <c:pt idx="45">
                  <c:v>1.0021552297778905E-2</c:v>
                </c:pt>
                <c:pt idx="46">
                  <c:v>1.0352767154971101E-2</c:v>
                </c:pt>
                <c:pt idx="47">
                  <c:v>1.0683829686877613E-2</c:v>
                </c:pt>
                <c:pt idx="48">
                  <c:v>1.1014751782891947E-2</c:v>
                </c:pt>
                <c:pt idx="49">
                  <c:v>1.1345544152020104E-2</c:v>
                </c:pt>
                <c:pt idx="50">
                  <c:v>1.1676216462128321E-2</c:v>
                </c:pt>
                <c:pt idx="51">
                  <c:v>1.2006777460567676E-2</c:v>
                </c:pt>
                <c:pt idx="52">
                  <c:v>1.2337235078891024E-2</c:v>
                </c:pt>
                <c:pt idx="53">
                  <c:v>1.2667596523963726E-2</c:v>
                </c:pt>
                <c:pt idx="54">
                  <c:v>1.299786835741731E-2</c:v>
                </c:pt>
                <c:pt idx="55">
                  <c:v>1.3328056565097748E-2</c:v>
                </c:pt>
                <c:pt idx="56">
                  <c:v>1.3658166617908262E-2</c:v>
                </c:pt>
                <c:pt idx="57">
                  <c:v>1.3988203525235653E-2</c:v>
                </c:pt>
                <c:pt idx="58">
                  <c:v>1.4318171881970366E-2</c:v>
                </c:pt>
                <c:pt idx="59">
                  <c:v>1.4648075909981044E-2</c:v>
                </c:pt>
                <c:pt idx="60">
                  <c:v>1.497791949477777E-2</c:v>
                </c:pt>
                <c:pt idx="61">
                  <c:v>1.5307706217992011E-2</c:v>
                </c:pt>
                <c:pt idx="62">
                  <c:v>1.5637439386210726E-2</c:v>
                </c:pt>
                <c:pt idx="63">
                  <c:v>1.59671220566266E-2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8-4D4B-B335-39487027E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03147"/>
        <c:axId val="1312776185"/>
      </c:scatterChart>
      <c:valAx>
        <c:axId val="1705303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0.000_ 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K"/>
          </a:p>
        </c:txPr>
        <c:crossAx val="1312776185"/>
        <c:crosses val="autoZero"/>
        <c:crossBetween val="midCat"/>
      </c:valAx>
      <c:valAx>
        <c:axId val="13127761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0.000_ 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K"/>
          </a:p>
        </c:txPr>
        <c:crossAx val="170530314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ABAQUS中塑性损伤模型参数输入!$H$76:$H$94</c:f>
              <c:numCache>
                <c:formatCode>0.000000_ </c:formatCode>
                <c:ptCount val="19"/>
                <c:pt idx="0">
                  <c:v>7.7608635152700962E-5</c:v>
                </c:pt>
                <c:pt idx="1">
                  <c:v>9.3130362183241146E-5</c:v>
                </c:pt>
                <c:pt idx="2">
                  <c:v>1.0865208921378134E-4</c:v>
                </c:pt>
                <c:pt idx="3">
                  <c:v>1.2417381624432156E-4</c:v>
                </c:pt>
                <c:pt idx="4">
                  <c:v>1.3969554327486174E-4</c:v>
                </c:pt>
                <c:pt idx="5">
                  <c:v>1.5521727030540192E-4</c:v>
                </c:pt>
                <c:pt idx="6">
                  <c:v>1.7073899733594213E-4</c:v>
                </c:pt>
                <c:pt idx="7">
                  <c:v>1.8626072436648229E-4</c:v>
                </c:pt>
                <c:pt idx="8">
                  <c:v>2.017824513970225E-4</c:v>
                </c:pt>
                <c:pt idx="9">
                  <c:v>2.1730417842756269E-4</c:v>
                </c:pt>
                <c:pt idx="10">
                  <c:v>2.328259054581029E-4</c:v>
                </c:pt>
                <c:pt idx="11">
                  <c:v>3.1043454061080385E-4</c:v>
                </c:pt>
                <c:pt idx="12">
                  <c:v>3.880431757635048E-4</c:v>
                </c:pt>
                <c:pt idx="13">
                  <c:v>4.656518109162058E-4</c:v>
                </c:pt>
                <c:pt idx="14">
                  <c:v>5.4326044606890669E-4</c:v>
                </c:pt>
                <c:pt idx="15">
                  <c:v>6.2086908122160769E-4</c:v>
                </c:pt>
                <c:pt idx="16">
                  <c:v>6.984777163743087E-4</c:v>
                </c:pt>
                <c:pt idx="17">
                  <c:v>7.7608635152700959E-4</c:v>
                </c:pt>
                <c:pt idx="18">
                  <c:v>8.5369498667971059E-4</c:v>
                </c:pt>
              </c:numCache>
            </c:numRef>
          </c:xVal>
          <c:yVal>
            <c:numRef>
              <c:f>ABAQUS中塑性损伤模型参数输入!$I$76:$I$94</c:f>
              <c:numCache>
                <c:formatCode>0.00_ </c:formatCode>
                <c:ptCount val="19"/>
                <c:pt idx="0">
                  <c:v>0</c:v>
                </c:pt>
                <c:pt idx="1">
                  <c:v>2.3086428292698464</c:v>
                </c:pt>
                <c:pt idx="2">
                  <c:v>1.9596074727383468</c:v>
                </c:pt>
                <c:pt idx="3">
                  <c:v>1.6672837239081377</c:v>
                </c:pt>
                <c:pt idx="4">
                  <c:v>1.4406681957260641</c:v>
                </c:pt>
                <c:pt idx="5">
                  <c:v>1.2658198719345861</c:v>
                </c:pt>
                <c:pt idx="6">
                  <c:v>1.1289439031146136</c:v>
                </c:pt>
                <c:pt idx="7">
                  <c:v>1.0197419429278858</c:v>
                </c:pt>
                <c:pt idx="8">
                  <c:v>0.93096459083861816</c:v>
                </c:pt>
                <c:pt idx="9">
                  <c:v>0.85753765300193407</c:v>
                </c:pt>
                <c:pt idx="10">
                  <c:v>0.79586875981569294</c:v>
                </c:pt>
                <c:pt idx="11">
                  <c:v>0.59355463247701312</c:v>
                </c:pt>
                <c:pt idx="12">
                  <c:v>0.48095314181029347</c:v>
                </c:pt>
                <c:pt idx="13">
                  <c:v>0.40865023528906713</c:v>
                </c:pt>
                <c:pt idx="14">
                  <c:v>0.35792378641072303</c:v>
                </c:pt>
                <c:pt idx="15">
                  <c:v>0.32014412621390925</c:v>
                </c:pt>
                <c:pt idx="16">
                  <c:v>0.29077543821561108</c:v>
                </c:pt>
                <c:pt idx="17">
                  <c:v>0.26719955828815556</c:v>
                </c:pt>
                <c:pt idx="18">
                  <c:v>0.24779550739687084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4-43C5-BB61-3D60D3E83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45913"/>
        <c:axId val="1582335405"/>
      </c:scatterChart>
      <c:valAx>
        <c:axId val="246445913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0.000000_ 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K"/>
          </a:p>
        </c:txPr>
        <c:crossAx val="1582335405"/>
        <c:crosses val="autoZero"/>
        <c:crossBetween val="midCat"/>
      </c:valAx>
      <c:valAx>
        <c:axId val="158233540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K"/>
          </a:p>
        </c:txPr>
        <c:crossAx val="24644591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ABAQUS中塑性损伤模型参数输入!$L$76:$L$92</c:f>
              <c:numCache>
                <c:formatCode>0.000000_ </c:formatCode>
                <c:ptCount val="17"/>
                <c:pt idx="0">
                  <c:v>7.7608635152700962E-5</c:v>
                </c:pt>
                <c:pt idx="1">
                  <c:v>2.3266432754622695E-5</c:v>
                </c:pt>
                <c:pt idx="2">
                  <c:v>4.9350634503056602E-5</c:v>
                </c:pt>
                <c:pt idx="3">
                  <c:v>7.3718634980339564E-5</c:v>
                </c:pt>
                <c:pt idx="4">
                  <c:v>9.6098179542294417E-5</c:v>
                </c:pt>
                <c:pt idx="5">
                  <c:v>1.1691114989519099E-4</c:v>
                </c:pt>
                <c:pt idx="6">
                  <c:v>1.3657500445835466E-4</c:v>
                </c:pt>
                <c:pt idx="7">
                  <c:v>1.554013908078789E-4</c:v>
                </c:pt>
                <c:pt idx="8">
                  <c:v>1.7360968961235862E-4</c:v>
                </c:pt>
                <c:pt idx="9">
                  <c:v>1.9135345564267082E-4</c:v>
                </c:pt>
                <c:pt idx="10">
                  <c:v>2.0874140084558513E-4</c:v>
                </c:pt>
                <c:pt idx="11">
                  <c:v>2.924724468517971E-4</c:v>
                </c:pt>
                <c:pt idx="12">
                  <c:v>3.7348861759110282E-4</c:v>
                </c:pt>
                <c:pt idx="13">
                  <c:v>4.5328527641495808E-4</c:v>
                </c:pt>
                <c:pt idx="14">
                  <c:v>5.3242899053252508E-4</c:v>
                </c:pt>
                <c:pt idx="15">
                  <c:v>6.111809101640392E-4</c:v>
                </c:pt>
                <c:pt idx="16">
                  <c:v>6.8967829775592679E-4</c:v>
                </c:pt>
              </c:numCache>
            </c:numRef>
          </c:xVal>
          <c:yVal>
            <c:numRef>
              <c:f>ABAQUS中塑性损伤模型参数输入!$M$76:$M$92</c:f>
              <c:numCache>
                <c:formatCode>0.0000_ </c:formatCode>
                <c:ptCount val="17"/>
                <c:pt idx="0">
                  <c:v>1</c:v>
                </c:pt>
                <c:pt idx="1">
                  <c:v>0.13387443376116759</c:v>
                </c:pt>
                <c:pt idx="2">
                  <c:v>0.26122254671097755</c:v>
                </c:pt>
                <c:pt idx="3">
                  <c:v>0.36256211548007233</c:v>
                </c:pt>
                <c:pt idx="4">
                  <c:v>0.44135124019778338</c:v>
                </c:pt>
                <c:pt idx="5">
                  <c:v>0.50322004481005234</c:v>
                </c:pt>
                <c:pt idx="6">
                  <c:v>0.55268037929420355</c:v>
                </c:pt>
                <c:pt idx="7">
                  <c:v>0.59296418200694045</c:v>
                </c:pt>
                <c:pt idx="8">
                  <c:v>0.62634309293149648</c:v>
                </c:pt>
                <c:pt idx="9">
                  <c:v>0.65442629390824025</c:v>
                </c:pt>
                <c:pt idx="10">
                  <c:v>0.6783724750851341</c:v>
                </c:pt>
                <c:pt idx="11">
                  <c:v>0.75945659135221644</c:v>
                </c:pt>
                <c:pt idx="12">
                  <c:v>0.80633127741192046</c:v>
                </c:pt>
                <c:pt idx="13">
                  <c:v>0.83703536862586769</c:v>
                </c:pt>
                <c:pt idx="14">
                  <c:v>0.85879848134407299</c:v>
                </c:pt>
                <c:pt idx="15">
                  <c:v>0.87508319069996343</c:v>
                </c:pt>
                <c:pt idx="16">
                  <c:v>0.88775921075309294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B-4EDF-9CFC-4408335D9908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ABAQUS中塑性损伤模型参数输入!$L$76:$L$92</c:f>
              <c:numCache>
                <c:formatCode>0.000000_ </c:formatCode>
                <c:ptCount val="17"/>
                <c:pt idx="0">
                  <c:v>7.7608635152700962E-5</c:v>
                </c:pt>
                <c:pt idx="1">
                  <c:v>2.3266432754622695E-5</c:v>
                </c:pt>
                <c:pt idx="2">
                  <c:v>4.9350634503056602E-5</c:v>
                </c:pt>
                <c:pt idx="3">
                  <c:v>7.3718634980339564E-5</c:v>
                </c:pt>
                <c:pt idx="4">
                  <c:v>9.6098179542294417E-5</c:v>
                </c:pt>
                <c:pt idx="5">
                  <c:v>1.1691114989519099E-4</c:v>
                </c:pt>
                <c:pt idx="6">
                  <c:v>1.3657500445835466E-4</c:v>
                </c:pt>
                <c:pt idx="7">
                  <c:v>1.554013908078789E-4</c:v>
                </c:pt>
                <c:pt idx="8">
                  <c:v>1.7360968961235862E-4</c:v>
                </c:pt>
                <c:pt idx="9">
                  <c:v>1.9135345564267082E-4</c:v>
                </c:pt>
                <c:pt idx="10">
                  <c:v>2.0874140084558513E-4</c:v>
                </c:pt>
                <c:pt idx="11">
                  <c:v>2.924724468517971E-4</c:v>
                </c:pt>
                <c:pt idx="12">
                  <c:v>3.7348861759110282E-4</c:v>
                </c:pt>
                <c:pt idx="13">
                  <c:v>4.5328527641495808E-4</c:v>
                </c:pt>
                <c:pt idx="14">
                  <c:v>5.3242899053252508E-4</c:v>
                </c:pt>
                <c:pt idx="15">
                  <c:v>6.111809101640392E-4</c:v>
                </c:pt>
                <c:pt idx="16">
                  <c:v>6.8967829775592679E-4</c:v>
                </c:pt>
              </c:numCache>
            </c:numRef>
          </c:xVal>
          <c:yVal>
            <c:numRef>
              <c:f>ABAQUS中塑性损伤模型参数输入!$N$76:$N$92</c:f>
              <c:numCache>
                <c:formatCode>0.0000_ </c:formatCode>
                <c:ptCount val="17"/>
                <c:pt idx="0">
                  <c:v>1</c:v>
                </c:pt>
                <c:pt idx="1">
                  <c:v>0.15875485963662395</c:v>
                </c:pt>
                <c:pt idx="2">
                  <c:v>0.32045812360728165</c:v>
                </c:pt>
                <c:pt idx="3">
                  <c:v>0.45293627219455201</c:v>
                </c:pt>
                <c:pt idx="4">
                  <c:v>0.55536939957758813</c:v>
                </c:pt>
                <c:pt idx="5">
                  <c:v>0.63362978751852506</c:v>
                </c:pt>
                <c:pt idx="6">
                  <c:v>0.69375164795320365</c:v>
                </c:pt>
                <c:pt idx="7">
                  <c:v>0.74050368329721306</c:v>
                </c:pt>
                <c:pt idx="8">
                  <c:v>0.77738120320912685</c:v>
                </c:pt>
                <c:pt idx="9">
                  <c:v>0.80689177542715806</c:v>
                </c:pt>
                <c:pt idx="10">
                  <c:v>0.83083314629456329</c:v>
                </c:pt>
                <c:pt idx="11">
                  <c:v>0.90221862863754909</c:v>
                </c:pt>
                <c:pt idx="12">
                  <c:v>0.93565570334766401</c:v>
                </c:pt>
                <c:pt idx="13">
                  <c:v>0.95406671771982876</c:v>
                </c:pt>
                <c:pt idx="14">
                  <c:v>0.96534391320940283</c:v>
                </c:pt>
                <c:pt idx="15">
                  <c:v>0.97278787242087639</c:v>
                </c:pt>
                <c:pt idx="16">
                  <c:v>0.97798037630768431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B-4EDF-9CFC-4408335D9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967735"/>
        <c:axId val="1633345134"/>
      </c:scatterChart>
      <c:valAx>
        <c:axId val="1480967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0.000000_ 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K"/>
          </a:p>
        </c:txPr>
        <c:crossAx val="1633345134"/>
        <c:crosses val="autoZero"/>
        <c:crossBetween val="midCat"/>
      </c:valAx>
      <c:valAx>
        <c:axId val="163334513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0.0000_ 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K"/>
          </a:p>
        </c:txPr>
        <c:crossAx val="14809677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ABAQUS中塑性损伤模型参数输入!$R$76:$R$94</c:f>
              <c:numCache>
                <c:formatCode>0.0000000_ </c:formatCode>
                <c:ptCount val="19"/>
                <c:pt idx="0">
                  <c:v>7.7608635152700962E-5</c:v>
                </c:pt>
                <c:pt idx="1">
                  <c:v>2.3266432754622695E-5</c:v>
                </c:pt>
                <c:pt idx="2">
                  <c:v>4.9350634503056602E-5</c:v>
                </c:pt>
                <c:pt idx="3">
                  <c:v>7.3718634980339564E-5</c:v>
                </c:pt>
                <c:pt idx="4">
                  <c:v>9.6098179542294417E-5</c:v>
                </c:pt>
                <c:pt idx="5">
                  <c:v>1.1691114989519099E-4</c:v>
                </c:pt>
                <c:pt idx="6">
                  <c:v>1.3657500445835466E-4</c:v>
                </c:pt>
                <c:pt idx="7">
                  <c:v>1.554013908078789E-4</c:v>
                </c:pt>
                <c:pt idx="8">
                  <c:v>1.7360968961235862E-4</c:v>
                </c:pt>
                <c:pt idx="9">
                  <c:v>1.9135345564267082E-4</c:v>
                </c:pt>
                <c:pt idx="10">
                  <c:v>2.0874140084558513E-4</c:v>
                </c:pt>
                <c:pt idx="11">
                  <c:v>2.924724468517971E-4</c:v>
                </c:pt>
                <c:pt idx="12">
                  <c:v>3.7348861759110282E-4</c:v>
                </c:pt>
                <c:pt idx="13">
                  <c:v>4.5328527641495808E-4</c:v>
                </c:pt>
                <c:pt idx="14">
                  <c:v>5.3242899053252508E-4</c:v>
                </c:pt>
                <c:pt idx="15">
                  <c:v>6.111809101640392E-4</c:v>
                </c:pt>
                <c:pt idx="16">
                  <c:v>6.8967829775592679E-4</c:v>
                </c:pt>
                <c:pt idx="17">
                  <c:v>7.6800038394167036E-4</c:v>
                </c:pt>
                <c:pt idx="18">
                  <c:v>8.4619622263443857E-4</c:v>
                </c:pt>
              </c:numCache>
            </c:numRef>
          </c:xVal>
          <c:yVal>
            <c:numRef>
              <c:f>ABAQUS中塑性损伤模型参数输入!$S$76:$S$94</c:f>
              <c:numCache>
                <c:formatCode>0.0000000_);[Red]\(0.0000000\)</c:formatCode>
                <c:ptCount val="19"/>
                <c:pt idx="0">
                  <c:v>0</c:v>
                </c:pt>
                <c:pt idx="1">
                  <c:v>1.2467774503253863E-5</c:v>
                </c:pt>
                <c:pt idx="2">
                  <c:v>2.8382375449892296E-5</c:v>
                </c:pt>
                <c:pt idx="3">
                  <c:v>4.5020721504774978E-5</c:v>
                </c:pt>
                <c:pt idx="4">
                  <c:v>6.1654801274463341E-5</c:v>
                </c:pt>
                <c:pt idx="5">
                  <c:v>7.8108441718378337E-5</c:v>
                </c:pt>
                <c:pt idx="6">
                  <c:v>9.4364093807940534E-5</c:v>
                </c:pt>
                <c:pt idx="7">
                  <c:v>1.1044593806399137E-4</c:v>
                </c:pt>
                <c:pt idx="8">
                  <c:v>1.2638504470731046E-4</c:v>
                </c:pt>
                <c:pt idx="9">
                  <c:v>1.4220956813912482E-4</c:v>
                </c:pt>
                <c:pt idx="10">
                  <c:v>1.5794268574955068E-4</c:v>
                </c:pt>
                <c:pt idx="11">
                  <c:v>2.357615580502723E-4</c:v>
                </c:pt>
                <c:pt idx="12">
                  <c:v>3.1289134960436524E-4</c:v>
                </c:pt>
                <c:pt idx="13">
                  <c:v>3.8976703520154921E-4</c:v>
                </c:pt>
                <c:pt idx="14">
                  <c:v>4.6655124605828074E-4</c:v>
                </c:pt>
                <c:pt idx="15">
                  <c:v>5.4331209660235915E-4</c:v>
                </c:pt>
                <c:pt idx="16">
                  <c:v>6.2008002621707892E-4</c:v>
                </c:pt>
                <c:pt idx="17">
                  <c:v>6.9686887187843979E-4</c:v>
                </c:pt>
                <c:pt idx="18">
                  <c:v>7.7368462940177588E-4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7-41D2-88CB-8CE7D0EBF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04616"/>
        <c:axId val="1873180277"/>
      </c:scatterChart>
      <c:valAx>
        <c:axId val="172540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0.0000000_ 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K"/>
          </a:p>
        </c:txPr>
        <c:crossAx val="1873180277"/>
        <c:crosses val="autoZero"/>
        <c:crossBetween val="midCat"/>
      </c:valAx>
      <c:valAx>
        <c:axId val="187318027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0.0000000_);[Red]\(0.0000000\)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K"/>
          </a:p>
        </c:txPr>
        <c:crossAx val="17254046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0</xdr:rowOff>
    </xdr:from>
    <xdr:ext cx="4010025" cy="2733675"/>
    <xdr:graphicFrame macro="">
      <xdr:nvGraphicFramePr>
        <xdr:cNvPr id="860764633" name="Chart 1">
          <a:extLst>
            <a:ext uri="{FF2B5EF4-FFF2-40B4-BE49-F238E27FC236}">
              <a16:creationId xmlns:a16="http://schemas.microsoft.com/office/drawing/2014/main" id="{00000000-0008-0000-0000-0000D9394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20</xdr:col>
      <xdr:colOff>485775</xdr:colOff>
      <xdr:row>20</xdr:row>
      <xdr:rowOff>161925</xdr:rowOff>
    </xdr:from>
    <xdr:ext cx="3971925" cy="2752725"/>
    <xdr:graphicFrame macro="">
      <xdr:nvGraphicFramePr>
        <xdr:cNvPr id="2091904215" name="Chart 2">
          <a:extLst>
            <a:ext uri="{FF2B5EF4-FFF2-40B4-BE49-F238E27FC236}">
              <a16:creationId xmlns:a16="http://schemas.microsoft.com/office/drawing/2014/main" id="{00000000-0008-0000-0000-0000D7ECA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20</xdr:col>
      <xdr:colOff>476250</xdr:colOff>
      <xdr:row>34</xdr:row>
      <xdr:rowOff>142875</xdr:rowOff>
    </xdr:from>
    <xdr:ext cx="4000500" cy="2733675"/>
    <xdr:graphicFrame macro="">
      <xdr:nvGraphicFramePr>
        <xdr:cNvPr id="274419383" name="Chart 3">
          <a:extLst>
            <a:ext uri="{FF2B5EF4-FFF2-40B4-BE49-F238E27FC236}">
              <a16:creationId xmlns:a16="http://schemas.microsoft.com/office/drawing/2014/main" id="{00000000-0008-0000-0000-0000B74E5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19</xdr:col>
      <xdr:colOff>409575</xdr:colOff>
      <xdr:row>72</xdr:row>
      <xdr:rowOff>171450</xdr:rowOff>
    </xdr:from>
    <xdr:ext cx="4591050" cy="2428875"/>
    <xdr:graphicFrame macro="">
      <xdr:nvGraphicFramePr>
        <xdr:cNvPr id="1371595931" name="Chart 4">
          <a:extLst>
            <a:ext uri="{FF2B5EF4-FFF2-40B4-BE49-F238E27FC236}">
              <a16:creationId xmlns:a16="http://schemas.microsoft.com/office/drawing/2014/main" id="{00000000-0008-0000-0000-00009BE4C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19</xdr:col>
      <xdr:colOff>390525</xdr:colOff>
      <xdr:row>85</xdr:row>
      <xdr:rowOff>85725</xdr:rowOff>
    </xdr:from>
    <xdr:ext cx="4591050" cy="2228850"/>
    <xdr:graphicFrame macro="">
      <xdr:nvGraphicFramePr>
        <xdr:cNvPr id="903347073" name="Chart 5">
          <a:extLst>
            <a:ext uri="{FF2B5EF4-FFF2-40B4-BE49-F238E27FC236}">
              <a16:creationId xmlns:a16="http://schemas.microsoft.com/office/drawing/2014/main" id="{00000000-0008-0000-0000-000081FBD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19</xdr:col>
      <xdr:colOff>381000</xdr:colOff>
      <xdr:row>97</xdr:row>
      <xdr:rowOff>19050</xdr:rowOff>
    </xdr:from>
    <xdr:ext cx="4591050" cy="2724150"/>
    <xdr:graphicFrame macro="">
      <xdr:nvGraphicFramePr>
        <xdr:cNvPr id="2064307086" name="Chart 6">
          <a:extLst>
            <a:ext uri="{FF2B5EF4-FFF2-40B4-BE49-F238E27FC236}">
              <a16:creationId xmlns:a16="http://schemas.microsoft.com/office/drawing/2014/main" id="{00000000-0008-0000-0000-00008ED30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</xdr:col>
      <xdr:colOff>9525</xdr:colOff>
      <xdr:row>102</xdr:row>
      <xdr:rowOff>0</xdr:rowOff>
    </xdr:from>
    <xdr:ext cx="15763875" cy="2552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2508413"/>
          <a:ext cx="10692000" cy="2543175"/>
        </a:xfrm>
        <a:prstGeom prst="rect">
          <a:avLst/>
        </a:prstGeom>
        <a:solidFill>
          <a:srgbClr val="BFBFB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Microsoft Yahei"/>
              <a:ea typeface="Microsoft Yahei"/>
              <a:cs typeface="Microsoft Yahei"/>
              <a:sym typeface="Microsoft Yahei"/>
            </a:rPr>
            <a:t>        以上本构数据属于局部损伤模型计算范畴，暂未考虑非局部损伤的影响，主要用于常规的结构分析模拟，上述的部分材料参数也可用于其他结构程序中的模型参数定义：</a:t>
          </a:r>
          <a:endParaRPr sz="1600">
            <a:solidFill>
              <a:schemeClr val="dk1"/>
            </a:solidFill>
            <a:latin typeface="Microsoft Yahei"/>
            <a:ea typeface="Microsoft Yahei"/>
            <a:cs typeface="Microsoft Yahei"/>
            <a:sym typeface="Microsoft Ya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Microsoft Yahei"/>
              <a:ea typeface="Microsoft Yahei"/>
              <a:cs typeface="Microsoft Yahei"/>
              <a:sym typeface="Microsoft Yahei"/>
            </a:rPr>
            <a:t>ABAQUS中脆性开裂模型、弥散裂缝模型、塑性损伤模型；ADINA中的混凝土材料模型；midas FEA &amp; DIANA中的总应变裂缝模型；midas Gen中的塑性损伤模型等。</a:t>
          </a:r>
          <a:endParaRPr sz="1600">
            <a:solidFill>
              <a:schemeClr val="dk1"/>
            </a:solidFill>
            <a:latin typeface="Microsoft Yahei"/>
            <a:ea typeface="Microsoft Yahei"/>
            <a:cs typeface="Microsoft Yahei"/>
            <a:sym typeface="Microsoft Ya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FF0000"/>
              </a:solidFill>
              <a:latin typeface="Microsoft Yahei"/>
              <a:ea typeface="Microsoft Yahei"/>
              <a:cs typeface="Microsoft Yahei"/>
              <a:sym typeface="Microsoft Yahei"/>
            </a:rPr>
            <a:t>       若要对结构或材料的软化段行为进行精确模拟，需使用材料断裂能对本构行为进行规则化处理，以此避免数值病态问题。关于基于断裂能的本构模型，有需求请单独联系UP主。	</a:t>
          </a:r>
          <a:endParaRPr sz="1600">
            <a:solidFill>
              <a:srgbClr val="FF0000"/>
            </a:solidFill>
            <a:latin typeface="Microsoft Yahei"/>
            <a:ea typeface="Microsoft Yahei"/>
            <a:cs typeface="Microsoft Yahei"/>
            <a:sym typeface="Microsoft Yahe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AC1001"/>
  <sheetViews>
    <sheetView tabSelected="1" zoomScale="49" zoomScaleNormal="77" workbookViewId="0">
      <selection activeCell="L76" sqref="L76"/>
    </sheetView>
  </sheetViews>
  <sheetFormatPr defaultColWidth="14.44140625" defaultRowHeight="15" customHeight="1" x14ac:dyDescent="0.3"/>
  <cols>
    <col min="2" max="2" width="19" customWidth="1"/>
    <col min="3" max="3" width="12.33203125" customWidth="1"/>
    <col min="4" max="4" width="18" customWidth="1"/>
    <col min="5" max="5" width="13.5546875" customWidth="1"/>
    <col min="6" max="6" width="9.44140625" customWidth="1"/>
    <col min="7" max="7" width="16.33203125" customWidth="1"/>
    <col min="8" max="8" width="17.33203125" customWidth="1"/>
    <col min="9" max="9" width="17" customWidth="1"/>
    <col min="10" max="10" width="18.33203125" customWidth="1"/>
    <col min="11" max="11" width="10.33203125" customWidth="1"/>
    <col min="12" max="12" width="17.44140625" customWidth="1"/>
    <col min="13" max="13" width="23.5546875" customWidth="1"/>
    <col min="14" max="14" width="13.21875" customWidth="1"/>
    <col min="15" max="15" width="13.5546875" customWidth="1"/>
    <col min="16" max="16" width="11.6640625" customWidth="1"/>
    <col min="17" max="17" width="12.6640625" customWidth="1"/>
    <col min="18" max="18" width="11.6640625" customWidth="1"/>
    <col min="19" max="19" width="12.6640625" customWidth="1"/>
    <col min="20" max="20" width="21.44140625" customWidth="1"/>
    <col min="21" max="21" width="10.6640625" customWidth="1"/>
    <col min="22" max="28" width="9" customWidth="1"/>
    <col min="29" max="29" width="12.6640625" bestFit="1" customWidth="1"/>
  </cols>
  <sheetData>
    <row r="2" spans="2:29" ht="40.200000000000003" customHeight="1" x14ac:dyDescent="0.3">
      <c r="B2" s="102" t="s">
        <v>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2"/>
      <c r="U2" s="1"/>
      <c r="V2" s="2"/>
      <c r="W2" s="2"/>
      <c r="X2" s="2"/>
      <c r="Y2" s="2"/>
      <c r="Z2" s="2"/>
      <c r="AA2" s="2"/>
      <c r="AB2" s="2"/>
      <c r="AC2" s="2"/>
    </row>
    <row r="3" spans="2:29" ht="16.5" customHeight="1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5"/>
      <c r="Q3" s="6"/>
      <c r="R3" s="4"/>
      <c r="S3" s="6"/>
      <c r="T3" s="4"/>
      <c r="U3" s="1"/>
      <c r="V3" s="2"/>
      <c r="W3" s="2"/>
      <c r="X3" s="2"/>
      <c r="Y3" s="1"/>
      <c r="Z3" s="2"/>
      <c r="AA3" s="2"/>
      <c r="AB3" s="2"/>
      <c r="AC3" s="2"/>
    </row>
    <row r="4" spans="2:29" ht="51" customHeight="1" x14ac:dyDescent="0.3">
      <c r="B4" s="106" t="s">
        <v>36</v>
      </c>
      <c r="C4" s="7" t="s">
        <v>1</v>
      </c>
      <c r="D4" s="8" t="s">
        <v>2</v>
      </c>
      <c r="E4" s="9" t="s">
        <v>3</v>
      </c>
      <c r="F4" s="9" t="s">
        <v>4</v>
      </c>
      <c r="G4" s="9" t="s">
        <v>5</v>
      </c>
      <c r="H4" s="106" t="s">
        <v>35</v>
      </c>
      <c r="I4" s="103" t="s">
        <v>6</v>
      </c>
      <c r="J4" s="9"/>
      <c r="K4" s="10"/>
      <c r="L4" s="10"/>
      <c r="M4" s="9"/>
      <c r="N4" s="10"/>
      <c r="O4" s="10"/>
      <c r="P4" s="11"/>
      <c r="Q4" s="12"/>
      <c r="R4" s="10"/>
      <c r="S4" s="12"/>
      <c r="T4" s="10"/>
      <c r="U4" s="1"/>
      <c r="V4" s="1"/>
      <c r="W4" s="1"/>
      <c r="X4" s="1"/>
      <c r="Y4" s="1"/>
      <c r="Z4" s="1"/>
      <c r="AA4" s="1"/>
      <c r="AB4" s="1"/>
      <c r="AC4" s="1"/>
    </row>
    <row r="5" spans="2:29" ht="45.6" customHeight="1" x14ac:dyDescent="0.3">
      <c r="B5" s="107"/>
      <c r="C5" s="13">
        <v>42</v>
      </c>
      <c r="D5" s="14">
        <f>10^5/(2.2+34.7/C5)</f>
        <v>33044.846577498029</v>
      </c>
      <c r="E5" s="15">
        <v>30</v>
      </c>
      <c r="F5" s="15">
        <f>0.395*E5^0.55</f>
        <v>2.5645654417100237</v>
      </c>
      <c r="G5" s="10">
        <f>0.6*E5</f>
        <v>18</v>
      </c>
      <c r="H5" s="107"/>
      <c r="I5" s="104"/>
      <c r="J5" s="10"/>
      <c r="K5" s="10"/>
      <c r="L5" s="10"/>
      <c r="M5" s="10"/>
      <c r="N5" s="10"/>
      <c r="O5" s="10"/>
      <c r="P5" s="11"/>
      <c r="Q5" s="12"/>
      <c r="R5" s="10"/>
      <c r="S5" s="12"/>
      <c r="T5" s="10"/>
      <c r="U5" s="1"/>
      <c r="V5" s="1"/>
      <c r="W5" s="1"/>
      <c r="X5" s="1"/>
      <c r="Y5" s="1"/>
      <c r="Z5" s="1"/>
      <c r="AA5" s="1"/>
      <c r="AB5" s="1"/>
      <c r="AC5" s="1"/>
    </row>
    <row r="6" spans="2:29" ht="36" customHeight="1" x14ac:dyDescent="0.3">
      <c r="B6" s="90" t="s">
        <v>34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  <c r="P6" s="105" t="s">
        <v>7</v>
      </c>
      <c r="Q6" s="91"/>
      <c r="R6" s="91"/>
      <c r="S6" s="92"/>
      <c r="T6" s="16" t="s">
        <v>8</v>
      </c>
      <c r="U6" s="2"/>
      <c r="V6" s="17"/>
      <c r="W6" s="17"/>
      <c r="X6" s="17"/>
      <c r="Y6" s="2"/>
      <c r="Z6" s="2"/>
      <c r="AA6" s="2"/>
      <c r="AB6" s="2"/>
      <c r="AC6" s="2"/>
    </row>
    <row r="7" spans="2:29" ht="38.4" customHeight="1" x14ac:dyDescent="0.3">
      <c r="B7" s="18" t="s">
        <v>9</v>
      </c>
      <c r="C7" s="18" t="s">
        <v>10</v>
      </c>
      <c r="D7" s="18" t="s">
        <v>11</v>
      </c>
      <c r="E7" s="18" t="s">
        <v>12</v>
      </c>
      <c r="F7" s="18" t="s">
        <v>13</v>
      </c>
      <c r="G7" s="18" t="s">
        <v>14</v>
      </c>
      <c r="H7" s="18" t="s">
        <v>15</v>
      </c>
      <c r="I7" s="19" t="s">
        <v>16</v>
      </c>
      <c r="J7" s="20" t="s">
        <v>17</v>
      </c>
      <c r="K7" s="18"/>
      <c r="L7" s="18"/>
      <c r="M7" s="18" t="s">
        <v>18</v>
      </c>
      <c r="N7" s="18" t="s">
        <v>19</v>
      </c>
      <c r="O7" s="21" t="s">
        <v>20</v>
      </c>
      <c r="P7" s="22" t="s">
        <v>37</v>
      </c>
      <c r="Q7" s="108" t="s">
        <v>38</v>
      </c>
      <c r="R7" s="16" t="s">
        <v>39</v>
      </c>
      <c r="S7" s="108" t="s">
        <v>38</v>
      </c>
      <c r="T7" s="18" t="s">
        <v>21</v>
      </c>
      <c r="U7" s="24"/>
      <c r="V7" s="24"/>
      <c r="W7" s="24"/>
      <c r="X7" s="24"/>
      <c r="Y7" s="24"/>
      <c r="Z7" s="24"/>
      <c r="AA7" s="24"/>
      <c r="AB7" s="24"/>
      <c r="AC7" s="24"/>
    </row>
    <row r="8" spans="2:29" ht="16.5" customHeight="1" x14ac:dyDescent="0.3">
      <c r="B8" s="25">
        <f>(700+172*$E$5^0.5)*10^(-6)</f>
        <v>1.6420827989088857E-3</v>
      </c>
      <c r="C8" s="26">
        <f>0.157*$E$5^0.785-0.905</f>
        <v>1.3619390172633479</v>
      </c>
      <c r="D8" s="27">
        <f>$G$5/$D$5</f>
        <v>5.4471428571428574E-4</v>
      </c>
      <c r="E8" s="26">
        <f>D8/B8</f>
        <v>0.33172157096842614</v>
      </c>
      <c r="F8" s="26">
        <f>$E$5/$D$5/$B$8</f>
        <v>0.55286928494737697</v>
      </c>
      <c r="G8" s="26">
        <f>$D$5*$B$8/($D$5*$B$8-$E$5)</f>
        <v>2.2364824565503389</v>
      </c>
      <c r="H8" s="26">
        <f>1-F8*G8/(G8-1+E8^G8)</f>
        <v>6.4155590803020468E-2</v>
      </c>
      <c r="I8" s="28">
        <f>D8</f>
        <v>5.4471428571428574E-4</v>
      </c>
      <c r="J8" s="29">
        <f>(1-H8)*$D$5*I8</f>
        <v>16.845199365545628</v>
      </c>
      <c r="K8" s="27"/>
      <c r="L8" s="30"/>
      <c r="M8" s="31">
        <f>I8-J8/$D$5</f>
        <v>3.4946466818845299E-5</v>
      </c>
      <c r="N8" s="32">
        <f>1-(J8/I8/$D$5)^0.5</f>
        <v>3.2609484645947484E-2</v>
      </c>
      <c r="O8" s="33">
        <f>1-(J8/$D$5)/(0.7*M8*(1/0.5-1)+J8/$D$5)</f>
        <v>4.5790223209007164E-2</v>
      </c>
      <c r="P8" s="34">
        <f>J8</f>
        <v>16.845199365545628</v>
      </c>
      <c r="Q8" s="35">
        <v>0</v>
      </c>
      <c r="R8" s="36">
        <v>0</v>
      </c>
      <c r="S8" s="37">
        <v>0</v>
      </c>
      <c r="T8" s="25"/>
      <c r="U8" s="38"/>
      <c r="V8" s="38"/>
      <c r="W8" s="38"/>
      <c r="X8" s="38"/>
      <c r="Y8" s="38"/>
      <c r="Z8" s="38"/>
      <c r="AA8" s="38"/>
      <c r="AB8" s="38"/>
      <c r="AC8" s="38"/>
    </row>
    <row r="9" spans="2:29" ht="16.5" customHeight="1" x14ac:dyDescent="0.3">
      <c r="B9" s="25">
        <f t="shared" ref="B8:B71" si="0">(700+172*$E$5^0.5)*10^(-6)</f>
        <v>1.6420827989088857E-3</v>
      </c>
      <c r="C9" s="26">
        <f>0.157*$E$5^0.785-0.905</f>
        <v>1.3619390172633479</v>
      </c>
      <c r="D9" s="27">
        <f>$D$8+$B$8/10</f>
        <v>7.0892256560517431E-4</v>
      </c>
      <c r="E9" s="26">
        <f t="shared" ref="E9:E14" si="1">D9/B9</f>
        <v>0.43172157096842612</v>
      </c>
      <c r="F9" s="26">
        <f>$E$5/$D$5/$B$8</f>
        <v>0.55286928494737697</v>
      </c>
      <c r="G9" s="26">
        <f>$D$5*$B$8/($D$5*$B$8-$E$5)</f>
        <v>2.2364824565503389</v>
      </c>
      <c r="H9" s="26">
        <f t="shared" ref="H9:H14" si="2">1-F9*G9/(G9-1+E9^G9)</f>
        <v>0.10998849186805648</v>
      </c>
      <c r="I9" s="28">
        <f t="shared" ref="I9:I71" si="3">D9</f>
        <v>7.0892256560517431E-4</v>
      </c>
      <c r="J9" s="29">
        <f>(1-H9)*$D$5*I9</f>
        <v>20.84962089224797</v>
      </c>
      <c r="K9" s="27"/>
      <c r="L9" s="30"/>
      <c r="M9" s="31">
        <f>I9-J9/$D$5</f>
        <v>7.7973323842146411E-5</v>
      </c>
      <c r="N9" s="32">
        <f t="shared" ref="N8:N71" si="4">1-(J9/I9/$D$5)^0.5</f>
        <v>5.6595787516324658E-2</v>
      </c>
      <c r="O9" s="33">
        <f t="shared" ref="O8:O71" si="5">1-(J9/$D$5)/(0.7*M9*(1/0.5-1)+J9/$D$5)</f>
        <v>7.9619099718208908E-2</v>
      </c>
      <c r="P9" s="34">
        <f t="shared" ref="P8:P71" si="6">J9</f>
        <v>20.84962089224797</v>
      </c>
      <c r="Q9" s="35">
        <f t="shared" ref="Q9:R9" si="7">M9</f>
        <v>7.7973323842146411E-5</v>
      </c>
      <c r="R9" s="36">
        <f>N9</f>
        <v>5.6595787516324658E-2</v>
      </c>
      <c r="S9" s="37">
        <f>M9</f>
        <v>7.7973323842146411E-5</v>
      </c>
      <c r="T9" s="25">
        <f t="shared" ref="T9:T71" si="8">M9-R9*P9/((1-R9)*$D$5)</f>
        <v>4.0122030888518231E-5</v>
      </c>
      <c r="U9" s="38"/>
      <c r="V9" s="38"/>
      <c r="W9" s="38"/>
      <c r="X9" s="38"/>
      <c r="Y9" s="38"/>
      <c r="Z9" s="38"/>
      <c r="AA9" s="38"/>
      <c r="AB9" s="38"/>
      <c r="AC9" s="38"/>
    </row>
    <row r="10" spans="2:29" ht="16.5" customHeight="1" x14ac:dyDescent="0.3">
      <c r="B10" s="25">
        <f t="shared" si="0"/>
        <v>1.6420827989088857E-3</v>
      </c>
      <c r="C10" s="26">
        <f>0.157*$E$5^0.785-0.905</f>
        <v>1.3619390172633479</v>
      </c>
      <c r="D10" s="27">
        <f>$D$8+$B$8/8</f>
        <v>7.4997463557789645E-4</v>
      </c>
      <c r="E10" s="26">
        <f t="shared" si="1"/>
        <v>0.45672157096842614</v>
      </c>
      <c r="F10" s="26">
        <f>$E$5/$D$5/$B$8</f>
        <v>0.55286928494737697</v>
      </c>
      <c r="G10" s="26">
        <f>$D$5*$B$8/($D$5*$B$8-$E$5)</f>
        <v>2.2364824565503389</v>
      </c>
      <c r="H10" s="26">
        <f t="shared" si="2"/>
        <v>0.12293124620589391</v>
      </c>
      <c r="I10" s="28">
        <f t="shared" si="3"/>
        <v>7.4997463557789645E-4</v>
      </c>
      <c r="J10" s="29">
        <f>(1-H10)*$D$5*I10</f>
        <v>21.736216678321611</v>
      </c>
      <c r="K10" s="27"/>
      <c r="L10" s="30"/>
      <c r="M10" s="31">
        <f>I10-J10/$D$5</f>
        <v>9.2195316574401887E-5</v>
      </c>
      <c r="N10" s="32">
        <f>1-(J10/I10/$D$5)^0.5</f>
        <v>6.3480510723825878E-2</v>
      </c>
      <c r="O10" s="33">
        <f t="shared" si="5"/>
        <v>8.9346931224142501E-2</v>
      </c>
      <c r="P10" s="34">
        <f>J10</f>
        <v>21.736216678321611</v>
      </c>
      <c r="Q10" s="35">
        <f>M10</f>
        <v>9.2195316574401887E-5</v>
      </c>
      <c r="R10" s="36">
        <f>N10</f>
        <v>6.3480510723825878E-2</v>
      </c>
      <c r="S10" s="37">
        <f>M10</f>
        <v>9.2195316574401887E-5</v>
      </c>
      <c r="T10" s="25">
        <f t="shared" si="8"/>
        <v>4.7608772896399932E-5</v>
      </c>
      <c r="U10" s="38"/>
      <c r="V10" s="38"/>
      <c r="W10" s="38"/>
      <c r="X10" s="38"/>
      <c r="Y10" s="38"/>
      <c r="Z10" s="38"/>
      <c r="AA10" s="38"/>
      <c r="AB10" s="38"/>
      <c r="AC10" s="38"/>
    </row>
    <row r="11" spans="2:29" ht="16.5" customHeight="1" x14ac:dyDescent="0.3">
      <c r="B11" s="25">
        <f t="shared" si="0"/>
        <v>1.6420827989088857E-3</v>
      </c>
      <c r="C11" s="26">
        <f>0.157*$E$5^0.785-0.905</f>
        <v>1.3619390172633479</v>
      </c>
      <c r="D11" s="27">
        <f>$D$8+$B$8/6</f>
        <v>8.1839475219909995E-4</v>
      </c>
      <c r="E11" s="26">
        <f t="shared" si="1"/>
        <v>0.49838823763509277</v>
      </c>
      <c r="F11" s="26">
        <f>$E$5/$D$5/$B$8</f>
        <v>0.55286928494737697</v>
      </c>
      <c r="G11" s="26">
        <f>$D$5*$B$8/($D$5*$B$8-$E$5)</f>
        <v>2.2364824565503389</v>
      </c>
      <c r="H11" s="26">
        <f t="shared" si="2"/>
        <v>0.14557925146322037</v>
      </c>
      <c r="I11" s="28">
        <f t="shared" si="3"/>
        <v>8.1839475219909995E-4</v>
      </c>
      <c r="J11" s="29">
        <f>(1-H11)*$D$5*I11</f>
        <v>23.106723197833311</v>
      </c>
      <c r="K11" s="27"/>
      <c r="L11" s="30"/>
      <c r="M11" s="31">
        <f>I11-J11/$D$5</f>
        <v>1.1914129542657276E-4</v>
      </c>
      <c r="N11" s="32">
        <f t="shared" si="4"/>
        <v>7.565117594233961E-2</v>
      </c>
      <c r="O11" s="33">
        <f t="shared" si="5"/>
        <v>0.10655932401208612</v>
      </c>
      <c r="P11" s="34">
        <f t="shared" si="6"/>
        <v>23.106723197833311</v>
      </c>
      <c r="Q11" s="35">
        <f t="shared" ref="Q11:R11" si="9">M11</f>
        <v>1.1914129542657276E-4</v>
      </c>
      <c r="R11" s="36">
        <f t="shared" si="9"/>
        <v>7.565117594233961E-2</v>
      </c>
      <c r="S11" s="37">
        <f t="shared" ref="S9:S71" si="10">M11</f>
        <v>1.1914129542657276E-4</v>
      </c>
      <c r="T11" s="25">
        <f t="shared" si="8"/>
        <v>6.1912525388901587E-5</v>
      </c>
      <c r="U11" s="38"/>
      <c r="V11" s="38"/>
      <c r="W11" s="38"/>
      <c r="X11" s="38"/>
      <c r="Y11" s="38"/>
      <c r="Z11" s="38"/>
      <c r="AA11" s="38"/>
      <c r="AB11" s="38"/>
      <c r="AC11" s="38"/>
    </row>
    <row r="12" spans="2:29" ht="16.5" customHeight="1" x14ac:dyDescent="0.3">
      <c r="B12" s="25">
        <f t="shared" si="0"/>
        <v>1.6420827989088857E-3</v>
      </c>
      <c r="C12" s="26">
        <f>0.157*$E$5^0.785-0.905</f>
        <v>1.3619390172633479</v>
      </c>
      <c r="D12" s="27">
        <f>$D$8+$B$8/4</f>
        <v>9.5523498544150716E-4</v>
      </c>
      <c r="E12" s="26">
        <f t="shared" si="1"/>
        <v>0.58172157096842614</v>
      </c>
      <c r="F12" s="26">
        <f>$E$5/$D$5/$B$8</f>
        <v>0.55286928494737697</v>
      </c>
      <c r="G12" s="26">
        <f>$D$5*$B$8/($D$5*$B$8-$E$5)</f>
        <v>2.2364824565503389</v>
      </c>
      <c r="H12" s="26">
        <f t="shared" si="2"/>
        <v>0.19404859385115336</v>
      </c>
      <c r="I12" s="28">
        <f t="shared" si="3"/>
        <v>9.5523498544150716E-4</v>
      </c>
      <c r="J12" s="29">
        <f>(1-H12)*$D$5*I12</f>
        <v>25.440334498980754</v>
      </c>
      <c r="K12" s="27"/>
      <c r="L12" s="30"/>
      <c r="M12" s="31">
        <f>I12-J12/$D$5</f>
        <v>1.8536200572235142E-4</v>
      </c>
      <c r="N12" s="32">
        <f t="shared" si="4"/>
        <v>0.10225203639949887</v>
      </c>
      <c r="O12" s="33">
        <f t="shared" si="5"/>
        <v>0.14423032311304229</v>
      </c>
      <c r="P12" s="34">
        <f>J12</f>
        <v>25.440334498980754</v>
      </c>
      <c r="Q12" s="35">
        <f>M12</f>
        <v>1.8536200572235142E-4</v>
      </c>
      <c r="R12" s="36">
        <f t="shared" ref="Q12:R12" si="11">N12</f>
        <v>0.10225203639949887</v>
      </c>
      <c r="S12" s="37">
        <f t="shared" si="10"/>
        <v>1.8536200572235142E-4</v>
      </c>
      <c r="T12" s="25">
        <f t="shared" si="8"/>
        <v>9.7674722501439848E-5</v>
      </c>
      <c r="U12" s="38"/>
      <c r="V12" s="38"/>
      <c r="W12" s="38"/>
      <c r="X12" s="38"/>
      <c r="Y12" s="38"/>
      <c r="Z12" s="38"/>
      <c r="AA12" s="38"/>
      <c r="AB12" s="38"/>
      <c r="AC12" s="38"/>
    </row>
    <row r="13" spans="2:29" ht="16.5" customHeight="1" x14ac:dyDescent="0.3">
      <c r="B13" s="25">
        <f t="shared" si="0"/>
        <v>1.6420827989088857E-3</v>
      </c>
      <c r="C13" s="26">
        <f>0.157*$E$5^0.785-0.905</f>
        <v>1.3619390172633479</v>
      </c>
      <c r="D13" s="27">
        <f>$D$8+$B$8/2</f>
        <v>1.3657556851687286E-3</v>
      </c>
      <c r="E13" s="26">
        <f t="shared" si="1"/>
        <v>0.83172157096842614</v>
      </c>
      <c r="F13" s="26">
        <f>$E$5/$D$5/$B$8</f>
        <v>0.55286928494737697</v>
      </c>
      <c r="G13" s="26">
        <f>$D$5*$B$8/($D$5*$B$8-$E$5)</f>
        <v>2.2364824565503389</v>
      </c>
      <c r="H13" s="26">
        <f t="shared" si="2"/>
        <v>0.34879062766772095</v>
      </c>
      <c r="I13" s="28">
        <f t="shared" si="3"/>
        <v>1.3657556851687286E-3</v>
      </c>
      <c r="J13" s="29">
        <f>(1-H13)*$D$5*I13</f>
        <v>29.389852010161064</v>
      </c>
      <c r="K13" s="27"/>
      <c r="L13" s="30"/>
      <c r="M13" s="31">
        <f>I13-J13/$D$5</f>
        <v>4.7636278267075907E-4</v>
      </c>
      <c r="N13" s="32">
        <f t="shared" si="4"/>
        <v>0.19302455283182307</v>
      </c>
      <c r="O13" s="33">
        <f t="shared" si="5"/>
        <v>0.27268659830077557</v>
      </c>
      <c r="P13" s="34">
        <f t="shared" si="6"/>
        <v>29.389852010161064</v>
      </c>
      <c r="Q13" s="35">
        <f t="shared" ref="Q13:R13" si="12">M13</f>
        <v>4.7636278267075907E-4</v>
      </c>
      <c r="R13" s="36">
        <f t="shared" si="12"/>
        <v>0.19302455283182307</v>
      </c>
      <c r="S13" s="37">
        <f t="shared" si="10"/>
        <v>4.7636278267075907E-4</v>
      </c>
      <c r="T13" s="25">
        <f t="shared" si="8"/>
        <v>2.6362438040721404E-4</v>
      </c>
      <c r="U13" s="38"/>
      <c r="V13" s="38"/>
      <c r="W13" s="38"/>
      <c r="X13" s="38"/>
      <c r="Y13" s="38"/>
      <c r="Z13" s="38"/>
      <c r="AA13" s="38"/>
      <c r="AB13" s="38"/>
      <c r="AC13" s="39" t="s">
        <v>22</v>
      </c>
    </row>
    <row r="14" spans="2:29" ht="16.5" customHeight="1" x14ac:dyDescent="0.3">
      <c r="B14" s="40">
        <f t="shared" si="0"/>
        <v>1.6420827989088857E-3</v>
      </c>
      <c r="C14" s="41">
        <f>0.157*$E$5^0.785-0.905</f>
        <v>1.3619390172633479</v>
      </c>
      <c r="D14" s="42">
        <f>B14</f>
        <v>1.6420827989088857E-3</v>
      </c>
      <c r="E14" s="41">
        <f t="shared" si="1"/>
        <v>1</v>
      </c>
      <c r="F14" s="41">
        <f>$E$5/$D$5/$B$8</f>
        <v>0.55286928494737697</v>
      </c>
      <c r="G14" s="41">
        <f>$D$5*$B$8/($D$5*$B$8-$E$5)</f>
        <v>2.2364824565503389</v>
      </c>
      <c r="H14" s="41">
        <f t="shared" si="2"/>
        <v>0.44713071505262303</v>
      </c>
      <c r="I14" s="43">
        <f t="shared" si="3"/>
        <v>1.6420827989088857E-3</v>
      </c>
      <c r="J14" s="44">
        <f>(1-H14)*$D$5*I14</f>
        <v>30</v>
      </c>
      <c r="K14" s="45"/>
      <c r="L14" s="46"/>
      <c r="M14" s="47">
        <f>I14-J14/$D$5</f>
        <v>7.3422565605174269E-4</v>
      </c>
      <c r="N14" s="48">
        <f t="shared" si="4"/>
        <v>0.25644819619116188</v>
      </c>
      <c r="O14" s="49">
        <f t="shared" si="5"/>
        <v>0.36148016607750943</v>
      </c>
      <c r="P14" s="50">
        <f>J14</f>
        <v>30</v>
      </c>
      <c r="Q14" s="51">
        <f>M14</f>
        <v>7.3422565605174269E-4</v>
      </c>
      <c r="R14" s="52">
        <f t="shared" ref="Q14:R14" si="13">N14</f>
        <v>0.25644819619116188</v>
      </c>
      <c r="S14" s="53">
        <f t="shared" si="10"/>
        <v>7.3422565605174269E-4</v>
      </c>
      <c r="T14" s="54">
        <f t="shared" si="8"/>
        <v>4.2110917177671804E-4</v>
      </c>
      <c r="U14" s="38"/>
      <c r="V14" s="38"/>
      <c r="W14" s="38"/>
      <c r="X14" s="38"/>
      <c r="Y14" s="38"/>
      <c r="Z14" s="38"/>
      <c r="AA14" s="38"/>
      <c r="AB14" s="38"/>
      <c r="AC14" s="38"/>
    </row>
    <row r="15" spans="2:29" ht="16.5" customHeight="1" x14ac:dyDescent="0.3">
      <c r="B15" s="25">
        <f t="shared" si="0"/>
        <v>1.6420827989088857E-3</v>
      </c>
      <c r="C15" s="26">
        <f>0.157*$E$5^0.785-0.905</f>
        <v>1.3619390172633479</v>
      </c>
      <c r="D15" s="27">
        <f t="shared" ref="D15:D71" si="14">E15*B15</f>
        <v>1.8062910787997744E-3</v>
      </c>
      <c r="E15" s="26">
        <v>1.1000000000000001</v>
      </c>
      <c r="F15" s="26">
        <f>$E$5/$D$5/$B$8</f>
        <v>0.55286928494737697</v>
      </c>
      <c r="G15" s="26">
        <f>$D$5*$B$8/($D$5*$B$8-$E$5)</f>
        <v>2.2364824565503389</v>
      </c>
      <c r="H15" s="26">
        <f t="shared" ref="H15:H71" si="15">1-F15/(C15*(E15-1)^2+E15)</f>
        <v>0.50353838140186213</v>
      </c>
      <c r="I15" s="28">
        <f t="shared" si="3"/>
        <v>1.8062910787997744E-3</v>
      </c>
      <c r="J15" s="29">
        <f>(1-H15)*$D$5*I15</f>
        <v>29.633104713527242</v>
      </c>
      <c r="K15" s="27"/>
      <c r="L15" s="30"/>
      <c r="M15" s="31">
        <f>I15-J15/$D$5</f>
        <v>9.0953688615946185E-4</v>
      </c>
      <c r="N15" s="32">
        <f t="shared" si="4"/>
        <v>0.29539967456852689</v>
      </c>
      <c r="O15" s="33">
        <f t="shared" si="5"/>
        <v>0.41519718209113943</v>
      </c>
      <c r="P15" s="34">
        <f t="shared" si="6"/>
        <v>29.633104713527242</v>
      </c>
      <c r="Q15" s="35">
        <f t="shared" ref="Q15:R15" si="16">M15</f>
        <v>9.0953688615946185E-4</v>
      </c>
      <c r="R15" s="36">
        <f t="shared" si="16"/>
        <v>0.29539967456852689</v>
      </c>
      <c r="S15" s="37">
        <f t="shared" si="10"/>
        <v>9.0953688615946185E-4</v>
      </c>
      <c r="T15" s="25">
        <f t="shared" si="8"/>
        <v>5.3357779685348655E-4</v>
      </c>
      <c r="U15" s="38"/>
      <c r="V15" s="38"/>
      <c r="W15" s="38"/>
      <c r="X15" s="38"/>
      <c r="Y15" s="38"/>
      <c r="Z15" s="38"/>
      <c r="AA15" s="38"/>
      <c r="AB15" s="38"/>
      <c r="AC15" s="38"/>
    </row>
    <row r="16" spans="2:29" ht="16.5" customHeight="1" x14ac:dyDescent="0.3">
      <c r="B16" s="25">
        <f t="shared" si="0"/>
        <v>1.6420827989088857E-3</v>
      </c>
      <c r="C16" s="26">
        <f>0.157*$E$5^0.785-0.905</f>
        <v>1.3619390172633479</v>
      </c>
      <c r="D16" s="27">
        <f t="shared" si="14"/>
        <v>1.9704993586906628E-3</v>
      </c>
      <c r="E16" s="26">
        <v>1.2</v>
      </c>
      <c r="F16" s="26">
        <f>$E$5/$D$5/$B$8</f>
        <v>0.55286928494737697</v>
      </c>
      <c r="G16" s="26">
        <f>$D$5*$B$8/($D$5*$B$8-$E$5)</f>
        <v>2.2364824565503389</v>
      </c>
      <c r="H16" s="26">
        <f t="shared" si="15"/>
        <v>0.55928324087116621</v>
      </c>
      <c r="I16" s="28">
        <f t="shared" si="3"/>
        <v>1.9704993586906628E-3</v>
      </c>
      <c r="J16" s="29">
        <f>(1-H16)*$D$5*I16</f>
        <v>28.697205217591627</v>
      </c>
      <c r="K16" s="27"/>
      <c r="L16" s="30"/>
      <c r="M16" s="31">
        <f>I16-J16/$D$5</f>
        <v>1.1020672674630686E-3</v>
      </c>
      <c r="N16" s="32">
        <f t="shared" si="4"/>
        <v>0.33613498425596056</v>
      </c>
      <c r="O16" s="33">
        <f t="shared" si="5"/>
        <v>0.47042922268974341</v>
      </c>
      <c r="P16" s="34">
        <f t="shared" si="6"/>
        <v>28.697205217591627</v>
      </c>
      <c r="Q16" s="35">
        <f t="shared" ref="Q16:R16" si="17">M16</f>
        <v>1.1020672674630686E-3</v>
      </c>
      <c r="R16" s="36">
        <f t="shared" si="17"/>
        <v>0.33613498425596056</v>
      </c>
      <c r="S16" s="37">
        <f t="shared" si="10"/>
        <v>1.1020672674630686E-3</v>
      </c>
      <c r="T16" s="25">
        <f t="shared" si="8"/>
        <v>6.6235377090986618E-4</v>
      </c>
      <c r="U16" s="38"/>
      <c r="V16" s="38"/>
      <c r="W16" s="38"/>
      <c r="X16" s="38"/>
      <c r="Y16" s="38"/>
      <c r="Z16" s="38"/>
      <c r="AA16" s="38"/>
      <c r="AB16" s="38"/>
      <c r="AC16" s="38"/>
    </row>
    <row r="17" spans="2:29" ht="16.5" customHeight="1" x14ac:dyDescent="0.3">
      <c r="B17" s="55">
        <f t="shared" si="0"/>
        <v>1.6420827989088857E-3</v>
      </c>
      <c r="C17" s="56">
        <f>0.157*$E$5^0.785-0.905</f>
        <v>1.3619390172633479</v>
      </c>
      <c r="D17" s="57">
        <f t="shared" si="14"/>
        <v>2.1347076385815514E-3</v>
      </c>
      <c r="E17" s="56">
        <v>1.3</v>
      </c>
      <c r="F17" s="56">
        <f>$E$5/$D$5/$B$8</f>
        <v>0.55286928494737697</v>
      </c>
      <c r="G17" s="56">
        <f>$D$5*$B$8/($D$5*$B$8-$E$5)</f>
        <v>2.2364824565503389</v>
      </c>
      <c r="H17" s="56">
        <f t="shared" si="15"/>
        <v>0.61136005147206907</v>
      </c>
      <c r="I17" s="58">
        <f t="shared" si="3"/>
        <v>2.1347076385815514E-3</v>
      </c>
      <c r="J17" s="59">
        <f>(1-H17)*$D$5*I17</f>
        <v>27.415084189442666</v>
      </c>
      <c r="K17" s="57"/>
      <c r="L17" s="60"/>
      <c r="M17" s="61">
        <f>I17-J17/$D$5</f>
        <v>1.3050749718010362E-3</v>
      </c>
      <c r="N17" s="62">
        <f t="shared" si="4"/>
        <v>0.37659006382001659</v>
      </c>
      <c r="O17" s="63">
        <f t="shared" si="5"/>
        <v>0.52407082621792922</v>
      </c>
      <c r="P17" s="64">
        <f t="shared" si="6"/>
        <v>27.415084189442666</v>
      </c>
      <c r="Q17" s="65">
        <f t="shared" ref="Q17:R17" si="18">M17</f>
        <v>1.3050749718010362E-3</v>
      </c>
      <c r="R17" s="66">
        <f t="shared" si="18"/>
        <v>0.37659006382001659</v>
      </c>
      <c r="S17" s="67">
        <f t="shared" si="10"/>
        <v>1.3050749718010362E-3</v>
      </c>
      <c r="T17" s="55">
        <f t="shared" si="8"/>
        <v>8.0390968585050346E-4</v>
      </c>
      <c r="U17" s="38"/>
      <c r="V17" s="38"/>
      <c r="W17" s="38"/>
      <c r="X17" s="38"/>
      <c r="Y17" s="38"/>
      <c r="Z17" s="38"/>
      <c r="AA17" s="38"/>
      <c r="AB17" s="38"/>
      <c r="AC17" s="38"/>
    </row>
    <row r="18" spans="2:29" ht="16.5" customHeight="1" x14ac:dyDescent="0.3">
      <c r="B18" s="25">
        <f t="shared" si="0"/>
        <v>1.6420827989088857E-3</v>
      </c>
      <c r="C18" s="26">
        <f>0.157*$E$5^0.785-0.905</f>
        <v>1.3619390172633479</v>
      </c>
      <c r="D18" s="27">
        <f t="shared" si="14"/>
        <v>2.2989159184724399E-3</v>
      </c>
      <c r="E18" s="26">
        <v>1.4</v>
      </c>
      <c r="F18" s="26">
        <f>$E$5/$D$5/$B$8</f>
        <v>0.55286928494737697</v>
      </c>
      <c r="G18" s="26">
        <f>$D$5*$B$8/($D$5*$B$8-$E$5)</f>
        <v>2.2364824565503389</v>
      </c>
      <c r="H18" s="26">
        <f t="shared" si="15"/>
        <v>0.65828185622738555</v>
      </c>
      <c r="I18" s="28">
        <f t="shared" si="3"/>
        <v>2.2989159184724399E-3</v>
      </c>
      <c r="J18" s="29">
        <f>(1-H18)*$D$5*I18</f>
        <v>25.959412883310872</v>
      </c>
      <c r="K18" s="27"/>
      <c r="L18" s="30"/>
      <c r="M18" s="31">
        <f>I18-J18/$D$5</f>
        <v>1.5133346381227227E-3</v>
      </c>
      <c r="N18" s="32">
        <f t="shared" si="4"/>
        <v>0.41543337097246613</v>
      </c>
      <c r="O18" s="33">
        <f t="shared" si="5"/>
        <v>0.57419119258431572</v>
      </c>
      <c r="P18" s="34">
        <f t="shared" si="6"/>
        <v>25.959412883310872</v>
      </c>
      <c r="Q18" s="35">
        <f t="shared" ref="Q18:R18" si="19">M18</f>
        <v>1.5133346381227227E-3</v>
      </c>
      <c r="R18" s="36">
        <f t="shared" si="19"/>
        <v>0.41543337097246613</v>
      </c>
      <c r="S18" s="37">
        <f t="shared" si="10"/>
        <v>1.5133346381227227E-3</v>
      </c>
      <c r="T18" s="25">
        <f t="shared" si="8"/>
        <v>9.5504638959326865E-4</v>
      </c>
      <c r="U18" s="38"/>
      <c r="V18" s="38"/>
      <c r="W18" s="38"/>
      <c r="X18" s="38"/>
      <c r="Y18" s="38"/>
      <c r="Z18" s="38"/>
      <c r="AA18" s="38"/>
      <c r="AB18" s="38"/>
      <c r="AC18" s="38"/>
    </row>
    <row r="19" spans="2:29" ht="16.5" customHeight="1" x14ac:dyDescent="0.3">
      <c r="B19" s="25">
        <f t="shared" si="0"/>
        <v>1.6420827989088857E-3</v>
      </c>
      <c r="C19" s="26">
        <f>0.157*$E$5^0.785-0.905</f>
        <v>1.3619390172633479</v>
      </c>
      <c r="D19" s="27">
        <f t="shared" si="14"/>
        <v>2.4631241983633285E-3</v>
      </c>
      <c r="E19" s="26">
        <v>1.5</v>
      </c>
      <c r="F19" s="26">
        <f>$E$5/$D$5/$B$8</f>
        <v>0.55286928494737697</v>
      </c>
      <c r="G19" s="26">
        <f>$D$5*$B$8/($D$5*$B$8-$E$5)</f>
        <v>2.2364824565503389</v>
      </c>
      <c r="H19" s="26">
        <f t="shared" si="15"/>
        <v>0.69960670217401777</v>
      </c>
      <c r="I19" s="28">
        <f t="shared" si="3"/>
        <v>2.4631241983633285E-3</v>
      </c>
      <c r="J19" s="29">
        <f>(1-H19)*$D$5*I19</f>
        <v>24.450080281554865</v>
      </c>
      <c r="K19" s="27"/>
      <c r="L19" s="30"/>
      <c r="M19" s="31">
        <f>I19-J19/$D$5</f>
        <v>1.7232181974619896E-3</v>
      </c>
      <c r="N19" s="32">
        <f t="shared" si="4"/>
        <v>0.45191852993739856</v>
      </c>
      <c r="O19" s="33">
        <f t="shared" si="5"/>
        <v>0.61981210164074008</v>
      </c>
      <c r="P19" s="34">
        <f t="shared" si="6"/>
        <v>24.450080281554865</v>
      </c>
      <c r="Q19" s="35">
        <f t="shared" ref="Q19:R19" si="20">M19</f>
        <v>1.7232181974619896E-3</v>
      </c>
      <c r="R19" s="36">
        <f t="shared" si="20"/>
        <v>0.45191852993739856</v>
      </c>
      <c r="S19" s="37">
        <f t="shared" si="10"/>
        <v>1.7232181974619896E-3</v>
      </c>
      <c r="T19" s="25">
        <f t="shared" si="8"/>
        <v>1.1131314667775891E-3</v>
      </c>
      <c r="U19" s="38"/>
      <c r="V19" s="38"/>
      <c r="W19" s="38"/>
      <c r="X19" s="38"/>
      <c r="Y19" s="38"/>
      <c r="Z19" s="38"/>
      <c r="AA19" s="38"/>
      <c r="AB19" s="38"/>
      <c r="AC19" s="38"/>
    </row>
    <row r="20" spans="2:29" ht="16.5" customHeight="1" x14ac:dyDescent="0.3">
      <c r="B20" s="25">
        <f t="shared" si="0"/>
        <v>1.6420827989088857E-3</v>
      </c>
      <c r="C20" s="26">
        <f>0.157*$E$5^0.785-0.905</f>
        <v>1.3619390172633479</v>
      </c>
      <c r="D20" s="27">
        <f t="shared" si="14"/>
        <v>2.6273324782542171E-3</v>
      </c>
      <c r="E20" s="26">
        <v>1.6</v>
      </c>
      <c r="F20" s="26">
        <f>$E$5/$D$5/$B$8</f>
        <v>0.55286928494737697</v>
      </c>
      <c r="G20" s="26">
        <f>$D$5*$B$8/($D$5*$B$8-$E$5)</f>
        <v>2.2364824565503389</v>
      </c>
      <c r="H20" s="26">
        <f t="shared" si="15"/>
        <v>0.73550695990529458</v>
      </c>
      <c r="I20" s="28">
        <f t="shared" si="3"/>
        <v>2.6273324782542171E-3</v>
      </c>
      <c r="J20" s="29">
        <f>(1-H20)*$D$5*I20</f>
        <v>22.963232485874588</v>
      </c>
      <c r="K20" s="27"/>
      <c r="L20" s="30"/>
      <c r="M20" s="31">
        <f>I20-J20/$D$5</f>
        <v>1.9324213237412026E-3</v>
      </c>
      <c r="N20" s="32">
        <f t="shared" si="4"/>
        <v>0.48571113166362878</v>
      </c>
      <c r="O20" s="33">
        <f t="shared" si="5"/>
        <v>0.66062263590812931</v>
      </c>
      <c r="P20" s="34">
        <f t="shared" si="6"/>
        <v>22.963232485874588</v>
      </c>
      <c r="Q20" s="35">
        <f t="shared" ref="Q20:R20" si="21">M20</f>
        <v>1.9324213237412026E-3</v>
      </c>
      <c r="R20" s="36">
        <f t="shared" si="21"/>
        <v>0.48571113166362878</v>
      </c>
      <c r="S20" s="37">
        <f t="shared" si="10"/>
        <v>1.9324213237412026E-3</v>
      </c>
      <c r="T20" s="25">
        <f t="shared" si="8"/>
        <v>1.2761246312694618E-3</v>
      </c>
      <c r="U20" s="38"/>
      <c r="V20" s="38"/>
      <c r="W20" s="38"/>
      <c r="X20" s="38"/>
      <c r="Y20" s="38"/>
      <c r="Z20" s="38"/>
      <c r="AA20" s="38"/>
      <c r="AB20" s="38"/>
      <c r="AC20" s="38"/>
    </row>
    <row r="21" spans="2:29" ht="16.5" customHeight="1" x14ac:dyDescent="0.3">
      <c r="B21" s="25">
        <f t="shared" si="0"/>
        <v>1.6420827989088857E-3</v>
      </c>
      <c r="C21" s="26">
        <f>0.157*$E$5^0.785-0.905</f>
        <v>1.3619390172633479</v>
      </c>
      <c r="D21" s="27">
        <f t="shared" si="14"/>
        <v>2.7915407581451056E-3</v>
      </c>
      <c r="E21" s="26">
        <v>1.7</v>
      </c>
      <c r="F21" s="26">
        <f>$E$5/$D$5/$B$8</f>
        <v>0.55286928494737697</v>
      </c>
      <c r="G21" s="26">
        <f>$D$5*$B$8/($D$5*$B$8-$E$5)</f>
        <v>2.2364824565503389</v>
      </c>
      <c r="H21" s="26">
        <f t="shared" si="15"/>
        <v>0.76646070193146942</v>
      </c>
      <c r="I21" s="28">
        <f t="shared" si="3"/>
        <v>2.7915407581451056E-3</v>
      </c>
      <c r="J21" s="29">
        <f>(1-H21)*$D$5*I21</f>
        <v>21.543074512863782</v>
      </c>
      <c r="K21" s="27"/>
      <c r="L21" s="30"/>
      <c r="M21" s="31">
        <f>I21-J21/$D$5</f>
        <v>2.1396062889582038E-3</v>
      </c>
      <c r="N21" s="32">
        <f t="shared" si="4"/>
        <v>0.51674096173115336</v>
      </c>
      <c r="O21" s="33">
        <f t="shared" si="5"/>
        <v>0.69672654678235668</v>
      </c>
      <c r="P21" s="34">
        <f t="shared" si="6"/>
        <v>21.543074512863782</v>
      </c>
      <c r="Q21" s="35">
        <f t="shared" ref="Q21:R21" si="22">M21</f>
        <v>2.1396062889582038E-3</v>
      </c>
      <c r="R21" s="36">
        <f t="shared" si="22"/>
        <v>0.51674096173115336</v>
      </c>
      <c r="S21" s="37">
        <f t="shared" si="10"/>
        <v>2.1396062889582038E-3</v>
      </c>
      <c r="T21" s="25">
        <f t="shared" si="8"/>
        <v>1.4425034560756147E-3</v>
      </c>
      <c r="U21" s="38"/>
      <c r="V21" s="38"/>
      <c r="W21" s="38"/>
      <c r="X21" s="38"/>
      <c r="Y21" s="38"/>
      <c r="Z21" s="38"/>
      <c r="AA21" s="38"/>
      <c r="AB21" s="38"/>
      <c r="AC21" s="38"/>
    </row>
    <row r="22" spans="2:29" ht="16.5" customHeight="1" x14ac:dyDescent="0.3">
      <c r="B22" s="25">
        <f t="shared" si="0"/>
        <v>1.6420827989088857E-3</v>
      </c>
      <c r="C22" s="26">
        <f>0.157*$E$5^0.785-0.905</f>
        <v>1.3619390172633479</v>
      </c>
      <c r="D22" s="27">
        <f t="shared" si="14"/>
        <v>2.9557490380359942E-3</v>
      </c>
      <c r="E22" s="26">
        <v>1.8</v>
      </c>
      <c r="F22" s="26">
        <f>$E$5/$D$5/$B$8</f>
        <v>0.55286928494737697</v>
      </c>
      <c r="G22" s="26">
        <f>$D$5*$B$8/($D$5*$B$8-$E$5)</f>
        <v>2.2364824565503389</v>
      </c>
      <c r="H22" s="26">
        <f t="shared" si="15"/>
        <v>0.793060036532382</v>
      </c>
      <c r="I22" s="28">
        <f t="shared" si="3"/>
        <v>2.9557490380359942E-3</v>
      </c>
      <c r="J22" s="29">
        <f>(1-H22)*$D$5*I22</f>
        <v>20.212296706471957</v>
      </c>
      <c r="K22" s="27"/>
      <c r="L22" s="30"/>
      <c r="M22" s="31">
        <f>I22-J22/$D$5</f>
        <v>2.3440864400853783E-3</v>
      </c>
      <c r="N22" s="32">
        <f t="shared" si="4"/>
        <v>0.54509345633677897</v>
      </c>
      <c r="O22" s="33">
        <f t="shared" si="5"/>
        <v>0.72845446232337252</v>
      </c>
      <c r="P22" s="34">
        <f t="shared" si="6"/>
        <v>20.212296706471957</v>
      </c>
      <c r="Q22" s="35">
        <f t="shared" ref="Q22:R22" si="23">M22</f>
        <v>2.3440864400853783E-3</v>
      </c>
      <c r="R22" s="36">
        <f t="shared" si="23"/>
        <v>0.54509345633677897</v>
      </c>
      <c r="S22" s="37">
        <f t="shared" si="10"/>
        <v>2.3440864400853783E-3</v>
      </c>
      <c r="T22" s="25">
        <f t="shared" si="8"/>
        <v>1.6111594592071493E-3</v>
      </c>
      <c r="U22" s="38"/>
      <c r="V22" s="38"/>
      <c r="W22" s="38"/>
      <c r="X22" s="38"/>
      <c r="Y22" s="38"/>
      <c r="Z22" s="38"/>
      <c r="AA22" s="38"/>
      <c r="AB22" s="38"/>
      <c r="AC22" s="38"/>
    </row>
    <row r="23" spans="2:29" ht="16.5" customHeight="1" x14ac:dyDescent="0.3">
      <c r="B23" s="25">
        <f t="shared" si="0"/>
        <v>1.6420827989088857E-3</v>
      </c>
      <c r="C23" s="26">
        <f>0.157*$E$5^0.785-0.905</f>
        <v>1.3619390172633479</v>
      </c>
      <c r="D23" s="27">
        <f t="shared" si="14"/>
        <v>3.1199573179268828E-3</v>
      </c>
      <c r="E23" s="26">
        <v>1.9</v>
      </c>
      <c r="F23" s="26">
        <f>$E$5/$D$5/$B$8</f>
        <v>0.55286928494737697</v>
      </c>
      <c r="G23" s="26">
        <f>$D$5*$B$8/($D$5*$B$8-$E$5)</f>
        <v>2.2364824565503389</v>
      </c>
      <c r="H23" s="26">
        <f t="shared" si="15"/>
        <v>0.81590480267285903</v>
      </c>
      <c r="I23" s="28">
        <f t="shared" si="3"/>
        <v>3.1199573179268828E-3</v>
      </c>
      <c r="J23" s="29">
        <f>(1-H23)*$D$5*I23</f>
        <v>18.979940708129259</v>
      </c>
      <c r="K23" s="27"/>
      <c r="L23" s="30"/>
      <c r="M23" s="31">
        <f>I23-J23/$D$5</f>
        <v>2.5455881598308756E-3</v>
      </c>
      <c r="N23" s="32">
        <f t="shared" si="4"/>
        <v>0.57093683760180369</v>
      </c>
      <c r="O23" s="33">
        <f t="shared" si="5"/>
        <v>0.75623909466214767</v>
      </c>
      <c r="P23" s="34">
        <f t="shared" si="6"/>
        <v>18.979940708129259</v>
      </c>
      <c r="Q23" s="35">
        <f t="shared" ref="Q23:R23" si="24">M23</f>
        <v>2.5455881598308756E-3</v>
      </c>
      <c r="R23" s="36">
        <f t="shared" si="24"/>
        <v>0.57093683760180369</v>
      </c>
      <c r="S23" s="37">
        <f t="shared" si="10"/>
        <v>2.5455881598308756E-3</v>
      </c>
      <c r="T23" s="25">
        <f t="shared" si="8"/>
        <v>1.7812985645497795E-3</v>
      </c>
      <c r="U23" s="38"/>
      <c r="V23" s="38"/>
      <c r="W23" s="38"/>
      <c r="X23" s="38"/>
      <c r="Y23" s="38"/>
      <c r="Z23" s="38"/>
      <c r="AA23" s="38"/>
      <c r="AB23" s="38"/>
      <c r="AC23" s="38"/>
    </row>
    <row r="24" spans="2:29" ht="16.5" customHeight="1" x14ac:dyDescent="0.3">
      <c r="B24" s="25">
        <f t="shared" si="0"/>
        <v>1.6420827989088857E-3</v>
      </c>
      <c r="C24" s="26">
        <f>0.157*$E$5^0.785-0.905</f>
        <v>1.3619390172633479</v>
      </c>
      <c r="D24" s="27">
        <f t="shared" si="14"/>
        <v>3.2841655978177713E-3</v>
      </c>
      <c r="E24" s="26">
        <v>2</v>
      </c>
      <c r="F24" s="26">
        <f>$E$5/$D$5/$B$8</f>
        <v>0.55286928494737697</v>
      </c>
      <c r="G24" s="26">
        <f>$D$5*$B$8/($D$5*$B$8-$E$5)</f>
        <v>2.2364824565503389</v>
      </c>
      <c r="H24" s="26">
        <f t="shared" si="15"/>
        <v>0.83555047188291409</v>
      </c>
      <c r="I24" s="28">
        <f t="shared" si="3"/>
        <v>3.2841655978177713E-3</v>
      </c>
      <c r="J24" s="29">
        <f>(1-H24)*$D$5*I24</f>
        <v>17.846843649424855</v>
      </c>
      <c r="K24" s="27"/>
      <c r="L24" s="30"/>
      <c r="M24" s="31">
        <f>I24-J24/$D$5</f>
        <v>2.7440861149982715E-3</v>
      </c>
      <c r="N24" s="32">
        <f t="shared" si="4"/>
        <v>0.59447622989880622</v>
      </c>
      <c r="O24" s="33">
        <f t="shared" si="5"/>
        <v>0.78053933262825348</v>
      </c>
      <c r="P24" s="34">
        <f t="shared" si="6"/>
        <v>17.846843649424855</v>
      </c>
      <c r="Q24" s="35">
        <f t="shared" ref="Q24:R24" si="25">M24</f>
        <v>2.7440861149982715E-3</v>
      </c>
      <c r="R24" s="36">
        <f t="shared" si="25"/>
        <v>0.59447622989880622</v>
      </c>
      <c r="S24" s="37">
        <f t="shared" si="10"/>
        <v>2.7440861149982715E-3</v>
      </c>
      <c r="T24" s="25">
        <f t="shared" si="8"/>
        <v>1.9523583829540675E-3</v>
      </c>
      <c r="U24" s="38"/>
      <c r="V24" s="38"/>
      <c r="W24" s="38"/>
      <c r="X24" s="38"/>
      <c r="Y24" s="38"/>
      <c r="Z24" s="38"/>
      <c r="AA24" s="38"/>
      <c r="AB24" s="38"/>
      <c r="AC24" s="38"/>
    </row>
    <row r="25" spans="2:29" ht="16.5" customHeight="1" x14ac:dyDescent="0.3">
      <c r="B25" s="25">
        <f t="shared" si="0"/>
        <v>1.6420827989088857E-3</v>
      </c>
      <c r="C25" s="26">
        <f>0.157*$E$5^0.785-0.905</f>
        <v>1.3619390172633479</v>
      </c>
      <c r="D25" s="27">
        <f t="shared" si="14"/>
        <v>3.4483738777086599E-3</v>
      </c>
      <c r="E25" s="26">
        <v>2.1</v>
      </c>
      <c r="F25" s="26">
        <f>$E$5/$D$5/$B$8</f>
        <v>0.55286928494737697</v>
      </c>
      <c r="G25" s="26">
        <f>$D$5*$B$8/($D$5*$B$8-$E$5)</f>
        <v>2.2364824565503389</v>
      </c>
      <c r="H25" s="26">
        <f t="shared" si="15"/>
        <v>0.85248740140902668</v>
      </c>
      <c r="I25" s="28">
        <f t="shared" si="3"/>
        <v>3.4483738777086599E-3</v>
      </c>
      <c r="J25" s="29">
        <f>(1-H25)*$D$5*I25</f>
        <v>16.809206017143584</v>
      </c>
      <c r="K25" s="27"/>
      <c r="L25" s="30"/>
      <c r="M25" s="31">
        <f>I25-J25/$D$5</f>
        <v>2.9396952860946241E-3</v>
      </c>
      <c r="N25" s="32">
        <f t="shared" si="4"/>
        <v>0.61592631098840767</v>
      </c>
      <c r="O25" s="33">
        <f t="shared" si="5"/>
        <v>0.80179798525879853</v>
      </c>
      <c r="P25" s="34">
        <f t="shared" si="6"/>
        <v>16.809206017143584</v>
      </c>
      <c r="Q25" s="35">
        <f t="shared" ref="Q25:R25" si="26">M25</f>
        <v>2.9396952860946241E-3</v>
      </c>
      <c r="R25" s="36">
        <f t="shared" si="26"/>
        <v>0.61592631098840767</v>
      </c>
      <c r="S25" s="37">
        <f t="shared" si="10"/>
        <v>2.9396952860946241E-3</v>
      </c>
      <c r="T25" s="25">
        <f t="shared" si="8"/>
        <v>2.1239442014058855E-3</v>
      </c>
      <c r="U25" s="38"/>
      <c r="V25" s="38"/>
      <c r="W25" s="38"/>
      <c r="X25" s="38"/>
      <c r="Y25" s="38"/>
      <c r="Z25" s="38"/>
      <c r="AA25" s="38"/>
      <c r="AB25" s="38"/>
      <c r="AC25" s="38"/>
    </row>
    <row r="26" spans="2:29" ht="16.5" customHeight="1" x14ac:dyDescent="0.3">
      <c r="B26" s="25">
        <f t="shared" si="0"/>
        <v>1.6420827989088857E-3</v>
      </c>
      <c r="C26" s="26">
        <f>0.157*$E$5^0.785-0.905</f>
        <v>1.3619390172633479</v>
      </c>
      <c r="D26" s="27">
        <f t="shared" si="14"/>
        <v>3.6125821575995489E-3</v>
      </c>
      <c r="E26" s="26">
        <v>2.2000000000000002</v>
      </c>
      <c r="F26" s="26">
        <f>$E$5/$D$5/$B$8</f>
        <v>0.55286928494737697</v>
      </c>
      <c r="G26" s="26">
        <f>$D$5*$B$8/($D$5*$B$8-$E$5)</f>
        <v>2.2364824565503389</v>
      </c>
      <c r="H26" s="26">
        <f t="shared" si="15"/>
        <v>0.86713680589927344</v>
      </c>
      <c r="I26" s="28">
        <f t="shared" si="3"/>
        <v>3.6125821575995489E-3</v>
      </c>
      <c r="J26" s="29">
        <f>(1-H26)*$D$5*I26</f>
        <v>15.860839170117037</v>
      </c>
      <c r="K26" s="27"/>
      <c r="L26" s="30"/>
      <c r="M26" s="31">
        <f>I26-J26/$D$5</f>
        <v>3.1326029531895784E-3</v>
      </c>
      <c r="N26" s="32">
        <f t="shared" si="4"/>
        <v>0.63549596147542264</v>
      </c>
      <c r="O26" s="33">
        <f t="shared" si="5"/>
        <v>0.82042091587490895</v>
      </c>
      <c r="P26" s="34">
        <f t="shared" si="6"/>
        <v>15.860839170117037</v>
      </c>
      <c r="Q26" s="35">
        <f t="shared" ref="Q26:R26" si="27">M26</f>
        <v>3.1326029531895784E-3</v>
      </c>
      <c r="R26" s="36">
        <f t="shared" si="27"/>
        <v>0.63549596147542264</v>
      </c>
      <c r="S26" s="37">
        <f t="shared" si="10"/>
        <v>3.1326029531895784E-3</v>
      </c>
      <c r="T26" s="25">
        <f t="shared" si="8"/>
        <v>2.2957813716526824E-3</v>
      </c>
      <c r="U26" s="38"/>
      <c r="V26" s="38"/>
      <c r="W26" s="38"/>
      <c r="X26" s="38"/>
      <c r="Y26" s="38"/>
      <c r="Z26" s="38"/>
      <c r="AA26" s="38"/>
      <c r="AB26" s="38"/>
      <c r="AC26" s="38"/>
    </row>
    <row r="27" spans="2:29" ht="16.5" customHeight="1" x14ac:dyDescent="0.3">
      <c r="B27" s="25">
        <f t="shared" si="0"/>
        <v>1.6420827989088857E-3</v>
      </c>
      <c r="C27" s="26">
        <f>0.157*$E$5^0.785-0.905</f>
        <v>1.3619390172633479</v>
      </c>
      <c r="D27" s="27">
        <f t="shared" si="14"/>
        <v>3.7767904374904366E-3</v>
      </c>
      <c r="E27" s="26">
        <v>2.2999999999999998</v>
      </c>
      <c r="F27" s="26">
        <f>$E$5/$D$5/$B$8</f>
        <v>0.55286928494737697</v>
      </c>
      <c r="G27" s="26">
        <f>$D$5*$B$8/($D$5*$B$8-$E$5)</f>
        <v>2.2364824565503389</v>
      </c>
      <c r="H27" s="26">
        <f t="shared" si="15"/>
        <v>0.87985482417492566</v>
      </c>
      <c r="I27" s="28">
        <f t="shared" si="3"/>
        <v>3.7767904374904366E-3</v>
      </c>
      <c r="J27" s="29">
        <f>(1-H27)*$D$5*I27</f>
        <v>14.994533712827231</v>
      </c>
      <c r="K27" s="27"/>
      <c r="L27" s="30"/>
      <c r="M27" s="31">
        <f>I27-J27/$D$5</f>
        <v>3.3230272863236888E-3</v>
      </c>
      <c r="N27" s="32">
        <f t="shared" si="4"/>
        <v>0.65338035856998189</v>
      </c>
      <c r="O27" s="33">
        <f t="shared" si="5"/>
        <v>0.83676893116366102</v>
      </c>
      <c r="P27" s="34">
        <f t="shared" si="6"/>
        <v>14.994533712827231</v>
      </c>
      <c r="Q27" s="35">
        <f t="shared" ref="Q27:R27" si="28">M27</f>
        <v>3.3230272863236888E-3</v>
      </c>
      <c r="R27" s="36">
        <f t="shared" si="28"/>
        <v>0.65338035856998189</v>
      </c>
      <c r="S27" s="37">
        <f t="shared" si="10"/>
        <v>3.3230272863236888E-3</v>
      </c>
      <c r="T27" s="25">
        <f t="shared" si="8"/>
        <v>2.4676806902911804E-3</v>
      </c>
      <c r="U27" s="38"/>
      <c r="V27" s="38"/>
      <c r="W27" s="38"/>
      <c r="X27" s="38"/>
      <c r="Y27" s="38"/>
      <c r="Z27" s="38"/>
      <c r="AA27" s="38"/>
      <c r="AB27" s="38"/>
      <c r="AC27" s="38"/>
    </row>
    <row r="28" spans="2:29" ht="16.5" customHeight="1" x14ac:dyDescent="0.3">
      <c r="B28" s="25">
        <f t="shared" si="0"/>
        <v>1.6420827989088857E-3</v>
      </c>
      <c r="C28" s="26">
        <f>0.157*$E$5^0.785-0.905</f>
        <v>1.3619390172633479</v>
      </c>
      <c r="D28" s="27">
        <f t="shared" si="14"/>
        <v>3.9409987173813256E-3</v>
      </c>
      <c r="E28" s="26">
        <v>2.4</v>
      </c>
      <c r="F28" s="26">
        <f>$E$5/$D$5/$B$8</f>
        <v>0.55286928494737697</v>
      </c>
      <c r="G28" s="26">
        <f>$D$5*$B$8/($D$5*$B$8-$E$5)</f>
        <v>2.2364824565503389</v>
      </c>
      <c r="H28" s="26">
        <f t="shared" si="15"/>
        <v>0.8909399074307095</v>
      </c>
      <c r="I28" s="28">
        <f t="shared" si="3"/>
        <v>3.9409987173813256E-3</v>
      </c>
      <c r="J28" s="29">
        <f>(1-H28)*$D$5*I28</f>
        <v>14.202862916749506</v>
      </c>
      <c r="K28" s="27"/>
      <c r="L28" s="30"/>
      <c r="M28" s="31">
        <f>I28-J28/$D$5</f>
        <v>3.511193032448263E-3</v>
      </c>
      <c r="N28" s="32">
        <f t="shared" si="4"/>
        <v>0.66975752458338966</v>
      </c>
      <c r="O28" s="33">
        <f t="shared" si="5"/>
        <v>0.8511568046154212</v>
      </c>
      <c r="P28" s="34">
        <f t="shared" si="6"/>
        <v>14.202862916749506</v>
      </c>
      <c r="Q28" s="35">
        <f t="shared" ref="Q28:R28" si="29">M28</f>
        <v>3.511193032448263E-3</v>
      </c>
      <c r="R28" s="36">
        <f t="shared" si="29"/>
        <v>0.66975752458338966</v>
      </c>
      <c r="S28" s="37">
        <f t="shared" si="10"/>
        <v>3.511193032448263E-3</v>
      </c>
      <c r="T28" s="25">
        <f t="shared" si="8"/>
        <v>2.6395135453396298E-3</v>
      </c>
      <c r="U28" s="38"/>
      <c r="V28" s="38"/>
      <c r="W28" s="38"/>
      <c r="X28" s="38"/>
      <c r="Y28" s="38"/>
      <c r="Z28" s="38"/>
      <c r="AA28" s="38"/>
      <c r="AB28" s="38"/>
      <c r="AC28" s="38"/>
    </row>
    <row r="29" spans="2:29" ht="15.75" customHeight="1" x14ac:dyDescent="0.3">
      <c r="B29" s="25">
        <f t="shared" si="0"/>
        <v>1.6420827989088857E-3</v>
      </c>
      <c r="C29" s="26">
        <f>0.157*$E$5^0.785-0.905</f>
        <v>1.3619390172633479</v>
      </c>
      <c r="D29" s="27">
        <f t="shared" si="14"/>
        <v>4.1052069972722146E-3</v>
      </c>
      <c r="E29" s="26">
        <v>2.5</v>
      </c>
      <c r="F29" s="26">
        <f>$E$5/$D$5/$B$8</f>
        <v>0.55286928494737697</v>
      </c>
      <c r="G29" s="26">
        <f>$D$5*$B$8/($D$5*$B$8-$E$5)</f>
        <v>2.2364824565503389</v>
      </c>
      <c r="H29" s="26">
        <f t="shared" si="15"/>
        <v>0.90064104266242828</v>
      </c>
      <c r="I29" s="28">
        <f t="shared" si="3"/>
        <v>4.1052069972722146E-3</v>
      </c>
      <c r="J29" s="29">
        <f>(1-H29)*$D$5*I29</f>
        <v>13.478632297374173</v>
      </c>
      <c r="K29" s="27"/>
      <c r="L29" s="30"/>
      <c r="M29" s="31">
        <f>I29-J29/$D$5</f>
        <v>3.6973179103683435E-3</v>
      </c>
      <c r="N29" s="32">
        <f t="shared" si="4"/>
        <v>0.68478744102182143</v>
      </c>
      <c r="O29" s="33">
        <f t="shared" si="5"/>
        <v>0.86385597318301499</v>
      </c>
      <c r="P29" s="34">
        <f t="shared" si="6"/>
        <v>13.478632297374173</v>
      </c>
      <c r="Q29" s="35">
        <f t="shared" ref="Q29:R29" si="30">M29</f>
        <v>3.6973179103683435E-3</v>
      </c>
      <c r="R29" s="36">
        <f t="shared" si="30"/>
        <v>0.68478744102182143</v>
      </c>
      <c r="S29" s="37">
        <f t="shared" si="10"/>
        <v>3.6973179103683435E-3</v>
      </c>
      <c r="T29" s="25">
        <f t="shared" si="8"/>
        <v>2.8111941945269149E-3</v>
      </c>
      <c r="U29" s="38"/>
      <c r="V29" s="38"/>
      <c r="W29" s="38"/>
      <c r="X29" s="38"/>
      <c r="Y29" s="38"/>
      <c r="Z29" s="38"/>
      <c r="AA29" s="38"/>
      <c r="AB29" s="38"/>
      <c r="AC29" s="38"/>
    </row>
    <row r="30" spans="2:29" ht="15.75" customHeight="1" x14ac:dyDescent="0.3">
      <c r="B30" s="25">
        <f t="shared" si="0"/>
        <v>1.6420827989088857E-3</v>
      </c>
      <c r="C30" s="26">
        <f>0.157*$E$5^0.785-0.905</f>
        <v>1.3619390172633479</v>
      </c>
      <c r="D30" s="27">
        <f t="shared" si="14"/>
        <v>4.2694152771631027E-3</v>
      </c>
      <c r="E30" s="26">
        <v>2.6</v>
      </c>
      <c r="F30" s="26">
        <f>$E$5/$D$5/$B$8</f>
        <v>0.55286928494737697</v>
      </c>
      <c r="G30" s="26">
        <f>$D$5*$B$8/($D$5*$B$8-$E$5)</f>
        <v>2.2364824565503389</v>
      </c>
      <c r="H30" s="26">
        <f t="shared" si="15"/>
        <v>0.90916561536746709</v>
      </c>
      <c r="I30" s="28">
        <f t="shared" si="3"/>
        <v>4.2694152771631027E-3</v>
      </c>
      <c r="J30" s="29">
        <f>(1-H30)*$D$5*I30</f>
        <v>12.815112349769867</v>
      </c>
      <c r="K30" s="27"/>
      <c r="L30" s="30"/>
      <c r="M30" s="31">
        <f>I30-J30/$D$5</f>
        <v>3.8816055677212574E-3</v>
      </c>
      <c r="N30" s="32">
        <f t="shared" si="4"/>
        <v>0.69861256722860365</v>
      </c>
      <c r="O30" s="33">
        <f t="shared" si="5"/>
        <v>0.87509887213475945</v>
      </c>
      <c r="P30" s="34">
        <f t="shared" si="6"/>
        <v>12.815112349769867</v>
      </c>
      <c r="Q30" s="35">
        <f t="shared" ref="Q30:R30" si="31">M30</f>
        <v>3.8816055677212574E-3</v>
      </c>
      <c r="R30" s="36">
        <f t="shared" si="31"/>
        <v>0.69861256722860365</v>
      </c>
      <c r="S30" s="37">
        <f t="shared" si="10"/>
        <v>3.8816055677212574E-3</v>
      </c>
      <c r="T30" s="25">
        <f t="shared" si="8"/>
        <v>2.9826671673439365E-3</v>
      </c>
      <c r="U30" s="38"/>
      <c r="V30" s="38"/>
      <c r="W30" s="38"/>
      <c r="X30" s="38"/>
      <c r="Y30" s="38"/>
      <c r="Z30" s="38"/>
      <c r="AA30" s="38"/>
      <c r="AB30" s="38"/>
      <c r="AC30" s="38"/>
    </row>
    <row r="31" spans="2:29" ht="16.5" customHeight="1" x14ac:dyDescent="0.3">
      <c r="B31" s="25">
        <f t="shared" si="0"/>
        <v>1.6420827989088857E-3</v>
      </c>
      <c r="C31" s="26">
        <f>0.157*$E$5^0.785-0.905</f>
        <v>1.3619390172633479</v>
      </c>
      <c r="D31" s="27">
        <f t="shared" si="14"/>
        <v>4.4336235570539917E-3</v>
      </c>
      <c r="E31" s="26">
        <v>2.7</v>
      </c>
      <c r="F31" s="26">
        <f>$E$5/$D$5/$B$8</f>
        <v>0.55286928494737697</v>
      </c>
      <c r="G31" s="26">
        <f>$D$5*$B$8/($D$5*$B$8-$E$5)</f>
        <v>2.2364824565503389</v>
      </c>
      <c r="H31" s="26">
        <f t="shared" si="15"/>
        <v>0.91668641173939724</v>
      </c>
      <c r="I31" s="28">
        <f t="shared" si="3"/>
        <v>4.4336235570539917E-3</v>
      </c>
      <c r="J31" s="29">
        <f>(1-H31)*$D$5*I31</f>
        <v>12.206141366220315</v>
      </c>
      <c r="K31" s="27"/>
      <c r="L31" s="30"/>
      <c r="M31" s="31">
        <f>I31-J31/$D$5</f>
        <v>4.0642424695190868E-3</v>
      </c>
      <c r="N31" s="32">
        <f t="shared" si="4"/>
        <v>0.71135906690040862</v>
      </c>
      <c r="O31" s="33">
        <f t="shared" si="5"/>
        <v>0.88508376693873569</v>
      </c>
      <c r="P31" s="34">
        <f t="shared" si="6"/>
        <v>12.206141366220315</v>
      </c>
      <c r="Q31" s="35">
        <f t="shared" ref="Q31:R31" si="32">M31</f>
        <v>4.0642424695190868E-3</v>
      </c>
      <c r="R31" s="36">
        <f t="shared" si="32"/>
        <v>0.71135906690040862</v>
      </c>
      <c r="S31" s="37">
        <f t="shared" si="10"/>
        <v>4.0642424695190868E-3</v>
      </c>
      <c r="T31" s="25">
        <f t="shared" si="8"/>
        <v>3.1538983165335993E-3</v>
      </c>
      <c r="U31" s="38"/>
      <c r="V31" s="38"/>
      <c r="W31" s="38"/>
      <c r="X31" s="38"/>
      <c r="Y31" s="38"/>
      <c r="Z31" s="38"/>
      <c r="AA31" s="38"/>
      <c r="AB31" s="38"/>
      <c r="AC31" s="38"/>
    </row>
    <row r="32" spans="2:29" ht="16.5" customHeight="1" x14ac:dyDescent="0.3">
      <c r="B32" s="54">
        <f t="shared" si="0"/>
        <v>1.6420827989088857E-3</v>
      </c>
      <c r="C32" s="68">
        <f>0.157*$E$5^0.785-0.905</f>
        <v>1.3619390172633479</v>
      </c>
      <c r="D32" s="45">
        <f t="shared" si="14"/>
        <v>4.5978318369448799E-3</v>
      </c>
      <c r="E32" s="68">
        <v>2.8</v>
      </c>
      <c r="F32" s="68">
        <f>$E$5/$D$5/$B$8</f>
        <v>0.55286928494737697</v>
      </c>
      <c r="G32" s="68">
        <f>$D$5*$B$8/($D$5*$B$8-$E$5)</f>
        <v>2.2364824565503389</v>
      </c>
      <c r="H32" s="68">
        <f t="shared" si="15"/>
        <v>0.92334761839422519</v>
      </c>
      <c r="I32" s="43">
        <f t="shared" si="3"/>
        <v>4.5978318369448799E-3</v>
      </c>
      <c r="J32" s="44">
        <f>(1-H32)*$D$5*I32</f>
        <v>11.646152590115294</v>
      </c>
      <c r="K32" s="45"/>
      <c r="L32" s="46"/>
      <c r="M32" s="61">
        <f>I32-J32/$D$5</f>
        <v>4.2453970764202006E-3</v>
      </c>
      <c r="N32" s="62">
        <f t="shared" si="4"/>
        <v>0.72313833489308266</v>
      </c>
      <c r="O32" s="63">
        <f t="shared" si="5"/>
        <v>0.89397948000186722</v>
      </c>
      <c r="P32" s="64">
        <f t="shared" si="6"/>
        <v>11.646152590115294</v>
      </c>
      <c r="Q32" s="51">
        <f t="shared" ref="Q32:R32" si="33">M32</f>
        <v>4.2453970764202006E-3</v>
      </c>
      <c r="R32" s="52">
        <f t="shared" si="33"/>
        <v>0.72313833489308266</v>
      </c>
      <c r="S32" s="53">
        <f t="shared" si="10"/>
        <v>4.2453970764202006E-3</v>
      </c>
      <c r="T32" s="54">
        <f t="shared" si="8"/>
        <v>3.3248684586867248E-3</v>
      </c>
      <c r="U32" s="38"/>
      <c r="V32" s="38"/>
      <c r="W32" s="38"/>
      <c r="X32" s="38"/>
      <c r="Y32" s="38"/>
      <c r="Z32" s="38"/>
      <c r="AA32" s="38"/>
      <c r="AB32" s="38"/>
      <c r="AC32" s="38"/>
    </row>
    <row r="33" spans="2:29" ht="16.5" customHeight="1" x14ac:dyDescent="0.3">
      <c r="B33" s="25">
        <f t="shared" si="0"/>
        <v>1.6420827989088857E-3</v>
      </c>
      <c r="C33" s="26">
        <f>0.157*$E$5^0.785-0.905</f>
        <v>1.3619390172633479</v>
      </c>
      <c r="D33" s="27">
        <f t="shared" si="14"/>
        <v>4.762040116835768E-3</v>
      </c>
      <c r="E33" s="26">
        <v>2.9</v>
      </c>
      <c r="F33" s="26">
        <f>$E$5/$D$5/$B$8</f>
        <v>0.55286928494737697</v>
      </c>
      <c r="G33" s="26">
        <f>$D$5*$B$8/($D$5*$B$8-$E$5)</f>
        <v>2.2364824565503389</v>
      </c>
      <c r="H33" s="26">
        <f t="shared" si="15"/>
        <v>0.92926984937277624</v>
      </c>
      <c r="I33" s="28">
        <f t="shared" si="3"/>
        <v>4.762040116835768E-3</v>
      </c>
      <c r="J33" s="29">
        <f>(1-H33)*$D$5*I33</f>
        <v>11.13015910289567</v>
      </c>
      <c r="K33" s="27"/>
      <c r="L33" s="30"/>
      <c r="M33" s="31">
        <f>I33-J33/$D$5</f>
        <v>4.4252203020790915E-3</v>
      </c>
      <c r="N33" s="32">
        <f t="shared" si="4"/>
        <v>0.73404859348515605</v>
      </c>
      <c r="O33" s="33">
        <f t="shared" si="5"/>
        <v>0.90192972426460227</v>
      </c>
      <c r="P33" s="34">
        <f t="shared" si="6"/>
        <v>11.13015910289567</v>
      </c>
      <c r="Q33" s="35">
        <f t="shared" ref="Q33:R33" si="34">M33</f>
        <v>4.4252203020790915E-3</v>
      </c>
      <c r="R33" s="36">
        <f t="shared" si="34"/>
        <v>0.73404859348515605</v>
      </c>
      <c r="S33" s="37">
        <f t="shared" si="10"/>
        <v>4.4252203020790915E-3</v>
      </c>
      <c r="T33" s="25">
        <f t="shared" si="8"/>
        <v>3.4955688498831835E-3</v>
      </c>
      <c r="U33" s="38"/>
      <c r="V33" s="38"/>
      <c r="W33" s="38"/>
      <c r="X33" s="38"/>
      <c r="Y33" s="38"/>
      <c r="Z33" s="38"/>
      <c r="AA33" s="38"/>
      <c r="AB33" s="38"/>
      <c r="AC33" s="38"/>
    </row>
    <row r="34" spans="2:29" ht="16.5" customHeight="1" x14ac:dyDescent="0.3">
      <c r="B34" s="25">
        <f t="shared" si="0"/>
        <v>1.6420827989088857E-3</v>
      </c>
      <c r="C34" s="26">
        <f>0.157*$E$5^0.785-0.905</f>
        <v>1.3619390172633479</v>
      </c>
      <c r="D34" s="27">
        <f t="shared" si="14"/>
        <v>4.926248396726657E-3</v>
      </c>
      <c r="E34" s="26">
        <v>3</v>
      </c>
      <c r="F34" s="26">
        <f>$E$5/$D$5/$B$8</f>
        <v>0.55286928494737697</v>
      </c>
      <c r="G34" s="26">
        <f>$D$5*$B$8/($D$5*$B$8-$E$5)</f>
        <v>2.2364824565503389</v>
      </c>
      <c r="H34" s="26">
        <f t="shared" si="15"/>
        <v>0.93455430289083519</v>
      </c>
      <c r="I34" s="28">
        <f t="shared" si="3"/>
        <v>4.926248396726657E-3</v>
      </c>
      <c r="J34" s="29">
        <f>(1-H34)*$D$5*I34</f>
        <v>10.653716710606314</v>
      </c>
      <c r="K34" s="27"/>
      <c r="L34" s="30"/>
      <c r="M34" s="31">
        <f>I34-J34/$D$5</f>
        <v>4.6038466362699751E-3</v>
      </c>
      <c r="N34" s="32">
        <f t="shared" si="4"/>
        <v>0.74417643363215191</v>
      </c>
      <c r="O34" s="33">
        <f t="shared" si="5"/>
        <v>0.90905693232737073</v>
      </c>
      <c r="P34" s="34">
        <f t="shared" si="6"/>
        <v>10.653716710606314</v>
      </c>
      <c r="Q34" s="35">
        <f t="shared" ref="Q34:R34" si="35">M34</f>
        <v>4.6038466362699751E-3</v>
      </c>
      <c r="R34" s="36">
        <f t="shared" si="35"/>
        <v>0.74417643363215191</v>
      </c>
      <c r="S34" s="37">
        <f t="shared" si="10"/>
        <v>4.6038466362699751E-3</v>
      </c>
      <c r="T34" s="25">
        <f t="shared" si="8"/>
        <v>3.6659979630621485E-3</v>
      </c>
      <c r="U34" s="38"/>
      <c r="V34" s="38"/>
      <c r="W34" s="38"/>
      <c r="X34" s="38"/>
      <c r="Y34" s="38"/>
      <c r="Z34" s="38"/>
      <c r="AA34" s="38"/>
      <c r="AB34" s="38"/>
      <c r="AC34" s="38"/>
    </row>
    <row r="35" spans="2:29" ht="16.5" customHeight="1" x14ac:dyDescent="0.3">
      <c r="B35" s="25">
        <f t="shared" si="0"/>
        <v>1.6420827989088857E-3</v>
      </c>
      <c r="C35" s="26">
        <f>0.157*$E$5^0.785-0.905</f>
        <v>1.3619390172633479</v>
      </c>
      <c r="D35" s="27">
        <f t="shared" si="14"/>
        <v>5.2546649565084341E-3</v>
      </c>
      <c r="E35" s="26">
        <v>3.2</v>
      </c>
      <c r="F35" s="26">
        <f>$E$5/$D$5/$B$8</f>
        <v>0.55286928494737697</v>
      </c>
      <c r="G35" s="26">
        <f>$D$5*$B$8/($D$5*$B$8-$E$5)</f>
        <v>2.2364824565503389</v>
      </c>
      <c r="H35" s="26">
        <f t="shared" si="15"/>
        <v>0.94353743533169032</v>
      </c>
      <c r="I35" s="28">
        <f t="shared" si="3"/>
        <v>5.2546649565084341E-3</v>
      </c>
      <c r="J35" s="29">
        <f>(1-H35)*$D$5*I35</f>
        <v>9.8041369917550263</v>
      </c>
      <c r="K35" s="27"/>
      <c r="L35" s="30"/>
      <c r="M35" s="31">
        <f>I35-J35/$D$5</f>
        <v>4.9579730965912758E-3</v>
      </c>
      <c r="N35" s="32">
        <f t="shared" si="4"/>
        <v>0.76238147237997267</v>
      </c>
      <c r="O35" s="33">
        <f t="shared" si="5"/>
        <v>0.92124492763095533</v>
      </c>
      <c r="P35" s="34">
        <f t="shared" si="6"/>
        <v>9.8041369917550263</v>
      </c>
      <c r="Q35" s="35">
        <f t="shared" ref="Q35:R35" si="36">M35</f>
        <v>4.9579730965912758E-3</v>
      </c>
      <c r="R35" s="36">
        <f t="shared" si="36"/>
        <v>0.76238147237997267</v>
      </c>
      <c r="S35" s="37">
        <f t="shared" si="10"/>
        <v>4.9579730965912758E-3</v>
      </c>
      <c r="T35" s="25">
        <f t="shared" si="8"/>
        <v>4.0060592064063453E-3</v>
      </c>
      <c r="U35" s="38"/>
      <c r="V35" s="38"/>
      <c r="W35" s="38"/>
      <c r="X35" s="38"/>
      <c r="Y35" s="38"/>
      <c r="Z35" s="38"/>
      <c r="AA35" s="38"/>
      <c r="AB35" s="38"/>
      <c r="AC35" s="38"/>
    </row>
    <row r="36" spans="2:29" ht="16.5" customHeight="1" x14ac:dyDescent="0.3">
      <c r="B36" s="25">
        <f t="shared" si="0"/>
        <v>1.6420827989088857E-3</v>
      </c>
      <c r="C36" s="26">
        <f>0.157*$E$5^0.785-0.905</f>
        <v>1.3619390172633479</v>
      </c>
      <c r="D36" s="27">
        <f t="shared" si="14"/>
        <v>5.5830815162902113E-3</v>
      </c>
      <c r="E36" s="26">
        <v>3.4</v>
      </c>
      <c r="F36" s="26">
        <f>$E$5/$D$5/$B$8</f>
        <v>0.55286928494737697</v>
      </c>
      <c r="G36" s="26">
        <f>$D$5*$B$8/($D$5*$B$8-$E$5)</f>
        <v>2.2364824565503389</v>
      </c>
      <c r="H36" s="26">
        <f t="shared" si="15"/>
        <v>0.95083320095251123</v>
      </c>
      <c r="I36" s="28">
        <f t="shared" si="3"/>
        <v>5.5830815162902113E-3</v>
      </c>
      <c r="J36" s="29">
        <f>(1-H36)*$D$5*I36</f>
        <v>9.0708846365397076</v>
      </c>
      <c r="K36" s="27"/>
      <c r="L36" s="30"/>
      <c r="M36" s="31">
        <f>I36-J36/$D$5</f>
        <v>5.3085792693130214E-3</v>
      </c>
      <c r="N36" s="32">
        <f t="shared" si="4"/>
        <v>0.778264123228809</v>
      </c>
      <c r="O36" s="33">
        <f t="shared" si="5"/>
        <v>0.93121119787954765</v>
      </c>
      <c r="P36" s="34">
        <f t="shared" si="6"/>
        <v>9.0708846365397076</v>
      </c>
      <c r="Q36" s="35">
        <f t="shared" ref="Q36:R36" si="37">M36</f>
        <v>5.3085792693130214E-3</v>
      </c>
      <c r="R36" s="36">
        <f t="shared" si="37"/>
        <v>0.778264123228809</v>
      </c>
      <c r="S36" s="37">
        <f t="shared" si="10"/>
        <v>5.3085792693130214E-3</v>
      </c>
      <c r="T36" s="25">
        <f t="shared" si="8"/>
        <v>4.3451120411905717E-3</v>
      </c>
      <c r="U36" s="38"/>
      <c r="V36" s="38"/>
      <c r="W36" s="38"/>
      <c r="X36" s="38"/>
      <c r="Y36" s="38"/>
      <c r="Z36" s="38"/>
      <c r="AA36" s="38"/>
      <c r="AB36" s="38"/>
      <c r="AC36" s="38"/>
    </row>
    <row r="37" spans="2:29" ht="16.5" customHeight="1" x14ac:dyDescent="0.3">
      <c r="B37" s="25">
        <f t="shared" si="0"/>
        <v>1.6420827989088857E-3</v>
      </c>
      <c r="C37" s="26">
        <f>0.157*$E$5^0.785-0.905</f>
        <v>1.3619390172633479</v>
      </c>
      <c r="D37" s="27">
        <f t="shared" si="14"/>
        <v>5.9114980760719884E-3</v>
      </c>
      <c r="E37" s="26">
        <v>3.6</v>
      </c>
      <c r="F37" s="26">
        <f>$E$5/$D$5/$B$8</f>
        <v>0.55286928494737697</v>
      </c>
      <c r="G37" s="26">
        <f>$D$5*$B$8/($D$5*$B$8-$E$5)</f>
        <v>2.2364824565503389</v>
      </c>
      <c r="H37" s="26">
        <f t="shared" si="15"/>
        <v>0.95682971022290053</v>
      </c>
      <c r="I37" s="28">
        <f t="shared" si="3"/>
        <v>5.9114980760719884E-3</v>
      </c>
      <c r="J37" s="29">
        <f>(1-H37)*$D$5*I37</f>
        <v>8.4330806989404685</v>
      </c>
      <c r="K37" s="27"/>
      <c r="L37" s="30"/>
      <c r="M37" s="31">
        <f>I37-J37/$D$5</f>
        <v>5.6562969911111947E-3</v>
      </c>
      <c r="N37" s="32">
        <f t="shared" si="4"/>
        <v>0.79222538707267565</v>
      </c>
      <c r="O37" s="33">
        <f t="shared" si="5"/>
        <v>0.93944845506470409</v>
      </c>
      <c r="P37" s="34">
        <f t="shared" si="6"/>
        <v>8.4330806989404685</v>
      </c>
      <c r="Q37" s="35">
        <f t="shared" ref="Q37:R37" si="38">M37</f>
        <v>5.6562969911111947E-3</v>
      </c>
      <c r="R37" s="36">
        <f t="shared" si="38"/>
        <v>0.79222538707267565</v>
      </c>
      <c r="S37" s="37">
        <f t="shared" si="10"/>
        <v>5.6562969911111947E-3</v>
      </c>
      <c r="T37" s="25">
        <f t="shared" si="8"/>
        <v>4.6832388514955079E-3</v>
      </c>
      <c r="U37" s="38"/>
      <c r="V37" s="38"/>
      <c r="W37" s="38"/>
      <c r="X37" s="38"/>
      <c r="Y37" s="38"/>
      <c r="Z37" s="38"/>
      <c r="AA37" s="38"/>
      <c r="AB37" s="38"/>
      <c r="AC37" s="38"/>
    </row>
    <row r="38" spans="2:29" ht="16.5" customHeight="1" x14ac:dyDescent="0.3">
      <c r="B38" s="25">
        <f t="shared" si="0"/>
        <v>1.6420827989088857E-3</v>
      </c>
      <c r="C38" s="26">
        <f>0.157*$E$5^0.785-0.905</f>
        <v>1.3619390172633479</v>
      </c>
      <c r="D38" s="27">
        <f t="shared" si="14"/>
        <v>6.2399146358537655E-3</v>
      </c>
      <c r="E38" s="26">
        <v>3.8</v>
      </c>
      <c r="F38" s="26">
        <f>$E$5/$D$5/$B$8</f>
        <v>0.55286928494737697</v>
      </c>
      <c r="G38" s="26">
        <f>$D$5*$B$8/($D$5*$B$8-$E$5)</f>
        <v>2.2364824565503389</v>
      </c>
      <c r="H38" s="26">
        <f t="shared" si="15"/>
        <v>0.96181209505939269</v>
      </c>
      <c r="I38" s="28">
        <f t="shared" si="3"/>
        <v>6.2399146358537655E-3</v>
      </c>
      <c r="J38" s="29">
        <f>(1-H38)*$D$5*I38</f>
        <v>7.8742322674763869</v>
      </c>
      <c r="K38" s="27"/>
      <c r="L38" s="30"/>
      <c r="M38" s="31">
        <f>I38-J38/$D$5</f>
        <v>6.0016253689022777E-3</v>
      </c>
      <c r="N38" s="32">
        <f t="shared" si="4"/>
        <v>0.80458274144639297</v>
      </c>
      <c r="O38" s="33">
        <f t="shared" si="5"/>
        <v>0.94632431942235595</v>
      </c>
      <c r="P38" s="34">
        <f t="shared" si="6"/>
        <v>7.8742322674763869</v>
      </c>
      <c r="Q38" s="35">
        <f t="shared" ref="Q38:R38" si="39">M38</f>
        <v>6.0016253689022777E-3</v>
      </c>
      <c r="R38" s="36">
        <f t="shared" si="39"/>
        <v>0.80458274144639297</v>
      </c>
      <c r="S38" s="37">
        <f t="shared" si="10"/>
        <v>6.0016253689022777E-3</v>
      </c>
      <c r="T38" s="25">
        <f t="shared" si="8"/>
        <v>5.0205276241066937E-3</v>
      </c>
      <c r="U38" s="38"/>
      <c r="V38" s="38"/>
      <c r="W38" s="38"/>
      <c r="X38" s="38"/>
      <c r="Y38" s="38"/>
      <c r="Z38" s="38"/>
      <c r="AA38" s="38"/>
      <c r="AB38" s="38"/>
      <c r="AC38" s="38"/>
    </row>
    <row r="39" spans="2:29" ht="16.5" customHeight="1" x14ac:dyDescent="0.3">
      <c r="B39" s="25">
        <f t="shared" si="0"/>
        <v>1.6420827989088857E-3</v>
      </c>
      <c r="C39" s="26">
        <f>0.157*$E$5^0.785-0.905</f>
        <v>1.3619390172633479</v>
      </c>
      <c r="D39" s="27">
        <f t="shared" si="14"/>
        <v>6.5683311956355427E-3</v>
      </c>
      <c r="E39" s="26">
        <v>4</v>
      </c>
      <c r="F39" s="26">
        <f>$E$5/$D$5/$B$8</f>
        <v>0.55286928494737697</v>
      </c>
      <c r="G39" s="26">
        <f>$D$5*$B$8/($D$5*$B$8-$E$5)</f>
        <v>2.2364824565503389</v>
      </c>
      <c r="H39" s="26">
        <f t="shared" si="15"/>
        <v>0.96599286815235152</v>
      </c>
      <c r="I39" s="28">
        <f t="shared" si="3"/>
        <v>6.5683311956355427E-3</v>
      </c>
      <c r="J39" s="29">
        <f>(1-H39)*$D$5*I39</f>
        <v>7.3812308493611463</v>
      </c>
      <c r="K39" s="27"/>
      <c r="L39" s="30"/>
      <c r="M39" s="31">
        <f>I39-J39/$D$5</f>
        <v>6.344961090646542E-3</v>
      </c>
      <c r="N39" s="32">
        <f t="shared" si="4"/>
        <v>0.81558977293097734</v>
      </c>
      <c r="O39" s="33">
        <f t="shared" si="5"/>
        <v>0.95211626387243709</v>
      </c>
      <c r="P39" s="34">
        <f t="shared" si="6"/>
        <v>7.3812308493611463</v>
      </c>
      <c r="Q39" s="35">
        <f t="shared" ref="Q39:R39" si="40">M39</f>
        <v>6.344961090646542E-3</v>
      </c>
      <c r="R39" s="36">
        <f t="shared" si="40"/>
        <v>0.81558977293097734</v>
      </c>
      <c r="S39" s="37">
        <f t="shared" si="10"/>
        <v>6.344961090646542E-3</v>
      </c>
      <c r="T39" s="25">
        <f t="shared" si="8"/>
        <v>5.3570637483838475E-3</v>
      </c>
      <c r="U39" s="38"/>
      <c r="V39" s="38"/>
      <c r="W39" s="38"/>
      <c r="X39" s="38"/>
      <c r="Y39" s="38"/>
      <c r="Z39" s="38"/>
      <c r="AA39" s="38"/>
      <c r="AB39" s="38"/>
      <c r="AC39" s="38"/>
    </row>
    <row r="40" spans="2:29" ht="16.5" customHeight="1" x14ac:dyDescent="0.3">
      <c r="B40" s="25">
        <f t="shared" si="0"/>
        <v>1.6420827989088857E-3</v>
      </c>
      <c r="C40" s="26">
        <f>0.157*$E$5^0.785-0.905</f>
        <v>1.3619390172633479</v>
      </c>
      <c r="D40" s="27">
        <f t="shared" si="14"/>
        <v>6.8967477554173198E-3</v>
      </c>
      <c r="E40" s="26">
        <v>4.2</v>
      </c>
      <c r="F40" s="26">
        <f>$E$5/$D$5/$B$8</f>
        <v>0.55286928494737697</v>
      </c>
      <c r="G40" s="26">
        <f>$D$5*$B$8/($D$5*$B$8-$E$5)</f>
        <v>2.2364824565503389</v>
      </c>
      <c r="H40" s="26">
        <f t="shared" si="15"/>
        <v>0.96953259674829961</v>
      </c>
      <c r="I40" s="28">
        <f t="shared" si="3"/>
        <v>6.8967477554173198E-3</v>
      </c>
      <c r="J40" s="29">
        <f>(1-H40)*$D$5*I40</f>
        <v>6.9435812663740961</v>
      </c>
      <c r="K40" s="27"/>
      <c r="L40" s="30"/>
      <c r="M40" s="31">
        <f>I40-J40/$D$5</f>
        <v>6.6866217604277609E-3</v>
      </c>
      <c r="N40" s="32">
        <f t="shared" si="4"/>
        <v>0.82545085720147349</v>
      </c>
      <c r="O40" s="33">
        <f t="shared" si="5"/>
        <v>0.95703613707062241</v>
      </c>
      <c r="P40" s="34">
        <f t="shared" si="6"/>
        <v>6.9435812663740961</v>
      </c>
      <c r="Q40" s="35">
        <f t="shared" ref="Q40:R40" si="41">M40</f>
        <v>6.6866217604277609E-3</v>
      </c>
      <c r="R40" s="36">
        <f t="shared" si="41"/>
        <v>0.82545085720147349</v>
      </c>
      <c r="S40" s="37">
        <f t="shared" si="10"/>
        <v>6.6866217604277609E-3</v>
      </c>
      <c r="T40" s="25">
        <f t="shared" si="8"/>
        <v>5.692926346611565E-3</v>
      </c>
      <c r="U40" s="38"/>
      <c r="V40" s="38"/>
      <c r="W40" s="38"/>
      <c r="X40" s="38"/>
      <c r="Y40" s="38"/>
      <c r="Z40" s="38"/>
      <c r="AA40" s="38"/>
      <c r="AB40" s="38"/>
      <c r="AC40" s="38"/>
    </row>
    <row r="41" spans="2:29" ht="16.5" customHeight="1" x14ac:dyDescent="0.3">
      <c r="B41" s="25">
        <f t="shared" si="0"/>
        <v>1.6420827989088857E-3</v>
      </c>
      <c r="C41" s="26">
        <f>0.157*$E$5^0.785-0.905</f>
        <v>1.3619390172633479</v>
      </c>
      <c r="D41" s="27">
        <f t="shared" si="14"/>
        <v>7.2251643151990978E-3</v>
      </c>
      <c r="E41" s="26">
        <v>4.4000000000000004</v>
      </c>
      <c r="F41" s="26">
        <f>$E$5/$D$5/$B$8</f>
        <v>0.55286928494737697</v>
      </c>
      <c r="G41" s="26">
        <f>$D$5*$B$8/($D$5*$B$8-$E$5)</f>
        <v>2.2364824565503389</v>
      </c>
      <c r="H41" s="26">
        <f t="shared" si="15"/>
        <v>0.97255416639326864</v>
      </c>
      <c r="I41" s="28">
        <f t="shared" si="3"/>
        <v>7.2251643151990978E-3</v>
      </c>
      <c r="J41" s="29">
        <f>(1-H41)*$D$5*I41</f>
        <v>6.5528148058240729</v>
      </c>
      <c r="K41" s="27"/>
      <c r="L41" s="30"/>
      <c r="M41" s="31">
        <f>I41-J41/$D$5</f>
        <v>7.0268636576228498E-3</v>
      </c>
      <c r="N41" s="32">
        <f t="shared" si="4"/>
        <v>0.8343321588034317</v>
      </c>
      <c r="O41" s="33">
        <f t="shared" si="5"/>
        <v>0.96124749264836229</v>
      </c>
      <c r="P41" s="34">
        <f t="shared" si="6"/>
        <v>6.5528148058240729</v>
      </c>
      <c r="Q41" s="35">
        <f t="shared" ref="Q41:R41" si="42">M41</f>
        <v>7.0268636576228498E-3</v>
      </c>
      <c r="R41" s="36">
        <f t="shared" si="42"/>
        <v>0.8343321588034317</v>
      </c>
      <c r="S41" s="37">
        <f t="shared" si="10"/>
        <v>7.0268636576228498E-3</v>
      </c>
      <c r="T41" s="25">
        <f t="shared" si="8"/>
        <v>6.0281869408095818E-3</v>
      </c>
      <c r="U41" s="38"/>
      <c r="V41" s="38"/>
      <c r="W41" s="38"/>
      <c r="X41" s="38"/>
      <c r="Y41" s="38"/>
      <c r="Z41" s="38"/>
      <c r="AA41" s="38"/>
      <c r="AB41" s="38"/>
      <c r="AC41" s="38"/>
    </row>
    <row r="42" spans="2:29" ht="16.5" customHeight="1" x14ac:dyDescent="0.3">
      <c r="B42" s="25">
        <f t="shared" si="0"/>
        <v>1.6420827989088857E-3</v>
      </c>
      <c r="C42" s="26">
        <f>0.157*$E$5^0.785-0.905</f>
        <v>1.3619390172633479</v>
      </c>
      <c r="D42" s="27">
        <f t="shared" si="14"/>
        <v>7.5535808749808732E-3</v>
      </c>
      <c r="E42" s="26">
        <v>4.5999999999999996</v>
      </c>
      <c r="F42" s="26">
        <f>$E$5/$D$5/$B$8</f>
        <v>0.55286928494737697</v>
      </c>
      <c r="G42" s="26">
        <f>$D$5*$B$8/($D$5*$B$8-$E$5)</f>
        <v>2.2364824565503389</v>
      </c>
      <c r="H42" s="26">
        <f t="shared" si="15"/>
        <v>0.97515275708695015</v>
      </c>
      <c r="I42" s="28">
        <f t="shared" si="3"/>
        <v>7.5535808749808732E-3</v>
      </c>
      <c r="J42" s="29">
        <f>(1-H42)*$D$5*I42</f>
        <v>6.2020438019580872</v>
      </c>
      <c r="K42" s="27"/>
      <c r="L42" s="30"/>
      <c r="M42" s="31">
        <f>I42-J42/$D$5</f>
        <v>7.3658952161168561E-3</v>
      </c>
      <c r="N42" s="32">
        <f t="shared" si="4"/>
        <v>0.84236991748701695</v>
      </c>
      <c r="O42" s="33">
        <f t="shared" si="5"/>
        <v>0.96487794705894225</v>
      </c>
      <c r="P42" s="34">
        <f t="shared" si="6"/>
        <v>6.2020438019580872</v>
      </c>
      <c r="Q42" s="35">
        <f t="shared" ref="Q42:R42" si="43">M42</f>
        <v>7.3658952161168561E-3</v>
      </c>
      <c r="R42" s="36">
        <f t="shared" si="43"/>
        <v>0.84236991748701695</v>
      </c>
      <c r="S42" s="37">
        <f t="shared" si="10"/>
        <v>7.3658952161168561E-3</v>
      </c>
      <c r="T42" s="25">
        <f t="shared" si="8"/>
        <v>6.3629092983891475E-3</v>
      </c>
      <c r="U42" s="38"/>
      <c r="V42" s="38"/>
      <c r="W42" s="38"/>
      <c r="X42" s="38"/>
      <c r="Y42" s="38"/>
      <c r="Z42" s="38"/>
      <c r="AA42" s="38"/>
      <c r="AB42" s="38"/>
      <c r="AC42" s="38"/>
    </row>
    <row r="43" spans="2:29" ht="16.5" customHeight="1" x14ac:dyDescent="0.3">
      <c r="B43" s="25">
        <f t="shared" si="0"/>
        <v>1.6420827989088857E-3</v>
      </c>
      <c r="C43" s="26">
        <f>0.157*$E$5^0.785-0.905</f>
        <v>1.3619390172633479</v>
      </c>
      <c r="D43" s="27">
        <f t="shared" si="14"/>
        <v>7.8819974347626512E-3</v>
      </c>
      <c r="E43" s="26">
        <v>4.8</v>
      </c>
      <c r="F43" s="26">
        <f>$E$5/$D$5/$B$8</f>
        <v>0.55286928494737697</v>
      </c>
      <c r="G43" s="26">
        <f>$D$5*$B$8/($D$5*$B$8-$E$5)</f>
        <v>2.2364824565503389</v>
      </c>
      <c r="H43" s="26">
        <f t="shared" si="15"/>
        <v>0.97740291590524697</v>
      </c>
      <c r="I43" s="28">
        <f t="shared" si="3"/>
        <v>7.8819974347626512E-3</v>
      </c>
      <c r="J43" s="29">
        <f>(1-H43)*$D$5*I43</f>
        <v>5.8856228736855138</v>
      </c>
      <c r="K43" s="27"/>
      <c r="L43" s="30"/>
      <c r="M43" s="31">
        <f>I43-J43/$D$5</f>
        <v>7.703887275894692E-3</v>
      </c>
      <c r="N43" s="32">
        <f t="shared" si="4"/>
        <v>0.84967673468570137</v>
      </c>
      <c r="O43" s="33">
        <f t="shared" si="5"/>
        <v>0.96802808219972569</v>
      </c>
      <c r="P43" s="34">
        <f t="shared" si="6"/>
        <v>5.8856228736855138</v>
      </c>
      <c r="Q43" s="35">
        <f t="shared" ref="Q43:R43" si="44">M43</f>
        <v>7.703887275894692E-3</v>
      </c>
      <c r="R43" s="36">
        <f t="shared" si="44"/>
        <v>0.84967673468570137</v>
      </c>
      <c r="S43" s="37">
        <f t="shared" si="10"/>
        <v>7.703887275894692E-3</v>
      </c>
      <c r="T43" s="25">
        <f t="shared" si="8"/>
        <v>6.6971498431702033E-3</v>
      </c>
      <c r="U43" s="38"/>
      <c r="V43" s="38"/>
      <c r="W43" s="38"/>
      <c r="X43" s="38"/>
      <c r="Y43" s="38"/>
      <c r="Z43" s="38"/>
      <c r="AA43" s="38"/>
      <c r="AB43" s="38"/>
      <c r="AC43" s="38"/>
    </row>
    <row r="44" spans="2:29" ht="16.5" customHeight="1" x14ac:dyDescent="0.3">
      <c r="B44" s="25">
        <f t="shared" si="0"/>
        <v>1.6420827989088857E-3</v>
      </c>
      <c r="C44" s="26">
        <f>0.157*$E$5^0.785-0.905</f>
        <v>1.3619390172633479</v>
      </c>
      <c r="D44" s="27">
        <f t="shared" si="14"/>
        <v>8.2104139945444292E-3</v>
      </c>
      <c r="E44" s="26">
        <v>5</v>
      </c>
      <c r="F44" s="26">
        <f>$E$5/$D$5/$B$8</f>
        <v>0.55286928494737697</v>
      </c>
      <c r="G44" s="26">
        <f>$D$5*$B$8/($D$5*$B$8-$E$5)</f>
        <v>2.2364824565503389</v>
      </c>
      <c r="H44" s="26">
        <f t="shared" si="15"/>
        <v>0.97936363764045253</v>
      </c>
      <c r="I44" s="28">
        <f t="shared" si="3"/>
        <v>8.2104139945444292E-3</v>
      </c>
      <c r="J44" s="29">
        <f>(1-H44)*$D$5*I44</f>
        <v>5.598890078016816</v>
      </c>
      <c r="K44" s="27"/>
      <c r="L44" s="30"/>
      <c r="M44" s="31">
        <f>I44-J44/$D$5</f>
        <v>8.0409809162311115E-3</v>
      </c>
      <c r="N44" s="32">
        <f t="shared" si="4"/>
        <v>0.85634638062496493</v>
      </c>
      <c r="O44" s="33">
        <f t="shared" si="5"/>
        <v>0.97077792689613296</v>
      </c>
      <c r="P44" s="34">
        <f t="shared" si="6"/>
        <v>5.598890078016816</v>
      </c>
      <c r="Q44" s="35">
        <f t="shared" ref="Q44:R44" si="45">M44</f>
        <v>8.0409809162311115E-3</v>
      </c>
      <c r="R44" s="36">
        <f t="shared" si="45"/>
        <v>0.85634638062496493</v>
      </c>
      <c r="S44" s="37">
        <f t="shared" si="10"/>
        <v>8.0409809162311115E-3</v>
      </c>
      <c r="T44" s="25">
        <f t="shared" si="8"/>
        <v>7.030958307660682E-3</v>
      </c>
      <c r="U44" s="38"/>
      <c r="V44" s="38"/>
      <c r="W44" s="38"/>
      <c r="X44" s="38"/>
      <c r="Y44" s="38"/>
      <c r="Z44" s="38"/>
      <c r="AA44" s="38"/>
      <c r="AB44" s="38"/>
      <c r="AC44" s="38"/>
    </row>
    <row r="45" spans="2:29" ht="16.5" customHeight="1" x14ac:dyDescent="0.3">
      <c r="B45" s="25">
        <f t="shared" si="0"/>
        <v>1.6420827989088857E-3</v>
      </c>
      <c r="C45" s="26">
        <f>0.157*$E$5^0.785-0.905</f>
        <v>1.3619390172633479</v>
      </c>
      <c r="D45" s="27">
        <f t="shared" si="14"/>
        <v>8.5388305543262055E-3</v>
      </c>
      <c r="E45" s="26">
        <v>5.2</v>
      </c>
      <c r="F45" s="26">
        <f>$E$5/$D$5/$B$8</f>
        <v>0.55286928494737697</v>
      </c>
      <c r="G45" s="26">
        <f>$D$5*$B$8/($D$5*$B$8-$E$5)</f>
        <v>2.2364824565503389</v>
      </c>
      <c r="H45" s="26">
        <f t="shared" si="15"/>
        <v>0.98108206085724547</v>
      </c>
      <c r="I45" s="28">
        <f t="shared" si="3"/>
        <v>8.5388305543262055E-3</v>
      </c>
      <c r="J45" s="29">
        <f>(1-H45)*$D$5*I45</f>
        <v>5.3379679186746758</v>
      </c>
      <c r="K45" s="27"/>
      <c r="L45" s="30"/>
      <c r="M45" s="31">
        <f>I45-J45/$D$5</f>
        <v>8.3772934775491695E-3</v>
      </c>
      <c r="N45" s="32">
        <f t="shared" si="4"/>
        <v>0.86245750059434534</v>
      </c>
      <c r="O45" s="33">
        <f t="shared" si="5"/>
        <v>0.97319172578185686</v>
      </c>
      <c r="P45" s="69">
        <f t="shared" si="6"/>
        <v>5.3379679186746758</v>
      </c>
      <c r="Q45" s="70">
        <f t="shared" ref="Q45:R45" si="46">M45</f>
        <v>8.3772934775491695E-3</v>
      </c>
      <c r="R45" s="32">
        <f t="shared" si="46"/>
        <v>0.86245750059434534</v>
      </c>
      <c r="S45" s="70">
        <f t="shared" si="10"/>
        <v>8.3772934775491695E-3</v>
      </c>
      <c r="T45" s="25">
        <f t="shared" si="8"/>
        <v>7.3643784578828067E-3</v>
      </c>
      <c r="U45" s="38"/>
      <c r="V45" s="38"/>
      <c r="W45" s="38"/>
      <c r="X45" s="38"/>
      <c r="Y45" s="38"/>
      <c r="Z45" s="38"/>
      <c r="AA45" s="38"/>
      <c r="AB45" s="38"/>
      <c r="AC45" s="38"/>
    </row>
    <row r="46" spans="2:29" ht="16.5" customHeight="1" x14ac:dyDescent="0.3">
      <c r="B46" s="25">
        <f t="shared" si="0"/>
        <v>1.6420827989088857E-3</v>
      </c>
      <c r="C46" s="26">
        <f>0.157*$E$5^0.785-0.905</f>
        <v>1.3619390172633479</v>
      </c>
      <c r="D46" s="27">
        <f t="shared" si="14"/>
        <v>8.8672471141079835E-3</v>
      </c>
      <c r="E46" s="26">
        <v>5.4</v>
      </c>
      <c r="F46" s="26">
        <f>$E$5/$D$5/$B$8</f>
        <v>0.55286928494737697</v>
      </c>
      <c r="G46" s="26">
        <f>$D$5*$B$8/($D$5*$B$8-$E$5)</f>
        <v>2.2364824565503389</v>
      </c>
      <c r="H46" s="26">
        <f t="shared" si="15"/>
        <v>0.98259618914896463</v>
      </c>
      <c r="I46" s="28">
        <f t="shared" si="3"/>
        <v>8.8672471141079835E-3</v>
      </c>
      <c r="J46" s="29">
        <f>(1-H46)*$D$5*I46</f>
        <v>5.0996093192916074</v>
      </c>
      <c r="K46" s="27"/>
      <c r="L46" s="30"/>
      <c r="M46" s="31">
        <f>I46-J46/$D$5</f>
        <v>8.7129232225646586E-3</v>
      </c>
      <c r="N46" s="32">
        <f t="shared" si="4"/>
        <v>0.86807649621452831</v>
      </c>
      <c r="O46" s="33">
        <f t="shared" si="5"/>
        <v>0.97532148459035251</v>
      </c>
      <c r="P46" s="69">
        <f t="shared" si="6"/>
        <v>5.0996093192916074</v>
      </c>
      <c r="Q46" s="70">
        <f t="shared" ref="Q46:R46" si="47">M46</f>
        <v>8.7129232225646586E-3</v>
      </c>
      <c r="R46" s="32">
        <f t="shared" si="47"/>
        <v>0.86807649621452831</v>
      </c>
      <c r="S46" s="70">
        <f t="shared" si="10"/>
        <v>8.7129232225646586E-3</v>
      </c>
      <c r="T46" s="25">
        <f t="shared" si="8"/>
        <v>7.6974488058832446E-3</v>
      </c>
      <c r="U46" s="38"/>
      <c r="V46" s="38"/>
      <c r="W46" s="38"/>
      <c r="X46" s="38"/>
      <c r="Y46" s="38"/>
      <c r="Z46" s="38"/>
      <c r="AA46" s="38"/>
      <c r="AB46" s="38"/>
      <c r="AC46" s="38"/>
    </row>
    <row r="47" spans="2:29" ht="16.5" customHeight="1" x14ac:dyDescent="0.3">
      <c r="B47" s="25">
        <f t="shared" si="0"/>
        <v>1.6420827989088857E-3</v>
      </c>
      <c r="C47" s="26">
        <f>0.157*$E$5^0.785-0.905</f>
        <v>1.3619390172633479</v>
      </c>
      <c r="D47" s="27">
        <f t="shared" si="14"/>
        <v>9.1956636738897597E-3</v>
      </c>
      <c r="E47" s="26">
        <v>5.6</v>
      </c>
      <c r="F47" s="26">
        <f>$E$5/$D$5/$B$8</f>
        <v>0.55286928494737697</v>
      </c>
      <c r="G47" s="26">
        <f>$D$5*$B$8/($D$5*$B$8-$E$5)</f>
        <v>2.2364824565503389</v>
      </c>
      <c r="H47" s="26">
        <f t="shared" si="15"/>
        <v>0.98393691755634671</v>
      </c>
      <c r="I47" s="28">
        <f t="shared" si="3"/>
        <v>9.1956636738897597E-3</v>
      </c>
      <c r="J47" s="29">
        <f>(1-H47)*$D$5*I47</f>
        <v>4.8810775422089323</v>
      </c>
      <c r="K47" s="27"/>
      <c r="L47" s="30"/>
      <c r="M47" s="31">
        <f>I47-J47/$D$5</f>
        <v>9.0479529701719616E-3</v>
      </c>
      <c r="N47" s="32">
        <f t="shared" si="4"/>
        <v>0.87325978363734236</v>
      </c>
      <c r="O47" s="33">
        <f t="shared" si="5"/>
        <v>0.97720963231834879</v>
      </c>
      <c r="P47" s="69">
        <f t="shared" si="6"/>
        <v>4.8810775422089323</v>
      </c>
      <c r="Q47" s="70">
        <f t="shared" ref="Q47:R47" si="48">M47</f>
        <v>9.0479529701719616E-3</v>
      </c>
      <c r="R47" s="32">
        <f t="shared" si="48"/>
        <v>0.87325978363734236</v>
      </c>
      <c r="S47" s="70">
        <f t="shared" si="10"/>
        <v>9.0479529701719616E-3</v>
      </c>
      <c r="T47" s="25">
        <f t="shared" si="8"/>
        <v>8.0302032702627389E-3</v>
      </c>
      <c r="U47" s="38"/>
      <c r="V47" s="38"/>
      <c r="W47" s="38"/>
      <c r="X47" s="38"/>
      <c r="Y47" s="38"/>
      <c r="Z47" s="38"/>
      <c r="AA47" s="38"/>
      <c r="AB47" s="38"/>
      <c r="AC47" s="38"/>
    </row>
    <row r="48" spans="2:29" ht="16.5" customHeight="1" x14ac:dyDescent="0.3">
      <c r="B48" s="25">
        <f t="shared" si="0"/>
        <v>1.6420827989088857E-3</v>
      </c>
      <c r="C48" s="26">
        <f>0.157*$E$5^0.785-0.905</f>
        <v>1.3619390172633479</v>
      </c>
      <c r="D48" s="27">
        <f t="shared" si="14"/>
        <v>9.524080233671536E-3</v>
      </c>
      <c r="E48" s="26">
        <v>5.8</v>
      </c>
      <c r="F48" s="26">
        <f>$E$5/$D$5/$B$8</f>
        <v>0.55286928494737697</v>
      </c>
      <c r="G48" s="26">
        <f>$D$5*$B$8/($D$5*$B$8-$E$5)</f>
        <v>2.2364824565503389</v>
      </c>
      <c r="H48" s="26">
        <f t="shared" si="15"/>
        <v>0.98512955780702749</v>
      </c>
      <c r="I48" s="28">
        <f t="shared" si="3"/>
        <v>9.524080233671536E-3</v>
      </c>
      <c r="J48" s="29">
        <f>(1-H48)*$D$5*I48</f>
        <v>4.6800518893421525</v>
      </c>
      <c r="K48" s="27"/>
      <c r="L48" s="30"/>
      <c r="M48" s="31">
        <f>I48-J48/$D$5</f>
        <v>9.3824529491154905E-3</v>
      </c>
      <c r="N48" s="32">
        <f t="shared" si="4"/>
        <v>0.87805557744212936</v>
      </c>
      <c r="O48" s="33">
        <f t="shared" si="5"/>
        <v>0.97889103954271095</v>
      </c>
      <c r="P48" s="69">
        <f t="shared" si="6"/>
        <v>4.6800518893421525</v>
      </c>
      <c r="Q48" s="70">
        <f t="shared" ref="Q48:R48" si="49">M48</f>
        <v>9.3824529491154905E-3</v>
      </c>
      <c r="R48" s="32">
        <f t="shared" si="49"/>
        <v>0.87805557744212936</v>
      </c>
      <c r="S48" s="70">
        <f t="shared" si="10"/>
        <v>9.3824529491154905E-3</v>
      </c>
      <c r="T48" s="25">
        <f t="shared" si="8"/>
        <v>8.3626717691816302E-3</v>
      </c>
      <c r="U48" s="38"/>
      <c r="V48" s="38"/>
      <c r="W48" s="38"/>
      <c r="X48" s="38"/>
      <c r="Y48" s="38"/>
      <c r="Z48" s="38"/>
      <c r="AA48" s="38"/>
      <c r="AB48" s="38"/>
      <c r="AC48" s="38"/>
    </row>
    <row r="49" spans="2:29" ht="16.5" customHeight="1" x14ac:dyDescent="0.3">
      <c r="B49" s="25">
        <f t="shared" si="0"/>
        <v>1.6420827989088857E-3</v>
      </c>
      <c r="C49" s="26">
        <f>0.157*$E$5^0.785-0.905</f>
        <v>1.3619390172633479</v>
      </c>
      <c r="D49" s="27">
        <f t="shared" si="14"/>
        <v>9.852496793453314E-3</v>
      </c>
      <c r="E49" s="26">
        <v>6</v>
      </c>
      <c r="F49" s="26">
        <f>$E$5/$D$5/$B$8</f>
        <v>0.55286928494737697</v>
      </c>
      <c r="G49" s="26">
        <f>$D$5*$B$8/($D$5*$B$8-$E$5)</f>
        <v>2.2364824565503389</v>
      </c>
      <c r="H49" s="26">
        <f t="shared" si="15"/>
        <v>0.98619499796211063</v>
      </c>
      <c r="I49" s="28">
        <f t="shared" si="3"/>
        <v>9.852496793453314E-3</v>
      </c>
      <c r="J49" s="29">
        <f>(1-H49)*$D$5*I49</f>
        <v>4.4945531149494107</v>
      </c>
      <c r="K49" s="27"/>
      <c r="L49" s="30"/>
      <c r="M49" s="31">
        <f>I49-J49/$D$5</f>
        <v>9.7164830551413929E-3</v>
      </c>
      <c r="N49" s="32">
        <f t="shared" si="4"/>
        <v>0.88250531059707693</v>
      </c>
      <c r="O49" s="33">
        <f t="shared" si="5"/>
        <v>0.98039456270379854</v>
      </c>
      <c r="P49" s="69">
        <f t="shared" si="6"/>
        <v>4.4945531149494107</v>
      </c>
      <c r="Q49" s="70">
        <f t="shared" ref="Q49:R49" si="50">M49</f>
        <v>9.7164830551413929E-3</v>
      </c>
      <c r="R49" s="32">
        <f t="shared" si="50"/>
        <v>0.88250531059707693</v>
      </c>
      <c r="S49" s="70">
        <f t="shared" si="10"/>
        <v>9.7164830551413929E-3</v>
      </c>
      <c r="T49" s="25">
        <f t="shared" si="8"/>
        <v>8.6948807428632209E-3</v>
      </c>
      <c r="U49" s="38"/>
      <c r="V49" s="38"/>
      <c r="W49" s="38"/>
      <c r="X49" s="38"/>
      <c r="Y49" s="38"/>
      <c r="Z49" s="38"/>
      <c r="AA49" s="38"/>
      <c r="AB49" s="38"/>
      <c r="AC49" s="38"/>
    </row>
    <row r="50" spans="2:29" ht="16.5" customHeight="1" x14ac:dyDescent="0.3">
      <c r="B50" s="25">
        <f t="shared" si="0"/>
        <v>1.6420827989088857E-3</v>
      </c>
      <c r="C50" s="26">
        <f>0.157*$E$5^0.785-0.905</f>
        <v>1.3619390172633479</v>
      </c>
      <c r="D50" s="27">
        <f t="shared" si="14"/>
        <v>1.0180913353235092E-2</v>
      </c>
      <c r="E50" s="26">
        <v>6.2</v>
      </c>
      <c r="F50" s="26">
        <f>$E$5/$D$5/$B$8</f>
        <v>0.55286928494737697</v>
      </c>
      <c r="G50" s="26">
        <f>$D$5*$B$8/($D$5*$B$8-$E$5)</f>
        <v>2.2364824565503389</v>
      </c>
      <c r="H50" s="26">
        <f t="shared" si="15"/>
        <v>0.98715059250812587</v>
      </c>
      <c r="I50" s="28">
        <f t="shared" si="3"/>
        <v>1.0180913353235092E-2</v>
      </c>
      <c r="J50" s="29">
        <f>(1-H50)*$D$5*I50</f>
        <v>4.3228840135622146</v>
      </c>
      <c r="K50" s="27"/>
      <c r="L50" s="30"/>
      <c r="M50" s="31">
        <f>I50-J50/$D$5</f>
        <v>1.0050094648919912E-2</v>
      </c>
      <c r="N50" s="32">
        <f t="shared" si="4"/>
        <v>0.88664477298388866</v>
      </c>
      <c r="O50" s="33">
        <f t="shared" si="5"/>
        <v>0.98174423604736671</v>
      </c>
      <c r="P50" s="69">
        <f t="shared" si="6"/>
        <v>4.3228840135622146</v>
      </c>
      <c r="Q50" s="70">
        <f t="shared" ref="Q50:R50" si="51">M50</f>
        <v>1.0050094648919912E-2</v>
      </c>
      <c r="R50" s="32">
        <f t="shared" si="51"/>
        <v>0.88664477298388866</v>
      </c>
      <c r="S50" s="70">
        <f t="shared" si="10"/>
        <v>1.0050094648919912E-2</v>
      </c>
      <c r="T50" s="25">
        <f t="shared" si="8"/>
        <v>9.0268536088477687E-3</v>
      </c>
      <c r="U50" s="38"/>
      <c r="V50" s="38"/>
      <c r="W50" s="38"/>
      <c r="X50" s="38"/>
      <c r="Y50" s="38"/>
      <c r="Z50" s="38"/>
      <c r="AA50" s="38"/>
      <c r="AB50" s="38"/>
      <c r="AC50" s="38"/>
    </row>
    <row r="51" spans="2:29" ht="15" customHeight="1" x14ac:dyDescent="0.3">
      <c r="B51" s="25">
        <f t="shared" si="0"/>
        <v>1.6420827989088857E-3</v>
      </c>
      <c r="C51" s="26">
        <f>0.157*$E$5^0.785-0.905</f>
        <v>1.3619390172633479</v>
      </c>
      <c r="D51" s="27">
        <f t="shared" si="14"/>
        <v>1.0509329913016868E-2</v>
      </c>
      <c r="E51" s="26">
        <v>6.4</v>
      </c>
      <c r="F51" s="26">
        <f>$E$5/$D$5/$B$8</f>
        <v>0.55286928494737697</v>
      </c>
      <c r="G51" s="26">
        <f>$D$5*$B$8/($D$5*$B$8-$E$5)</f>
        <v>2.2364824565503389</v>
      </c>
      <c r="H51" s="26">
        <f t="shared" si="15"/>
        <v>0.98801085168138225</v>
      </c>
      <c r="I51" s="28">
        <f t="shared" si="3"/>
        <v>1.0509329913016868E-2</v>
      </c>
      <c r="J51" s="29">
        <f>(1-H51)*$D$5*I51</f>
        <v>4.1635817721248669</v>
      </c>
      <c r="K51" s="27"/>
      <c r="L51" s="30"/>
      <c r="M51" s="31">
        <f>I51-J51/$D$5</f>
        <v>1.0383331997960423E-2</v>
      </c>
      <c r="N51" s="32">
        <f t="shared" si="4"/>
        <v>0.89050503062415265</v>
      </c>
      <c r="O51" s="33">
        <f t="shared" si="5"/>
        <v>0.98296019927264888</v>
      </c>
      <c r="P51" s="69">
        <f t="shared" si="6"/>
        <v>4.1635817721248669</v>
      </c>
      <c r="Q51" s="70">
        <f t="shared" ref="Q51:R51" si="52">M51</f>
        <v>1.0383331997960423E-2</v>
      </c>
      <c r="R51" s="32">
        <f t="shared" si="52"/>
        <v>0.89050503062415265</v>
      </c>
      <c r="S51" s="70">
        <f t="shared" si="10"/>
        <v>1.0383331997960423E-2</v>
      </c>
      <c r="T51" s="25">
        <f t="shared" si="8"/>
        <v>9.3586111560304101E-3</v>
      </c>
      <c r="U51" s="38"/>
      <c r="V51" s="38"/>
      <c r="W51" s="38"/>
      <c r="X51" s="38"/>
      <c r="Y51" s="38"/>
      <c r="Z51" s="38"/>
      <c r="AA51" s="38"/>
      <c r="AB51" s="38"/>
      <c r="AC51" s="38"/>
    </row>
    <row r="52" spans="2:29" ht="15" customHeight="1" x14ac:dyDescent="0.3">
      <c r="B52" s="25">
        <f t="shared" si="0"/>
        <v>1.6420827989088857E-3</v>
      </c>
      <c r="C52" s="26">
        <f>0.157*$E$5^0.785-0.905</f>
        <v>1.3619390172633479</v>
      </c>
      <c r="D52" s="27">
        <f t="shared" si="14"/>
        <v>1.0837746472798645E-2</v>
      </c>
      <c r="E52" s="26">
        <v>6.6</v>
      </c>
      <c r="F52" s="26">
        <f>$E$5/$D$5/$B$8</f>
        <v>0.55286928494737697</v>
      </c>
      <c r="G52" s="26">
        <f>$D$5*$B$8/($D$5*$B$8-$E$5)</f>
        <v>2.2364824565503389</v>
      </c>
      <c r="H52" s="26">
        <f t="shared" si="15"/>
        <v>0.98878797981876421</v>
      </c>
      <c r="I52" s="28">
        <f t="shared" si="3"/>
        <v>1.0837746472798645E-2</v>
      </c>
      <c r="J52" s="29">
        <f>(1-H52)*$D$5*I52</f>
        <v>4.0153795052947974</v>
      </c>
      <c r="K52" s="27"/>
      <c r="L52" s="30"/>
      <c r="M52" s="31">
        <f>I52-J52/$D$5</f>
        <v>1.071623344062651E-2</v>
      </c>
      <c r="N52" s="32">
        <f t="shared" si="4"/>
        <v>0.89411317276811153</v>
      </c>
      <c r="O52" s="33">
        <f t="shared" si="5"/>
        <v>0.98405942518958101</v>
      </c>
      <c r="P52" s="69">
        <f t="shared" si="6"/>
        <v>4.0153795052947974</v>
      </c>
      <c r="Q52" s="70">
        <f t="shared" ref="Q52:R52" si="53">M52</f>
        <v>1.071623344062651E-2</v>
      </c>
      <c r="R52" s="32">
        <f t="shared" si="53"/>
        <v>0.89411317276811153</v>
      </c>
      <c r="S52" s="70">
        <f t="shared" si="10"/>
        <v>1.071623344062651E-2</v>
      </c>
      <c r="T52" s="25">
        <f t="shared" si="8"/>
        <v>9.6901718844504062E-3</v>
      </c>
      <c r="U52" s="38"/>
      <c r="V52" s="38"/>
      <c r="W52" s="38"/>
      <c r="X52" s="38"/>
      <c r="Y52" s="38"/>
      <c r="Z52" s="38"/>
      <c r="AA52" s="38"/>
      <c r="AB52" s="38"/>
      <c r="AC52" s="38"/>
    </row>
    <row r="53" spans="2:29" ht="16.5" customHeight="1" x14ac:dyDescent="0.3">
      <c r="B53" s="25">
        <f t="shared" si="0"/>
        <v>1.6420827989088857E-3</v>
      </c>
      <c r="C53" s="26">
        <f>0.157*$E$5^0.785-0.905</f>
        <v>1.3619390172633479</v>
      </c>
      <c r="D53" s="27">
        <f t="shared" si="14"/>
        <v>1.1166163032580423E-2</v>
      </c>
      <c r="E53" s="26">
        <v>6.8</v>
      </c>
      <c r="F53" s="26">
        <f>$E$5/$D$5/$B$8</f>
        <v>0.55286928494737697</v>
      </c>
      <c r="G53" s="26">
        <f>$D$5*$B$8/($D$5*$B$8-$E$5)</f>
        <v>2.2364824565503389</v>
      </c>
      <c r="H53" s="26">
        <f t="shared" si="15"/>
        <v>0.98949229914607395</v>
      </c>
      <c r="I53" s="28">
        <f t="shared" si="3"/>
        <v>1.1166163032580423E-2</v>
      </c>
      <c r="J53" s="29">
        <f>(1-H53)*$D$5*I53</f>
        <v>3.8771750078410361</v>
      </c>
      <c r="K53" s="27"/>
      <c r="L53" s="30"/>
      <c r="M53" s="31">
        <f>I53-J53/$D$5</f>
        <v>1.10488323317479E-2</v>
      </c>
      <c r="N53" s="32">
        <f t="shared" si="4"/>
        <v>0.89749292290809357</v>
      </c>
      <c r="O53" s="33">
        <f t="shared" si="5"/>
        <v>0.98505629477332191</v>
      </c>
      <c r="P53" s="69">
        <f t="shared" si="6"/>
        <v>3.8771750078410361</v>
      </c>
      <c r="Q53" s="70">
        <f t="shared" ref="Q53:R53" si="54">M53</f>
        <v>1.10488323317479E-2</v>
      </c>
      <c r="R53" s="32">
        <f t="shared" si="54"/>
        <v>0.89749292290809357</v>
      </c>
      <c r="S53" s="70">
        <f t="shared" si="10"/>
        <v>1.10488323317479E-2</v>
      </c>
      <c r="T53" s="25">
        <f t="shared" si="8"/>
        <v>1.0021552297778905E-2</v>
      </c>
      <c r="U53" s="38"/>
      <c r="V53" s="38"/>
      <c r="W53" s="38"/>
      <c r="X53" s="38"/>
      <c r="Y53" s="38"/>
      <c r="Z53" s="38"/>
      <c r="AA53" s="38"/>
      <c r="AB53" s="38"/>
      <c r="AC53" s="38"/>
    </row>
    <row r="54" spans="2:29" ht="16.5" customHeight="1" x14ac:dyDescent="0.3">
      <c r="B54" s="25">
        <f t="shared" si="0"/>
        <v>1.6420827989088857E-3</v>
      </c>
      <c r="C54" s="26">
        <f>0.157*$E$5^0.785-0.905</f>
        <v>1.3619390172633479</v>
      </c>
      <c r="D54" s="27">
        <f t="shared" si="14"/>
        <v>1.1494579592362199E-2</v>
      </c>
      <c r="E54" s="26">
        <v>7</v>
      </c>
      <c r="F54" s="26">
        <f>$E$5/$D$5/$B$8</f>
        <v>0.55286928494737697</v>
      </c>
      <c r="G54" s="26">
        <f>$D$5*$B$8/($D$5*$B$8-$E$5)</f>
        <v>2.2364824565503389</v>
      </c>
      <c r="H54" s="26">
        <f t="shared" si="15"/>
        <v>0.99013258588563025</v>
      </c>
      <c r="I54" s="28">
        <f t="shared" si="3"/>
        <v>1.1494579592362199E-2</v>
      </c>
      <c r="J54" s="29">
        <f>(1-H54)*$D$5*I54</f>
        <v>3.7480052164859909</v>
      </c>
      <c r="K54" s="27"/>
      <c r="L54" s="30"/>
      <c r="M54" s="31">
        <f>I54-J54/$D$5</f>
        <v>1.1381157815453777E-2</v>
      </c>
      <c r="N54" s="32">
        <f t="shared" si="4"/>
        <v>0.90066514149418764</v>
      </c>
      <c r="O54" s="33">
        <f t="shared" si="5"/>
        <v>0.98596305484408076</v>
      </c>
      <c r="P54" s="69">
        <f t="shared" si="6"/>
        <v>3.7480052164859909</v>
      </c>
      <c r="Q54" s="70">
        <f t="shared" ref="Q54:R54" si="55">M54</f>
        <v>1.1381157815453777E-2</v>
      </c>
      <c r="R54" s="32">
        <f t="shared" si="55"/>
        <v>0.90066514149418764</v>
      </c>
      <c r="S54" s="70">
        <f t="shared" si="10"/>
        <v>1.1381157815453777E-2</v>
      </c>
      <c r="T54" s="25">
        <f t="shared" si="8"/>
        <v>1.0352767154971101E-2</v>
      </c>
      <c r="U54" s="38"/>
      <c r="V54" s="38"/>
      <c r="W54" s="38"/>
      <c r="X54" s="38"/>
      <c r="Y54" s="38"/>
      <c r="Z54" s="38"/>
      <c r="AA54" s="38"/>
      <c r="AB54" s="38"/>
      <c r="AC54" s="38"/>
    </row>
    <row r="55" spans="2:29" ht="16.5" customHeight="1" x14ac:dyDescent="0.3">
      <c r="B55" s="25">
        <f t="shared" si="0"/>
        <v>1.6420827989088857E-3</v>
      </c>
      <c r="C55" s="26">
        <f>0.157*$E$5^0.785-0.905</f>
        <v>1.3619390172633479</v>
      </c>
      <c r="D55" s="27">
        <f t="shared" si="14"/>
        <v>1.1822996152143977E-2</v>
      </c>
      <c r="E55" s="26">
        <v>7.2</v>
      </c>
      <c r="F55" s="26">
        <f>$E$5/$D$5/$B$8</f>
        <v>0.55286928494737697</v>
      </c>
      <c r="G55" s="26">
        <f>$D$5*$B$8/($D$5*$B$8-$E$5)</f>
        <v>2.2364824565503389</v>
      </c>
      <c r="H55" s="26">
        <f t="shared" si="15"/>
        <v>0.99071633871107567</v>
      </c>
      <c r="I55" s="28">
        <f t="shared" si="3"/>
        <v>1.1822996152143977E-2</v>
      </c>
      <c r="J55" s="29">
        <f>(1-H55)*$D$5*I55</f>
        <v>3.6270252173595061</v>
      </c>
      <c r="K55" s="27"/>
      <c r="L55" s="30"/>
      <c r="M55" s="31">
        <f>I55-J55/$D$5</f>
        <v>1.1713235460447216E-2</v>
      </c>
      <c r="N55" s="32">
        <f t="shared" si="4"/>
        <v>0.90364824190018989</v>
      </c>
      <c r="O55" s="33">
        <f t="shared" si="5"/>
        <v>0.98679018478018954</v>
      </c>
      <c r="P55" s="69">
        <f t="shared" si="6"/>
        <v>3.6270252173595061</v>
      </c>
      <c r="Q55" s="70">
        <f t="shared" ref="Q55:R55" si="56">M55</f>
        <v>1.1713235460447216E-2</v>
      </c>
      <c r="R55" s="32">
        <f t="shared" si="56"/>
        <v>0.90364824190018989</v>
      </c>
      <c r="S55" s="70">
        <f t="shared" si="10"/>
        <v>1.1713235460447216E-2</v>
      </c>
      <c r="T55" s="25">
        <f t="shared" si="8"/>
        <v>1.0683829686877613E-2</v>
      </c>
      <c r="U55" s="38"/>
      <c r="V55" s="38"/>
      <c r="W55" s="38"/>
      <c r="X55" s="38"/>
      <c r="Y55" s="38"/>
      <c r="Z55" s="38"/>
      <c r="AA55" s="38"/>
      <c r="AB55" s="38"/>
      <c r="AC55" s="38"/>
    </row>
    <row r="56" spans="2:29" ht="16.5" customHeight="1" x14ac:dyDescent="0.3">
      <c r="B56" s="25">
        <f t="shared" si="0"/>
        <v>1.6420827989088857E-3</v>
      </c>
      <c r="C56" s="26">
        <f>0.157*$E$5^0.785-0.905</f>
        <v>1.3619390172633479</v>
      </c>
      <c r="D56" s="27">
        <f t="shared" si="14"/>
        <v>1.2151412711925755E-2</v>
      </c>
      <c r="E56" s="26">
        <v>7.4</v>
      </c>
      <c r="F56" s="26">
        <f>$E$5/$D$5/$B$8</f>
        <v>0.55286928494737697</v>
      </c>
      <c r="G56" s="26">
        <f>$D$5*$B$8/($D$5*$B$8-$E$5)</f>
        <v>2.2364824565503389</v>
      </c>
      <c r="H56" s="26">
        <f t="shared" si="15"/>
        <v>0.99124999460061602</v>
      </c>
      <c r="I56" s="28">
        <f t="shared" si="3"/>
        <v>1.2151412711925755E-2</v>
      </c>
      <c r="J56" s="29">
        <f>(1-H56)*$D$5*I56</f>
        <v>3.5134908947747627</v>
      </c>
      <c r="K56" s="27"/>
      <c r="L56" s="30"/>
      <c r="M56" s="31">
        <f>I56-J56/$D$5</f>
        <v>1.2045087785086261E-2</v>
      </c>
      <c r="N56" s="32">
        <f t="shared" si="4"/>
        <v>0.90645853646973462</v>
      </c>
      <c r="O56" s="33">
        <f t="shared" si="5"/>
        <v>0.98754669221958813</v>
      </c>
      <c r="P56" s="69">
        <f t="shared" si="6"/>
        <v>3.5134908947747627</v>
      </c>
      <c r="Q56" s="70">
        <f t="shared" ref="Q56:R56" si="57">M56</f>
        <v>1.2045087785086261E-2</v>
      </c>
      <c r="R56" s="32">
        <f t="shared" si="57"/>
        <v>0.90645853646973462</v>
      </c>
      <c r="S56" s="70">
        <f t="shared" si="10"/>
        <v>1.2045087785086261E-2</v>
      </c>
      <c r="T56" s="25">
        <f t="shared" si="8"/>
        <v>1.1014751782891947E-2</v>
      </c>
      <c r="U56" s="38"/>
      <c r="V56" s="38"/>
      <c r="W56" s="38"/>
      <c r="X56" s="38"/>
      <c r="Y56" s="38"/>
      <c r="Z56" s="38"/>
      <c r="AA56" s="38"/>
      <c r="AB56" s="38"/>
      <c r="AC56" s="38"/>
    </row>
    <row r="57" spans="2:29" ht="16.5" customHeight="1" x14ac:dyDescent="0.3">
      <c r="B57" s="25">
        <f t="shared" si="0"/>
        <v>1.6420827989088857E-3</v>
      </c>
      <c r="C57" s="26">
        <f>0.157*$E$5^0.785-0.905</f>
        <v>1.3619390172633479</v>
      </c>
      <c r="D57" s="27">
        <f t="shared" si="14"/>
        <v>1.2479829271707531E-2</v>
      </c>
      <c r="E57" s="26">
        <v>7.6</v>
      </c>
      <c r="F57" s="26">
        <f>$E$5/$D$5/$B$8</f>
        <v>0.55286928494737697</v>
      </c>
      <c r="G57" s="26">
        <f>$D$5*$B$8/($D$5*$B$8-$E$5)</f>
        <v>2.2364824565503389</v>
      </c>
      <c r="H57" s="26">
        <f t="shared" si="15"/>
        <v>0.99173910349310401</v>
      </c>
      <c r="I57" s="28">
        <f t="shared" si="3"/>
        <v>1.2479829271707531E-2</v>
      </c>
      <c r="J57" s="29">
        <f>(1-H57)*$D$5*I57</f>
        <v>3.4067445142147088</v>
      </c>
      <c r="K57" s="27"/>
      <c r="L57" s="30"/>
      <c r="M57" s="31">
        <f>I57-J57/$D$5</f>
        <v>1.2376734693670224E-2</v>
      </c>
      <c r="N57" s="32">
        <f t="shared" si="4"/>
        <v>0.90911052587402663</v>
      </c>
      <c r="O57" s="33">
        <f t="shared" si="5"/>
        <v>0.98824035294469781</v>
      </c>
      <c r="P57" s="69">
        <f t="shared" si="6"/>
        <v>3.4067445142147088</v>
      </c>
      <c r="Q57" s="70">
        <f t="shared" ref="Q57:R57" si="58">M57</f>
        <v>1.2376734693670224E-2</v>
      </c>
      <c r="R57" s="32">
        <f t="shared" si="58"/>
        <v>0.90911052587402663</v>
      </c>
      <c r="S57" s="70">
        <f t="shared" si="10"/>
        <v>1.2376734693670224E-2</v>
      </c>
      <c r="T57" s="25">
        <f t="shared" si="8"/>
        <v>1.1345544152020104E-2</v>
      </c>
      <c r="U57" s="38"/>
      <c r="V57" s="38"/>
      <c r="W57" s="38"/>
      <c r="X57" s="38"/>
      <c r="Y57" s="38"/>
      <c r="Z57" s="38"/>
      <c r="AA57" s="38"/>
      <c r="AB57" s="38"/>
      <c r="AC57" s="38"/>
    </row>
    <row r="58" spans="2:29" ht="16.5" customHeight="1" x14ac:dyDescent="0.3">
      <c r="B58" s="25">
        <f t="shared" si="0"/>
        <v>1.6420827989088857E-3</v>
      </c>
      <c r="C58" s="26">
        <f>0.157*$E$5^0.785-0.905</f>
        <v>1.3619390172633479</v>
      </c>
      <c r="D58" s="27">
        <f t="shared" si="14"/>
        <v>1.2808245831489307E-2</v>
      </c>
      <c r="E58" s="26">
        <v>7.8</v>
      </c>
      <c r="F58" s="26">
        <f>$E$5/$D$5/$B$8</f>
        <v>0.55286928494737697</v>
      </c>
      <c r="G58" s="26">
        <f>$D$5*$B$8/($D$5*$B$8-$E$5)</f>
        <v>2.2364824565503389</v>
      </c>
      <c r="H58" s="26">
        <f t="shared" si="15"/>
        <v>0.99218847045581304</v>
      </c>
      <c r="I58" s="28">
        <f t="shared" si="3"/>
        <v>1.2808245831489307E-2</v>
      </c>
      <c r="J58" s="29">
        <f>(1-H58)*$D$5*I58</f>
        <v>3.3062026831780504</v>
      </c>
      <c r="K58" s="27"/>
      <c r="L58" s="30"/>
      <c r="M58" s="31">
        <f>I58-J58/$D$5</f>
        <v>1.2708193840767419E-2</v>
      </c>
      <c r="N58" s="32">
        <f t="shared" si="4"/>
        <v>0.91161714224926327</v>
      </c>
      <c r="O58" s="33">
        <f t="shared" si="5"/>
        <v>0.98887790660593622</v>
      </c>
      <c r="P58" s="69">
        <f t="shared" si="6"/>
        <v>3.3062026831780504</v>
      </c>
      <c r="Q58" s="70">
        <f t="shared" ref="Q58:R58" si="59">M58</f>
        <v>1.2708193840767419E-2</v>
      </c>
      <c r="R58" s="32">
        <f t="shared" si="59"/>
        <v>0.91161714224926327</v>
      </c>
      <c r="S58" s="70">
        <f t="shared" si="10"/>
        <v>1.2708193840767419E-2</v>
      </c>
      <c r="T58" s="25">
        <f t="shared" si="8"/>
        <v>1.1676216462128321E-2</v>
      </c>
      <c r="U58" s="38"/>
      <c r="V58" s="38"/>
      <c r="W58" s="38"/>
      <c r="X58" s="38"/>
      <c r="Y58" s="38"/>
      <c r="Z58" s="38"/>
      <c r="AA58" s="38"/>
      <c r="AB58" s="38"/>
      <c r="AC58" s="38"/>
    </row>
    <row r="59" spans="2:29" ht="16.5" customHeight="1" x14ac:dyDescent="0.3">
      <c r="B59" s="25">
        <f t="shared" si="0"/>
        <v>1.6420827989088857E-3</v>
      </c>
      <c r="C59" s="26">
        <f>0.157*$E$5^0.785-0.905</f>
        <v>1.3619390172633479</v>
      </c>
      <c r="D59" s="27">
        <f t="shared" si="14"/>
        <v>1.3136662391271085E-2</v>
      </c>
      <c r="E59" s="26">
        <v>8</v>
      </c>
      <c r="F59" s="26">
        <f>$E$5/$D$5/$B$8</f>
        <v>0.55286928494737697</v>
      </c>
      <c r="G59" s="26">
        <f>$D$5*$B$8/($D$5*$B$8-$E$5)</f>
        <v>2.2364824565503389</v>
      </c>
      <c r="H59" s="26">
        <f t="shared" si="15"/>
        <v>0.99260227206376395</v>
      </c>
      <c r="I59" s="28">
        <f t="shared" si="3"/>
        <v>1.3136662391271085E-2</v>
      </c>
      <c r="J59" s="29">
        <f>(1-H59)*$D$5*I59</f>
        <v>3.2113462495310148</v>
      </c>
      <c r="K59" s="27"/>
      <c r="L59" s="30"/>
      <c r="M59" s="31">
        <f>I59-J59/$D$5</f>
        <v>1.3039480936910278E-2</v>
      </c>
      <c r="N59" s="32">
        <f t="shared" si="4"/>
        <v>0.91398995444579711</v>
      </c>
      <c r="O59" s="33">
        <f t="shared" si="5"/>
        <v>0.98946521728668302</v>
      </c>
      <c r="P59" s="69">
        <f t="shared" si="6"/>
        <v>3.2113462495310148</v>
      </c>
      <c r="Q59" s="70">
        <f t="shared" ref="Q59:R59" si="60">M59</f>
        <v>1.3039480936910278E-2</v>
      </c>
      <c r="R59" s="32">
        <f t="shared" si="60"/>
        <v>0.91398995444579711</v>
      </c>
      <c r="S59" s="70">
        <f t="shared" si="10"/>
        <v>1.3039480936910278E-2</v>
      </c>
      <c r="T59" s="25">
        <f t="shared" si="8"/>
        <v>1.2006777460567676E-2</v>
      </c>
      <c r="U59" s="38"/>
      <c r="V59" s="38"/>
      <c r="W59" s="38"/>
      <c r="X59" s="38"/>
      <c r="Y59" s="38"/>
      <c r="Z59" s="38"/>
      <c r="AA59" s="38"/>
      <c r="AB59" s="38"/>
      <c r="AC59" s="38"/>
    </row>
    <row r="60" spans="2:29" ht="16.5" customHeight="1" x14ac:dyDescent="0.3">
      <c r="B60" s="25">
        <f t="shared" si="0"/>
        <v>1.6420827989088857E-3</v>
      </c>
      <c r="C60" s="26">
        <f>0.157*$E$5^0.785-0.905</f>
        <v>1.3619390172633479</v>
      </c>
      <c r="D60" s="27">
        <f t="shared" si="14"/>
        <v>1.3465078951052862E-2</v>
      </c>
      <c r="E60" s="26">
        <v>8.1999999999999993</v>
      </c>
      <c r="F60" s="26">
        <f>$E$5/$D$5/$B$8</f>
        <v>0.55286928494737697</v>
      </c>
      <c r="G60" s="26">
        <f>$D$5*$B$8/($D$5*$B$8-$E$5)</f>
        <v>2.2364824565503389</v>
      </c>
      <c r="H60" s="26">
        <f t="shared" si="15"/>
        <v>0.99298415218136371</v>
      </c>
      <c r="I60" s="28">
        <f t="shared" si="3"/>
        <v>1.3465078951052862E-2</v>
      </c>
      <c r="J60" s="29">
        <f>(1-H60)*$D$5*I60</f>
        <v>3.1217117868083433</v>
      </c>
      <c r="K60" s="27"/>
      <c r="L60" s="30"/>
      <c r="M60" s="31">
        <f>I60-J60/$D$5</f>
        <v>1.3370610006266352E-2</v>
      </c>
      <c r="N60" s="32">
        <f t="shared" si="4"/>
        <v>0.91623934205943525</v>
      </c>
      <c r="O60" s="33">
        <f t="shared" si="5"/>
        <v>0.99000740591028258</v>
      </c>
      <c r="P60" s="69">
        <f t="shared" si="6"/>
        <v>3.1217117868083433</v>
      </c>
      <c r="Q60" s="70">
        <f t="shared" ref="Q60:R60" si="61">M60</f>
        <v>1.3370610006266352E-2</v>
      </c>
      <c r="R60" s="32">
        <f t="shared" si="61"/>
        <v>0.91623934205943525</v>
      </c>
      <c r="S60" s="70">
        <f t="shared" si="10"/>
        <v>1.3370610006266352E-2</v>
      </c>
      <c r="T60" s="25">
        <f t="shared" si="8"/>
        <v>1.2337235078891024E-2</v>
      </c>
      <c r="U60" s="38"/>
      <c r="V60" s="38"/>
      <c r="W60" s="38"/>
      <c r="X60" s="38"/>
      <c r="Y60" s="38"/>
      <c r="Z60" s="38"/>
      <c r="AA60" s="38"/>
      <c r="AB60" s="38"/>
      <c r="AC60" s="38"/>
    </row>
    <row r="61" spans="2:29" ht="16.5" customHeight="1" x14ac:dyDescent="0.3">
      <c r="B61" s="25">
        <f t="shared" si="0"/>
        <v>1.6420827989088857E-3</v>
      </c>
      <c r="C61" s="26">
        <f>0.157*$E$5^0.785-0.905</f>
        <v>1.3619390172633479</v>
      </c>
      <c r="D61" s="27">
        <f t="shared" si="14"/>
        <v>1.379349551083464E-2</v>
      </c>
      <c r="E61" s="26">
        <v>8.4</v>
      </c>
      <c r="F61" s="26">
        <f>$E$5/$D$5/$B$8</f>
        <v>0.55286928494737697</v>
      </c>
      <c r="G61" s="26">
        <f>$D$5*$B$8/($D$5*$B$8-$E$5)</f>
        <v>2.2364824565503389</v>
      </c>
      <c r="H61" s="26">
        <f t="shared" si="15"/>
        <v>0.99333730119497277</v>
      </c>
      <c r="I61" s="28">
        <f t="shared" si="3"/>
        <v>1.379349551083464E-2</v>
      </c>
      <c r="J61" s="29">
        <f>(1-H61)*$D$5*I61</f>
        <v>3.0368843858393637</v>
      </c>
      <c r="K61" s="27"/>
      <c r="L61" s="30"/>
      <c r="M61" s="31">
        <f>I61-J61/$D$5</f>
        <v>1.3701593604777454E-2</v>
      </c>
      <c r="N61" s="32">
        <f t="shared" si="4"/>
        <v>0.9183746436147</v>
      </c>
      <c r="O61" s="33">
        <f t="shared" si="5"/>
        <v>0.99050895996756794</v>
      </c>
      <c r="P61" s="69">
        <f t="shared" si="6"/>
        <v>3.0368843858393637</v>
      </c>
      <c r="Q61" s="70">
        <f t="shared" ref="Q61:R61" si="62">M61</f>
        <v>1.3701593604777454E-2</v>
      </c>
      <c r="R61" s="32">
        <f t="shared" si="62"/>
        <v>0.9183746436147</v>
      </c>
      <c r="S61" s="70">
        <f t="shared" si="10"/>
        <v>1.3701593604777454E-2</v>
      </c>
      <c r="T61" s="25">
        <f t="shared" si="8"/>
        <v>1.2667596523963726E-2</v>
      </c>
      <c r="U61" s="38"/>
      <c r="V61" s="38"/>
      <c r="W61" s="38"/>
      <c r="X61" s="38"/>
      <c r="Y61" s="38"/>
      <c r="Z61" s="38"/>
      <c r="AA61" s="38"/>
      <c r="AB61" s="38"/>
      <c r="AC61" s="38"/>
    </row>
    <row r="62" spans="2:29" ht="16.5" customHeight="1" x14ac:dyDescent="0.3">
      <c r="B62" s="25">
        <f t="shared" si="0"/>
        <v>1.6420827989088857E-3</v>
      </c>
      <c r="C62" s="26">
        <f>0.157*$E$5^0.785-0.905</f>
        <v>1.3619390172633479</v>
      </c>
      <c r="D62" s="27">
        <f t="shared" si="14"/>
        <v>1.4121912070616416E-2</v>
      </c>
      <c r="E62" s="26">
        <v>8.6</v>
      </c>
      <c r="F62" s="26">
        <f>$E$5/$D$5/$B$8</f>
        <v>0.55286928494737697</v>
      </c>
      <c r="G62" s="26">
        <f>$D$5*$B$8/($D$5*$B$8-$E$5)</f>
        <v>2.2364824565503389</v>
      </c>
      <c r="H62" s="26">
        <f t="shared" si="15"/>
        <v>0.99366452187440091</v>
      </c>
      <c r="I62" s="28">
        <f t="shared" si="3"/>
        <v>1.4121912070616416E-2</v>
      </c>
      <c r="J62" s="29">
        <f>(1-H62)*$D$5*I62</f>
        <v>2.9564915268536671</v>
      </c>
      <c r="K62" s="27"/>
      <c r="L62" s="30"/>
      <c r="M62" s="31">
        <f>I62-J62/$D$5</f>
        <v>1.4032443005601391E-2</v>
      </c>
      <c r="N62" s="32">
        <f t="shared" si="4"/>
        <v>0.92040428324589885</v>
      </c>
      <c r="O62" s="33">
        <f t="shared" si="5"/>
        <v>0.99097382487844721</v>
      </c>
      <c r="P62" s="69">
        <f t="shared" si="6"/>
        <v>2.9564915268536671</v>
      </c>
      <c r="Q62" s="70">
        <f t="shared" ref="Q62:R62" si="63">M62</f>
        <v>1.4032443005601391E-2</v>
      </c>
      <c r="R62" s="32">
        <f t="shared" si="63"/>
        <v>0.92040428324589885</v>
      </c>
      <c r="S62" s="70">
        <f t="shared" si="10"/>
        <v>1.4032443005601391E-2</v>
      </c>
      <c r="T62" s="25">
        <f t="shared" si="8"/>
        <v>1.299786835741731E-2</v>
      </c>
      <c r="U62" s="38"/>
      <c r="V62" s="38"/>
      <c r="W62" s="38"/>
      <c r="X62" s="38"/>
      <c r="Y62" s="38"/>
      <c r="Z62" s="38"/>
      <c r="AA62" s="38"/>
      <c r="AB62" s="38"/>
      <c r="AC62" s="38"/>
    </row>
    <row r="63" spans="2:29" ht="16.5" customHeight="1" x14ac:dyDescent="0.3">
      <c r="B63" s="25">
        <f t="shared" si="0"/>
        <v>1.6420827989088857E-3</v>
      </c>
      <c r="C63" s="26">
        <f>0.157*$E$5^0.785-0.905</f>
        <v>1.3619390172633479</v>
      </c>
      <c r="D63" s="27">
        <f t="shared" si="14"/>
        <v>1.4450328630398209E-2</v>
      </c>
      <c r="E63" s="26">
        <v>8.8000000000000096</v>
      </c>
      <c r="F63" s="26">
        <f>$E$5/$D$5/$B$8</f>
        <v>0.55286928494737697</v>
      </c>
      <c r="G63" s="26">
        <f>$D$5*$B$8/($D$5*$B$8-$E$5)</f>
        <v>2.2364824565503389</v>
      </c>
      <c r="H63" s="26">
        <f t="shared" si="15"/>
        <v>0.99396828437315299</v>
      </c>
      <c r="I63" s="28">
        <f t="shared" si="3"/>
        <v>1.4450328630398209E-2</v>
      </c>
      <c r="J63" s="29">
        <f>(1-H63)*$D$5*I63</f>
        <v>2.8801978493690017</v>
      </c>
      <c r="K63" s="27"/>
      <c r="L63" s="30"/>
      <c r="M63" s="31">
        <f>I63-J63/$D$5</f>
        <v>1.4363168357385162E-2</v>
      </c>
      <c r="N63" s="32">
        <f t="shared" si="4"/>
        <v>0.92233587941110118</v>
      </c>
      <c r="O63" s="33">
        <f t="shared" si="5"/>
        <v>0.99140548040371324</v>
      </c>
      <c r="P63" s="69">
        <f t="shared" si="6"/>
        <v>2.8801978493690017</v>
      </c>
      <c r="Q63" s="70">
        <f t="shared" ref="Q63:R63" si="64">M63</f>
        <v>1.4363168357385162E-2</v>
      </c>
      <c r="R63" s="32">
        <f t="shared" si="64"/>
        <v>0.92233587941110118</v>
      </c>
      <c r="S63" s="70">
        <f t="shared" si="10"/>
        <v>1.4363168357385162E-2</v>
      </c>
      <c r="T63" s="25">
        <f t="shared" si="8"/>
        <v>1.3328056565097748E-2</v>
      </c>
      <c r="U63" s="38"/>
      <c r="V63" s="38"/>
      <c r="W63" s="38"/>
      <c r="X63" s="38"/>
      <c r="Y63" s="38"/>
      <c r="Z63" s="38"/>
      <c r="AA63" s="38"/>
      <c r="AB63" s="38"/>
      <c r="AC63" s="38"/>
    </row>
    <row r="64" spans="2:29" ht="16.5" customHeight="1" x14ac:dyDescent="0.3">
      <c r="B64" s="25">
        <f t="shared" si="0"/>
        <v>1.6420827989088857E-3</v>
      </c>
      <c r="C64" s="26">
        <f>0.157*$E$5^0.785-0.905</f>
        <v>1.3619390172633479</v>
      </c>
      <c r="D64" s="27">
        <f t="shared" si="14"/>
        <v>1.4778745190179989E-2</v>
      </c>
      <c r="E64" s="26">
        <v>9.0000000000000107</v>
      </c>
      <c r="F64" s="26">
        <f>$E$5/$D$5/$B$8</f>
        <v>0.55286928494737697</v>
      </c>
      <c r="G64" s="26">
        <f>$D$5*$B$8/($D$5*$B$8-$E$5)</f>
        <v>2.2364824565503389</v>
      </c>
      <c r="H64" s="26">
        <f t="shared" si="15"/>
        <v>0.99425077236107628</v>
      </c>
      <c r="I64" s="28">
        <f t="shared" si="3"/>
        <v>1.4778745190179989E-2</v>
      </c>
      <c r="J64" s="29">
        <f>(1-H64)*$D$5*I64</f>
        <v>2.8077006713388948</v>
      </c>
      <c r="K64" s="27"/>
      <c r="L64" s="30"/>
      <c r="M64" s="31">
        <f>I64-J64/$D$5</f>
        <v>1.4693778819863995E-2</v>
      </c>
      <c r="N64" s="32">
        <f t="shared" si="4"/>
        <v>0.9241763385286379</v>
      </c>
      <c r="O64" s="33">
        <f t="shared" si="5"/>
        <v>0.99180700482766204</v>
      </c>
      <c r="P64" s="69">
        <f t="shared" si="6"/>
        <v>2.8077006713388948</v>
      </c>
      <c r="Q64" s="70">
        <f t="shared" ref="Q64:R64" si="65">M64</f>
        <v>1.4693778819863995E-2</v>
      </c>
      <c r="R64" s="32">
        <f t="shared" si="65"/>
        <v>0.9241763385286379</v>
      </c>
      <c r="S64" s="70">
        <f t="shared" si="10"/>
        <v>1.4693778819863995E-2</v>
      </c>
      <c r="T64" s="25">
        <f t="shared" si="8"/>
        <v>1.3658166617908262E-2</v>
      </c>
      <c r="U64" s="38"/>
      <c r="V64" s="38"/>
      <c r="W64" s="38"/>
      <c r="X64" s="38"/>
      <c r="Y64" s="38"/>
      <c r="Z64" s="38"/>
      <c r="AA64" s="38"/>
      <c r="AB64" s="38"/>
      <c r="AC64" s="38"/>
    </row>
    <row r="65" spans="2:29" ht="16.5" customHeight="1" x14ac:dyDescent="0.3">
      <c r="B65" s="25">
        <f t="shared" si="0"/>
        <v>1.6420827989088857E-3</v>
      </c>
      <c r="C65" s="26">
        <f>0.157*$E$5^0.785-0.905</f>
        <v>1.3619390172633479</v>
      </c>
      <c r="D65" s="27">
        <f t="shared" si="14"/>
        <v>1.5107161749961764E-2</v>
      </c>
      <c r="E65" s="26">
        <v>9.2000000000000099</v>
      </c>
      <c r="F65" s="26">
        <f>$E$5/$D$5/$B$8</f>
        <v>0.55286928494737697</v>
      </c>
      <c r="G65" s="26">
        <f>$D$5*$B$8/($D$5*$B$8-$E$5)</f>
        <v>2.2364824565503389</v>
      </c>
      <c r="H65" s="26">
        <f t="shared" si="15"/>
        <v>0.99451392188184251</v>
      </c>
      <c r="I65" s="28">
        <f t="shared" si="3"/>
        <v>1.5107161749961764E-2</v>
      </c>
      <c r="J65" s="29">
        <f>(1-H65)*$D$5*I65</f>
        <v>2.7387261362431969</v>
      </c>
      <c r="K65" s="27"/>
      <c r="L65" s="30"/>
      <c r="M65" s="31">
        <f>I65-J65/$D$5</f>
        <v>1.5024282680457832E-2</v>
      </c>
      <c r="N65" s="32">
        <f t="shared" si="4"/>
        <v>0.92593193590920919</v>
      </c>
      <c r="O65" s="33">
        <f t="shared" si="5"/>
        <v>0.99218112908975042</v>
      </c>
      <c r="P65" s="69">
        <f t="shared" si="6"/>
        <v>2.7387261362431969</v>
      </c>
      <c r="Q65" s="70">
        <f t="shared" ref="Q65:R65" si="66">M65</f>
        <v>1.5024282680457832E-2</v>
      </c>
      <c r="R65" s="32">
        <f t="shared" si="66"/>
        <v>0.92593193590920919</v>
      </c>
      <c r="S65" s="70">
        <f t="shared" si="10"/>
        <v>1.5024282680457832E-2</v>
      </c>
      <c r="T65" s="25">
        <f t="shared" si="8"/>
        <v>1.3988203525235653E-2</v>
      </c>
      <c r="U65" s="38"/>
      <c r="V65" s="38"/>
      <c r="W65" s="38"/>
      <c r="X65" s="38"/>
      <c r="Y65" s="38"/>
      <c r="Z65" s="38"/>
      <c r="AA65" s="38"/>
      <c r="AB65" s="38"/>
      <c r="AC65" s="38"/>
    </row>
    <row r="66" spans="2:29" ht="16.5" customHeight="1" x14ac:dyDescent="0.3">
      <c r="B66" s="25">
        <f t="shared" si="0"/>
        <v>1.6420827989088857E-3</v>
      </c>
      <c r="C66" s="26">
        <f>0.157*$E$5^0.785-0.905</f>
        <v>1.3619390172633479</v>
      </c>
      <c r="D66" s="27">
        <f t="shared" si="14"/>
        <v>1.543557830974354E-2</v>
      </c>
      <c r="E66" s="26">
        <v>9.4000000000000092</v>
      </c>
      <c r="F66" s="26">
        <f>$E$5/$D$5/$B$8</f>
        <v>0.55286928494737697</v>
      </c>
      <c r="G66" s="26">
        <f>$D$5*$B$8/($D$5*$B$8-$E$5)</f>
        <v>2.2364824565503389</v>
      </c>
      <c r="H66" s="26">
        <f t="shared" si="15"/>
        <v>0.99475945421396328</v>
      </c>
      <c r="I66" s="28">
        <f t="shared" si="3"/>
        <v>1.543557830974354E-2</v>
      </c>
      <c r="J66" s="29">
        <f>(1-H66)*$D$5*I66</f>
        <v>2.6730258885751259</v>
      </c>
      <c r="K66" s="27"/>
      <c r="L66" s="30"/>
      <c r="M66" s="31">
        <f>I66-J66/$D$5</f>
        <v>1.5354687454877374E-2</v>
      </c>
      <c r="N66" s="32">
        <f t="shared" si="4"/>
        <v>0.92760838594121053</v>
      </c>
      <c r="O66" s="33">
        <f t="shared" si="5"/>
        <v>0.99253028261821097</v>
      </c>
      <c r="P66" s="69">
        <f t="shared" si="6"/>
        <v>2.6730258885751259</v>
      </c>
      <c r="Q66" s="70">
        <f t="shared" ref="Q66:R66" si="67">M66</f>
        <v>1.5354687454877374E-2</v>
      </c>
      <c r="R66" s="32">
        <f t="shared" si="67"/>
        <v>0.92760838594121053</v>
      </c>
      <c r="S66" s="70">
        <f t="shared" si="10"/>
        <v>1.5354687454877374E-2</v>
      </c>
      <c r="T66" s="25">
        <f t="shared" si="8"/>
        <v>1.4318171881970366E-2</v>
      </c>
      <c r="U66" s="38"/>
      <c r="V66" s="38"/>
      <c r="W66" s="38"/>
      <c r="X66" s="38"/>
      <c r="Y66" s="38"/>
      <c r="Z66" s="38"/>
      <c r="AA66" s="38"/>
      <c r="AB66" s="38"/>
      <c r="AC66" s="38"/>
    </row>
    <row r="67" spans="2:29" ht="16.5" customHeight="1" x14ac:dyDescent="0.3">
      <c r="B67" s="25">
        <f t="shared" si="0"/>
        <v>1.6420827989088857E-3</v>
      </c>
      <c r="C67" s="26">
        <f>0.157*$E$5^0.785-0.905</f>
        <v>1.3619390172633479</v>
      </c>
      <c r="D67" s="27">
        <f t="shared" si="14"/>
        <v>1.576399486952532E-2</v>
      </c>
      <c r="E67" s="26">
        <v>9.6000000000000103</v>
      </c>
      <c r="F67" s="26">
        <f>$E$5/$D$5/$B$8</f>
        <v>0.55286928494737697</v>
      </c>
      <c r="G67" s="26">
        <f>$D$5*$B$8/($D$5*$B$8-$E$5)</f>
        <v>2.2364824565503389</v>
      </c>
      <c r="H67" s="26">
        <f t="shared" si="15"/>
        <v>0.99498890376731808</v>
      </c>
      <c r="I67" s="28">
        <f t="shared" si="3"/>
        <v>1.576399486952532E-2</v>
      </c>
      <c r="J67" s="29">
        <f>(1-H67)*$D$5*I67</f>
        <v>2.6103741956830917</v>
      </c>
      <c r="K67" s="27"/>
      <c r="L67" s="30"/>
      <c r="M67" s="31">
        <f>I67-J67/$D$5</f>
        <v>1.5684999974222624E-2</v>
      </c>
      <c r="N67" s="32">
        <f t="shared" si="4"/>
        <v>0.92921090315110721</v>
      </c>
      <c r="O67" s="33">
        <f t="shared" si="5"/>
        <v>0.99285663228319199</v>
      </c>
      <c r="P67" s="69">
        <f t="shared" si="6"/>
        <v>2.6103741956830917</v>
      </c>
      <c r="Q67" s="70">
        <f t="shared" ref="Q67:R67" si="68">M67</f>
        <v>1.5684999974222624E-2</v>
      </c>
      <c r="R67" s="32">
        <f t="shared" si="68"/>
        <v>0.92921090315110721</v>
      </c>
      <c r="S67" s="70">
        <f t="shared" si="10"/>
        <v>1.5684999974222624E-2</v>
      </c>
      <c r="T67" s="25">
        <f t="shared" si="8"/>
        <v>1.4648075909981044E-2</v>
      </c>
      <c r="U67" s="38"/>
      <c r="V67" s="38"/>
      <c r="W67" s="38"/>
      <c r="X67" s="38"/>
      <c r="Y67" s="38"/>
      <c r="Z67" s="38"/>
      <c r="AA67" s="38"/>
      <c r="AB67" s="38"/>
      <c r="AC67" s="38"/>
    </row>
    <row r="68" spans="2:29" ht="16.5" customHeight="1" x14ac:dyDescent="0.3">
      <c r="B68" s="25">
        <f t="shared" si="0"/>
        <v>1.6420827989088857E-3</v>
      </c>
      <c r="C68" s="26">
        <f>0.157*$E$5^0.785-0.905</f>
        <v>1.3619390172633479</v>
      </c>
      <c r="D68" s="27">
        <f t="shared" si="14"/>
        <v>1.6092411429307094E-2</v>
      </c>
      <c r="E68" s="26">
        <v>9.8000000000000096</v>
      </c>
      <c r="F68" s="26">
        <f>$E$5/$D$5/$B$8</f>
        <v>0.55286928494737697</v>
      </c>
      <c r="G68" s="26">
        <f>$D$5*$B$8/($D$5*$B$8-$E$5)</f>
        <v>2.2364824565503389</v>
      </c>
      <c r="H68" s="26">
        <f t="shared" si="15"/>
        <v>0.99520364185209509</v>
      </c>
      <c r="I68" s="28">
        <f t="shared" si="3"/>
        <v>1.6092411429307094E-2</v>
      </c>
      <c r="J68" s="29">
        <f>(1-H68)*$D$5*I68</f>
        <v>2.55056544806656</v>
      </c>
      <c r="K68" s="27"/>
      <c r="L68" s="30"/>
      <c r="M68" s="31">
        <f>I68-J68/$D$5</f>
        <v>1.6015226460628699E-2</v>
      </c>
      <c r="N68" s="32">
        <f t="shared" si="4"/>
        <v>0.93074425548804696</v>
      </c>
      <c r="O68" s="33">
        <f t="shared" si="5"/>
        <v>0.99316211562118784</v>
      </c>
      <c r="P68" s="69">
        <f t="shared" si="6"/>
        <v>2.55056544806656</v>
      </c>
      <c r="Q68" s="70">
        <f t="shared" ref="Q68:R68" si="69">M68</f>
        <v>1.6015226460628699E-2</v>
      </c>
      <c r="R68" s="32">
        <f t="shared" si="69"/>
        <v>0.93074425548804696</v>
      </c>
      <c r="S68" s="70">
        <f t="shared" si="10"/>
        <v>1.6015226460628699E-2</v>
      </c>
      <c r="T68" s="25">
        <f t="shared" si="8"/>
        <v>1.497791949477777E-2</v>
      </c>
      <c r="U68" s="38"/>
      <c r="V68" s="38"/>
      <c r="W68" s="38"/>
      <c r="X68" s="38"/>
      <c r="Y68" s="38"/>
      <c r="Z68" s="38"/>
      <c r="AA68" s="38"/>
      <c r="AB68" s="38"/>
      <c r="AC68" s="38"/>
    </row>
    <row r="69" spans="2:29" ht="16.5" customHeight="1" x14ac:dyDescent="0.3">
      <c r="B69" s="25">
        <f t="shared" si="0"/>
        <v>1.6420827989088857E-3</v>
      </c>
      <c r="C69" s="26">
        <f>0.157*$E$5^0.785-0.905</f>
        <v>1.3619390172633479</v>
      </c>
      <c r="D69" s="27">
        <f t="shared" si="14"/>
        <v>1.6420827989088858E-2</v>
      </c>
      <c r="E69" s="26">
        <v>10</v>
      </c>
      <c r="F69" s="26">
        <f>$E$5/$D$5/$B$8</f>
        <v>0.55286928494737697</v>
      </c>
      <c r="G69" s="26">
        <f>$D$5*$B$8/($D$5*$B$8-$E$5)</f>
        <v>2.2364824565503389</v>
      </c>
      <c r="H69" s="26">
        <f t="shared" si="15"/>
        <v>0.99540489700199619</v>
      </c>
      <c r="I69" s="28">
        <f t="shared" si="3"/>
        <v>1.6420827989088858E-2</v>
      </c>
      <c r="J69" s="29">
        <f>(1-H69)*$D$5*I69</f>
        <v>2.4934119816989897</v>
      </c>
      <c r="K69" s="27"/>
      <c r="L69" s="30"/>
      <c r="M69" s="31">
        <f>I69-J69/$D$5</f>
        <v>1.6345372593166492E-2</v>
      </c>
      <c r="N69" s="32">
        <f t="shared" si="4"/>
        <v>0.93221281095956399</v>
      </c>
      <c r="O69" s="33">
        <f t="shared" si="5"/>
        <v>0.99344846927077823</v>
      </c>
      <c r="P69" s="69">
        <f t="shared" si="6"/>
        <v>2.4934119816989897</v>
      </c>
      <c r="Q69" s="70">
        <f t="shared" ref="Q69:R69" si="70">M69</f>
        <v>1.6345372593166492E-2</v>
      </c>
      <c r="R69" s="32">
        <f t="shared" si="70"/>
        <v>0.93221281095956399</v>
      </c>
      <c r="S69" s="70">
        <f t="shared" si="10"/>
        <v>1.6345372593166492E-2</v>
      </c>
      <c r="T69" s="25">
        <f t="shared" si="8"/>
        <v>1.5307706217992011E-2</v>
      </c>
      <c r="U69" s="38"/>
      <c r="V69" s="38"/>
      <c r="W69" s="38"/>
      <c r="X69" s="38"/>
      <c r="Y69" s="38"/>
      <c r="Z69" s="38"/>
      <c r="AA69" s="38"/>
      <c r="AB69" s="38"/>
      <c r="AC69" s="38"/>
    </row>
    <row r="70" spans="2:29" ht="16.5" customHeight="1" x14ac:dyDescent="0.3">
      <c r="B70" s="25">
        <f t="shared" si="0"/>
        <v>1.6420827989088857E-3</v>
      </c>
      <c r="C70" s="26">
        <f>0.157*$E$5^0.785-0.905</f>
        <v>1.3619390172633479</v>
      </c>
      <c r="D70" s="27">
        <f t="shared" si="14"/>
        <v>1.6749244548870633E-2</v>
      </c>
      <c r="E70" s="26">
        <v>10.199999999999999</v>
      </c>
      <c r="F70" s="26">
        <f>$E$5/$D$5/$B$8</f>
        <v>0.55286928494737697</v>
      </c>
      <c r="G70" s="26">
        <f>$D$5*$B$8/($D$5*$B$8-$E$5)</f>
        <v>2.2364824565503389</v>
      </c>
      <c r="H70" s="26">
        <f t="shared" si="15"/>
        <v>0.99559377240969671</v>
      </c>
      <c r="I70" s="28">
        <f t="shared" si="3"/>
        <v>1.6749244548870633E-2</v>
      </c>
      <c r="J70" s="29">
        <f>(1-H70)*$D$5*I70</f>
        <v>2.438742175306666</v>
      </c>
      <c r="K70" s="27"/>
      <c r="L70" s="30"/>
      <c r="M70" s="31">
        <f>I70-J70/$D$5</f>
        <v>1.6675443565422662E-2</v>
      </c>
      <c r="N70" s="32">
        <f t="shared" si="4"/>
        <v>0.93362057856305702</v>
      </c>
      <c r="O70" s="33">
        <f t="shared" si="5"/>
        <v>0.99371725339019035</v>
      </c>
      <c r="P70" s="69">
        <f t="shared" si="6"/>
        <v>2.438742175306666</v>
      </c>
      <c r="Q70" s="70">
        <f t="shared" ref="Q70:R70" si="71">M70</f>
        <v>1.6675443565422662E-2</v>
      </c>
      <c r="R70" s="32">
        <f t="shared" si="71"/>
        <v>0.93362057856305702</v>
      </c>
      <c r="S70" s="70">
        <f t="shared" si="10"/>
        <v>1.6675443565422662E-2</v>
      </c>
      <c r="T70" s="25">
        <f t="shared" si="8"/>
        <v>1.5637439386210726E-2</v>
      </c>
      <c r="U70" s="38"/>
      <c r="V70" s="38"/>
      <c r="W70" s="38"/>
      <c r="X70" s="38"/>
      <c r="Y70" s="38"/>
      <c r="Z70" s="38"/>
      <c r="AA70" s="38"/>
      <c r="AB70" s="38"/>
      <c r="AC70" s="38"/>
    </row>
    <row r="71" spans="2:29" ht="16.5" customHeight="1" x14ac:dyDescent="0.3">
      <c r="B71" s="25">
        <f t="shared" si="0"/>
        <v>1.6420827989088857E-3</v>
      </c>
      <c r="C71" s="26">
        <f>0.157*$E$5^0.785-0.905</f>
        <v>1.3619390172633479</v>
      </c>
      <c r="D71" s="27">
        <f t="shared" si="14"/>
        <v>1.7077661108652411E-2</v>
      </c>
      <c r="E71" s="26">
        <v>10.4</v>
      </c>
      <c r="F71" s="26">
        <f>$E$5/$D$5/$B$8</f>
        <v>0.55286928494737697</v>
      </c>
      <c r="G71" s="26">
        <f>$D$5*$B$8/($D$5*$B$8-$E$5)</f>
        <v>2.2364824565503389</v>
      </c>
      <c r="H71" s="26">
        <f t="shared" si="15"/>
        <v>0.9957712609331465</v>
      </c>
      <c r="I71" s="28">
        <f t="shared" si="3"/>
        <v>1.7077661108652411E-2</v>
      </c>
      <c r="J71" s="29">
        <f>(1-H71)*$D$5*I71</f>
        <v>2.3863987831841174</v>
      </c>
      <c r="K71" s="27"/>
      <c r="L71" s="30"/>
      <c r="M71" s="31">
        <f>I71-J71/$D$5</f>
        <v>1.7005444135951769E-2</v>
      </c>
      <c r="N71" s="32">
        <f t="shared" si="4"/>
        <v>0.93497124430797174</v>
      </c>
      <c r="O71" s="33">
        <f t="shared" si="5"/>
        <v>0.99396987269089365</v>
      </c>
      <c r="P71" s="69">
        <f t="shared" si="6"/>
        <v>2.3863987831841174</v>
      </c>
      <c r="Q71" s="70">
        <f t="shared" ref="Q71:R71" si="72">M71</f>
        <v>1.7005444135951769E-2</v>
      </c>
      <c r="R71" s="32">
        <f t="shared" si="72"/>
        <v>0.93497124430797174</v>
      </c>
      <c r="S71" s="70">
        <f t="shared" si="10"/>
        <v>1.7005444135951769E-2</v>
      </c>
      <c r="T71" s="25">
        <f t="shared" si="8"/>
        <v>1.59671220566266E-2</v>
      </c>
      <c r="U71" s="38"/>
      <c r="V71" s="38"/>
      <c r="W71" s="38"/>
      <c r="X71" s="38"/>
      <c r="Y71" s="38"/>
      <c r="Z71" s="38"/>
      <c r="AA71" s="38"/>
      <c r="AB71" s="38"/>
      <c r="AC71" s="38"/>
    </row>
    <row r="72" spans="2:29" ht="15" customHeight="1" x14ac:dyDescent="0.3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71"/>
      <c r="Q72" s="72"/>
      <c r="R72" s="24"/>
      <c r="S72" s="72"/>
      <c r="T72" s="24"/>
      <c r="U72" s="2"/>
      <c r="V72" s="2"/>
      <c r="W72" s="2"/>
      <c r="X72" s="2"/>
      <c r="Y72" s="2"/>
      <c r="Z72" s="2"/>
      <c r="AA72" s="2"/>
      <c r="AB72" s="2"/>
      <c r="AC72" s="2"/>
    </row>
    <row r="73" spans="2:29" ht="15" customHeight="1" x14ac:dyDescent="0.3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71"/>
      <c r="Q73" s="72"/>
      <c r="R73" s="24"/>
      <c r="S73" s="72"/>
      <c r="T73" s="24"/>
      <c r="U73" s="2"/>
      <c r="V73" s="2"/>
      <c r="W73" s="2"/>
      <c r="X73" s="2"/>
      <c r="Y73" s="2"/>
      <c r="Z73" s="2"/>
      <c r="AA73" s="2"/>
      <c r="AB73" s="2"/>
      <c r="AC73" s="2"/>
    </row>
    <row r="74" spans="2:29" ht="25.2" customHeight="1" x14ac:dyDescent="0.3">
      <c r="B74" s="90" t="s">
        <v>40</v>
      </c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2"/>
      <c r="O74" s="105" t="s">
        <v>7</v>
      </c>
      <c r="P74" s="91"/>
      <c r="Q74" s="91"/>
      <c r="R74" s="92"/>
      <c r="S74" s="23" t="s">
        <v>8</v>
      </c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2:29" ht="48" customHeight="1" x14ac:dyDescent="0.3">
      <c r="B75" s="18" t="s">
        <v>23</v>
      </c>
      <c r="C75" s="18" t="s">
        <v>24</v>
      </c>
      <c r="D75" s="18" t="s">
        <v>11</v>
      </c>
      <c r="E75" s="18" t="s">
        <v>12</v>
      </c>
      <c r="F75" s="18" t="s">
        <v>13</v>
      </c>
      <c r="G75" s="18" t="s">
        <v>25</v>
      </c>
      <c r="H75" s="18" t="s">
        <v>26</v>
      </c>
      <c r="I75" s="18" t="s">
        <v>27</v>
      </c>
      <c r="J75" s="18" t="s">
        <v>28</v>
      </c>
      <c r="K75" s="18" t="s">
        <v>29</v>
      </c>
      <c r="L75" s="18" t="s">
        <v>30</v>
      </c>
      <c r="M75" s="18" t="s">
        <v>19</v>
      </c>
      <c r="N75" s="18" t="s">
        <v>20</v>
      </c>
      <c r="O75" s="16" t="s">
        <v>41</v>
      </c>
      <c r="P75" s="109" t="s">
        <v>42</v>
      </c>
      <c r="Q75" s="23" t="s">
        <v>39</v>
      </c>
      <c r="R75" s="110" t="s">
        <v>42</v>
      </c>
      <c r="S75" s="73" t="s">
        <v>31</v>
      </c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2:29" ht="16.5" customHeight="1" x14ac:dyDescent="0.3">
      <c r="B76" s="74">
        <f t="shared" ref="B76:B94" si="73">$F$5/$D$5</f>
        <v>7.7608635152700962E-5</v>
      </c>
      <c r="C76" s="75">
        <f t="shared" ref="C76:C94" si="74">0.312*$F$5^2</f>
        <v>2.0520227223017584</v>
      </c>
      <c r="D76" s="74">
        <f t="shared" ref="D76:D94" si="75">E76*B76</f>
        <v>7.7608635152700962E-5</v>
      </c>
      <c r="E76" s="4">
        <v>1</v>
      </c>
      <c r="F76" s="4">
        <f t="shared" ref="F76:F94" si="76">$F$5/$D$5/$B$76</f>
        <v>1</v>
      </c>
      <c r="G76" s="75">
        <f>1-F76*(1.2-0.2*E76^5)</f>
        <v>0</v>
      </c>
      <c r="H76" s="74">
        <f t="shared" ref="H76:H94" si="77">D76</f>
        <v>7.7608635152700962E-5</v>
      </c>
      <c r="I76" s="76">
        <v>0</v>
      </c>
      <c r="J76" s="77">
        <f t="shared" ref="J76:J94" si="78">LN(1+H76)</f>
        <v>7.7605623758284634E-5</v>
      </c>
      <c r="K76" s="76">
        <f t="shared" ref="K76:K94" si="79">I76*(1+H76)</f>
        <v>0</v>
      </c>
      <c r="L76" s="74">
        <f t="shared" ref="L76:L94" si="80">H76-I76/$D$5</f>
        <v>7.7608635152700962E-5</v>
      </c>
      <c r="M76" s="78">
        <f t="shared" ref="M76:M94" si="81">1-(I76/$D$5/H76)^0.5</f>
        <v>1</v>
      </c>
      <c r="N76" s="78">
        <f t="shared" ref="N76:N94" si="82">1-(I76/$D$5)/(0.1*L76*(1/0.15-1)+I76/$D$5)</f>
        <v>1</v>
      </c>
      <c r="O76" s="79">
        <f t="shared" ref="O76:O94" si="83">I76</f>
        <v>0</v>
      </c>
      <c r="P76" s="35">
        <f t="shared" ref="P76:Q76" si="84">L76</f>
        <v>7.7608635152700962E-5</v>
      </c>
      <c r="Q76" s="37">
        <f t="shared" si="84"/>
        <v>1</v>
      </c>
      <c r="R76" s="80">
        <f t="shared" ref="R76:R94" si="85">L76</f>
        <v>7.7608635152700962E-5</v>
      </c>
      <c r="S76" s="6" t="e">
        <f>L76-Q76*O76/((1-Q76)*$D$5)</f>
        <v>#DIV/0!</v>
      </c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2:29" ht="16.5" customHeight="1" x14ac:dyDescent="0.3">
      <c r="B77" s="74">
        <f t="shared" si="73"/>
        <v>7.7608635152700962E-5</v>
      </c>
      <c r="C77" s="75">
        <f t="shared" si="74"/>
        <v>2.0520227223017584</v>
      </c>
      <c r="D77" s="74">
        <f t="shared" si="75"/>
        <v>9.3130362183241146E-5</v>
      </c>
      <c r="E77" s="4">
        <v>1.2</v>
      </c>
      <c r="F77" s="4">
        <f t="shared" si="76"/>
        <v>1</v>
      </c>
      <c r="G77" s="75">
        <f t="shared" ref="G77:G94" si="86">1-F77/(C77*(E77-1)^1.7+E77)</f>
        <v>0.24982650350746183</v>
      </c>
      <c r="H77" s="74">
        <f t="shared" si="77"/>
        <v>9.3130362183241146E-5</v>
      </c>
      <c r="I77" s="76">
        <f t="shared" ref="I77:I94" si="87">(1-G77)*$D$5*D77</f>
        <v>2.3086428292698464</v>
      </c>
      <c r="J77" s="77">
        <f t="shared" si="78"/>
        <v>9.3126025820218267E-5</v>
      </c>
      <c r="K77" s="76">
        <f t="shared" si="79"/>
        <v>2.308857834012688</v>
      </c>
      <c r="L77" s="74">
        <f t="shared" si="80"/>
        <v>2.3266432754622695E-5</v>
      </c>
      <c r="M77" s="78">
        <f t="shared" si="81"/>
        <v>0.13387443376116759</v>
      </c>
      <c r="N77" s="78">
        <f t="shared" si="82"/>
        <v>0.15875485963662395</v>
      </c>
      <c r="O77" s="79">
        <f t="shared" si="83"/>
        <v>2.3086428292698464</v>
      </c>
      <c r="P77" s="35">
        <f t="shared" ref="P77:Q77" si="88">L77</f>
        <v>2.3266432754622695E-5</v>
      </c>
      <c r="Q77" s="37">
        <f t="shared" si="88"/>
        <v>0.13387443376116759</v>
      </c>
      <c r="R77" s="80">
        <f t="shared" si="85"/>
        <v>2.3266432754622695E-5</v>
      </c>
      <c r="S77" s="6">
        <f t="shared" ref="S76:S94" si="89">L77-Q77*O77/((1-Q77)*$D$5)</f>
        <v>1.2467774503253863E-5</v>
      </c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2:29" ht="16.5" customHeight="1" x14ac:dyDescent="0.3">
      <c r="B78" s="74">
        <f t="shared" si="73"/>
        <v>7.7608635152700962E-5</v>
      </c>
      <c r="C78" s="75">
        <f t="shared" si="74"/>
        <v>2.0520227223017584</v>
      </c>
      <c r="D78" s="74">
        <f t="shared" si="75"/>
        <v>1.0865208921378134E-4</v>
      </c>
      <c r="E78" s="4">
        <v>1.4</v>
      </c>
      <c r="F78" s="4">
        <f t="shared" si="76"/>
        <v>1</v>
      </c>
      <c r="G78" s="75">
        <f t="shared" si="86"/>
        <v>0.45420787451178624</v>
      </c>
      <c r="H78" s="74">
        <f t="shared" si="77"/>
        <v>1.0865208921378134E-4</v>
      </c>
      <c r="I78" s="76">
        <f t="shared" si="87"/>
        <v>1.9596074727383468</v>
      </c>
      <c r="J78" s="77">
        <f t="shared" si="78"/>
        <v>1.0864618700301026E-4</v>
      </c>
      <c r="K78" s="76">
        <f t="shared" si="79"/>
        <v>1.9598203881842986</v>
      </c>
      <c r="L78" s="74">
        <f t="shared" si="80"/>
        <v>4.9350634503056602E-5</v>
      </c>
      <c r="M78" s="78">
        <f t="shared" si="81"/>
        <v>0.26122254671097755</v>
      </c>
      <c r="N78" s="78">
        <f t="shared" si="82"/>
        <v>0.32045812360728165</v>
      </c>
      <c r="O78" s="79">
        <f t="shared" si="83"/>
        <v>1.9596074727383468</v>
      </c>
      <c r="P78" s="35">
        <f t="shared" ref="P78:Q78" si="90">L78</f>
        <v>4.9350634503056602E-5</v>
      </c>
      <c r="Q78" s="37">
        <f t="shared" si="90"/>
        <v>0.26122254671097755</v>
      </c>
      <c r="R78" s="80">
        <f t="shared" si="85"/>
        <v>4.9350634503056602E-5</v>
      </c>
      <c r="S78" s="6">
        <f t="shared" si="89"/>
        <v>2.8382375449892296E-5</v>
      </c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2:29" ht="16.5" customHeight="1" x14ac:dyDescent="0.3">
      <c r="B79" s="74">
        <f t="shared" si="73"/>
        <v>7.7608635152700962E-5</v>
      </c>
      <c r="C79" s="75">
        <f t="shared" si="74"/>
        <v>2.0520227223017584</v>
      </c>
      <c r="D79" s="74">
        <f t="shared" si="75"/>
        <v>1.2417381624432156E-4</v>
      </c>
      <c r="E79" s="4">
        <v>1.6</v>
      </c>
      <c r="F79" s="4">
        <f t="shared" si="76"/>
        <v>1</v>
      </c>
      <c r="G79" s="75">
        <f t="shared" si="86"/>
        <v>0.59367294337875931</v>
      </c>
      <c r="H79" s="74">
        <f t="shared" si="77"/>
        <v>1.2417381624432156E-4</v>
      </c>
      <c r="I79" s="76">
        <f t="shared" si="87"/>
        <v>1.6672837239081377</v>
      </c>
      <c r="J79" s="77">
        <f t="shared" si="78"/>
        <v>1.2416610731413749E-4</v>
      </c>
      <c r="K79" s="76">
        <f t="shared" si="79"/>
        <v>1.6674907568908974</v>
      </c>
      <c r="L79" s="74">
        <f t="shared" si="80"/>
        <v>7.3718634980339564E-5</v>
      </c>
      <c r="M79" s="78">
        <f t="shared" si="81"/>
        <v>0.36256211548007233</v>
      </c>
      <c r="N79" s="78">
        <f t="shared" si="82"/>
        <v>0.45293627219455201</v>
      </c>
      <c r="O79" s="79">
        <f t="shared" si="83"/>
        <v>1.6672837239081377</v>
      </c>
      <c r="P79" s="35">
        <f t="shared" ref="P79:Q79" si="91">L79</f>
        <v>7.3718634980339564E-5</v>
      </c>
      <c r="Q79" s="37">
        <f t="shared" si="91"/>
        <v>0.36256211548007233</v>
      </c>
      <c r="R79" s="80">
        <f t="shared" si="85"/>
        <v>7.3718634980339564E-5</v>
      </c>
      <c r="S79" s="6">
        <f t="shared" si="89"/>
        <v>4.5020721504774978E-5</v>
      </c>
      <c r="T79" s="2"/>
      <c r="U79" s="2"/>
      <c r="V79" s="2"/>
      <c r="W79" s="2"/>
      <c r="X79" s="2"/>
      <c r="Y79" s="2"/>
      <c r="Z79" s="2"/>
      <c r="AA79" s="81" t="s">
        <v>32</v>
      </c>
      <c r="AB79" s="2"/>
      <c r="AC79" s="2"/>
    </row>
    <row r="80" spans="2:29" ht="16.5" customHeight="1" x14ac:dyDescent="0.3">
      <c r="B80" s="74">
        <f t="shared" si="73"/>
        <v>7.7608635152700962E-5</v>
      </c>
      <c r="C80" s="75">
        <f t="shared" si="74"/>
        <v>2.0520227223017584</v>
      </c>
      <c r="D80" s="74">
        <f t="shared" si="75"/>
        <v>1.3969554327486174E-4</v>
      </c>
      <c r="E80" s="4">
        <v>1.8</v>
      </c>
      <c r="F80" s="4">
        <f t="shared" si="76"/>
        <v>1</v>
      </c>
      <c r="G80" s="75">
        <f t="shared" si="86"/>
        <v>0.6879115631714452</v>
      </c>
      <c r="H80" s="74">
        <f t="shared" si="77"/>
        <v>1.3969554327486174E-4</v>
      </c>
      <c r="I80" s="76">
        <f t="shared" si="87"/>
        <v>1.4406681957260641</v>
      </c>
      <c r="J80" s="77">
        <f t="shared" si="78"/>
        <v>1.3968578676107644E-4</v>
      </c>
      <c r="K80" s="76">
        <f t="shared" si="79"/>
        <v>1.440869450652345</v>
      </c>
      <c r="L80" s="74">
        <f t="shared" si="80"/>
        <v>9.6098179542294417E-5</v>
      </c>
      <c r="M80" s="78">
        <f t="shared" si="81"/>
        <v>0.44135124019778338</v>
      </c>
      <c r="N80" s="78">
        <f t="shared" si="82"/>
        <v>0.55536939957758813</v>
      </c>
      <c r="O80" s="79">
        <f t="shared" si="83"/>
        <v>1.4406681957260641</v>
      </c>
      <c r="P80" s="35">
        <f t="shared" ref="P80:Q80" si="92">L80</f>
        <v>9.6098179542294417E-5</v>
      </c>
      <c r="Q80" s="37">
        <f t="shared" si="92"/>
        <v>0.44135124019778338</v>
      </c>
      <c r="R80" s="80">
        <f t="shared" si="85"/>
        <v>9.6098179542294417E-5</v>
      </c>
      <c r="S80" s="6">
        <f t="shared" si="89"/>
        <v>6.1654801274463341E-5</v>
      </c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 ht="16.5" customHeight="1" x14ac:dyDescent="0.3">
      <c r="B81" s="74">
        <f t="shared" si="73"/>
        <v>7.7608635152700962E-5</v>
      </c>
      <c r="C81" s="75">
        <f t="shared" si="74"/>
        <v>2.0520227223017584</v>
      </c>
      <c r="D81" s="74">
        <f t="shared" si="75"/>
        <v>1.5521727030540192E-4</v>
      </c>
      <c r="E81" s="4">
        <v>2</v>
      </c>
      <c r="F81" s="4">
        <f t="shared" si="76"/>
        <v>1</v>
      </c>
      <c r="G81" s="75">
        <f t="shared" si="86"/>
        <v>0.75320967612147349</v>
      </c>
      <c r="H81" s="74">
        <f t="shared" si="77"/>
        <v>1.5521727030540192E-4</v>
      </c>
      <c r="I81" s="76">
        <f t="shared" si="87"/>
        <v>1.2658198719345861</v>
      </c>
      <c r="J81" s="77">
        <f t="shared" si="78"/>
        <v>1.5520522535130327E-4</v>
      </c>
      <c r="K81" s="76">
        <f t="shared" si="79"/>
        <v>1.2660163490398062</v>
      </c>
      <c r="L81" s="74">
        <f t="shared" si="80"/>
        <v>1.1691114989519099E-4</v>
      </c>
      <c r="M81" s="78">
        <f t="shared" si="81"/>
        <v>0.50322004481005234</v>
      </c>
      <c r="N81" s="78">
        <f t="shared" si="82"/>
        <v>0.63362978751852506</v>
      </c>
      <c r="O81" s="79">
        <f t="shared" si="83"/>
        <v>1.2658198719345861</v>
      </c>
      <c r="P81" s="35">
        <f t="shared" ref="P81:Q81" si="93">L81</f>
        <v>1.1691114989519099E-4</v>
      </c>
      <c r="Q81" s="37">
        <f t="shared" si="93"/>
        <v>0.50322004481005234</v>
      </c>
      <c r="R81" s="80">
        <f t="shared" si="85"/>
        <v>1.1691114989519099E-4</v>
      </c>
      <c r="S81" s="6">
        <f t="shared" si="89"/>
        <v>7.8108441718378337E-5</v>
      </c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 ht="16.5" customHeight="1" x14ac:dyDescent="0.3">
      <c r="B82" s="74">
        <f t="shared" si="73"/>
        <v>7.7608635152700962E-5</v>
      </c>
      <c r="C82" s="75">
        <f t="shared" si="74"/>
        <v>2.0520227223017584</v>
      </c>
      <c r="D82" s="74">
        <f t="shared" si="75"/>
        <v>1.7073899733594213E-4</v>
      </c>
      <c r="E82" s="4">
        <v>2.2000000000000002</v>
      </c>
      <c r="F82" s="4">
        <f t="shared" si="76"/>
        <v>1</v>
      </c>
      <c r="G82" s="75">
        <f t="shared" si="86"/>
        <v>0.79990515693162245</v>
      </c>
      <c r="H82" s="74">
        <f t="shared" si="77"/>
        <v>1.7073899733594213E-4</v>
      </c>
      <c r="I82" s="76">
        <f t="shared" si="87"/>
        <v>1.1289439031146136</v>
      </c>
      <c r="J82" s="77">
        <f t="shared" si="78"/>
        <v>1.7072442309229376E-4</v>
      </c>
      <c r="K82" s="76">
        <f t="shared" si="79"/>
        <v>1.12913665786468</v>
      </c>
      <c r="L82" s="74">
        <f t="shared" si="80"/>
        <v>1.3657500445835466E-4</v>
      </c>
      <c r="M82" s="78">
        <f t="shared" si="81"/>
        <v>0.55268037929420355</v>
      </c>
      <c r="N82" s="78">
        <f t="shared" si="82"/>
        <v>0.69375164795320365</v>
      </c>
      <c r="O82" s="79">
        <f t="shared" si="83"/>
        <v>1.1289439031146136</v>
      </c>
      <c r="P82" s="35">
        <f t="shared" ref="P82:Q82" si="94">L82</f>
        <v>1.3657500445835466E-4</v>
      </c>
      <c r="Q82" s="37">
        <f t="shared" si="94"/>
        <v>0.55268037929420355</v>
      </c>
      <c r="R82" s="80">
        <f t="shared" si="85"/>
        <v>1.3657500445835466E-4</v>
      </c>
      <c r="S82" s="6">
        <f t="shared" si="89"/>
        <v>9.4364093807940534E-5</v>
      </c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 ht="16.5" customHeight="1" x14ac:dyDescent="0.3">
      <c r="B83" s="74">
        <f t="shared" si="73"/>
        <v>7.7608635152700962E-5</v>
      </c>
      <c r="C83" s="75">
        <f t="shared" si="74"/>
        <v>2.0520227223017584</v>
      </c>
      <c r="D83" s="74">
        <f t="shared" si="75"/>
        <v>1.8626072436648229E-4</v>
      </c>
      <c r="E83" s="4">
        <v>2.4</v>
      </c>
      <c r="F83" s="4">
        <f t="shared" si="76"/>
        <v>1</v>
      </c>
      <c r="G83" s="75">
        <f t="shared" si="86"/>
        <v>0.83432184287072086</v>
      </c>
      <c r="H83" s="74">
        <f t="shared" si="77"/>
        <v>1.8626072436648229E-4</v>
      </c>
      <c r="I83" s="76">
        <f t="shared" si="87"/>
        <v>1.0197419429278858</v>
      </c>
      <c r="J83" s="77">
        <f t="shared" si="78"/>
        <v>1.8624337999152341E-4</v>
      </c>
      <c r="K83" s="76">
        <f t="shared" si="79"/>
        <v>1.0199318808008424</v>
      </c>
      <c r="L83" s="74">
        <f t="shared" si="80"/>
        <v>1.554013908078789E-4</v>
      </c>
      <c r="M83" s="78">
        <f t="shared" si="81"/>
        <v>0.59296418200694045</v>
      </c>
      <c r="N83" s="78">
        <f t="shared" si="82"/>
        <v>0.74050368329721306</v>
      </c>
      <c r="O83" s="79">
        <f t="shared" si="83"/>
        <v>1.0197419429278858</v>
      </c>
      <c r="P83" s="35">
        <f t="shared" ref="P83:Q83" si="95">L83</f>
        <v>1.554013908078789E-4</v>
      </c>
      <c r="Q83" s="37">
        <f t="shared" si="95"/>
        <v>0.59296418200694045</v>
      </c>
      <c r="R83" s="80">
        <f t="shared" si="85"/>
        <v>1.554013908078789E-4</v>
      </c>
      <c r="S83" s="6">
        <f t="shared" si="89"/>
        <v>1.1044593806399137E-4</v>
      </c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 ht="16.5" customHeight="1" x14ac:dyDescent="0.3">
      <c r="B84" s="74">
        <f t="shared" si="73"/>
        <v>7.7608635152700962E-5</v>
      </c>
      <c r="C84" s="75">
        <f t="shared" si="74"/>
        <v>2.0520227223017584</v>
      </c>
      <c r="D84" s="74">
        <f t="shared" si="75"/>
        <v>2.017824513970225E-4</v>
      </c>
      <c r="E84" s="4">
        <v>2.6</v>
      </c>
      <c r="F84" s="4">
        <f t="shared" si="76"/>
        <v>1</v>
      </c>
      <c r="G84" s="75">
        <f t="shared" si="86"/>
        <v>0.86038051579999975</v>
      </c>
      <c r="H84" s="74">
        <f t="shared" si="77"/>
        <v>2.017824513970225E-4</v>
      </c>
      <c r="I84" s="76">
        <f t="shared" si="87"/>
        <v>0.93096459083861816</v>
      </c>
      <c r="J84" s="77">
        <f t="shared" si="78"/>
        <v>2.0176209605646733E-4</v>
      </c>
      <c r="K84" s="76">
        <f t="shared" si="79"/>
        <v>0.93115244315592149</v>
      </c>
      <c r="L84" s="74">
        <f t="shared" si="80"/>
        <v>1.7360968961235862E-4</v>
      </c>
      <c r="M84" s="78">
        <f t="shared" si="81"/>
        <v>0.62634309293149648</v>
      </c>
      <c r="N84" s="78">
        <f t="shared" si="82"/>
        <v>0.77738120320912685</v>
      </c>
      <c r="O84" s="79">
        <f t="shared" si="83"/>
        <v>0.93096459083861816</v>
      </c>
      <c r="P84" s="35">
        <f t="shared" ref="P84:Q84" si="96">L84</f>
        <v>1.7360968961235862E-4</v>
      </c>
      <c r="Q84" s="37">
        <f t="shared" si="96"/>
        <v>0.62634309293149648</v>
      </c>
      <c r="R84" s="80">
        <f t="shared" si="85"/>
        <v>1.7360968961235862E-4</v>
      </c>
      <c r="S84" s="6">
        <f t="shared" si="89"/>
        <v>1.2638504470731046E-4</v>
      </c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2:29" ht="16.5" customHeight="1" x14ac:dyDescent="0.3">
      <c r="B85" s="74">
        <f t="shared" si="73"/>
        <v>7.7608635152700962E-5</v>
      </c>
      <c r="C85" s="75">
        <f t="shared" si="74"/>
        <v>2.0520227223017584</v>
      </c>
      <c r="D85" s="74">
        <f t="shared" si="75"/>
        <v>2.1730417842756269E-4</v>
      </c>
      <c r="E85" s="4">
        <v>2.8</v>
      </c>
      <c r="F85" s="4">
        <f t="shared" si="76"/>
        <v>1</v>
      </c>
      <c r="G85" s="75">
        <f t="shared" si="86"/>
        <v>0.88057881365800605</v>
      </c>
      <c r="H85" s="74">
        <f t="shared" si="77"/>
        <v>2.1730417842756269E-4</v>
      </c>
      <c r="I85" s="76">
        <f t="shared" si="87"/>
        <v>0.85753765300193407</v>
      </c>
      <c r="J85" s="77">
        <f t="shared" si="78"/>
        <v>2.1728057129437824E-4</v>
      </c>
      <c r="K85" s="76">
        <f t="shared" si="79"/>
        <v>0.85772399951709033</v>
      </c>
      <c r="L85" s="74">
        <f t="shared" si="80"/>
        <v>1.9135345564267082E-4</v>
      </c>
      <c r="M85" s="78">
        <f t="shared" si="81"/>
        <v>0.65442629390824025</v>
      </c>
      <c r="N85" s="78">
        <f t="shared" si="82"/>
        <v>0.80689177542715806</v>
      </c>
      <c r="O85" s="79">
        <f t="shared" si="83"/>
        <v>0.85753765300193407</v>
      </c>
      <c r="P85" s="35">
        <f t="shared" ref="P85:Q85" si="97">L85</f>
        <v>1.9135345564267082E-4</v>
      </c>
      <c r="Q85" s="37">
        <f t="shared" si="97"/>
        <v>0.65442629390824025</v>
      </c>
      <c r="R85" s="80">
        <f t="shared" si="85"/>
        <v>1.9135345564267082E-4</v>
      </c>
      <c r="S85" s="6">
        <f t="shared" si="89"/>
        <v>1.4220956813912482E-4</v>
      </c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2:29" ht="16.5" customHeight="1" x14ac:dyDescent="0.3">
      <c r="B86" s="74">
        <f t="shared" si="73"/>
        <v>7.7608635152700962E-5</v>
      </c>
      <c r="C86" s="75">
        <f t="shared" si="74"/>
        <v>2.0520227223017584</v>
      </c>
      <c r="D86" s="74">
        <f t="shared" si="75"/>
        <v>2.328259054581029E-4</v>
      </c>
      <c r="E86" s="4">
        <v>3</v>
      </c>
      <c r="F86" s="4">
        <f t="shared" si="76"/>
        <v>1</v>
      </c>
      <c r="G86" s="75">
        <f t="shared" si="86"/>
        <v>0.89655573521713727</v>
      </c>
      <c r="H86" s="74">
        <f t="shared" si="77"/>
        <v>2.328259054581029E-4</v>
      </c>
      <c r="I86" s="76">
        <f t="shared" si="87"/>
        <v>0.79586875981569294</v>
      </c>
      <c r="J86" s="77">
        <f t="shared" si="78"/>
        <v>2.3279880571317458E-4</v>
      </c>
      <c r="K86" s="76">
        <f t="shared" si="79"/>
        <v>0.79605405868032275</v>
      </c>
      <c r="L86" s="74">
        <f t="shared" si="80"/>
        <v>2.0874140084558513E-4</v>
      </c>
      <c r="M86" s="78">
        <f t="shared" si="81"/>
        <v>0.6783724750851341</v>
      </c>
      <c r="N86" s="78">
        <f t="shared" si="82"/>
        <v>0.83083314629456329</v>
      </c>
      <c r="O86" s="79">
        <f t="shared" si="83"/>
        <v>0.79586875981569294</v>
      </c>
      <c r="P86" s="35">
        <f t="shared" ref="P86:Q86" si="98">L86</f>
        <v>2.0874140084558513E-4</v>
      </c>
      <c r="Q86" s="37">
        <f t="shared" si="98"/>
        <v>0.6783724750851341</v>
      </c>
      <c r="R86" s="80">
        <f t="shared" si="85"/>
        <v>2.0874140084558513E-4</v>
      </c>
      <c r="S86" s="6">
        <f t="shared" si="89"/>
        <v>1.5794268574955068E-4</v>
      </c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2:29" ht="16.5" customHeight="1" x14ac:dyDescent="0.3">
      <c r="B87" s="74">
        <f t="shared" si="73"/>
        <v>7.7608635152700962E-5</v>
      </c>
      <c r="C87" s="75">
        <f t="shared" si="74"/>
        <v>2.0520227223017584</v>
      </c>
      <c r="D87" s="74">
        <f t="shared" si="75"/>
        <v>3.1043454061080385E-4</v>
      </c>
      <c r="E87" s="4">
        <v>4</v>
      </c>
      <c r="F87" s="4">
        <f t="shared" si="76"/>
        <v>1</v>
      </c>
      <c r="G87" s="75">
        <f t="shared" si="86"/>
        <v>0.9421388685561054</v>
      </c>
      <c r="H87" s="74">
        <f t="shared" si="77"/>
        <v>3.1043454061080385E-4</v>
      </c>
      <c r="I87" s="76">
        <f t="shared" si="87"/>
        <v>0.59355463247701312</v>
      </c>
      <c r="J87" s="77">
        <f t="shared" si="78"/>
        <v>3.1038636577868789E-4</v>
      </c>
      <c r="K87" s="76">
        <f t="shared" si="79"/>
        <v>0.59373889233667354</v>
      </c>
      <c r="L87" s="74">
        <f t="shared" si="80"/>
        <v>2.924724468517971E-4</v>
      </c>
      <c r="M87" s="78">
        <f t="shared" si="81"/>
        <v>0.75945659135221644</v>
      </c>
      <c r="N87" s="78">
        <f t="shared" si="82"/>
        <v>0.90221862863754909</v>
      </c>
      <c r="O87" s="79">
        <f t="shared" si="83"/>
        <v>0.59355463247701312</v>
      </c>
      <c r="P87" s="35">
        <f t="shared" ref="P87:Q87" si="99">L87</f>
        <v>2.924724468517971E-4</v>
      </c>
      <c r="Q87" s="37">
        <f t="shared" si="99"/>
        <v>0.75945659135221644</v>
      </c>
      <c r="R87" s="80">
        <f t="shared" si="85"/>
        <v>2.924724468517971E-4</v>
      </c>
      <c r="S87" s="6">
        <f t="shared" si="89"/>
        <v>2.357615580502723E-4</v>
      </c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2:29" ht="16.5" customHeight="1" x14ac:dyDescent="0.3">
      <c r="B88" s="74">
        <f t="shared" si="73"/>
        <v>7.7608635152700962E-5</v>
      </c>
      <c r="C88" s="75">
        <f t="shared" si="74"/>
        <v>2.0520227223017584</v>
      </c>
      <c r="D88" s="74">
        <f t="shared" si="75"/>
        <v>3.880431757635048E-4</v>
      </c>
      <c r="E88" s="4">
        <v>5</v>
      </c>
      <c r="F88" s="4">
        <f t="shared" si="76"/>
        <v>1</v>
      </c>
      <c r="G88" s="75">
        <f t="shared" si="86"/>
        <v>0.96249242589110151</v>
      </c>
      <c r="H88" s="74">
        <f t="shared" si="77"/>
        <v>3.880431757635048E-4</v>
      </c>
      <c r="I88" s="76">
        <f t="shared" si="87"/>
        <v>0.48095314181029347</v>
      </c>
      <c r="J88" s="77">
        <f t="shared" si="78"/>
        <v>3.8796790648152691E-4</v>
      </c>
      <c r="K88" s="76">
        <f t="shared" si="79"/>
        <v>0.48113977239483496</v>
      </c>
      <c r="L88" s="74">
        <f t="shared" si="80"/>
        <v>3.7348861759110282E-4</v>
      </c>
      <c r="M88" s="78">
        <f t="shared" si="81"/>
        <v>0.80633127741192046</v>
      </c>
      <c r="N88" s="78">
        <f t="shared" si="82"/>
        <v>0.93565570334766401</v>
      </c>
      <c r="O88" s="79">
        <f t="shared" si="83"/>
        <v>0.48095314181029347</v>
      </c>
      <c r="P88" s="35">
        <f t="shared" ref="P88:Q88" si="100">L88</f>
        <v>3.7348861759110282E-4</v>
      </c>
      <c r="Q88" s="37">
        <f t="shared" si="100"/>
        <v>0.80633127741192046</v>
      </c>
      <c r="R88" s="80">
        <f t="shared" si="85"/>
        <v>3.7348861759110282E-4</v>
      </c>
      <c r="S88" s="6">
        <f t="shared" si="89"/>
        <v>3.1289134960436524E-4</v>
      </c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2:29" ht="16.5" customHeight="1" x14ac:dyDescent="0.3">
      <c r="B89" s="74">
        <f t="shared" si="73"/>
        <v>7.7608635152700962E-5</v>
      </c>
      <c r="C89" s="75">
        <f t="shared" si="74"/>
        <v>2.0520227223017584</v>
      </c>
      <c r="D89" s="74">
        <f t="shared" si="75"/>
        <v>4.656518109162058E-4</v>
      </c>
      <c r="E89" s="4">
        <v>6</v>
      </c>
      <c r="F89" s="4">
        <f t="shared" si="76"/>
        <v>1</v>
      </c>
      <c r="G89" s="75">
        <f t="shared" si="86"/>
        <v>0.97344252892109318</v>
      </c>
      <c r="H89" s="74">
        <f t="shared" si="77"/>
        <v>4.656518109162058E-4</v>
      </c>
      <c r="I89" s="76">
        <f t="shared" si="87"/>
        <v>0.40865023528906713</v>
      </c>
      <c r="J89" s="77">
        <f t="shared" si="78"/>
        <v>4.6554342875604598E-4</v>
      </c>
      <c r="K89" s="76">
        <f t="shared" si="79"/>
        <v>0.40884052401116083</v>
      </c>
      <c r="L89" s="74">
        <f t="shared" si="80"/>
        <v>4.5328527641495808E-4</v>
      </c>
      <c r="M89" s="78">
        <f t="shared" si="81"/>
        <v>0.83703536862586769</v>
      </c>
      <c r="N89" s="78">
        <f t="shared" si="82"/>
        <v>0.95406671771982876</v>
      </c>
      <c r="O89" s="79">
        <f t="shared" si="83"/>
        <v>0.40865023528906713</v>
      </c>
      <c r="P89" s="35">
        <f t="shared" ref="P89:Q89" si="101">L89</f>
        <v>4.5328527641495808E-4</v>
      </c>
      <c r="Q89" s="37">
        <f t="shared" si="101"/>
        <v>0.83703536862586769</v>
      </c>
      <c r="R89" s="80">
        <f t="shared" si="85"/>
        <v>4.5328527641495808E-4</v>
      </c>
      <c r="S89" s="6">
        <f t="shared" si="89"/>
        <v>3.8976703520154921E-4</v>
      </c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2:29" ht="16.5" customHeight="1" x14ac:dyDescent="0.3">
      <c r="B90" s="74">
        <f t="shared" si="73"/>
        <v>7.7608635152700962E-5</v>
      </c>
      <c r="C90" s="75">
        <f t="shared" si="74"/>
        <v>2.0520227223017584</v>
      </c>
      <c r="D90" s="74">
        <f t="shared" si="75"/>
        <v>5.4326044606890669E-4</v>
      </c>
      <c r="E90" s="4">
        <v>7</v>
      </c>
      <c r="F90" s="4">
        <f t="shared" si="76"/>
        <v>1</v>
      </c>
      <c r="G90" s="75">
        <f t="shared" si="86"/>
        <v>0.98006213112925988</v>
      </c>
      <c r="H90" s="74">
        <f t="shared" si="77"/>
        <v>5.4326044606890669E-4</v>
      </c>
      <c r="I90" s="76">
        <f t="shared" si="87"/>
        <v>0.35792378641072303</v>
      </c>
      <c r="J90" s="77">
        <f t="shared" si="78"/>
        <v>5.4311293353549424E-4</v>
      </c>
      <c r="K90" s="76">
        <f t="shared" si="79"/>
        <v>0.35811823224658718</v>
      </c>
      <c r="L90" s="74">
        <f t="shared" si="80"/>
        <v>5.3242899053252508E-4</v>
      </c>
      <c r="M90" s="78">
        <f t="shared" si="81"/>
        <v>0.85879848134407299</v>
      </c>
      <c r="N90" s="78">
        <f t="shared" si="82"/>
        <v>0.96534391320940283</v>
      </c>
      <c r="O90" s="79">
        <f t="shared" si="83"/>
        <v>0.35792378641072303</v>
      </c>
      <c r="P90" s="35">
        <f t="shared" ref="P90:Q90" si="102">L90</f>
        <v>5.3242899053252508E-4</v>
      </c>
      <c r="Q90" s="37">
        <f t="shared" si="102"/>
        <v>0.85879848134407299</v>
      </c>
      <c r="R90" s="80">
        <f t="shared" si="85"/>
        <v>5.3242899053252508E-4</v>
      </c>
      <c r="S90" s="6">
        <f t="shared" si="89"/>
        <v>4.6655124605828074E-4</v>
      </c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2:29" ht="16.5" customHeight="1" x14ac:dyDescent="0.3">
      <c r="B91" s="74">
        <f t="shared" si="73"/>
        <v>7.7608635152700962E-5</v>
      </c>
      <c r="C91" s="75">
        <f t="shared" si="74"/>
        <v>2.0520227223017584</v>
      </c>
      <c r="D91" s="74">
        <f t="shared" si="75"/>
        <v>6.2086908122160769E-4</v>
      </c>
      <c r="E91" s="4">
        <v>8</v>
      </c>
      <c r="F91" s="4">
        <f t="shared" si="76"/>
        <v>1</v>
      </c>
      <c r="G91" s="75">
        <f t="shared" si="86"/>
        <v>0.98439579075429828</v>
      </c>
      <c r="H91" s="74">
        <f t="shared" si="77"/>
        <v>6.2086908122160769E-4</v>
      </c>
      <c r="I91" s="76">
        <f t="shared" si="87"/>
        <v>0.32014412621390925</v>
      </c>
      <c r="J91" s="77">
        <f t="shared" si="78"/>
        <v>6.2067642175356948E-4</v>
      </c>
      <c r="K91" s="76">
        <f t="shared" si="79"/>
        <v>0.32034289380341013</v>
      </c>
      <c r="L91" s="74">
        <f t="shared" si="80"/>
        <v>6.111809101640392E-4</v>
      </c>
      <c r="M91" s="78">
        <f t="shared" si="81"/>
        <v>0.87508319069996343</v>
      </c>
      <c r="N91" s="78">
        <f t="shared" si="82"/>
        <v>0.97278787242087639</v>
      </c>
      <c r="O91" s="79">
        <f t="shared" si="83"/>
        <v>0.32014412621390925</v>
      </c>
      <c r="P91" s="35">
        <f t="shared" ref="P91:Q91" si="103">L91</f>
        <v>6.111809101640392E-4</v>
      </c>
      <c r="Q91" s="37">
        <f t="shared" si="103"/>
        <v>0.87508319069996343</v>
      </c>
      <c r="R91" s="80">
        <f t="shared" si="85"/>
        <v>6.111809101640392E-4</v>
      </c>
      <c r="S91" s="6">
        <f t="shared" si="89"/>
        <v>5.4331209660235915E-4</v>
      </c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2:29" ht="16.5" customHeight="1" x14ac:dyDescent="0.3">
      <c r="B92" s="74">
        <f t="shared" si="73"/>
        <v>7.7608635152700962E-5</v>
      </c>
      <c r="C92" s="75">
        <f t="shared" si="74"/>
        <v>2.0520227223017584</v>
      </c>
      <c r="D92" s="74">
        <f t="shared" si="75"/>
        <v>6.984777163743087E-4</v>
      </c>
      <c r="E92" s="4">
        <v>9</v>
      </c>
      <c r="F92" s="4">
        <f t="shared" si="76"/>
        <v>1</v>
      </c>
      <c r="G92" s="75">
        <f t="shared" si="86"/>
        <v>0.98740200522923138</v>
      </c>
      <c r="H92" s="74">
        <f t="shared" si="77"/>
        <v>6.984777163743087E-4</v>
      </c>
      <c r="I92" s="76">
        <f t="shared" si="87"/>
        <v>0.29077543821561108</v>
      </c>
      <c r="J92" s="77">
        <f t="shared" si="78"/>
        <v>6.9823389434375209E-4</v>
      </c>
      <c r="K92" s="76">
        <f t="shared" si="79"/>
        <v>0.29097853837967369</v>
      </c>
      <c r="L92" s="74">
        <f t="shared" si="80"/>
        <v>6.8967829775592679E-4</v>
      </c>
      <c r="M92" s="78">
        <f t="shared" si="81"/>
        <v>0.88775921075309294</v>
      </c>
      <c r="N92" s="78">
        <f t="shared" si="82"/>
        <v>0.97798037630768431</v>
      </c>
      <c r="O92" s="79">
        <f t="shared" si="83"/>
        <v>0.29077543821561108</v>
      </c>
      <c r="P92" s="35">
        <f t="shared" ref="P92:Q92" si="104">L92</f>
        <v>6.8967829775592679E-4</v>
      </c>
      <c r="Q92" s="37">
        <f t="shared" si="104"/>
        <v>0.88775921075309294</v>
      </c>
      <c r="R92" s="80">
        <f t="shared" si="85"/>
        <v>6.8967829775592679E-4</v>
      </c>
      <c r="S92" s="6">
        <f t="shared" si="89"/>
        <v>6.2008002621707892E-4</v>
      </c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2:29" ht="16.5" customHeight="1" x14ac:dyDescent="0.3">
      <c r="B93" s="74">
        <f t="shared" si="73"/>
        <v>7.7608635152700962E-5</v>
      </c>
      <c r="C93" s="75">
        <f t="shared" si="74"/>
        <v>2.0520227223017584</v>
      </c>
      <c r="D93" s="74">
        <f t="shared" si="75"/>
        <v>7.7608635152700959E-4</v>
      </c>
      <c r="E93" s="4">
        <v>10</v>
      </c>
      <c r="F93" s="4">
        <f t="shared" si="76"/>
        <v>1</v>
      </c>
      <c r="G93" s="75">
        <f t="shared" si="86"/>
        <v>0.98958109807055694</v>
      </c>
      <c r="H93" s="74">
        <f t="shared" si="77"/>
        <v>7.7608635152700959E-4</v>
      </c>
      <c r="I93" s="76">
        <f t="shared" si="87"/>
        <v>0.26719955828815556</v>
      </c>
      <c r="J93" s="77">
        <f t="shared" si="78"/>
        <v>7.7578535223863981E-4</v>
      </c>
      <c r="K93" s="76">
        <f t="shared" si="79"/>
        <v>0.267406928218477</v>
      </c>
      <c r="L93" s="74">
        <f t="shared" si="80"/>
        <v>7.6800038394167036E-4</v>
      </c>
      <c r="M93" s="78">
        <f t="shared" si="81"/>
        <v>0.8979269774649391</v>
      </c>
      <c r="N93" s="78">
        <f t="shared" si="82"/>
        <v>0.98175903545795962</v>
      </c>
      <c r="O93" s="79">
        <f t="shared" si="83"/>
        <v>0.26719955828815556</v>
      </c>
      <c r="P93" s="35">
        <f t="shared" ref="P93:Q93" si="105">L93</f>
        <v>7.6800038394167036E-4</v>
      </c>
      <c r="Q93" s="37">
        <f t="shared" si="105"/>
        <v>0.8979269774649391</v>
      </c>
      <c r="R93" s="80">
        <f t="shared" si="85"/>
        <v>7.6800038394167036E-4</v>
      </c>
      <c r="S93" s="6">
        <f t="shared" si="89"/>
        <v>6.9686887187843979E-4</v>
      </c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2:29" ht="16.5" customHeight="1" x14ac:dyDescent="0.3">
      <c r="B94" s="74">
        <f t="shared" si="73"/>
        <v>7.7608635152700962E-5</v>
      </c>
      <c r="C94" s="75">
        <f t="shared" si="74"/>
        <v>2.0520227223017584</v>
      </c>
      <c r="D94" s="74">
        <f t="shared" si="75"/>
        <v>8.5369498667971059E-4</v>
      </c>
      <c r="E94" s="4">
        <v>11</v>
      </c>
      <c r="F94" s="4">
        <f t="shared" si="76"/>
        <v>1</v>
      </c>
      <c r="G94" s="75">
        <f t="shared" si="86"/>
        <v>0.99121610860755194</v>
      </c>
      <c r="H94" s="74">
        <f t="shared" si="77"/>
        <v>8.5369498667971059E-4</v>
      </c>
      <c r="I94" s="76">
        <f t="shared" si="87"/>
        <v>0.24779550739687084</v>
      </c>
      <c r="J94" s="77">
        <f t="shared" si="78"/>
        <v>8.5333079637150088E-4</v>
      </c>
      <c r="K94" s="76">
        <f t="shared" si="79"/>
        <v>0.24800704917925731</v>
      </c>
      <c r="L94" s="74">
        <f t="shared" si="80"/>
        <v>8.4619622263443857E-4</v>
      </c>
      <c r="M94" s="78">
        <f t="shared" si="81"/>
        <v>0.90627758329808139</v>
      </c>
      <c r="N94" s="78">
        <f t="shared" si="82"/>
        <v>0.98460244202512015</v>
      </c>
      <c r="O94" s="79">
        <f t="shared" si="83"/>
        <v>0.24779550739687084</v>
      </c>
      <c r="P94" s="35">
        <f t="shared" ref="P94:Q94" si="106">L94</f>
        <v>8.4619622263443857E-4</v>
      </c>
      <c r="Q94" s="37">
        <f t="shared" si="106"/>
        <v>0.90627758329808139</v>
      </c>
      <c r="R94" s="80">
        <f t="shared" si="85"/>
        <v>8.4619622263443857E-4</v>
      </c>
      <c r="S94" s="6">
        <f t="shared" si="89"/>
        <v>7.7368462940177588E-4</v>
      </c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2:29" ht="16.5" customHeight="1" x14ac:dyDescent="0.3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3"/>
      <c r="Q95" s="84"/>
      <c r="R95" s="82"/>
      <c r="S95" s="84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2:29" ht="16.5" customHeight="1" x14ac:dyDescent="0.3"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6"/>
      <c r="Q96" s="87"/>
      <c r="R96" s="85"/>
      <c r="S96" s="87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2:29" ht="16.5" customHeight="1" x14ac:dyDescent="0.3">
      <c r="B97" s="93" t="s">
        <v>33</v>
      </c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5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2:29" ht="16.5" customHeight="1" x14ac:dyDescent="0.3">
      <c r="B98" s="96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8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2:29" ht="16.5" customHeight="1" x14ac:dyDescent="0.3">
      <c r="B99" s="96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8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2:29" ht="16.5" customHeight="1" x14ac:dyDescent="0.3">
      <c r="B100" s="96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8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2:29" ht="16.5" customHeight="1" x14ac:dyDescent="0.3">
      <c r="B101" s="99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1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2:29" ht="16.5" customHeigh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88"/>
      <c r="Q102" s="89"/>
      <c r="R102" s="2"/>
      <c r="S102" s="89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2:29" ht="16.5" customHeigh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88"/>
      <c r="Q103" s="89"/>
      <c r="R103" s="2"/>
      <c r="S103" s="89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2:29" ht="16.5" customHeigh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88"/>
      <c r="Q104" s="89"/>
      <c r="R104" s="2"/>
      <c r="S104" s="89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2:29" ht="16.5" customHeigh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88"/>
      <c r="Q105" s="89"/>
      <c r="R105" s="2"/>
      <c r="S105" s="89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2:29" ht="16.5" customHeigh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88"/>
      <c r="Q106" s="89"/>
      <c r="R106" s="2"/>
      <c r="S106" s="89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2:29" ht="16.5" customHeigh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88"/>
      <c r="Q107" s="89"/>
      <c r="R107" s="2"/>
      <c r="S107" s="89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2:29" ht="16.5" customHeigh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88"/>
      <c r="Q108" s="89"/>
      <c r="R108" s="2"/>
      <c r="S108" s="89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2:29" ht="16.5" customHeigh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88"/>
      <c r="Q109" s="89"/>
      <c r="R109" s="2"/>
      <c r="S109" s="89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2:29" ht="16.5" customHeigh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88"/>
      <c r="Q110" s="89"/>
      <c r="R110" s="2"/>
      <c r="S110" s="89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2:29" ht="16.5" customHeigh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88"/>
      <c r="Q111" s="89"/>
      <c r="R111" s="2"/>
      <c r="S111" s="89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2:29" ht="16.5" customHeigh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88"/>
      <c r="Q112" s="89"/>
      <c r="R112" s="2"/>
      <c r="S112" s="89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2:29" ht="16.5" customHeigh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88"/>
      <c r="Q113" s="89"/>
      <c r="R113" s="2"/>
      <c r="S113" s="89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2:29" ht="16.5" customHeigh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88"/>
      <c r="Q114" s="89"/>
      <c r="R114" s="2"/>
      <c r="S114" s="89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2:29" ht="16.5" customHeigh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88"/>
      <c r="Q115" s="89"/>
      <c r="R115" s="2"/>
      <c r="S115" s="89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2:29" ht="16.5" customHeigh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88"/>
      <c r="Q116" s="89"/>
      <c r="R116" s="2"/>
      <c r="S116" s="89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2:29" ht="16.5" customHeigh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88"/>
      <c r="Q117" s="89"/>
      <c r="R117" s="2"/>
      <c r="S117" s="89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2:29" ht="16.5" customHeigh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88"/>
      <c r="Q118" s="89"/>
      <c r="R118" s="2"/>
      <c r="S118" s="89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2:29" ht="16.5" customHeigh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88"/>
      <c r="Q119" s="89"/>
      <c r="R119" s="2"/>
      <c r="S119" s="89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2:29" ht="16.5" customHeigh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88"/>
      <c r="Q120" s="89"/>
      <c r="R120" s="2"/>
      <c r="S120" s="89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2:29" ht="16.5" customHeigh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88"/>
      <c r="Q121" s="89"/>
      <c r="R121" s="2"/>
      <c r="S121" s="89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2:29" ht="16.5" customHeigh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88"/>
      <c r="Q122" s="89"/>
      <c r="R122" s="2"/>
      <c r="S122" s="89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2:29" ht="16.5" customHeigh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88"/>
      <c r="Q123" s="89"/>
      <c r="R123" s="2"/>
      <c r="S123" s="89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2:29" ht="16.5" customHeigh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88"/>
      <c r="Q124" s="89"/>
      <c r="R124" s="2"/>
      <c r="S124" s="89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2:29" ht="16.5" customHeigh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88"/>
      <c r="Q125" s="89"/>
      <c r="R125" s="2"/>
      <c r="S125" s="89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2:29" ht="16.5" customHeigh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88"/>
      <c r="Q126" s="89"/>
      <c r="R126" s="2"/>
      <c r="S126" s="89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2:29" ht="16.5" customHeigh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88"/>
      <c r="Q127" s="89"/>
      <c r="R127" s="2"/>
      <c r="S127" s="89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2:29" ht="16.5" customHeigh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88"/>
      <c r="Q128" s="89"/>
      <c r="R128" s="2"/>
      <c r="S128" s="89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2:29" ht="16.5" customHeigh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88"/>
      <c r="Q129" s="89"/>
      <c r="R129" s="2"/>
      <c r="S129" s="89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2:29" ht="16.5" customHeigh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88"/>
      <c r="Q130" s="89"/>
      <c r="R130" s="2"/>
      <c r="S130" s="89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2:29" ht="16.5" customHeigh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88"/>
      <c r="Q131" s="89"/>
      <c r="R131" s="2"/>
      <c r="S131" s="89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2:29" ht="16.5" customHeigh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88"/>
      <c r="Q132" s="89"/>
      <c r="R132" s="2"/>
      <c r="S132" s="89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2:29" ht="16.5" customHeigh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88"/>
      <c r="Q133" s="89"/>
      <c r="R133" s="2"/>
      <c r="S133" s="89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2:29" ht="16.5" customHeigh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88"/>
      <c r="Q134" s="89"/>
      <c r="R134" s="2"/>
      <c r="S134" s="89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2:29" ht="16.5" customHeigh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88"/>
      <c r="Q135" s="89"/>
      <c r="R135" s="2"/>
      <c r="S135" s="89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2:29" ht="16.5" customHeigh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88"/>
      <c r="Q136" s="89"/>
      <c r="R136" s="2"/>
      <c r="S136" s="89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2:29" ht="16.5" customHeigh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88"/>
      <c r="Q137" s="89"/>
      <c r="R137" s="2"/>
      <c r="S137" s="89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2:29" ht="16.5" customHeigh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88"/>
      <c r="Q138" s="89"/>
      <c r="R138" s="2"/>
      <c r="S138" s="89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2:29" ht="16.5" customHeigh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88"/>
      <c r="Q139" s="89"/>
      <c r="R139" s="2"/>
      <c r="S139" s="89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2:29" ht="16.5" customHeigh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88"/>
      <c r="Q140" s="89"/>
      <c r="R140" s="2"/>
      <c r="S140" s="89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2:29" ht="16.5" customHeigh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88"/>
      <c r="Q141" s="89"/>
      <c r="R141" s="2"/>
      <c r="S141" s="89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2:29" ht="16.5" customHeigh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88"/>
      <c r="Q142" s="89"/>
      <c r="R142" s="2"/>
      <c r="S142" s="89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2:29" ht="16.5" customHeigh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88"/>
      <c r="Q143" s="89"/>
      <c r="R143" s="2"/>
      <c r="S143" s="89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2:29" ht="16.5" customHeigh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88"/>
      <c r="Q144" s="89"/>
      <c r="R144" s="2"/>
      <c r="S144" s="89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2:29" ht="16.5" customHeigh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88"/>
      <c r="Q145" s="89"/>
      <c r="R145" s="2"/>
      <c r="S145" s="89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2:29" ht="16.5" customHeigh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88"/>
      <c r="Q146" s="89"/>
      <c r="R146" s="2"/>
      <c r="S146" s="89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2:29" ht="16.5" customHeigh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88"/>
      <c r="Q147" s="89"/>
      <c r="R147" s="2"/>
      <c r="S147" s="89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2:29" ht="16.5" customHeigh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88"/>
      <c r="Q148" s="89"/>
      <c r="R148" s="2"/>
      <c r="S148" s="89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2:29" ht="16.5" customHeigh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88"/>
      <c r="Q149" s="89"/>
      <c r="R149" s="2"/>
      <c r="S149" s="89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2:29" ht="16.5" customHeigh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88"/>
      <c r="Q150" s="89"/>
      <c r="R150" s="2"/>
      <c r="S150" s="89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2:29" ht="16.5" customHeigh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88"/>
      <c r="Q151" s="89"/>
      <c r="R151" s="2"/>
      <c r="S151" s="89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2:29" ht="16.5" customHeigh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88"/>
      <c r="Q152" s="89"/>
      <c r="R152" s="2"/>
      <c r="S152" s="89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2:29" ht="16.5" customHeigh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88"/>
      <c r="Q153" s="89"/>
      <c r="R153" s="2"/>
      <c r="S153" s="89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2:29" ht="16.5" customHeigh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88"/>
      <c r="Q154" s="89"/>
      <c r="R154" s="2"/>
      <c r="S154" s="89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2:29" ht="16.5" customHeigh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88"/>
      <c r="Q155" s="89"/>
      <c r="R155" s="2"/>
      <c r="S155" s="89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2:29" ht="16.5" customHeigh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88"/>
      <c r="Q156" s="89"/>
      <c r="R156" s="2"/>
      <c r="S156" s="89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2:29" ht="16.5" customHeigh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88"/>
      <c r="Q157" s="89"/>
      <c r="R157" s="2"/>
      <c r="S157" s="89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2:29" ht="16.5" customHeigh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88"/>
      <c r="Q158" s="89"/>
      <c r="R158" s="2"/>
      <c r="S158" s="89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2:29" ht="16.5" customHeigh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88"/>
      <c r="Q159" s="89"/>
      <c r="R159" s="2"/>
      <c r="S159" s="89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2:29" ht="16.5" customHeigh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88"/>
      <c r="Q160" s="89"/>
      <c r="R160" s="2"/>
      <c r="S160" s="89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2:29" ht="16.5" customHeigh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88"/>
      <c r="Q161" s="89"/>
      <c r="R161" s="2"/>
      <c r="S161" s="89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2:29" ht="16.5" customHeigh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88"/>
      <c r="Q162" s="89"/>
      <c r="R162" s="2"/>
      <c r="S162" s="89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2:29" ht="16.5" customHeigh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88"/>
      <c r="Q163" s="89"/>
      <c r="R163" s="2"/>
      <c r="S163" s="89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2:29" ht="16.5" customHeigh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88"/>
      <c r="Q164" s="89"/>
      <c r="R164" s="2"/>
      <c r="S164" s="89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2:29" ht="16.5" customHeigh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88"/>
      <c r="Q165" s="89"/>
      <c r="R165" s="2"/>
      <c r="S165" s="89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2:29" ht="16.5" customHeigh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88"/>
      <c r="Q166" s="89"/>
      <c r="R166" s="2"/>
      <c r="S166" s="89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2:29" ht="16.5" customHeigh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88"/>
      <c r="Q167" s="89"/>
      <c r="R167" s="2"/>
      <c r="S167" s="89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2:29" ht="16.5" customHeight="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88"/>
      <c r="Q168" s="89"/>
      <c r="R168" s="2"/>
      <c r="S168" s="89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2:29" ht="16.5" customHeight="1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88"/>
      <c r="Q169" s="89"/>
      <c r="R169" s="2"/>
      <c r="S169" s="89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2:29" ht="16.5" customHeight="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88"/>
      <c r="Q170" s="89"/>
      <c r="R170" s="2"/>
      <c r="S170" s="89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2:29" ht="16.5" customHeight="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88"/>
      <c r="Q171" s="89"/>
      <c r="R171" s="2"/>
      <c r="S171" s="89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2:29" ht="16.5" customHeight="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88"/>
      <c r="Q172" s="89"/>
      <c r="R172" s="2"/>
      <c r="S172" s="89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2:29" ht="16.5" customHeight="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88"/>
      <c r="Q173" s="89"/>
      <c r="R173" s="2"/>
      <c r="S173" s="89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2:29" ht="16.5" customHeight="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88"/>
      <c r="Q174" s="89"/>
      <c r="R174" s="2"/>
      <c r="S174" s="89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2:29" ht="16.5" customHeight="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88"/>
      <c r="Q175" s="89"/>
      <c r="R175" s="2"/>
      <c r="S175" s="89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2:29" ht="16.5" customHeight="1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88"/>
      <c r="Q176" s="89"/>
      <c r="R176" s="2"/>
      <c r="S176" s="89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2:29" ht="16.5" customHeight="1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88"/>
      <c r="Q177" s="89"/>
      <c r="R177" s="2"/>
      <c r="S177" s="89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2:29" ht="16.5" customHeight="1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88"/>
      <c r="Q178" s="89"/>
      <c r="R178" s="2"/>
      <c r="S178" s="89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2:29" ht="16.5" customHeight="1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88"/>
      <c r="Q179" s="89"/>
      <c r="R179" s="2"/>
      <c r="S179" s="89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2:29" ht="16.5" customHeight="1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88"/>
      <c r="Q180" s="89"/>
      <c r="R180" s="2"/>
      <c r="S180" s="89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2:29" ht="16.5" customHeight="1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88"/>
      <c r="Q181" s="89"/>
      <c r="R181" s="2"/>
      <c r="S181" s="89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2:29" ht="16.5" customHeight="1" x14ac:dyDescent="0.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88"/>
      <c r="Q182" s="89"/>
      <c r="R182" s="2"/>
      <c r="S182" s="89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2:29" ht="16.5" customHeight="1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88"/>
      <c r="Q183" s="89"/>
      <c r="R183" s="2"/>
      <c r="S183" s="89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2:29" ht="16.5" customHeight="1" x14ac:dyDescent="0.3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88"/>
      <c r="Q184" s="89"/>
      <c r="R184" s="2"/>
      <c r="S184" s="89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2:29" ht="16.5" customHeight="1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88"/>
      <c r="Q185" s="89"/>
      <c r="R185" s="2"/>
      <c r="S185" s="89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2:29" ht="16.5" customHeight="1" x14ac:dyDescent="0.3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88"/>
      <c r="Q186" s="89"/>
      <c r="R186" s="2"/>
      <c r="S186" s="89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2:29" ht="16.5" customHeight="1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88"/>
      <c r="Q187" s="89"/>
      <c r="R187" s="2"/>
      <c r="S187" s="89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2:29" ht="16.5" customHeight="1" x14ac:dyDescent="0.3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88"/>
      <c r="Q188" s="89"/>
      <c r="R188" s="2"/>
      <c r="S188" s="89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2:29" ht="16.5" customHeight="1" x14ac:dyDescent="0.3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88"/>
      <c r="Q189" s="89"/>
      <c r="R189" s="2"/>
      <c r="S189" s="89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2:29" ht="16.5" customHeight="1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88"/>
      <c r="Q190" s="89"/>
      <c r="R190" s="2"/>
      <c r="S190" s="89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2:29" ht="16.5" customHeight="1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88"/>
      <c r="Q191" s="89"/>
      <c r="R191" s="2"/>
      <c r="S191" s="89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2:29" ht="16.5" customHeight="1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88"/>
      <c r="Q192" s="89"/>
      <c r="R192" s="2"/>
      <c r="S192" s="89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2:29" ht="16.5" customHeight="1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88"/>
      <c r="Q193" s="89"/>
      <c r="R193" s="2"/>
      <c r="S193" s="89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2:29" ht="16.5" customHeight="1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88"/>
      <c r="Q194" s="89"/>
      <c r="R194" s="2"/>
      <c r="S194" s="89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2:29" ht="16.5" customHeight="1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88"/>
      <c r="Q195" s="89"/>
      <c r="R195" s="2"/>
      <c r="S195" s="89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2:29" ht="16.5" customHeight="1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88"/>
      <c r="Q196" s="89"/>
      <c r="R196" s="2"/>
      <c r="S196" s="89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2:29" ht="16.5" customHeight="1" x14ac:dyDescent="0.3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88"/>
      <c r="Q197" s="89"/>
      <c r="R197" s="2"/>
      <c r="S197" s="89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2:29" ht="16.5" customHeight="1" x14ac:dyDescent="0.3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88"/>
      <c r="Q198" s="89"/>
      <c r="R198" s="2"/>
      <c r="S198" s="89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2:29" ht="16.5" customHeight="1" x14ac:dyDescent="0.3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88"/>
      <c r="Q199" s="89"/>
      <c r="R199" s="2"/>
      <c r="S199" s="89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2:29" ht="16.5" customHeight="1" x14ac:dyDescent="0.3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88"/>
      <c r="Q200" s="89"/>
      <c r="R200" s="2"/>
      <c r="S200" s="89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2:29" ht="16.5" customHeight="1" x14ac:dyDescent="0.3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88"/>
      <c r="Q201" s="89"/>
      <c r="R201" s="2"/>
      <c r="S201" s="89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2:29" ht="16.5" customHeight="1" x14ac:dyDescent="0.3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88"/>
      <c r="Q202" s="89"/>
      <c r="R202" s="2"/>
      <c r="S202" s="89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2:29" ht="16.5" customHeight="1" x14ac:dyDescent="0.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88"/>
      <c r="Q203" s="89"/>
      <c r="R203" s="2"/>
      <c r="S203" s="89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2:29" ht="16.5" customHeight="1" x14ac:dyDescent="0.3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88"/>
      <c r="Q204" s="89"/>
      <c r="R204" s="2"/>
      <c r="S204" s="89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2:29" ht="16.5" customHeight="1" x14ac:dyDescent="0.3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88"/>
      <c r="Q205" s="89"/>
      <c r="R205" s="2"/>
      <c r="S205" s="89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2:29" ht="16.5" customHeight="1" x14ac:dyDescent="0.3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88"/>
      <c r="Q206" s="89"/>
      <c r="R206" s="2"/>
      <c r="S206" s="89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2:29" ht="16.5" customHeight="1" x14ac:dyDescent="0.3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88"/>
      <c r="Q207" s="89"/>
      <c r="R207" s="2"/>
      <c r="S207" s="89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2:29" ht="16.5" customHeight="1" x14ac:dyDescent="0.3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88"/>
      <c r="Q208" s="89"/>
      <c r="R208" s="2"/>
      <c r="S208" s="89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2:29" ht="16.5" customHeight="1" x14ac:dyDescent="0.3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88"/>
      <c r="Q209" s="89"/>
      <c r="R209" s="2"/>
      <c r="S209" s="89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2:29" ht="16.5" customHeight="1" x14ac:dyDescent="0.3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88"/>
      <c r="Q210" s="89"/>
      <c r="R210" s="2"/>
      <c r="S210" s="89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2:29" ht="16.5" customHeight="1" x14ac:dyDescent="0.3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88"/>
      <c r="Q211" s="89"/>
      <c r="R211" s="2"/>
      <c r="S211" s="89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2:29" ht="16.5" customHeight="1" x14ac:dyDescent="0.3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88"/>
      <c r="Q212" s="89"/>
      <c r="R212" s="2"/>
      <c r="S212" s="89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2:29" ht="16.5" customHeight="1" x14ac:dyDescent="0.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88"/>
      <c r="Q213" s="89"/>
      <c r="R213" s="2"/>
      <c r="S213" s="89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2:29" ht="16.5" customHeight="1" x14ac:dyDescent="0.3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88"/>
      <c r="Q214" s="89"/>
      <c r="R214" s="2"/>
      <c r="S214" s="89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2:29" ht="16.5" customHeight="1" x14ac:dyDescent="0.3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88"/>
      <c r="Q215" s="89"/>
      <c r="R215" s="2"/>
      <c r="S215" s="89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2:29" ht="16.5" customHeight="1" x14ac:dyDescent="0.3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88"/>
      <c r="Q216" s="89"/>
      <c r="R216" s="2"/>
      <c r="S216" s="89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2:29" ht="16.5" customHeight="1" x14ac:dyDescent="0.3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88"/>
      <c r="Q217" s="89"/>
      <c r="R217" s="2"/>
      <c r="S217" s="89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2:29" ht="16.5" customHeight="1" x14ac:dyDescent="0.3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88"/>
      <c r="Q218" s="89"/>
      <c r="R218" s="2"/>
      <c r="S218" s="89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2:29" ht="16.5" customHeight="1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88"/>
      <c r="Q219" s="89"/>
      <c r="R219" s="2"/>
      <c r="S219" s="89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2:29" ht="16.5" customHeight="1" x14ac:dyDescent="0.3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88"/>
      <c r="Q220" s="89"/>
      <c r="R220" s="2"/>
      <c r="S220" s="89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2:29" ht="16.5" customHeight="1" x14ac:dyDescent="0.3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88"/>
      <c r="Q221" s="89"/>
      <c r="R221" s="2"/>
      <c r="S221" s="89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2:29" ht="16.5" customHeight="1" x14ac:dyDescent="0.3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88"/>
      <c r="Q222" s="89"/>
      <c r="R222" s="2"/>
      <c r="S222" s="89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2:29" ht="16.5" customHeight="1" x14ac:dyDescent="0.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88"/>
      <c r="Q223" s="89"/>
      <c r="R223" s="2"/>
      <c r="S223" s="89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2:29" ht="16.5" customHeight="1" x14ac:dyDescent="0.3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88"/>
      <c r="Q224" s="89"/>
      <c r="R224" s="2"/>
      <c r="S224" s="89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2:29" ht="16.5" customHeight="1" x14ac:dyDescent="0.3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88"/>
      <c r="Q225" s="89"/>
      <c r="R225" s="2"/>
      <c r="S225" s="89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2:29" ht="16.5" customHeight="1" x14ac:dyDescent="0.3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88"/>
      <c r="Q226" s="89"/>
      <c r="R226" s="2"/>
      <c r="S226" s="89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2:29" ht="16.5" customHeight="1" x14ac:dyDescent="0.3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88"/>
      <c r="Q227" s="89"/>
      <c r="R227" s="2"/>
      <c r="S227" s="89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2:29" ht="16.5" customHeight="1" x14ac:dyDescent="0.3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88"/>
      <c r="Q228" s="89"/>
      <c r="R228" s="2"/>
      <c r="S228" s="89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2:29" ht="16.5" customHeight="1" x14ac:dyDescent="0.3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88"/>
      <c r="Q229" s="89"/>
      <c r="R229" s="2"/>
      <c r="S229" s="89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2:29" ht="16.5" customHeight="1" x14ac:dyDescent="0.3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88"/>
      <c r="Q230" s="89"/>
      <c r="R230" s="2"/>
      <c r="S230" s="89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2:29" ht="16.5" customHeight="1" x14ac:dyDescent="0.3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88"/>
      <c r="Q231" s="89"/>
      <c r="R231" s="2"/>
      <c r="S231" s="89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2:29" ht="16.5" customHeight="1" x14ac:dyDescent="0.3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88"/>
      <c r="Q232" s="89"/>
      <c r="R232" s="2"/>
      <c r="S232" s="89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2:29" ht="16.5" customHeight="1" x14ac:dyDescent="0.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88"/>
      <c r="Q233" s="89"/>
      <c r="R233" s="2"/>
      <c r="S233" s="89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2:29" ht="16.5" customHeight="1" x14ac:dyDescent="0.3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88"/>
      <c r="Q234" s="89"/>
      <c r="R234" s="2"/>
      <c r="S234" s="89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2:29" ht="16.5" customHeight="1" x14ac:dyDescent="0.3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88"/>
      <c r="Q235" s="89"/>
      <c r="R235" s="2"/>
      <c r="S235" s="89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2:29" ht="16.5" customHeight="1" x14ac:dyDescent="0.3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88"/>
      <c r="Q236" s="89"/>
      <c r="R236" s="2"/>
      <c r="S236" s="89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2:29" ht="16.5" customHeight="1" x14ac:dyDescent="0.3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88"/>
      <c r="Q237" s="89"/>
      <c r="R237" s="2"/>
      <c r="S237" s="89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2:29" ht="16.5" customHeight="1" x14ac:dyDescent="0.3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88"/>
      <c r="Q238" s="89"/>
      <c r="R238" s="2"/>
      <c r="S238" s="89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2:29" ht="16.5" customHeight="1" x14ac:dyDescent="0.3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88"/>
      <c r="Q239" s="89"/>
      <c r="R239" s="2"/>
      <c r="S239" s="89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2:29" ht="16.5" customHeight="1" x14ac:dyDescent="0.3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88"/>
      <c r="Q240" s="89"/>
      <c r="R240" s="2"/>
      <c r="S240" s="89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2:29" ht="16.5" customHeight="1" x14ac:dyDescent="0.3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88"/>
      <c r="Q241" s="89"/>
      <c r="R241" s="2"/>
      <c r="S241" s="89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2:29" ht="16.5" customHeight="1" x14ac:dyDescent="0.3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88"/>
      <c r="Q242" s="89"/>
      <c r="R242" s="2"/>
      <c r="S242" s="89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2:29" ht="16.5" customHeight="1" x14ac:dyDescent="0.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88"/>
      <c r="Q243" s="89"/>
      <c r="R243" s="2"/>
      <c r="S243" s="89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2:29" ht="16.5" customHeight="1" x14ac:dyDescent="0.3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88"/>
      <c r="Q244" s="89"/>
      <c r="R244" s="2"/>
      <c r="S244" s="89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2:29" ht="16.5" customHeight="1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88"/>
      <c r="Q245" s="89"/>
      <c r="R245" s="2"/>
      <c r="S245" s="89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2:29" ht="16.5" customHeight="1" x14ac:dyDescent="0.3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88"/>
      <c r="Q246" s="89"/>
      <c r="R246" s="2"/>
      <c r="S246" s="89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2:29" ht="16.5" customHeight="1" x14ac:dyDescent="0.3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88"/>
      <c r="Q247" s="89"/>
      <c r="R247" s="2"/>
      <c r="S247" s="89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2:29" ht="16.5" customHeight="1" x14ac:dyDescent="0.3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88"/>
      <c r="Q248" s="89"/>
      <c r="R248" s="2"/>
      <c r="S248" s="89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2:29" ht="16.5" customHeight="1" x14ac:dyDescent="0.3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88"/>
      <c r="Q249" s="89"/>
      <c r="R249" s="2"/>
      <c r="S249" s="89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2:29" ht="16.5" customHeight="1" x14ac:dyDescent="0.3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88"/>
      <c r="Q250" s="89"/>
      <c r="R250" s="2"/>
      <c r="S250" s="89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2:29" ht="16.5" customHeight="1" x14ac:dyDescent="0.3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88"/>
      <c r="Q251" s="89"/>
      <c r="R251" s="2"/>
      <c r="S251" s="89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2:29" ht="16.5" customHeight="1" x14ac:dyDescent="0.3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88"/>
      <c r="Q252" s="89"/>
      <c r="R252" s="2"/>
      <c r="S252" s="89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2:29" ht="16.5" customHeight="1" x14ac:dyDescent="0.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88"/>
      <c r="Q253" s="89"/>
      <c r="R253" s="2"/>
      <c r="S253" s="89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2:29" ht="16.5" customHeight="1" x14ac:dyDescent="0.3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88"/>
      <c r="Q254" s="89"/>
      <c r="R254" s="2"/>
      <c r="S254" s="89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2:29" ht="16.5" customHeight="1" x14ac:dyDescent="0.3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88"/>
      <c r="Q255" s="89"/>
      <c r="R255" s="2"/>
      <c r="S255" s="89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2:29" ht="16.5" customHeight="1" x14ac:dyDescent="0.3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88"/>
      <c r="Q256" s="89"/>
      <c r="R256" s="2"/>
      <c r="S256" s="89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2:29" ht="16.5" customHeight="1" x14ac:dyDescent="0.3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88"/>
      <c r="Q257" s="89"/>
      <c r="R257" s="2"/>
      <c r="S257" s="89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2:29" ht="16.5" customHeight="1" x14ac:dyDescent="0.3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88"/>
      <c r="Q258" s="89"/>
      <c r="R258" s="2"/>
      <c r="S258" s="89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2:29" ht="16.5" customHeight="1" x14ac:dyDescent="0.3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88"/>
      <c r="Q259" s="89"/>
      <c r="R259" s="2"/>
      <c r="S259" s="89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2:29" ht="16.5" customHeight="1" x14ac:dyDescent="0.3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88"/>
      <c r="Q260" s="89"/>
      <c r="R260" s="2"/>
      <c r="S260" s="89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2:29" ht="16.5" customHeight="1" x14ac:dyDescent="0.3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88"/>
      <c r="Q261" s="89"/>
      <c r="R261" s="2"/>
      <c r="S261" s="89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2:29" ht="16.5" customHeight="1" x14ac:dyDescent="0.3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88"/>
      <c r="Q262" s="89"/>
      <c r="R262" s="2"/>
      <c r="S262" s="89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2:29" ht="16.5" customHeight="1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88"/>
      <c r="Q263" s="89"/>
      <c r="R263" s="2"/>
      <c r="S263" s="89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2:29" ht="16.5" customHeight="1" x14ac:dyDescent="0.3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88"/>
      <c r="Q264" s="89"/>
      <c r="R264" s="2"/>
      <c r="S264" s="89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2:29" ht="16.5" customHeight="1" x14ac:dyDescent="0.3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88"/>
      <c r="Q265" s="89"/>
      <c r="R265" s="2"/>
      <c r="S265" s="89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2:29" ht="16.5" customHeight="1" x14ac:dyDescent="0.3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88"/>
      <c r="Q266" s="89"/>
      <c r="R266" s="2"/>
      <c r="S266" s="89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2:29" ht="16.5" customHeight="1" x14ac:dyDescent="0.3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88"/>
      <c r="Q267" s="89"/>
      <c r="R267" s="2"/>
      <c r="S267" s="89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2:29" ht="16.5" customHeight="1" x14ac:dyDescent="0.3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88"/>
      <c r="Q268" s="89"/>
      <c r="R268" s="2"/>
      <c r="S268" s="89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2:29" ht="16.5" customHeight="1" x14ac:dyDescent="0.3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88"/>
      <c r="Q269" s="89"/>
      <c r="R269" s="2"/>
      <c r="S269" s="89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2:29" ht="16.5" customHeight="1" x14ac:dyDescent="0.3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88"/>
      <c r="Q270" s="89"/>
      <c r="R270" s="2"/>
      <c r="S270" s="89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2:29" ht="16.5" customHeight="1" x14ac:dyDescent="0.3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88"/>
      <c r="Q271" s="89"/>
      <c r="R271" s="2"/>
      <c r="S271" s="89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2:29" ht="16.5" customHeight="1" x14ac:dyDescent="0.3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88"/>
      <c r="Q272" s="89"/>
      <c r="R272" s="2"/>
      <c r="S272" s="89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2:29" ht="16.5" customHeight="1" x14ac:dyDescent="0.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88"/>
      <c r="Q273" s="89"/>
      <c r="R273" s="2"/>
      <c r="S273" s="89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2:29" ht="16.5" customHeight="1" x14ac:dyDescent="0.3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88"/>
      <c r="Q274" s="89"/>
      <c r="R274" s="2"/>
      <c r="S274" s="89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2:29" ht="16.5" customHeight="1" x14ac:dyDescent="0.3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88"/>
      <c r="Q275" s="89"/>
      <c r="R275" s="2"/>
      <c r="S275" s="89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2:29" ht="16.5" customHeight="1" x14ac:dyDescent="0.3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88"/>
      <c r="Q276" s="89"/>
      <c r="R276" s="2"/>
      <c r="S276" s="89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2:29" ht="16.5" customHeight="1" x14ac:dyDescent="0.3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88"/>
      <c r="Q277" s="89"/>
      <c r="R277" s="2"/>
      <c r="S277" s="89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2:29" ht="16.5" customHeight="1" x14ac:dyDescent="0.3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88"/>
      <c r="Q278" s="89"/>
      <c r="R278" s="2"/>
      <c r="S278" s="89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2:29" ht="16.5" customHeight="1" x14ac:dyDescent="0.3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88"/>
      <c r="Q279" s="89"/>
      <c r="R279" s="2"/>
      <c r="S279" s="89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2:29" ht="16.5" customHeight="1" x14ac:dyDescent="0.3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88"/>
      <c r="Q280" s="89"/>
      <c r="R280" s="2"/>
      <c r="S280" s="89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2:29" ht="16.5" customHeight="1" x14ac:dyDescent="0.3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88"/>
      <c r="Q281" s="89"/>
      <c r="R281" s="2"/>
      <c r="S281" s="89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2:29" ht="16.5" customHeight="1" x14ac:dyDescent="0.3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88"/>
      <c r="Q282" s="89"/>
      <c r="R282" s="2"/>
      <c r="S282" s="89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2:29" ht="16.5" customHeight="1" x14ac:dyDescent="0.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88"/>
      <c r="Q283" s="89"/>
      <c r="R283" s="2"/>
      <c r="S283" s="89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2:29" ht="16.5" customHeight="1" x14ac:dyDescent="0.3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88"/>
      <c r="Q284" s="89"/>
      <c r="R284" s="2"/>
      <c r="S284" s="89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2:29" ht="16.5" customHeight="1" x14ac:dyDescent="0.3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88"/>
      <c r="Q285" s="89"/>
      <c r="R285" s="2"/>
      <c r="S285" s="89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2:29" ht="16.5" customHeight="1" x14ac:dyDescent="0.3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88"/>
      <c r="Q286" s="89"/>
      <c r="R286" s="2"/>
      <c r="S286" s="89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2:29" ht="16.5" customHeight="1" x14ac:dyDescent="0.3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88"/>
      <c r="Q287" s="89"/>
      <c r="R287" s="2"/>
      <c r="S287" s="89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2:29" ht="16.5" customHeight="1" x14ac:dyDescent="0.3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88"/>
      <c r="Q288" s="89"/>
      <c r="R288" s="2"/>
      <c r="S288" s="89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2:29" ht="16.5" customHeight="1" x14ac:dyDescent="0.3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88"/>
      <c r="Q289" s="89"/>
      <c r="R289" s="2"/>
      <c r="S289" s="89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2:29" ht="16.5" customHeight="1" x14ac:dyDescent="0.3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88"/>
      <c r="Q290" s="89"/>
      <c r="R290" s="2"/>
      <c r="S290" s="89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2:29" ht="16.5" customHeight="1" x14ac:dyDescent="0.3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88"/>
      <c r="Q291" s="89"/>
      <c r="R291" s="2"/>
      <c r="S291" s="89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2:29" ht="16.5" customHeight="1" x14ac:dyDescent="0.3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88"/>
      <c r="Q292" s="89"/>
      <c r="R292" s="2"/>
      <c r="S292" s="89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2:29" ht="16.5" customHeight="1" x14ac:dyDescent="0.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88"/>
      <c r="Q293" s="89"/>
      <c r="R293" s="2"/>
      <c r="S293" s="89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2:29" ht="16.5" customHeight="1" x14ac:dyDescent="0.3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88"/>
      <c r="Q294" s="89"/>
      <c r="R294" s="2"/>
      <c r="S294" s="89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2:29" ht="16.5" customHeight="1" x14ac:dyDescent="0.3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88"/>
      <c r="Q295" s="89"/>
      <c r="R295" s="2"/>
      <c r="S295" s="89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2:29" ht="16.5" customHeight="1" x14ac:dyDescent="0.3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88"/>
      <c r="Q296" s="89"/>
      <c r="R296" s="2"/>
      <c r="S296" s="89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2:29" ht="16.5" customHeight="1" x14ac:dyDescent="0.3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88"/>
      <c r="Q297" s="89"/>
      <c r="R297" s="2"/>
      <c r="S297" s="89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2:29" ht="16.5" customHeight="1" x14ac:dyDescent="0.3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88"/>
      <c r="Q298" s="89"/>
      <c r="R298" s="2"/>
      <c r="S298" s="89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2:29" ht="16.5" customHeight="1" x14ac:dyDescent="0.3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88"/>
      <c r="Q299" s="89"/>
      <c r="R299" s="2"/>
      <c r="S299" s="89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2:29" ht="16.5" customHeight="1" x14ac:dyDescent="0.3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88"/>
      <c r="Q300" s="89"/>
      <c r="R300" s="2"/>
      <c r="S300" s="89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2:29" ht="16.5" customHeight="1" x14ac:dyDescent="0.3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88"/>
      <c r="Q301" s="89"/>
      <c r="R301" s="2"/>
      <c r="S301" s="89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2:29" ht="16.5" customHeight="1" x14ac:dyDescent="0.3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88"/>
      <c r="Q302" s="89"/>
      <c r="R302" s="2"/>
      <c r="S302" s="89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2:29" ht="16.5" customHeight="1" x14ac:dyDescent="0.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88"/>
      <c r="Q303" s="89"/>
      <c r="R303" s="2"/>
      <c r="S303" s="89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2:29" ht="16.5" customHeight="1" x14ac:dyDescent="0.3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88"/>
      <c r="Q304" s="89"/>
      <c r="R304" s="2"/>
      <c r="S304" s="89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2:29" ht="16.5" customHeight="1" x14ac:dyDescent="0.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88"/>
      <c r="Q305" s="89"/>
      <c r="R305" s="2"/>
      <c r="S305" s="89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2:29" ht="16.5" customHeight="1" x14ac:dyDescent="0.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88"/>
      <c r="Q306" s="89"/>
      <c r="R306" s="2"/>
      <c r="S306" s="89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2:29" ht="16.5" customHeight="1" x14ac:dyDescent="0.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88"/>
      <c r="Q307" s="89"/>
      <c r="R307" s="2"/>
      <c r="S307" s="89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2:29" ht="16.5" customHeight="1" x14ac:dyDescent="0.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88"/>
      <c r="Q308" s="89"/>
      <c r="R308" s="2"/>
      <c r="S308" s="89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2:29" ht="16.5" customHeight="1" x14ac:dyDescent="0.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88"/>
      <c r="Q309" s="89"/>
      <c r="R309" s="2"/>
      <c r="S309" s="89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2:29" ht="16.5" customHeight="1" x14ac:dyDescent="0.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88"/>
      <c r="Q310" s="89"/>
      <c r="R310" s="2"/>
      <c r="S310" s="89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2:29" ht="16.5" customHeight="1" x14ac:dyDescent="0.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88"/>
      <c r="Q311" s="89"/>
      <c r="R311" s="2"/>
      <c r="S311" s="89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2:29" ht="16.5" customHeight="1" x14ac:dyDescent="0.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88"/>
      <c r="Q312" s="89"/>
      <c r="R312" s="2"/>
      <c r="S312" s="89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2:29" ht="16.5" customHeight="1" x14ac:dyDescent="0.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88"/>
      <c r="Q313" s="89"/>
      <c r="R313" s="2"/>
      <c r="S313" s="89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2:29" ht="16.5" customHeight="1" x14ac:dyDescent="0.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88"/>
      <c r="Q314" s="89"/>
      <c r="R314" s="2"/>
      <c r="S314" s="89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2:29" ht="16.5" customHeight="1" x14ac:dyDescent="0.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88"/>
      <c r="Q315" s="89"/>
      <c r="R315" s="2"/>
      <c r="S315" s="89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2:29" ht="16.5" customHeight="1" x14ac:dyDescent="0.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88"/>
      <c r="Q316" s="89"/>
      <c r="R316" s="2"/>
      <c r="S316" s="89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2:29" ht="16.5" customHeight="1" x14ac:dyDescent="0.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88"/>
      <c r="Q317" s="89"/>
      <c r="R317" s="2"/>
      <c r="S317" s="89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2:29" ht="16.5" customHeight="1" x14ac:dyDescent="0.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88"/>
      <c r="Q318" s="89"/>
      <c r="R318" s="2"/>
      <c r="S318" s="89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2:29" ht="16.5" customHeight="1" x14ac:dyDescent="0.3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88"/>
      <c r="Q319" s="89"/>
      <c r="R319" s="2"/>
      <c r="S319" s="89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2:29" ht="16.5" customHeight="1" x14ac:dyDescent="0.3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88"/>
      <c r="Q320" s="89"/>
      <c r="R320" s="2"/>
      <c r="S320" s="89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2:29" ht="16.5" customHeight="1" x14ac:dyDescent="0.3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88"/>
      <c r="Q321" s="89"/>
      <c r="R321" s="2"/>
      <c r="S321" s="89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2:29" ht="16.5" customHeight="1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88"/>
      <c r="Q322" s="89"/>
      <c r="R322" s="2"/>
      <c r="S322" s="89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2:29" ht="16.5" customHeight="1" x14ac:dyDescent="0.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88"/>
      <c r="Q323" s="89"/>
      <c r="R323" s="2"/>
      <c r="S323" s="89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2:29" ht="16.5" customHeight="1" x14ac:dyDescent="0.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88"/>
      <c r="Q324" s="89"/>
      <c r="R324" s="2"/>
      <c r="S324" s="89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2:29" ht="16.5" customHeight="1" x14ac:dyDescent="0.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88"/>
      <c r="Q325" s="89"/>
      <c r="R325" s="2"/>
      <c r="S325" s="89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2:29" ht="16.5" customHeight="1" x14ac:dyDescent="0.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88"/>
      <c r="Q326" s="89"/>
      <c r="R326" s="2"/>
      <c r="S326" s="89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2:29" ht="16.5" customHeight="1" x14ac:dyDescent="0.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88"/>
      <c r="Q327" s="89"/>
      <c r="R327" s="2"/>
      <c r="S327" s="89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2:29" ht="16.5" customHeight="1" x14ac:dyDescent="0.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88"/>
      <c r="Q328" s="89"/>
      <c r="R328" s="2"/>
      <c r="S328" s="89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2:29" ht="16.5" customHeight="1" x14ac:dyDescent="0.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88"/>
      <c r="Q329" s="89"/>
      <c r="R329" s="2"/>
      <c r="S329" s="89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2:29" ht="16.5" customHeight="1" x14ac:dyDescent="0.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88"/>
      <c r="Q330" s="89"/>
      <c r="R330" s="2"/>
      <c r="S330" s="89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2:29" ht="16.5" customHeight="1" x14ac:dyDescent="0.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88"/>
      <c r="Q331" s="89"/>
      <c r="R331" s="2"/>
      <c r="S331" s="89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2:29" ht="16.5" customHeight="1" x14ac:dyDescent="0.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88"/>
      <c r="Q332" s="89"/>
      <c r="R332" s="2"/>
      <c r="S332" s="89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2:29" ht="16.5" customHeight="1" x14ac:dyDescent="0.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88"/>
      <c r="Q333" s="89"/>
      <c r="R333" s="2"/>
      <c r="S333" s="89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2:29" ht="16.5" customHeight="1" x14ac:dyDescent="0.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88"/>
      <c r="Q334" s="89"/>
      <c r="R334" s="2"/>
      <c r="S334" s="89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2:29" ht="16.5" customHeight="1" x14ac:dyDescent="0.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88"/>
      <c r="Q335" s="89"/>
      <c r="R335" s="2"/>
      <c r="S335" s="89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2:29" ht="16.5" customHeight="1" x14ac:dyDescent="0.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88"/>
      <c r="Q336" s="89"/>
      <c r="R336" s="2"/>
      <c r="S336" s="89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2:29" ht="16.5" customHeight="1" x14ac:dyDescent="0.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88"/>
      <c r="Q337" s="89"/>
      <c r="R337" s="2"/>
      <c r="S337" s="89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2:29" ht="16.5" customHeight="1" x14ac:dyDescent="0.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88"/>
      <c r="Q338" s="89"/>
      <c r="R338" s="2"/>
      <c r="S338" s="89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2:29" ht="16.5" customHeight="1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88"/>
      <c r="Q339" s="89"/>
      <c r="R339" s="2"/>
      <c r="S339" s="89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2:29" ht="16.5" customHeight="1" x14ac:dyDescent="0.3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88"/>
      <c r="Q340" s="89"/>
      <c r="R340" s="2"/>
      <c r="S340" s="89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2:29" ht="16.5" customHeight="1" x14ac:dyDescent="0.3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88"/>
      <c r="Q341" s="89"/>
      <c r="R341" s="2"/>
      <c r="S341" s="89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2:29" ht="16.5" customHeight="1" x14ac:dyDescent="0.3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88"/>
      <c r="Q342" s="89"/>
      <c r="R342" s="2"/>
      <c r="S342" s="89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2:29" ht="16.5" customHeight="1" x14ac:dyDescent="0.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88"/>
      <c r="Q343" s="89"/>
      <c r="R343" s="2"/>
      <c r="S343" s="89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2:29" ht="16.5" customHeight="1" x14ac:dyDescent="0.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88"/>
      <c r="Q344" s="89"/>
      <c r="R344" s="2"/>
      <c r="S344" s="89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2:29" ht="16.5" customHeight="1" x14ac:dyDescent="0.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88"/>
      <c r="Q345" s="89"/>
      <c r="R345" s="2"/>
      <c r="S345" s="89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2:29" ht="16.5" customHeight="1" x14ac:dyDescent="0.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88"/>
      <c r="Q346" s="89"/>
      <c r="R346" s="2"/>
      <c r="S346" s="89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2:29" ht="16.5" customHeight="1" x14ac:dyDescent="0.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88"/>
      <c r="Q347" s="89"/>
      <c r="R347" s="2"/>
      <c r="S347" s="89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2:29" ht="16.5" customHeight="1" x14ac:dyDescent="0.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88"/>
      <c r="Q348" s="89"/>
      <c r="R348" s="2"/>
      <c r="S348" s="89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2:29" ht="16.5" customHeight="1" x14ac:dyDescent="0.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88"/>
      <c r="Q349" s="89"/>
      <c r="R349" s="2"/>
      <c r="S349" s="89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2:29" ht="16.5" customHeight="1" x14ac:dyDescent="0.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88"/>
      <c r="Q350" s="89"/>
      <c r="R350" s="2"/>
      <c r="S350" s="89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2:29" ht="16.5" customHeight="1" x14ac:dyDescent="0.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88"/>
      <c r="Q351" s="89"/>
      <c r="R351" s="2"/>
      <c r="S351" s="89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2:29" ht="16.5" customHeight="1" x14ac:dyDescent="0.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88"/>
      <c r="Q352" s="89"/>
      <c r="R352" s="2"/>
      <c r="S352" s="89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2:29" ht="16.5" customHeight="1" x14ac:dyDescent="0.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88"/>
      <c r="Q353" s="89"/>
      <c r="R353" s="2"/>
      <c r="S353" s="89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2:29" ht="16.5" customHeight="1" x14ac:dyDescent="0.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88"/>
      <c r="Q354" s="89"/>
      <c r="R354" s="2"/>
      <c r="S354" s="89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2:29" ht="16.5" customHeight="1" x14ac:dyDescent="0.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88"/>
      <c r="Q355" s="89"/>
      <c r="R355" s="2"/>
      <c r="S355" s="89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2:29" ht="16.5" customHeight="1" x14ac:dyDescent="0.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88"/>
      <c r="Q356" s="89"/>
      <c r="R356" s="2"/>
      <c r="S356" s="89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2:29" ht="16.5" customHeight="1" x14ac:dyDescent="0.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88"/>
      <c r="Q357" s="89"/>
      <c r="R357" s="2"/>
      <c r="S357" s="89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2:29" ht="16.5" customHeight="1" x14ac:dyDescent="0.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88"/>
      <c r="Q358" s="89"/>
      <c r="R358" s="2"/>
      <c r="S358" s="89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2:29" ht="16.5" customHeight="1" x14ac:dyDescent="0.3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88"/>
      <c r="Q359" s="89"/>
      <c r="R359" s="2"/>
      <c r="S359" s="89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2:29" ht="16.5" customHeight="1" x14ac:dyDescent="0.3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88"/>
      <c r="Q360" s="89"/>
      <c r="R360" s="2"/>
      <c r="S360" s="89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2:29" ht="16.5" customHeight="1" x14ac:dyDescent="0.3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88"/>
      <c r="Q361" s="89"/>
      <c r="R361" s="2"/>
      <c r="S361" s="89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2:29" ht="16.5" customHeight="1" x14ac:dyDescent="0.3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88"/>
      <c r="Q362" s="89"/>
      <c r="R362" s="2"/>
      <c r="S362" s="89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2:29" ht="16.5" customHeight="1" x14ac:dyDescent="0.3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88"/>
      <c r="Q363" s="89"/>
      <c r="R363" s="2"/>
      <c r="S363" s="89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2:29" ht="16.5" customHeight="1" x14ac:dyDescent="0.3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88"/>
      <c r="Q364" s="89"/>
      <c r="R364" s="2"/>
      <c r="S364" s="89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2:29" ht="16.5" customHeight="1" x14ac:dyDescent="0.3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88"/>
      <c r="Q365" s="89"/>
      <c r="R365" s="2"/>
      <c r="S365" s="89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2:29" ht="16.5" customHeight="1" x14ac:dyDescent="0.3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88"/>
      <c r="Q366" s="89"/>
      <c r="R366" s="2"/>
      <c r="S366" s="89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2:29" ht="16.5" customHeight="1" x14ac:dyDescent="0.3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88"/>
      <c r="Q367" s="89"/>
      <c r="R367" s="2"/>
      <c r="S367" s="89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2:29" ht="16.5" customHeight="1" x14ac:dyDescent="0.3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88"/>
      <c r="Q368" s="89"/>
      <c r="R368" s="2"/>
      <c r="S368" s="89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2:29" ht="16.5" customHeight="1" x14ac:dyDescent="0.3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88"/>
      <c r="Q369" s="89"/>
      <c r="R369" s="2"/>
      <c r="S369" s="89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2:29" ht="16.5" customHeight="1" x14ac:dyDescent="0.3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88"/>
      <c r="Q370" s="89"/>
      <c r="R370" s="2"/>
      <c r="S370" s="89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2:29" ht="16.5" customHeight="1" x14ac:dyDescent="0.3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88"/>
      <c r="Q371" s="89"/>
      <c r="R371" s="2"/>
      <c r="S371" s="89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2:29" ht="16.5" customHeight="1" x14ac:dyDescent="0.3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88"/>
      <c r="Q372" s="89"/>
      <c r="R372" s="2"/>
      <c r="S372" s="89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2:29" ht="16.5" customHeight="1" x14ac:dyDescent="0.3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88"/>
      <c r="Q373" s="89"/>
      <c r="R373" s="2"/>
      <c r="S373" s="89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2:29" ht="16.5" customHeight="1" x14ac:dyDescent="0.3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88"/>
      <c r="Q374" s="89"/>
      <c r="R374" s="2"/>
      <c r="S374" s="89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2:29" ht="16.5" customHeight="1" x14ac:dyDescent="0.3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88"/>
      <c r="Q375" s="89"/>
      <c r="R375" s="2"/>
      <c r="S375" s="89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2:29" ht="16.5" customHeight="1" x14ac:dyDescent="0.3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88"/>
      <c r="Q376" s="89"/>
      <c r="R376" s="2"/>
      <c r="S376" s="89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2:29" ht="16.5" customHeight="1" x14ac:dyDescent="0.3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88"/>
      <c r="Q377" s="89"/>
      <c r="R377" s="2"/>
      <c r="S377" s="89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2:29" ht="16.5" customHeight="1" x14ac:dyDescent="0.3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88"/>
      <c r="Q378" s="89"/>
      <c r="R378" s="2"/>
      <c r="S378" s="89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2:29" ht="16.5" customHeight="1" x14ac:dyDescent="0.3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88"/>
      <c r="Q379" s="89"/>
      <c r="R379" s="2"/>
      <c r="S379" s="89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2:29" ht="16.5" customHeight="1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88"/>
      <c r="Q380" s="89"/>
      <c r="R380" s="2"/>
      <c r="S380" s="89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2:29" ht="16.5" customHeight="1" x14ac:dyDescent="0.3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88"/>
      <c r="Q381" s="89"/>
      <c r="R381" s="2"/>
      <c r="S381" s="89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2:29" ht="16.5" customHeight="1" x14ac:dyDescent="0.3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88"/>
      <c r="Q382" s="89"/>
      <c r="R382" s="2"/>
      <c r="S382" s="89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2:29" ht="16.5" customHeight="1" x14ac:dyDescent="0.3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88"/>
      <c r="Q383" s="89"/>
      <c r="R383" s="2"/>
      <c r="S383" s="89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2:29" ht="16.5" customHeight="1" x14ac:dyDescent="0.3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88"/>
      <c r="Q384" s="89"/>
      <c r="R384" s="2"/>
      <c r="S384" s="89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2:29" ht="16.5" customHeight="1" x14ac:dyDescent="0.3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88"/>
      <c r="Q385" s="89"/>
      <c r="R385" s="2"/>
      <c r="S385" s="89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2:29" ht="16.5" customHeight="1" x14ac:dyDescent="0.3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88"/>
      <c r="Q386" s="89"/>
      <c r="R386" s="2"/>
      <c r="S386" s="89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2:29" ht="16.5" customHeight="1" x14ac:dyDescent="0.3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88"/>
      <c r="Q387" s="89"/>
      <c r="R387" s="2"/>
      <c r="S387" s="89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2:29" ht="16.5" customHeight="1" x14ac:dyDescent="0.3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88"/>
      <c r="Q388" s="89"/>
      <c r="R388" s="2"/>
      <c r="S388" s="89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2:29" ht="16.5" customHeight="1" x14ac:dyDescent="0.3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88"/>
      <c r="Q389" s="89"/>
      <c r="R389" s="2"/>
      <c r="S389" s="89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2:29" ht="16.5" customHeight="1" x14ac:dyDescent="0.3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88"/>
      <c r="Q390" s="89"/>
      <c r="R390" s="2"/>
      <c r="S390" s="89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2:29" ht="16.5" customHeight="1" x14ac:dyDescent="0.3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88"/>
      <c r="Q391" s="89"/>
      <c r="R391" s="2"/>
      <c r="S391" s="89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2:29" ht="16.5" customHeight="1" x14ac:dyDescent="0.3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88"/>
      <c r="Q392" s="89"/>
      <c r="R392" s="2"/>
      <c r="S392" s="89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2:29" ht="16.5" customHeight="1" x14ac:dyDescent="0.3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88"/>
      <c r="Q393" s="89"/>
      <c r="R393" s="2"/>
      <c r="S393" s="89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2:29" ht="16.5" customHeight="1" x14ac:dyDescent="0.3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88"/>
      <c r="Q394" s="89"/>
      <c r="R394" s="2"/>
      <c r="S394" s="89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2:29" ht="16.5" customHeight="1" x14ac:dyDescent="0.3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88"/>
      <c r="Q395" s="89"/>
      <c r="R395" s="2"/>
      <c r="S395" s="89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2:29" ht="16.5" customHeight="1" x14ac:dyDescent="0.3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88"/>
      <c r="Q396" s="89"/>
      <c r="R396" s="2"/>
      <c r="S396" s="89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2:29" ht="16.5" customHeight="1" x14ac:dyDescent="0.3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88"/>
      <c r="Q397" s="89"/>
      <c r="R397" s="2"/>
      <c r="S397" s="89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2:29" ht="16.5" customHeight="1" x14ac:dyDescent="0.3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88"/>
      <c r="Q398" s="89"/>
      <c r="R398" s="2"/>
      <c r="S398" s="89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2:29" ht="16.5" customHeight="1" x14ac:dyDescent="0.3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88"/>
      <c r="Q399" s="89"/>
      <c r="R399" s="2"/>
      <c r="S399" s="89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2:29" ht="16.5" customHeight="1" x14ac:dyDescent="0.3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88"/>
      <c r="Q400" s="89"/>
      <c r="R400" s="2"/>
      <c r="S400" s="89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2:29" ht="16.5" customHeight="1" x14ac:dyDescent="0.3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88"/>
      <c r="Q401" s="89"/>
      <c r="R401" s="2"/>
      <c r="S401" s="89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2:29" ht="16.5" customHeight="1" x14ac:dyDescent="0.3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88"/>
      <c r="Q402" s="89"/>
      <c r="R402" s="2"/>
      <c r="S402" s="89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2:29" ht="16.5" customHeight="1" x14ac:dyDescent="0.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88"/>
      <c r="Q403" s="89"/>
      <c r="R403" s="2"/>
      <c r="S403" s="89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2:29" ht="16.5" customHeight="1" x14ac:dyDescent="0.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88"/>
      <c r="Q404" s="89"/>
      <c r="R404" s="2"/>
      <c r="S404" s="89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2:29" ht="16.5" customHeight="1" x14ac:dyDescent="0.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88"/>
      <c r="Q405" s="89"/>
      <c r="R405" s="2"/>
      <c r="S405" s="89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2:29" ht="16.5" customHeight="1" x14ac:dyDescent="0.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88"/>
      <c r="Q406" s="89"/>
      <c r="R406" s="2"/>
      <c r="S406" s="89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2:29" ht="16.5" customHeight="1" x14ac:dyDescent="0.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88"/>
      <c r="Q407" s="89"/>
      <c r="R407" s="2"/>
      <c r="S407" s="89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2:29" ht="16.5" customHeight="1" x14ac:dyDescent="0.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88"/>
      <c r="Q408" s="89"/>
      <c r="R408" s="2"/>
      <c r="S408" s="89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2:29" ht="16.5" customHeight="1" x14ac:dyDescent="0.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88"/>
      <c r="Q409" s="89"/>
      <c r="R409" s="2"/>
      <c r="S409" s="89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2:29" ht="16.5" customHeight="1" x14ac:dyDescent="0.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88"/>
      <c r="Q410" s="89"/>
      <c r="R410" s="2"/>
      <c r="S410" s="89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2:29" ht="16.5" customHeight="1" x14ac:dyDescent="0.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88"/>
      <c r="Q411" s="89"/>
      <c r="R411" s="2"/>
      <c r="S411" s="89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2:29" ht="16.5" customHeight="1" x14ac:dyDescent="0.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88"/>
      <c r="Q412" s="89"/>
      <c r="R412" s="2"/>
      <c r="S412" s="89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2:29" ht="16.5" customHeight="1" x14ac:dyDescent="0.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88"/>
      <c r="Q413" s="89"/>
      <c r="R413" s="2"/>
      <c r="S413" s="89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2:29" ht="16.5" customHeight="1" x14ac:dyDescent="0.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88"/>
      <c r="Q414" s="89"/>
      <c r="R414" s="2"/>
      <c r="S414" s="89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2:29" ht="16.5" customHeight="1" x14ac:dyDescent="0.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88"/>
      <c r="Q415" s="89"/>
      <c r="R415" s="2"/>
      <c r="S415" s="89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2:29" ht="16.5" customHeight="1" x14ac:dyDescent="0.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88"/>
      <c r="Q416" s="89"/>
      <c r="R416" s="2"/>
      <c r="S416" s="89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2:29" ht="16.5" customHeight="1" x14ac:dyDescent="0.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88"/>
      <c r="Q417" s="89"/>
      <c r="R417" s="2"/>
      <c r="S417" s="89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2:29" ht="16.5" customHeight="1" x14ac:dyDescent="0.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88"/>
      <c r="Q418" s="89"/>
      <c r="R418" s="2"/>
      <c r="S418" s="89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2:29" ht="16.5" customHeight="1" x14ac:dyDescent="0.3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88"/>
      <c r="Q419" s="89"/>
      <c r="R419" s="2"/>
      <c r="S419" s="89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2:29" ht="16.5" customHeight="1" x14ac:dyDescent="0.3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88"/>
      <c r="Q420" s="89"/>
      <c r="R420" s="2"/>
      <c r="S420" s="89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2:29" ht="16.5" customHeight="1" x14ac:dyDescent="0.3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88"/>
      <c r="Q421" s="89"/>
      <c r="R421" s="2"/>
      <c r="S421" s="89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2:29" ht="16.5" customHeight="1" x14ac:dyDescent="0.3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88"/>
      <c r="Q422" s="89"/>
      <c r="R422" s="2"/>
      <c r="S422" s="89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2:29" ht="16.5" customHeight="1" x14ac:dyDescent="0.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88"/>
      <c r="Q423" s="89"/>
      <c r="R423" s="2"/>
      <c r="S423" s="89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2:29" ht="16.5" customHeight="1" x14ac:dyDescent="0.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88"/>
      <c r="Q424" s="89"/>
      <c r="R424" s="2"/>
      <c r="S424" s="89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2:29" ht="16.5" customHeight="1" x14ac:dyDescent="0.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88"/>
      <c r="Q425" s="89"/>
      <c r="R425" s="2"/>
      <c r="S425" s="89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2:29" ht="16.5" customHeight="1" x14ac:dyDescent="0.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88"/>
      <c r="Q426" s="89"/>
      <c r="R426" s="2"/>
      <c r="S426" s="89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2:29" ht="16.5" customHeight="1" x14ac:dyDescent="0.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88"/>
      <c r="Q427" s="89"/>
      <c r="R427" s="2"/>
      <c r="S427" s="89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2:29" ht="16.5" customHeight="1" x14ac:dyDescent="0.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88"/>
      <c r="Q428" s="89"/>
      <c r="R428" s="2"/>
      <c r="S428" s="89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2:29" ht="16.5" customHeight="1" x14ac:dyDescent="0.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88"/>
      <c r="Q429" s="89"/>
      <c r="R429" s="2"/>
      <c r="S429" s="89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2:29" ht="16.5" customHeight="1" x14ac:dyDescent="0.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88"/>
      <c r="Q430" s="89"/>
      <c r="R430" s="2"/>
      <c r="S430" s="89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2:29" ht="16.5" customHeight="1" x14ac:dyDescent="0.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88"/>
      <c r="Q431" s="89"/>
      <c r="R431" s="2"/>
      <c r="S431" s="89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2:29" ht="16.5" customHeight="1" x14ac:dyDescent="0.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88"/>
      <c r="Q432" s="89"/>
      <c r="R432" s="2"/>
      <c r="S432" s="89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2:29" ht="16.5" customHeight="1" x14ac:dyDescent="0.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88"/>
      <c r="Q433" s="89"/>
      <c r="R433" s="2"/>
      <c r="S433" s="89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2:29" ht="16.5" customHeight="1" x14ac:dyDescent="0.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88"/>
      <c r="Q434" s="89"/>
      <c r="R434" s="2"/>
      <c r="S434" s="89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2:29" ht="16.5" customHeight="1" x14ac:dyDescent="0.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88"/>
      <c r="Q435" s="89"/>
      <c r="R435" s="2"/>
      <c r="S435" s="89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2:29" ht="16.5" customHeight="1" x14ac:dyDescent="0.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88"/>
      <c r="Q436" s="89"/>
      <c r="R436" s="2"/>
      <c r="S436" s="89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2:29" ht="16.5" customHeight="1" x14ac:dyDescent="0.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88"/>
      <c r="Q437" s="89"/>
      <c r="R437" s="2"/>
      <c r="S437" s="89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2:29" ht="16.5" customHeight="1" x14ac:dyDescent="0.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88"/>
      <c r="Q438" s="89"/>
      <c r="R438" s="2"/>
      <c r="S438" s="89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2:29" ht="16.5" customHeight="1" x14ac:dyDescent="0.3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88"/>
      <c r="Q439" s="89"/>
      <c r="R439" s="2"/>
      <c r="S439" s="89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2:29" ht="16.5" customHeight="1" x14ac:dyDescent="0.3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88"/>
      <c r="Q440" s="89"/>
      <c r="R440" s="2"/>
      <c r="S440" s="89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2:29" ht="16.5" customHeight="1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88"/>
      <c r="Q441" s="89"/>
      <c r="R441" s="2"/>
      <c r="S441" s="89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2:29" ht="16.5" customHeight="1" x14ac:dyDescent="0.3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88"/>
      <c r="Q442" s="89"/>
      <c r="R442" s="2"/>
      <c r="S442" s="89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2:29" ht="16.5" customHeight="1" x14ac:dyDescent="0.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88"/>
      <c r="Q443" s="89"/>
      <c r="R443" s="2"/>
      <c r="S443" s="89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2:29" ht="16.5" customHeight="1" x14ac:dyDescent="0.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88"/>
      <c r="Q444" s="89"/>
      <c r="R444" s="2"/>
      <c r="S444" s="89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2:29" ht="16.5" customHeight="1" x14ac:dyDescent="0.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88"/>
      <c r="Q445" s="89"/>
      <c r="R445" s="2"/>
      <c r="S445" s="89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2:29" ht="16.5" customHeight="1" x14ac:dyDescent="0.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88"/>
      <c r="Q446" s="89"/>
      <c r="R446" s="2"/>
      <c r="S446" s="89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2:29" ht="16.5" customHeight="1" x14ac:dyDescent="0.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88"/>
      <c r="Q447" s="89"/>
      <c r="R447" s="2"/>
      <c r="S447" s="89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2:29" ht="16.5" customHeight="1" x14ac:dyDescent="0.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88"/>
      <c r="Q448" s="89"/>
      <c r="R448" s="2"/>
      <c r="S448" s="89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2:29" ht="16.5" customHeight="1" x14ac:dyDescent="0.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88"/>
      <c r="Q449" s="89"/>
      <c r="R449" s="2"/>
      <c r="S449" s="89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2:29" ht="16.5" customHeight="1" x14ac:dyDescent="0.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88"/>
      <c r="Q450" s="89"/>
      <c r="R450" s="2"/>
      <c r="S450" s="89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2:29" ht="16.5" customHeight="1" x14ac:dyDescent="0.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88"/>
      <c r="Q451" s="89"/>
      <c r="R451" s="2"/>
      <c r="S451" s="89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2:29" ht="16.5" customHeight="1" x14ac:dyDescent="0.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88"/>
      <c r="Q452" s="89"/>
      <c r="R452" s="2"/>
      <c r="S452" s="89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2:29" ht="16.5" customHeight="1" x14ac:dyDescent="0.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88"/>
      <c r="Q453" s="89"/>
      <c r="R453" s="2"/>
      <c r="S453" s="89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2:29" ht="16.5" customHeight="1" x14ac:dyDescent="0.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88"/>
      <c r="Q454" s="89"/>
      <c r="R454" s="2"/>
      <c r="S454" s="89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2:29" ht="16.5" customHeight="1" x14ac:dyDescent="0.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88"/>
      <c r="Q455" s="89"/>
      <c r="R455" s="2"/>
      <c r="S455" s="89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2:29" ht="16.5" customHeight="1" x14ac:dyDescent="0.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88"/>
      <c r="Q456" s="89"/>
      <c r="R456" s="2"/>
      <c r="S456" s="89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2:29" ht="16.5" customHeight="1" x14ac:dyDescent="0.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88"/>
      <c r="Q457" s="89"/>
      <c r="R457" s="2"/>
      <c r="S457" s="89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2:29" ht="16.5" customHeight="1" x14ac:dyDescent="0.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88"/>
      <c r="Q458" s="89"/>
      <c r="R458" s="2"/>
      <c r="S458" s="89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2:29" ht="16.5" customHeight="1" x14ac:dyDescent="0.3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88"/>
      <c r="Q459" s="89"/>
      <c r="R459" s="2"/>
      <c r="S459" s="89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2:29" ht="16.5" customHeight="1" x14ac:dyDescent="0.3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88"/>
      <c r="Q460" s="89"/>
      <c r="R460" s="2"/>
      <c r="S460" s="89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2:29" ht="16.5" customHeight="1" x14ac:dyDescent="0.3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88"/>
      <c r="Q461" s="89"/>
      <c r="R461" s="2"/>
      <c r="S461" s="89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2:29" ht="16.5" customHeight="1" x14ac:dyDescent="0.3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88"/>
      <c r="Q462" s="89"/>
      <c r="R462" s="2"/>
      <c r="S462" s="89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2:29" ht="16.5" customHeight="1" x14ac:dyDescent="0.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88"/>
      <c r="Q463" s="89"/>
      <c r="R463" s="2"/>
      <c r="S463" s="89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2:29" ht="16.5" customHeight="1" x14ac:dyDescent="0.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88"/>
      <c r="Q464" s="89"/>
      <c r="R464" s="2"/>
      <c r="S464" s="89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2:29" ht="16.5" customHeight="1" x14ac:dyDescent="0.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88"/>
      <c r="Q465" s="89"/>
      <c r="R465" s="2"/>
      <c r="S465" s="89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2:29" ht="16.5" customHeight="1" x14ac:dyDescent="0.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88"/>
      <c r="Q466" s="89"/>
      <c r="R466" s="2"/>
      <c r="S466" s="89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2:29" ht="16.5" customHeight="1" x14ac:dyDescent="0.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88"/>
      <c r="Q467" s="89"/>
      <c r="R467" s="2"/>
      <c r="S467" s="89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2:29" ht="16.5" customHeight="1" x14ac:dyDescent="0.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88"/>
      <c r="Q468" s="89"/>
      <c r="R468" s="2"/>
      <c r="S468" s="89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2:29" ht="16.5" customHeight="1" x14ac:dyDescent="0.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88"/>
      <c r="Q469" s="89"/>
      <c r="R469" s="2"/>
      <c r="S469" s="89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2:29" ht="16.5" customHeight="1" x14ac:dyDescent="0.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88"/>
      <c r="Q470" s="89"/>
      <c r="R470" s="2"/>
      <c r="S470" s="89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2:29" ht="16.5" customHeight="1" x14ac:dyDescent="0.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88"/>
      <c r="Q471" s="89"/>
      <c r="R471" s="2"/>
      <c r="S471" s="89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2:29" ht="16.5" customHeight="1" x14ac:dyDescent="0.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88"/>
      <c r="Q472" s="89"/>
      <c r="R472" s="2"/>
      <c r="S472" s="89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2:29" ht="16.5" customHeight="1" x14ac:dyDescent="0.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88"/>
      <c r="Q473" s="89"/>
      <c r="R473" s="2"/>
      <c r="S473" s="89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2:29" ht="16.5" customHeight="1" x14ac:dyDescent="0.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88"/>
      <c r="Q474" s="89"/>
      <c r="R474" s="2"/>
      <c r="S474" s="89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2:29" ht="16.5" customHeight="1" x14ac:dyDescent="0.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88"/>
      <c r="Q475" s="89"/>
      <c r="R475" s="2"/>
      <c r="S475" s="89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2:29" ht="16.5" customHeight="1" x14ac:dyDescent="0.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88"/>
      <c r="Q476" s="89"/>
      <c r="R476" s="2"/>
      <c r="S476" s="89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2:29" ht="16.5" customHeight="1" x14ac:dyDescent="0.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88"/>
      <c r="Q477" s="89"/>
      <c r="R477" s="2"/>
      <c r="S477" s="89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2:29" ht="16.5" customHeight="1" x14ac:dyDescent="0.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88"/>
      <c r="Q478" s="89"/>
      <c r="R478" s="2"/>
      <c r="S478" s="89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2:29" ht="16.5" customHeight="1" x14ac:dyDescent="0.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88"/>
      <c r="Q479" s="89"/>
      <c r="R479" s="2"/>
      <c r="S479" s="89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2:29" ht="16.5" customHeight="1" x14ac:dyDescent="0.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88"/>
      <c r="Q480" s="89"/>
      <c r="R480" s="2"/>
      <c r="S480" s="89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2:29" ht="16.5" customHeight="1" x14ac:dyDescent="0.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88"/>
      <c r="Q481" s="89"/>
      <c r="R481" s="2"/>
      <c r="S481" s="89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2:29" ht="16.5" customHeight="1" x14ac:dyDescent="0.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88"/>
      <c r="Q482" s="89"/>
      <c r="R482" s="2"/>
      <c r="S482" s="89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2:29" ht="16.5" customHeight="1" x14ac:dyDescent="0.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88"/>
      <c r="Q483" s="89"/>
      <c r="R483" s="2"/>
      <c r="S483" s="89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2:29" ht="16.5" customHeight="1" x14ac:dyDescent="0.3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88"/>
      <c r="Q484" s="89"/>
      <c r="R484" s="2"/>
      <c r="S484" s="89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2:29" ht="16.5" customHeight="1" x14ac:dyDescent="0.3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88"/>
      <c r="Q485" s="89"/>
      <c r="R485" s="2"/>
      <c r="S485" s="89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2:29" ht="16.5" customHeight="1" x14ac:dyDescent="0.3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88"/>
      <c r="Q486" s="89"/>
      <c r="R486" s="2"/>
      <c r="S486" s="89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2:29" ht="16.5" customHeight="1" x14ac:dyDescent="0.3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88"/>
      <c r="Q487" s="89"/>
      <c r="R487" s="2"/>
      <c r="S487" s="89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2:29" ht="16.5" customHeight="1" x14ac:dyDescent="0.3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88"/>
      <c r="Q488" s="89"/>
      <c r="R488" s="2"/>
      <c r="S488" s="89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2:29" ht="16.5" customHeight="1" x14ac:dyDescent="0.3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88"/>
      <c r="Q489" s="89"/>
      <c r="R489" s="2"/>
      <c r="S489" s="89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2:29" ht="16.5" customHeight="1" x14ac:dyDescent="0.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88"/>
      <c r="Q490" s="89"/>
      <c r="R490" s="2"/>
      <c r="S490" s="89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2:29" ht="16.5" customHeight="1" x14ac:dyDescent="0.3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88"/>
      <c r="Q491" s="89"/>
      <c r="R491" s="2"/>
      <c r="S491" s="89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2:29" ht="16.5" customHeight="1" x14ac:dyDescent="0.3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88"/>
      <c r="Q492" s="89"/>
      <c r="R492" s="2"/>
      <c r="S492" s="89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2:29" ht="16.5" customHeight="1" x14ac:dyDescent="0.3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88"/>
      <c r="Q493" s="89"/>
      <c r="R493" s="2"/>
      <c r="S493" s="89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2:29" ht="16.5" customHeight="1" x14ac:dyDescent="0.3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88"/>
      <c r="Q494" s="89"/>
      <c r="R494" s="2"/>
      <c r="S494" s="89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2:29" ht="16.5" customHeight="1" x14ac:dyDescent="0.3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88"/>
      <c r="Q495" s="89"/>
      <c r="R495" s="2"/>
      <c r="S495" s="89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2:29" ht="16.5" customHeight="1" x14ac:dyDescent="0.3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88"/>
      <c r="Q496" s="89"/>
      <c r="R496" s="2"/>
      <c r="S496" s="89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2:29" ht="16.5" customHeight="1" x14ac:dyDescent="0.3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88"/>
      <c r="Q497" s="89"/>
      <c r="R497" s="2"/>
      <c r="S497" s="89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2:29" ht="16.5" customHeight="1" x14ac:dyDescent="0.3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88"/>
      <c r="Q498" s="89"/>
      <c r="R498" s="2"/>
      <c r="S498" s="89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2:29" ht="16.5" customHeight="1" x14ac:dyDescent="0.3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88"/>
      <c r="Q499" s="89"/>
      <c r="R499" s="2"/>
      <c r="S499" s="89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2:29" ht="16.5" customHeight="1" x14ac:dyDescent="0.3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88"/>
      <c r="Q500" s="89"/>
      <c r="R500" s="2"/>
      <c r="S500" s="89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2:29" ht="16.5" customHeight="1" x14ac:dyDescent="0.3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88"/>
      <c r="Q501" s="89"/>
      <c r="R501" s="2"/>
      <c r="S501" s="89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2:29" ht="16.5" customHeight="1" x14ac:dyDescent="0.3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88"/>
      <c r="Q502" s="89"/>
      <c r="R502" s="2"/>
      <c r="S502" s="89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2:29" ht="16.5" customHeight="1" x14ac:dyDescent="0.3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88"/>
      <c r="Q503" s="89"/>
      <c r="R503" s="2"/>
      <c r="S503" s="89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2:29" ht="16.5" customHeight="1" x14ac:dyDescent="0.3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88"/>
      <c r="Q504" s="89"/>
      <c r="R504" s="2"/>
      <c r="S504" s="89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2:29" ht="16.5" customHeight="1" x14ac:dyDescent="0.3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88"/>
      <c r="Q505" s="89"/>
      <c r="R505" s="2"/>
      <c r="S505" s="89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2:29" ht="16.5" customHeight="1" x14ac:dyDescent="0.3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88"/>
      <c r="Q506" s="89"/>
      <c r="R506" s="2"/>
      <c r="S506" s="89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2:29" ht="16.5" customHeight="1" x14ac:dyDescent="0.3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88"/>
      <c r="Q507" s="89"/>
      <c r="R507" s="2"/>
      <c r="S507" s="89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2:29" ht="16.5" customHeight="1" x14ac:dyDescent="0.3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88"/>
      <c r="Q508" s="89"/>
      <c r="R508" s="2"/>
      <c r="S508" s="89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2:29" ht="16.5" customHeight="1" x14ac:dyDescent="0.3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88"/>
      <c r="Q509" s="89"/>
      <c r="R509" s="2"/>
      <c r="S509" s="89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2:29" ht="16.5" customHeight="1" x14ac:dyDescent="0.3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88"/>
      <c r="Q510" s="89"/>
      <c r="R510" s="2"/>
      <c r="S510" s="89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2:29" ht="16.5" customHeight="1" x14ac:dyDescent="0.3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88"/>
      <c r="Q511" s="89"/>
      <c r="R511" s="2"/>
      <c r="S511" s="89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2:29" ht="16.5" customHeight="1" x14ac:dyDescent="0.3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88"/>
      <c r="Q512" s="89"/>
      <c r="R512" s="2"/>
      <c r="S512" s="89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2:29" ht="16.5" customHeight="1" x14ac:dyDescent="0.3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88"/>
      <c r="Q513" s="89"/>
      <c r="R513" s="2"/>
      <c r="S513" s="89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2:29" ht="16.5" customHeight="1" x14ac:dyDescent="0.3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88"/>
      <c r="Q514" s="89"/>
      <c r="R514" s="2"/>
      <c r="S514" s="89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2:29" ht="16.5" customHeight="1" x14ac:dyDescent="0.3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88"/>
      <c r="Q515" s="89"/>
      <c r="R515" s="2"/>
      <c r="S515" s="89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2:29" ht="16.5" customHeight="1" x14ac:dyDescent="0.3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88"/>
      <c r="Q516" s="89"/>
      <c r="R516" s="2"/>
      <c r="S516" s="89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2:29" ht="16.5" customHeight="1" x14ac:dyDescent="0.3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88"/>
      <c r="Q517" s="89"/>
      <c r="R517" s="2"/>
      <c r="S517" s="89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2:29" ht="16.5" customHeight="1" x14ac:dyDescent="0.3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88"/>
      <c r="Q518" s="89"/>
      <c r="R518" s="2"/>
      <c r="S518" s="89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2:29" ht="16.5" customHeight="1" x14ac:dyDescent="0.3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88"/>
      <c r="Q519" s="89"/>
      <c r="R519" s="2"/>
      <c r="S519" s="89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2:29" ht="16.5" customHeight="1" x14ac:dyDescent="0.3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88"/>
      <c r="Q520" s="89"/>
      <c r="R520" s="2"/>
      <c r="S520" s="89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2:29" ht="16.5" customHeight="1" x14ac:dyDescent="0.3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88"/>
      <c r="Q521" s="89"/>
      <c r="R521" s="2"/>
      <c r="S521" s="89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2:29" ht="16.5" customHeight="1" x14ac:dyDescent="0.3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88"/>
      <c r="Q522" s="89"/>
      <c r="R522" s="2"/>
      <c r="S522" s="89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2:29" ht="16.5" customHeight="1" x14ac:dyDescent="0.3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88"/>
      <c r="Q523" s="89"/>
      <c r="R523" s="2"/>
      <c r="S523" s="89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2:29" ht="16.5" customHeight="1" x14ac:dyDescent="0.3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88"/>
      <c r="Q524" s="89"/>
      <c r="R524" s="2"/>
      <c r="S524" s="89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2:29" ht="16.5" customHeight="1" x14ac:dyDescent="0.3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88"/>
      <c r="Q525" s="89"/>
      <c r="R525" s="2"/>
      <c r="S525" s="89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2:29" ht="16.5" customHeight="1" x14ac:dyDescent="0.3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88"/>
      <c r="Q526" s="89"/>
      <c r="R526" s="2"/>
      <c r="S526" s="89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2:29" ht="16.5" customHeight="1" x14ac:dyDescent="0.3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88"/>
      <c r="Q527" s="89"/>
      <c r="R527" s="2"/>
      <c r="S527" s="89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2:29" ht="16.5" customHeight="1" x14ac:dyDescent="0.3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88"/>
      <c r="Q528" s="89"/>
      <c r="R528" s="2"/>
      <c r="S528" s="89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2:29" ht="16.5" customHeight="1" x14ac:dyDescent="0.3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88"/>
      <c r="Q529" s="89"/>
      <c r="R529" s="2"/>
      <c r="S529" s="89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2:29" ht="16.5" customHeight="1" x14ac:dyDescent="0.3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88"/>
      <c r="Q530" s="89"/>
      <c r="R530" s="2"/>
      <c r="S530" s="89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2:29" ht="16.5" customHeight="1" x14ac:dyDescent="0.3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88"/>
      <c r="Q531" s="89"/>
      <c r="R531" s="2"/>
      <c r="S531" s="89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2:29" ht="16.5" customHeight="1" x14ac:dyDescent="0.3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88"/>
      <c r="Q532" s="89"/>
      <c r="R532" s="2"/>
      <c r="S532" s="89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2:29" ht="16.5" customHeight="1" x14ac:dyDescent="0.3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88"/>
      <c r="Q533" s="89"/>
      <c r="R533" s="2"/>
      <c r="S533" s="89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2:29" ht="16.5" customHeight="1" x14ac:dyDescent="0.3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88"/>
      <c r="Q534" s="89"/>
      <c r="R534" s="2"/>
      <c r="S534" s="89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2:29" ht="16.5" customHeight="1" x14ac:dyDescent="0.3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88"/>
      <c r="Q535" s="89"/>
      <c r="R535" s="2"/>
      <c r="S535" s="89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2:29" ht="16.5" customHeight="1" x14ac:dyDescent="0.3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88"/>
      <c r="Q536" s="89"/>
      <c r="R536" s="2"/>
      <c r="S536" s="89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2:29" ht="16.5" customHeight="1" x14ac:dyDescent="0.3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88"/>
      <c r="Q537" s="89"/>
      <c r="R537" s="2"/>
      <c r="S537" s="89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2:29" ht="16.5" customHeight="1" x14ac:dyDescent="0.3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88"/>
      <c r="Q538" s="89"/>
      <c r="R538" s="2"/>
      <c r="S538" s="89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2:29" ht="16.5" customHeight="1" x14ac:dyDescent="0.3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88"/>
      <c r="Q539" s="89"/>
      <c r="R539" s="2"/>
      <c r="S539" s="89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2:29" ht="16.5" customHeight="1" x14ac:dyDescent="0.3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88"/>
      <c r="Q540" s="89"/>
      <c r="R540" s="2"/>
      <c r="S540" s="89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2:29" ht="16.5" customHeight="1" x14ac:dyDescent="0.3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88"/>
      <c r="Q541" s="89"/>
      <c r="R541" s="2"/>
      <c r="S541" s="89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2:29" ht="16.5" customHeight="1" x14ac:dyDescent="0.3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88"/>
      <c r="Q542" s="89"/>
      <c r="R542" s="2"/>
      <c r="S542" s="89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2:29" ht="16.5" customHeight="1" x14ac:dyDescent="0.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88"/>
      <c r="Q543" s="89"/>
      <c r="R543" s="2"/>
      <c r="S543" s="89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2:29" ht="16.5" customHeight="1" x14ac:dyDescent="0.3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88"/>
      <c r="Q544" s="89"/>
      <c r="R544" s="2"/>
      <c r="S544" s="89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2:29" ht="16.5" customHeight="1" x14ac:dyDescent="0.3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88"/>
      <c r="Q545" s="89"/>
      <c r="R545" s="2"/>
      <c r="S545" s="89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2:29" ht="16.5" customHeight="1" x14ac:dyDescent="0.3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88"/>
      <c r="Q546" s="89"/>
      <c r="R546" s="2"/>
      <c r="S546" s="89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2:29" ht="16.5" customHeight="1" x14ac:dyDescent="0.3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88"/>
      <c r="Q547" s="89"/>
      <c r="R547" s="2"/>
      <c r="S547" s="89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2:29" ht="16.5" customHeight="1" x14ac:dyDescent="0.3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88"/>
      <c r="Q548" s="89"/>
      <c r="R548" s="2"/>
      <c r="S548" s="89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2:29" ht="16.5" customHeight="1" x14ac:dyDescent="0.3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88"/>
      <c r="Q549" s="89"/>
      <c r="R549" s="2"/>
      <c r="S549" s="89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2:29" ht="16.5" customHeight="1" x14ac:dyDescent="0.3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88"/>
      <c r="Q550" s="89"/>
      <c r="R550" s="2"/>
      <c r="S550" s="89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2:29" ht="16.5" customHeight="1" x14ac:dyDescent="0.3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88"/>
      <c r="Q551" s="89"/>
      <c r="R551" s="2"/>
      <c r="S551" s="89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2:29" ht="16.5" customHeight="1" x14ac:dyDescent="0.3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88"/>
      <c r="Q552" s="89"/>
      <c r="R552" s="2"/>
      <c r="S552" s="89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2:29" ht="16.5" customHeight="1" x14ac:dyDescent="0.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88"/>
      <c r="Q553" s="89"/>
      <c r="R553" s="2"/>
      <c r="S553" s="89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2:29" ht="16.5" customHeight="1" x14ac:dyDescent="0.3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88"/>
      <c r="Q554" s="89"/>
      <c r="R554" s="2"/>
      <c r="S554" s="89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2:29" ht="16.5" customHeight="1" x14ac:dyDescent="0.3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88"/>
      <c r="Q555" s="89"/>
      <c r="R555" s="2"/>
      <c r="S555" s="89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2:29" ht="16.5" customHeight="1" x14ac:dyDescent="0.3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88"/>
      <c r="Q556" s="89"/>
      <c r="R556" s="2"/>
      <c r="S556" s="89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2:29" ht="16.5" customHeight="1" x14ac:dyDescent="0.3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88"/>
      <c r="Q557" s="89"/>
      <c r="R557" s="2"/>
      <c r="S557" s="89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2:29" ht="16.5" customHeight="1" x14ac:dyDescent="0.3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88"/>
      <c r="Q558" s="89"/>
      <c r="R558" s="2"/>
      <c r="S558" s="89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2:29" ht="16.5" customHeight="1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88"/>
      <c r="Q559" s="89"/>
      <c r="R559" s="2"/>
      <c r="S559" s="89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2:29" ht="16.5" customHeight="1" x14ac:dyDescent="0.3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88"/>
      <c r="Q560" s="89"/>
      <c r="R560" s="2"/>
      <c r="S560" s="89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2:29" ht="16.5" customHeight="1" x14ac:dyDescent="0.3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88"/>
      <c r="Q561" s="89"/>
      <c r="R561" s="2"/>
      <c r="S561" s="89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2:29" ht="16.5" customHeight="1" x14ac:dyDescent="0.3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88"/>
      <c r="Q562" s="89"/>
      <c r="R562" s="2"/>
      <c r="S562" s="89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2:29" ht="16.5" customHeight="1" x14ac:dyDescent="0.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88"/>
      <c r="Q563" s="89"/>
      <c r="R563" s="2"/>
      <c r="S563" s="89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2:29" ht="16.5" customHeight="1" x14ac:dyDescent="0.3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88"/>
      <c r="Q564" s="89"/>
      <c r="R564" s="2"/>
      <c r="S564" s="89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2:29" ht="16.5" customHeight="1" x14ac:dyDescent="0.3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88"/>
      <c r="Q565" s="89"/>
      <c r="R565" s="2"/>
      <c r="S565" s="89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2:29" ht="16.5" customHeight="1" x14ac:dyDescent="0.3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88"/>
      <c r="Q566" s="89"/>
      <c r="R566" s="2"/>
      <c r="S566" s="89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2:29" ht="16.5" customHeight="1" x14ac:dyDescent="0.3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88"/>
      <c r="Q567" s="89"/>
      <c r="R567" s="2"/>
      <c r="S567" s="89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2:29" ht="16.5" customHeight="1" x14ac:dyDescent="0.3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88"/>
      <c r="Q568" s="89"/>
      <c r="R568" s="2"/>
      <c r="S568" s="89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2:29" ht="16.5" customHeight="1" x14ac:dyDescent="0.3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88"/>
      <c r="Q569" s="89"/>
      <c r="R569" s="2"/>
      <c r="S569" s="89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2:29" ht="16.5" customHeight="1" x14ac:dyDescent="0.3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88"/>
      <c r="Q570" s="89"/>
      <c r="R570" s="2"/>
      <c r="S570" s="89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2:29" ht="16.5" customHeight="1" x14ac:dyDescent="0.3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88"/>
      <c r="Q571" s="89"/>
      <c r="R571" s="2"/>
      <c r="S571" s="89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2:29" ht="16.5" customHeight="1" x14ac:dyDescent="0.3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88"/>
      <c r="Q572" s="89"/>
      <c r="R572" s="2"/>
      <c r="S572" s="89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2:29" ht="16.5" customHeight="1" x14ac:dyDescent="0.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88"/>
      <c r="Q573" s="89"/>
      <c r="R573" s="2"/>
      <c r="S573" s="89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2:29" ht="16.5" customHeight="1" x14ac:dyDescent="0.3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88"/>
      <c r="Q574" s="89"/>
      <c r="R574" s="2"/>
      <c r="S574" s="89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2:29" ht="16.5" customHeight="1" x14ac:dyDescent="0.3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88"/>
      <c r="Q575" s="89"/>
      <c r="R575" s="2"/>
      <c r="S575" s="89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2:29" ht="16.5" customHeight="1" x14ac:dyDescent="0.3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88"/>
      <c r="Q576" s="89"/>
      <c r="R576" s="2"/>
      <c r="S576" s="89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2:29" ht="16.5" customHeight="1" x14ac:dyDescent="0.3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88"/>
      <c r="Q577" s="89"/>
      <c r="R577" s="2"/>
      <c r="S577" s="89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2:29" ht="16.5" customHeight="1" x14ac:dyDescent="0.3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88"/>
      <c r="Q578" s="89"/>
      <c r="R578" s="2"/>
      <c r="S578" s="89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2:29" ht="16.5" customHeight="1" x14ac:dyDescent="0.3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88"/>
      <c r="Q579" s="89"/>
      <c r="R579" s="2"/>
      <c r="S579" s="89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2:29" ht="16.5" customHeight="1" x14ac:dyDescent="0.3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88"/>
      <c r="Q580" s="89"/>
      <c r="R580" s="2"/>
      <c r="S580" s="89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2:29" ht="16.5" customHeight="1" x14ac:dyDescent="0.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88"/>
      <c r="Q581" s="89"/>
      <c r="R581" s="2"/>
      <c r="S581" s="89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2:29" ht="16.5" customHeight="1" x14ac:dyDescent="0.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88"/>
      <c r="Q582" s="89"/>
      <c r="R582" s="2"/>
      <c r="S582" s="89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2:29" ht="16.5" customHeight="1" x14ac:dyDescent="0.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88"/>
      <c r="Q583" s="89"/>
      <c r="R583" s="2"/>
      <c r="S583" s="89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2:29" ht="16.5" customHeight="1" x14ac:dyDescent="0.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88"/>
      <c r="Q584" s="89"/>
      <c r="R584" s="2"/>
      <c r="S584" s="89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2:29" ht="16.5" customHeight="1" x14ac:dyDescent="0.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88"/>
      <c r="Q585" s="89"/>
      <c r="R585" s="2"/>
      <c r="S585" s="89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2:29" ht="16.5" customHeight="1" x14ac:dyDescent="0.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88"/>
      <c r="Q586" s="89"/>
      <c r="R586" s="2"/>
      <c r="S586" s="89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2:29" ht="16.5" customHeight="1" x14ac:dyDescent="0.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88"/>
      <c r="Q587" s="89"/>
      <c r="R587" s="2"/>
      <c r="S587" s="89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2:29" ht="16.5" customHeight="1" x14ac:dyDescent="0.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88"/>
      <c r="Q588" s="89"/>
      <c r="R588" s="2"/>
      <c r="S588" s="89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2:29" ht="16.5" customHeight="1" x14ac:dyDescent="0.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88"/>
      <c r="Q589" s="89"/>
      <c r="R589" s="2"/>
      <c r="S589" s="89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2:29" ht="16.5" customHeight="1" x14ac:dyDescent="0.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88"/>
      <c r="Q590" s="89"/>
      <c r="R590" s="2"/>
      <c r="S590" s="89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2:29" ht="16.5" customHeight="1" x14ac:dyDescent="0.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88"/>
      <c r="Q591" s="89"/>
      <c r="R591" s="2"/>
      <c r="S591" s="89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2:29" ht="16.5" customHeight="1" x14ac:dyDescent="0.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88"/>
      <c r="Q592" s="89"/>
      <c r="R592" s="2"/>
      <c r="S592" s="89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2:29" ht="16.5" customHeight="1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88"/>
      <c r="Q593" s="89"/>
      <c r="R593" s="2"/>
      <c r="S593" s="89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2:29" ht="16.5" customHeight="1" x14ac:dyDescent="0.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88"/>
      <c r="Q594" s="89"/>
      <c r="R594" s="2"/>
      <c r="S594" s="89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2:29" ht="16.5" customHeight="1" x14ac:dyDescent="0.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88"/>
      <c r="Q595" s="89"/>
      <c r="R595" s="2"/>
      <c r="S595" s="89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2:29" ht="16.5" customHeight="1" x14ac:dyDescent="0.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88"/>
      <c r="Q596" s="89"/>
      <c r="R596" s="2"/>
      <c r="S596" s="89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2:29" ht="16.5" customHeight="1" x14ac:dyDescent="0.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88"/>
      <c r="Q597" s="89"/>
      <c r="R597" s="2"/>
      <c r="S597" s="89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2:29" ht="16.5" customHeight="1" x14ac:dyDescent="0.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88"/>
      <c r="Q598" s="89"/>
      <c r="R598" s="2"/>
      <c r="S598" s="89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2:29" ht="16.5" customHeight="1" x14ac:dyDescent="0.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88"/>
      <c r="Q599" s="89"/>
      <c r="R599" s="2"/>
      <c r="S599" s="89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2:29" ht="16.5" customHeight="1" x14ac:dyDescent="0.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88"/>
      <c r="Q600" s="89"/>
      <c r="R600" s="2"/>
      <c r="S600" s="89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2:29" ht="16.5" customHeight="1" x14ac:dyDescent="0.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88"/>
      <c r="Q601" s="89"/>
      <c r="R601" s="2"/>
      <c r="S601" s="89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2:29" ht="16.5" customHeight="1" x14ac:dyDescent="0.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88"/>
      <c r="Q602" s="89"/>
      <c r="R602" s="2"/>
      <c r="S602" s="89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2:29" ht="16.5" customHeight="1" x14ac:dyDescent="0.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88"/>
      <c r="Q603" s="89"/>
      <c r="R603" s="2"/>
      <c r="S603" s="89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2:29" ht="16.5" customHeight="1" x14ac:dyDescent="0.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88"/>
      <c r="Q604" s="89"/>
      <c r="R604" s="2"/>
      <c r="S604" s="89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2:29" ht="16.5" customHeight="1" x14ac:dyDescent="0.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88"/>
      <c r="Q605" s="89"/>
      <c r="R605" s="2"/>
      <c r="S605" s="89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2:29" ht="16.5" customHeight="1" x14ac:dyDescent="0.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88"/>
      <c r="Q606" s="89"/>
      <c r="R606" s="2"/>
      <c r="S606" s="89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2:29" ht="16.5" customHeight="1" x14ac:dyDescent="0.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88"/>
      <c r="Q607" s="89"/>
      <c r="R607" s="2"/>
      <c r="S607" s="89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2:29" ht="16.5" customHeight="1" x14ac:dyDescent="0.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88"/>
      <c r="Q608" s="89"/>
      <c r="R608" s="2"/>
      <c r="S608" s="89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2:29" ht="16.5" customHeight="1" x14ac:dyDescent="0.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88"/>
      <c r="Q609" s="89"/>
      <c r="R609" s="2"/>
      <c r="S609" s="89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2:29" ht="16.5" customHeight="1" x14ac:dyDescent="0.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88"/>
      <c r="Q610" s="89"/>
      <c r="R610" s="2"/>
      <c r="S610" s="89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2:29" ht="16.5" customHeight="1" x14ac:dyDescent="0.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88"/>
      <c r="Q611" s="89"/>
      <c r="R611" s="2"/>
      <c r="S611" s="89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2:29" ht="16.5" customHeight="1" x14ac:dyDescent="0.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88"/>
      <c r="Q612" s="89"/>
      <c r="R612" s="2"/>
      <c r="S612" s="89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2:29" ht="16.5" customHeight="1" x14ac:dyDescent="0.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88"/>
      <c r="Q613" s="89"/>
      <c r="R613" s="2"/>
      <c r="S613" s="89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2:29" ht="16.5" customHeight="1" x14ac:dyDescent="0.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88"/>
      <c r="Q614" s="89"/>
      <c r="R614" s="2"/>
      <c r="S614" s="89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2:29" ht="16.5" customHeight="1" x14ac:dyDescent="0.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88"/>
      <c r="Q615" s="89"/>
      <c r="R615" s="2"/>
      <c r="S615" s="89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2:29" ht="16.5" customHeight="1" x14ac:dyDescent="0.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88"/>
      <c r="Q616" s="89"/>
      <c r="R616" s="2"/>
      <c r="S616" s="89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2:29" ht="16.5" customHeight="1" x14ac:dyDescent="0.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88"/>
      <c r="Q617" s="89"/>
      <c r="R617" s="2"/>
      <c r="S617" s="89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2:29" ht="16.5" customHeight="1" x14ac:dyDescent="0.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88"/>
      <c r="Q618" s="89"/>
      <c r="R618" s="2"/>
      <c r="S618" s="89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2:29" ht="16.5" customHeight="1" x14ac:dyDescent="0.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88"/>
      <c r="Q619" s="89"/>
      <c r="R619" s="2"/>
      <c r="S619" s="89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2:29" ht="16.5" customHeight="1" x14ac:dyDescent="0.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88"/>
      <c r="Q620" s="89"/>
      <c r="R620" s="2"/>
      <c r="S620" s="89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2:29" ht="16.5" customHeight="1" x14ac:dyDescent="0.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88"/>
      <c r="Q621" s="89"/>
      <c r="R621" s="2"/>
      <c r="S621" s="89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2:29" ht="16.5" customHeight="1" x14ac:dyDescent="0.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88"/>
      <c r="Q622" s="89"/>
      <c r="R622" s="2"/>
      <c r="S622" s="89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2:29" ht="16.5" customHeight="1" x14ac:dyDescent="0.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88"/>
      <c r="Q623" s="89"/>
      <c r="R623" s="2"/>
      <c r="S623" s="89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2:29" ht="16.5" customHeight="1" x14ac:dyDescent="0.3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88"/>
      <c r="Q624" s="89"/>
      <c r="R624" s="2"/>
      <c r="S624" s="89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2:29" ht="16.5" customHeight="1" x14ac:dyDescent="0.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88"/>
      <c r="Q625" s="89"/>
      <c r="R625" s="2"/>
      <c r="S625" s="89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2:29" ht="16.5" customHeight="1" x14ac:dyDescent="0.3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88"/>
      <c r="Q626" s="89"/>
      <c r="R626" s="2"/>
      <c r="S626" s="89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2:29" ht="16.5" customHeight="1" x14ac:dyDescent="0.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88"/>
      <c r="Q627" s="89"/>
      <c r="R627" s="2"/>
      <c r="S627" s="89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2:29" ht="16.5" customHeight="1" x14ac:dyDescent="0.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88"/>
      <c r="Q628" s="89"/>
      <c r="R628" s="2"/>
      <c r="S628" s="89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2:29" ht="16.5" customHeight="1" x14ac:dyDescent="0.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88"/>
      <c r="Q629" s="89"/>
      <c r="R629" s="2"/>
      <c r="S629" s="89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2:29" ht="16.5" customHeight="1" x14ac:dyDescent="0.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88"/>
      <c r="Q630" s="89"/>
      <c r="R630" s="2"/>
      <c r="S630" s="89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2:29" ht="16.5" customHeight="1" x14ac:dyDescent="0.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88"/>
      <c r="Q631" s="89"/>
      <c r="R631" s="2"/>
      <c r="S631" s="89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2:29" ht="16.5" customHeight="1" x14ac:dyDescent="0.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88"/>
      <c r="Q632" s="89"/>
      <c r="R632" s="2"/>
      <c r="S632" s="89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2:29" ht="16.5" customHeight="1" x14ac:dyDescent="0.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88"/>
      <c r="Q633" s="89"/>
      <c r="R633" s="2"/>
      <c r="S633" s="89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2:29" ht="16.5" customHeight="1" x14ac:dyDescent="0.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88"/>
      <c r="Q634" s="89"/>
      <c r="R634" s="2"/>
      <c r="S634" s="89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2:29" ht="16.5" customHeight="1" x14ac:dyDescent="0.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88"/>
      <c r="Q635" s="89"/>
      <c r="R635" s="2"/>
      <c r="S635" s="89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2:29" ht="16.5" customHeight="1" x14ac:dyDescent="0.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88"/>
      <c r="Q636" s="89"/>
      <c r="R636" s="2"/>
      <c r="S636" s="89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2:29" ht="16.5" customHeight="1" x14ac:dyDescent="0.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88"/>
      <c r="Q637" s="89"/>
      <c r="R637" s="2"/>
      <c r="S637" s="89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2:29" ht="16.5" customHeight="1" x14ac:dyDescent="0.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88"/>
      <c r="Q638" s="89"/>
      <c r="R638" s="2"/>
      <c r="S638" s="89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2:29" ht="16.5" customHeight="1" x14ac:dyDescent="0.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88"/>
      <c r="Q639" s="89"/>
      <c r="R639" s="2"/>
      <c r="S639" s="89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2:29" ht="16.5" customHeight="1" x14ac:dyDescent="0.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88"/>
      <c r="Q640" s="89"/>
      <c r="R640" s="2"/>
      <c r="S640" s="89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2:29" ht="16.5" customHeight="1" x14ac:dyDescent="0.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88"/>
      <c r="Q641" s="89"/>
      <c r="R641" s="2"/>
      <c r="S641" s="89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2:29" ht="16.5" customHeight="1" x14ac:dyDescent="0.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88"/>
      <c r="Q642" s="89"/>
      <c r="R642" s="2"/>
      <c r="S642" s="89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2:29" ht="16.5" customHeight="1" x14ac:dyDescent="0.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88"/>
      <c r="Q643" s="89"/>
      <c r="R643" s="2"/>
      <c r="S643" s="89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2:29" ht="16.5" customHeight="1" x14ac:dyDescent="0.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88"/>
      <c r="Q644" s="89"/>
      <c r="R644" s="2"/>
      <c r="S644" s="89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2:29" ht="16.5" customHeight="1" x14ac:dyDescent="0.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88"/>
      <c r="Q645" s="89"/>
      <c r="R645" s="2"/>
      <c r="S645" s="89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2:29" ht="16.5" customHeight="1" x14ac:dyDescent="0.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88"/>
      <c r="Q646" s="89"/>
      <c r="R646" s="2"/>
      <c r="S646" s="89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2:29" ht="16.5" customHeight="1" x14ac:dyDescent="0.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88"/>
      <c r="Q647" s="89"/>
      <c r="R647" s="2"/>
      <c r="S647" s="89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2:29" ht="16.5" customHeight="1" x14ac:dyDescent="0.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88"/>
      <c r="Q648" s="89"/>
      <c r="R648" s="2"/>
      <c r="S648" s="89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2:29" ht="16.5" customHeight="1" x14ac:dyDescent="0.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88"/>
      <c r="Q649" s="89"/>
      <c r="R649" s="2"/>
      <c r="S649" s="89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2:29" ht="16.5" customHeight="1" x14ac:dyDescent="0.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88"/>
      <c r="Q650" s="89"/>
      <c r="R650" s="2"/>
      <c r="S650" s="89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2:29" ht="16.5" customHeight="1" x14ac:dyDescent="0.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88"/>
      <c r="Q651" s="89"/>
      <c r="R651" s="2"/>
      <c r="S651" s="89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2:29" ht="16.5" customHeight="1" x14ac:dyDescent="0.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88"/>
      <c r="Q652" s="89"/>
      <c r="R652" s="2"/>
      <c r="S652" s="89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2:29" ht="16.5" customHeight="1" x14ac:dyDescent="0.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88"/>
      <c r="Q653" s="89"/>
      <c r="R653" s="2"/>
      <c r="S653" s="89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2:29" ht="16.5" customHeight="1" x14ac:dyDescent="0.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88"/>
      <c r="Q654" s="89"/>
      <c r="R654" s="2"/>
      <c r="S654" s="89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2:29" ht="16.5" customHeight="1" x14ac:dyDescent="0.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88"/>
      <c r="Q655" s="89"/>
      <c r="R655" s="2"/>
      <c r="S655" s="89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2:29" ht="16.5" customHeight="1" x14ac:dyDescent="0.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88"/>
      <c r="Q656" s="89"/>
      <c r="R656" s="2"/>
      <c r="S656" s="89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2:29" ht="16.5" customHeight="1" x14ac:dyDescent="0.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88"/>
      <c r="Q657" s="89"/>
      <c r="R657" s="2"/>
      <c r="S657" s="89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2:29" ht="16.5" customHeight="1" x14ac:dyDescent="0.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88"/>
      <c r="Q658" s="89"/>
      <c r="R658" s="2"/>
      <c r="S658" s="89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2:29" ht="16.5" customHeight="1" x14ac:dyDescent="0.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88"/>
      <c r="Q659" s="89"/>
      <c r="R659" s="2"/>
      <c r="S659" s="89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2:29" ht="16.5" customHeight="1" x14ac:dyDescent="0.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88"/>
      <c r="Q660" s="89"/>
      <c r="R660" s="2"/>
      <c r="S660" s="89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2:29" ht="16.5" customHeight="1" x14ac:dyDescent="0.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88"/>
      <c r="Q661" s="89"/>
      <c r="R661" s="2"/>
      <c r="S661" s="89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2:29" ht="16.5" customHeight="1" x14ac:dyDescent="0.3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88"/>
      <c r="Q662" s="89"/>
      <c r="R662" s="2"/>
      <c r="S662" s="89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2:29" ht="16.5" customHeight="1" x14ac:dyDescent="0.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88"/>
      <c r="Q663" s="89"/>
      <c r="R663" s="2"/>
      <c r="S663" s="89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2:29" ht="16.5" customHeight="1" x14ac:dyDescent="0.3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88"/>
      <c r="Q664" s="89"/>
      <c r="R664" s="2"/>
      <c r="S664" s="89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2:29" ht="16.5" customHeight="1" x14ac:dyDescent="0.3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88"/>
      <c r="Q665" s="89"/>
      <c r="R665" s="2"/>
      <c r="S665" s="89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2:29" ht="16.5" customHeight="1" x14ac:dyDescent="0.3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88"/>
      <c r="Q666" s="89"/>
      <c r="R666" s="2"/>
      <c r="S666" s="89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2:29" ht="16.5" customHeight="1" x14ac:dyDescent="0.3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88"/>
      <c r="Q667" s="89"/>
      <c r="R667" s="2"/>
      <c r="S667" s="89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2:29" ht="16.5" customHeight="1" x14ac:dyDescent="0.3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88"/>
      <c r="Q668" s="89"/>
      <c r="R668" s="2"/>
      <c r="S668" s="89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2:29" ht="16.5" customHeight="1" x14ac:dyDescent="0.3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88"/>
      <c r="Q669" s="89"/>
      <c r="R669" s="2"/>
      <c r="S669" s="89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2:29" ht="16.5" customHeight="1" x14ac:dyDescent="0.3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88"/>
      <c r="Q670" s="89"/>
      <c r="R670" s="2"/>
      <c r="S670" s="89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2:29" ht="16.5" customHeight="1" x14ac:dyDescent="0.3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88"/>
      <c r="Q671" s="89"/>
      <c r="R671" s="2"/>
      <c r="S671" s="89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2:29" ht="16.5" customHeight="1" x14ac:dyDescent="0.3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88"/>
      <c r="Q672" s="89"/>
      <c r="R672" s="2"/>
      <c r="S672" s="89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2:29" ht="16.5" customHeight="1" x14ac:dyDescent="0.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88"/>
      <c r="Q673" s="89"/>
      <c r="R673" s="2"/>
      <c r="S673" s="89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2:29" ht="16.5" customHeight="1" x14ac:dyDescent="0.3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88"/>
      <c r="Q674" s="89"/>
      <c r="R674" s="2"/>
      <c r="S674" s="89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2:29" ht="16.5" customHeight="1" x14ac:dyDescent="0.3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88"/>
      <c r="Q675" s="89"/>
      <c r="R675" s="2"/>
      <c r="S675" s="89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2:29" ht="16.5" customHeight="1" x14ac:dyDescent="0.3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88"/>
      <c r="Q676" s="89"/>
      <c r="R676" s="2"/>
      <c r="S676" s="89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2:29" ht="16.5" customHeight="1" x14ac:dyDescent="0.3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88"/>
      <c r="Q677" s="89"/>
      <c r="R677" s="2"/>
      <c r="S677" s="89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2:29" ht="16.5" customHeight="1" x14ac:dyDescent="0.3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88"/>
      <c r="Q678" s="89"/>
      <c r="R678" s="2"/>
      <c r="S678" s="89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2:29" ht="16.5" customHeight="1" x14ac:dyDescent="0.3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88"/>
      <c r="Q679" s="89"/>
      <c r="R679" s="2"/>
      <c r="S679" s="89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2:29" ht="16.5" customHeight="1" x14ac:dyDescent="0.3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88"/>
      <c r="Q680" s="89"/>
      <c r="R680" s="2"/>
      <c r="S680" s="89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2:29" ht="16.5" customHeight="1" x14ac:dyDescent="0.3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88"/>
      <c r="Q681" s="89"/>
      <c r="R681" s="2"/>
      <c r="S681" s="89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2:29" ht="16.5" customHeight="1" x14ac:dyDescent="0.3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88"/>
      <c r="Q682" s="89"/>
      <c r="R682" s="2"/>
      <c r="S682" s="89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2:29" ht="16.5" customHeight="1" x14ac:dyDescent="0.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88"/>
      <c r="Q683" s="89"/>
      <c r="R683" s="2"/>
      <c r="S683" s="89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2:29" ht="16.5" customHeight="1" x14ac:dyDescent="0.3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88"/>
      <c r="Q684" s="89"/>
      <c r="R684" s="2"/>
      <c r="S684" s="89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2:29" ht="16.5" customHeight="1" x14ac:dyDescent="0.3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88"/>
      <c r="Q685" s="89"/>
      <c r="R685" s="2"/>
      <c r="S685" s="89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2:29" ht="16.5" customHeight="1" x14ac:dyDescent="0.3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88"/>
      <c r="Q686" s="89"/>
      <c r="R686" s="2"/>
      <c r="S686" s="89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2:29" ht="16.5" customHeight="1" x14ac:dyDescent="0.3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88"/>
      <c r="Q687" s="89"/>
      <c r="R687" s="2"/>
      <c r="S687" s="89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2:29" ht="16.5" customHeight="1" x14ac:dyDescent="0.3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88"/>
      <c r="Q688" s="89"/>
      <c r="R688" s="2"/>
      <c r="S688" s="89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2:29" ht="16.5" customHeight="1" x14ac:dyDescent="0.3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88"/>
      <c r="Q689" s="89"/>
      <c r="R689" s="2"/>
      <c r="S689" s="89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2:29" ht="16.5" customHeight="1" x14ac:dyDescent="0.3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88"/>
      <c r="Q690" s="89"/>
      <c r="R690" s="2"/>
      <c r="S690" s="89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2:29" ht="16.5" customHeight="1" x14ac:dyDescent="0.3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88"/>
      <c r="Q691" s="89"/>
      <c r="R691" s="2"/>
      <c r="S691" s="89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2:29" ht="16.5" customHeight="1" x14ac:dyDescent="0.3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88"/>
      <c r="Q692" s="89"/>
      <c r="R692" s="2"/>
      <c r="S692" s="89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2:29" ht="16.5" customHeight="1" x14ac:dyDescent="0.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88"/>
      <c r="Q693" s="89"/>
      <c r="R693" s="2"/>
      <c r="S693" s="89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2:29" ht="16.5" customHeight="1" x14ac:dyDescent="0.3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88"/>
      <c r="Q694" s="89"/>
      <c r="R694" s="2"/>
      <c r="S694" s="89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2:29" ht="16.5" customHeight="1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88"/>
      <c r="Q695" s="89"/>
      <c r="R695" s="2"/>
      <c r="S695" s="89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2:29" ht="16.5" customHeight="1" x14ac:dyDescent="0.3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88"/>
      <c r="Q696" s="89"/>
      <c r="R696" s="2"/>
      <c r="S696" s="89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2:29" ht="16.5" customHeight="1" x14ac:dyDescent="0.3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88"/>
      <c r="Q697" s="89"/>
      <c r="R697" s="2"/>
      <c r="S697" s="89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2:29" ht="16.5" customHeight="1" x14ac:dyDescent="0.3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88"/>
      <c r="Q698" s="89"/>
      <c r="R698" s="2"/>
      <c r="S698" s="89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2:29" ht="16.5" customHeight="1" x14ac:dyDescent="0.3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88"/>
      <c r="Q699" s="89"/>
      <c r="R699" s="2"/>
      <c r="S699" s="89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2:29" ht="16.5" customHeight="1" x14ac:dyDescent="0.3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88"/>
      <c r="Q700" s="89"/>
      <c r="R700" s="2"/>
      <c r="S700" s="89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2:29" ht="16.5" customHeight="1" x14ac:dyDescent="0.3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88"/>
      <c r="Q701" s="89"/>
      <c r="R701" s="2"/>
      <c r="S701" s="89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2:29" ht="16.5" customHeight="1" x14ac:dyDescent="0.3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88"/>
      <c r="Q702" s="89"/>
      <c r="R702" s="2"/>
      <c r="S702" s="89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2:29" ht="16.5" customHeight="1" x14ac:dyDescent="0.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88"/>
      <c r="Q703" s="89"/>
      <c r="R703" s="2"/>
      <c r="S703" s="89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2:29" ht="16.5" customHeight="1" x14ac:dyDescent="0.3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88"/>
      <c r="Q704" s="89"/>
      <c r="R704" s="2"/>
      <c r="S704" s="89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2:29" ht="16.5" customHeight="1" x14ac:dyDescent="0.3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88"/>
      <c r="Q705" s="89"/>
      <c r="R705" s="2"/>
      <c r="S705" s="89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2:29" ht="16.5" customHeight="1" x14ac:dyDescent="0.3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88"/>
      <c r="Q706" s="89"/>
      <c r="R706" s="2"/>
      <c r="S706" s="89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2:29" ht="16.5" customHeight="1" x14ac:dyDescent="0.3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88"/>
      <c r="Q707" s="89"/>
      <c r="R707" s="2"/>
      <c r="S707" s="89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2:29" ht="16.5" customHeight="1" x14ac:dyDescent="0.3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88"/>
      <c r="Q708" s="89"/>
      <c r="R708" s="2"/>
      <c r="S708" s="89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2:29" ht="16.5" customHeight="1" x14ac:dyDescent="0.3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88"/>
      <c r="Q709" s="89"/>
      <c r="R709" s="2"/>
      <c r="S709" s="89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2:29" ht="16.5" customHeight="1" x14ac:dyDescent="0.3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88"/>
      <c r="Q710" s="89"/>
      <c r="R710" s="2"/>
      <c r="S710" s="89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2:29" ht="16.5" customHeight="1" x14ac:dyDescent="0.3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88"/>
      <c r="Q711" s="89"/>
      <c r="R711" s="2"/>
      <c r="S711" s="89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2:29" ht="16.5" customHeight="1" x14ac:dyDescent="0.3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88"/>
      <c r="Q712" s="89"/>
      <c r="R712" s="2"/>
      <c r="S712" s="89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2:29" ht="16.5" customHeight="1" x14ac:dyDescent="0.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88"/>
      <c r="Q713" s="89"/>
      <c r="R713" s="2"/>
      <c r="S713" s="89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2:29" ht="16.5" customHeight="1" x14ac:dyDescent="0.3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88"/>
      <c r="Q714" s="89"/>
      <c r="R714" s="2"/>
      <c r="S714" s="89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2:29" ht="16.5" customHeight="1" x14ac:dyDescent="0.3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88"/>
      <c r="Q715" s="89"/>
      <c r="R715" s="2"/>
      <c r="S715" s="89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2:29" ht="16.5" customHeight="1" x14ac:dyDescent="0.3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88"/>
      <c r="Q716" s="89"/>
      <c r="R716" s="2"/>
      <c r="S716" s="89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2:29" ht="16.5" customHeight="1" x14ac:dyDescent="0.3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88"/>
      <c r="Q717" s="89"/>
      <c r="R717" s="2"/>
      <c r="S717" s="89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2:29" ht="16.5" customHeight="1" x14ac:dyDescent="0.3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88"/>
      <c r="Q718" s="89"/>
      <c r="R718" s="2"/>
      <c r="S718" s="89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2:29" ht="16.5" customHeight="1" x14ac:dyDescent="0.3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88"/>
      <c r="Q719" s="89"/>
      <c r="R719" s="2"/>
      <c r="S719" s="89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2:29" ht="16.5" customHeight="1" x14ac:dyDescent="0.3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88"/>
      <c r="Q720" s="89"/>
      <c r="R720" s="2"/>
      <c r="S720" s="89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2:29" ht="16.5" customHeight="1" x14ac:dyDescent="0.3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88"/>
      <c r="Q721" s="89"/>
      <c r="R721" s="2"/>
      <c r="S721" s="89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2:29" ht="16.5" customHeight="1" x14ac:dyDescent="0.3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88"/>
      <c r="Q722" s="89"/>
      <c r="R722" s="2"/>
      <c r="S722" s="89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2:29" ht="16.5" customHeight="1" x14ac:dyDescent="0.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88"/>
      <c r="Q723" s="89"/>
      <c r="R723" s="2"/>
      <c r="S723" s="89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2:29" ht="16.5" customHeight="1" x14ac:dyDescent="0.3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88"/>
      <c r="Q724" s="89"/>
      <c r="R724" s="2"/>
      <c r="S724" s="89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2:29" ht="16.5" customHeight="1" x14ac:dyDescent="0.3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88"/>
      <c r="Q725" s="89"/>
      <c r="R725" s="2"/>
      <c r="S725" s="89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2:29" ht="16.5" customHeight="1" x14ac:dyDescent="0.3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88"/>
      <c r="Q726" s="89"/>
      <c r="R726" s="2"/>
      <c r="S726" s="89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2:29" ht="16.5" customHeight="1" x14ac:dyDescent="0.3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88"/>
      <c r="Q727" s="89"/>
      <c r="R727" s="2"/>
      <c r="S727" s="89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2:29" ht="16.5" customHeight="1" x14ac:dyDescent="0.3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88"/>
      <c r="Q728" s="89"/>
      <c r="R728" s="2"/>
      <c r="S728" s="89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2:29" ht="16.5" customHeight="1" x14ac:dyDescent="0.3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88"/>
      <c r="Q729" s="89"/>
      <c r="R729" s="2"/>
      <c r="S729" s="89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2:29" ht="16.5" customHeight="1" x14ac:dyDescent="0.3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88"/>
      <c r="Q730" s="89"/>
      <c r="R730" s="2"/>
      <c r="S730" s="89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2:29" ht="16.5" customHeight="1" x14ac:dyDescent="0.3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88"/>
      <c r="Q731" s="89"/>
      <c r="R731" s="2"/>
      <c r="S731" s="89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2:29" ht="16.5" customHeight="1" x14ac:dyDescent="0.3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88"/>
      <c r="Q732" s="89"/>
      <c r="R732" s="2"/>
      <c r="S732" s="89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2:29" ht="16.5" customHeight="1" x14ac:dyDescent="0.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88"/>
      <c r="Q733" s="89"/>
      <c r="R733" s="2"/>
      <c r="S733" s="89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2:29" ht="16.5" customHeight="1" x14ac:dyDescent="0.3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88"/>
      <c r="Q734" s="89"/>
      <c r="R734" s="2"/>
      <c r="S734" s="89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2:29" ht="16.5" customHeight="1" x14ac:dyDescent="0.3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88"/>
      <c r="Q735" s="89"/>
      <c r="R735" s="2"/>
      <c r="S735" s="89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2:29" ht="16.5" customHeight="1" x14ac:dyDescent="0.3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88"/>
      <c r="Q736" s="89"/>
      <c r="R736" s="2"/>
      <c r="S736" s="89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2:29" ht="16.5" customHeight="1" x14ac:dyDescent="0.3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88"/>
      <c r="Q737" s="89"/>
      <c r="R737" s="2"/>
      <c r="S737" s="89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2:29" ht="16.5" customHeight="1" x14ac:dyDescent="0.3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88"/>
      <c r="Q738" s="89"/>
      <c r="R738" s="2"/>
      <c r="S738" s="89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2:29" ht="16.5" customHeight="1" x14ac:dyDescent="0.3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88"/>
      <c r="Q739" s="89"/>
      <c r="R739" s="2"/>
      <c r="S739" s="89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2:29" ht="16.5" customHeight="1" x14ac:dyDescent="0.3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88"/>
      <c r="Q740" s="89"/>
      <c r="R740" s="2"/>
      <c r="S740" s="89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2:29" ht="16.5" customHeight="1" x14ac:dyDescent="0.3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88"/>
      <c r="Q741" s="89"/>
      <c r="R741" s="2"/>
      <c r="S741" s="89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2:29" ht="16.5" customHeight="1" x14ac:dyDescent="0.3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88"/>
      <c r="Q742" s="89"/>
      <c r="R742" s="2"/>
      <c r="S742" s="89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2:29" ht="16.5" customHeight="1" x14ac:dyDescent="0.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88"/>
      <c r="Q743" s="89"/>
      <c r="R743" s="2"/>
      <c r="S743" s="89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2:29" ht="16.5" customHeight="1" x14ac:dyDescent="0.3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88"/>
      <c r="Q744" s="89"/>
      <c r="R744" s="2"/>
      <c r="S744" s="89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2:29" ht="16.5" customHeight="1" x14ac:dyDescent="0.3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88"/>
      <c r="Q745" s="89"/>
      <c r="R745" s="2"/>
      <c r="S745" s="89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2:29" ht="16.5" customHeight="1" x14ac:dyDescent="0.3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88"/>
      <c r="Q746" s="89"/>
      <c r="R746" s="2"/>
      <c r="S746" s="89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2:29" ht="16.5" customHeight="1" x14ac:dyDescent="0.3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88"/>
      <c r="Q747" s="89"/>
      <c r="R747" s="2"/>
      <c r="S747" s="89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2:29" ht="16.5" customHeight="1" x14ac:dyDescent="0.3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88"/>
      <c r="Q748" s="89"/>
      <c r="R748" s="2"/>
      <c r="S748" s="89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2:29" ht="16.5" customHeight="1" x14ac:dyDescent="0.3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88"/>
      <c r="Q749" s="89"/>
      <c r="R749" s="2"/>
      <c r="S749" s="89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2:29" ht="16.5" customHeight="1" x14ac:dyDescent="0.3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88"/>
      <c r="Q750" s="89"/>
      <c r="R750" s="2"/>
      <c r="S750" s="89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2:29" ht="16.5" customHeight="1" x14ac:dyDescent="0.3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88"/>
      <c r="Q751" s="89"/>
      <c r="R751" s="2"/>
      <c r="S751" s="89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2:29" ht="16.5" customHeight="1" x14ac:dyDescent="0.3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88"/>
      <c r="Q752" s="89"/>
      <c r="R752" s="2"/>
      <c r="S752" s="89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2:29" ht="16.5" customHeight="1" x14ac:dyDescent="0.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88"/>
      <c r="Q753" s="89"/>
      <c r="R753" s="2"/>
      <c r="S753" s="89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2:29" ht="16.5" customHeight="1" x14ac:dyDescent="0.3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88"/>
      <c r="Q754" s="89"/>
      <c r="R754" s="2"/>
      <c r="S754" s="89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2:29" ht="16.5" customHeight="1" x14ac:dyDescent="0.3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88"/>
      <c r="Q755" s="89"/>
      <c r="R755" s="2"/>
      <c r="S755" s="89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2:29" ht="16.5" customHeight="1" x14ac:dyDescent="0.3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88"/>
      <c r="Q756" s="89"/>
      <c r="R756" s="2"/>
      <c r="S756" s="89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2:29" ht="16.5" customHeight="1" x14ac:dyDescent="0.3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88"/>
      <c r="Q757" s="89"/>
      <c r="R757" s="2"/>
      <c r="S757" s="89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2:29" ht="16.5" customHeight="1" x14ac:dyDescent="0.3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88"/>
      <c r="Q758" s="89"/>
      <c r="R758" s="2"/>
      <c r="S758" s="89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2:29" ht="16.5" customHeight="1" x14ac:dyDescent="0.3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88"/>
      <c r="Q759" s="89"/>
      <c r="R759" s="2"/>
      <c r="S759" s="89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2:29" ht="16.5" customHeight="1" x14ac:dyDescent="0.3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88"/>
      <c r="Q760" s="89"/>
      <c r="R760" s="2"/>
      <c r="S760" s="89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2:29" ht="16.5" customHeight="1" x14ac:dyDescent="0.3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88"/>
      <c r="Q761" s="89"/>
      <c r="R761" s="2"/>
      <c r="S761" s="89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2:29" ht="16.5" customHeight="1" x14ac:dyDescent="0.3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88"/>
      <c r="Q762" s="89"/>
      <c r="R762" s="2"/>
      <c r="S762" s="89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2:29" ht="16.5" customHeight="1" x14ac:dyDescent="0.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88"/>
      <c r="Q763" s="89"/>
      <c r="R763" s="2"/>
      <c r="S763" s="89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2:29" ht="16.5" customHeight="1" x14ac:dyDescent="0.3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88"/>
      <c r="Q764" s="89"/>
      <c r="R764" s="2"/>
      <c r="S764" s="89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2:29" ht="16.5" customHeight="1" x14ac:dyDescent="0.3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88"/>
      <c r="Q765" s="89"/>
      <c r="R765" s="2"/>
      <c r="S765" s="89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2:29" ht="16.5" customHeight="1" x14ac:dyDescent="0.3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88"/>
      <c r="Q766" s="89"/>
      <c r="R766" s="2"/>
      <c r="S766" s="89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2:29" ht="16.5" customHeight="1" x14ac:dyDescent="0.3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88"/>
      <c r="Q767" s="89"/>
      <c r="R767" s="2"/>
      <c r="S767" s="89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2:29" ht="16.5" customHeight="1" x14ac:dyDescent="0.3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88"/>
      <c r="Q768" s="89"/>
      <c r="R768" s="2"/>
      <c r="S768" s="89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2:29" ht="16.5" customHeight="1" x14ac:dyDescent="0.3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88"/>
      <c r="Q769" s="89"/>
      <c r="R769" s="2"/>
      <c r="S769" s="89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2:29" ht="16.5" customHeight="1" x14ac:dyDescent="0.3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88"/>
      <c r="Q770" s="89"/>
      <c r="R770" s="2"/>
      <c r="S770" s="89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2:29" ht="16.5" customHeight="1" x14ac:dyDescent="0.3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88"/>
      <c r="Q771" s="89"/>
      <c r="R771" s="2"/>
      <c r="S771" s="89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2:29" ht="16.5" customHeight="1" x14ac:dyDescent="0.3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88"/>
      <c r="Q772" s="89"/>
      <c r="R772" s="2"/>
      <c r="S772" s="89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2:29" ht="16.5" customHeight="1" x14ac:dyDescent="0.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88"/>
      <c r="Q773" s="89"/>
      <c r="R773" s="2"/>
      <c r="S773" s="89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2:29" ht="16.5" customHeight="1" x14ac:dyDescent="0.3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88"/>
      <c r="Q774" s="89"/>
      <c r="R774" s="2"/>
      <c r="S774" s="89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2:29" ht="16.5" customHeight="1" x14ac:dyDescent="0.3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88"/>
      <c r="Q775" s="89"/>
      <c r="R775" s="2"/>
      <c r="S775" s="89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2:29" ht="16.5" customHeight="1" x14ac:dyDescent="0.3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88"/>
      <c r="Q776" s="89"/>
      <c r="R776" s="2"/>
      <c r="S776" s="89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2:29" ht="16.5" customHeight="1" x14ac:dyDescent="0.3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88"/>
      <c r="Q777" s="89"/>
      <c r="R777" s="2"/>
      <c r="S777" s="89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2:29" ht="16.5" customHeight="1" x14ac:dyDescent="0.3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88"/>
      <c r="Q778" s="89"/>
      <c r="R778" s="2"/>
      <c r="S778" s="89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2:29" ht="16.5" customHeight="1" x14ac:dyDescent="0.3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88"/>
      <c r="Q779" s="89"/>
      <c r="R779" s="2"/>
      <c r="S779" s="89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2:29" ht="16.5" customHeight="1" x14ac:dyDescent="0.3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88"/>
      <c r="Q780" s="89"/>
      <c r="R780" s="2"/>
      <c r="S780" s="89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2:29" ht="16.5" customHeight="1" x14ac:dyDescent="0.3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88"/>
      <c r="Q781" s="89"/>
      <c r="R781" s="2"/>
      <c r="S781" s="89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2:29" ht="16.5" customHeight="1" x14ac:dyDescent="0.3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88"/>
      <c r="Q782" s="89"/>
      <c r="R782" s="2"/>
      <c r="S782" s="89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2:29" ht="16.5" customHeight="1" x14ac:dyDescent="0.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88"/>
      <c r="Q783" s="89"/>
      <c r="R783" s="2"/>
      <c r="S783" s="89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2:29" ht="16.5" customHeight="1" x14ac:dyDescent="0.3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88"/>
      <c r="Q784" s="89"/>
      <c r="R784" s="2"/>
      <c r="S784" s="89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2:29" ht="16.5" customHeight="1" x14ac:dyDescent="0.3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88"/>
      <c r="Q785" s="89"/>
      <c r="R785" s="2"/>
      <c r="S785" s="89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2:29" ht="16.5" customHeight="1" x14ac:dyDescent="0.3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88"/>
      <c r="Q786" s="89"/>
      <c r="R786" s="2"/>
      <c r="S786" s="89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2:29" ht="16.5" customHeight="1" x14ac:dyDescent="0.3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88"/>
      <c r="Q787" s="89"/>
      <c r="R787" s="2"/>
      <c r="S787" s="89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2:29" ht="16.5" customHeight="1" x14ac:dyDescent="0.3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88"/>
      <c r="Q788" s="89"/>
      <c r="R788" s="2"/>
      <c r="S788" s="89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2:29" ht="16.5" customHeight="1" x14ac:dyDescent="0.3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88"/>
      <c r="Q789" s="89"/>
      <c r="R789" s="2"/>
      <c r="S789" s="89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2:29" ht="16.5" customHeight="1" x14ac:dyDescent="0.3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88"/>
      <c r="Q790" s="89"/>
      <c r="R790" s="2"/>
      <c r="S790" s="89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2:29" ht="16.5" customHeight="1" x14ac:dyDescent="0.3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88"/>
      <c r="Q791" s="89"/>
      <c r="R791" s="2"/>
      <c r="S791" s="89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2:29" ht="16.5" customHeight="1" x14ac:dyDescent="0.3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88"/>
      <c r="Q792" s="89"/>
      <c r="R792" s="2"/>
      <c r="S792" s="89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2:29" ht="16.5" customHeight="1" x14ac:dyDescent="0.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88"/>
      <c r="Q793" s="89"/>
      <c r="R793" s="2"/>
      <c r="S793" s="89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2:29" ht="16.5" customHeight="1" x14ac:dyDescent="0.3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88"/>
      <c r="Q794" s="89"/>
      <c r="R794" s="2"/>
      <c r="S794" s="89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2:29" ht="16.5" customHeight="1" x14ac:dyDescent="0.3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88"/>
      <c r="Q795" s="89"/>
      <c r="R795" s="2"/>
      <c r="S795" s="89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2:29" ht="16.5" customHeight="1" x14ac:dyDescent="0.3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88"/>
      <c r="Q796" s="89"/>
      <c r="R796" s="2"/>
      <c r="S796" s="89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2:29" ht="16.5" customHeight="1" x14ac:dyDescent="0.3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88"/>
      <c r="Q797" s="89"/>
      <c r="R797" s="2"/>
      <c r="S797" s="89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2:29" ht="16.5" customHeight="1" x14ac:dyDescent="0.3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88"/>
      <c r="Q798" s="89"/>
      <c r="R798" s="2"/>
      <c r="S798" s="89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2:29" ht="16.5" customHeight="1" x14ac:dyDescent="0.3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88"/>
      <c r="Q799" s="89"/>
      <c r="R799" s="2"/>
      <c r="S799" s="89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2:29" ht="16.5" customHeight="1" x14ac:dyDescent="0.3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88"/>
      <c r="Q800" s="89"/>
      <c r="R800" s="2"/>
      <c r="S800" s="89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2:29" ht="16.5" customHeight="1" x14ac:dyDescent="0.3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88"/>
      <c r="Q801" s="89"/>
      <c r="R801" s="2"/>
      <c r="S801" s="89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2:29" ht="16.5" customHeight="1" x14ac:dyDescent="0.3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88"/>
      <c r="Q802" s="89"/>
      <c r="R802" s="2"/>
      <c r="S802" s="89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2:29" ht="16.5" customHeight="1" x14ac:dyDescent="0.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88"/>
      <c r="Q803" s="89"/>
      <c r="R803" s="2"/>
      <c r="S803" s="89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2:29" ht="16.5" customHeight="1" x14ac:dyDescent="0.3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88"/>
      <c r="Q804" s="89"/>
      <c r="R804" s="2"/>
      <c r="S804" s="89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2:29" ht="16.5" customHeight="1" x14ac:dyDescent="0.3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88"/>
      <c r="Q805" s="89"/>
      <c r="R805" s="2"/>
      <c r="S805" s="89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2:29" ht="16.5" customHeight="1" x14ac:dyDescent="0.3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88"/>
      <c r="Q806" s="89"/>
      <c r="R806" s="2"/>
      <c r="S806" s="89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2:29" ht="16.5" customHeight="1" x14ac:dyDescent="0.3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88"/>
      <c r="Q807" s="89"/>
      <c r="R807" s="2"/>
      <c r="S807" s="89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2:29" ht="16.5" customHeight="1" x14ac:dyDescent="0.3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88"/>
      <c r="Q808" s="89"/>
      <c r="R808" s="2"/>
      <c r="S808" s="89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2:29" ht="16.5" customHeight="1" x14ac:dyDescent="0.3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88"/>
      <c r="Q809" s="89"/>
      <c r="R809" s="2"/>
      <c r="S809" s="89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2:29" ht="16.5" customHeight="1" x14ac:dyDescent="0.3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88"/>
      <c r="Q810" s="89"/>
      <c r="R810" s="2"/>
      <c r="S810" s="89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2:29" ht="16.5" customHeight="1" x14ac:dyDescent="0.3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88"/>
      <c r="Q811" s="89"/>
      <c r="R811" s="2"/>
      <c r="S811" s="89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2:29" ht="16.5" customHeight="1" x14ac:dyDescent="0.3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88"/>
      <c r="Q812" s="89"/>
      <c r="R812" s="2"/>
      <c r="S812" s="89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2:29" ht="16.5" customHeight="1" x14ac:dyDescent="0.3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88"/>
      <c r="Q813" s="89"/>
      <c r="R813" s="2"/>
      <c r="S813" s="89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2:29" ht="16.5" customHeight="1" x14ac:dyDescent="0.3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88"/>
      <c r="Q814" s="89"/>
      <c r="R814" s="2"/>
      <c r="S814" s="89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2:29" ht="16.5" customHeight="1" x14ac:dyDescent="0.3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88"/>
      <c r="Q815" s="89"/>
      <c r="R815" s="2"/>
      <c r="S815" s="89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2:29" ht="16.5" customHeight="1" x14ac:dyDescent="0.3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88"/>
      <c r="Q816" s="89"/>
      <c r="R816" s="2"/>
      <c r="S816" s="89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2:29" ht="16.5" customHeight="1" x14ac:dyDescent="0.3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88"/>
      <c r="Q817" s="89"/>
      <c r="R817" s="2"/>
      <c r="S817" s="89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2:29" ht="16.5" customHeight="1" x14ac:dyDescent="0.3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88"/>
      <c r="Q818" s="89"/>
      <c r="R818" s="2"/>
      <c r="S818" s="89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2:29" ht="16.5" customHeight="1" x14ac:dyDescent="0.3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88"/>
      <c r="Q819" s="89"/>
      <c r="R819" s="2"/>
      <c r="S819" s="89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2:29" ht="16.5" customHeight="1" x14ac:dyDescent="0.3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88"/>
      <c r="Q820" s="89"/>
      <c r="R820" s="2"/>
      <c r="S820" s="89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2:29" ht="16.5" customHeight="1" x14ac:dyDescent="0.3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88"/>
      <c r="Q821" s="89"/>
      <c r="R821" s="2"/>
      <c r="S821" s="89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2:29" ht="16.5" customHeight="1" x14ac:dyDescent="0.3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88"/>
      <c r="Q822" s="89"/>
      <c r="R822" s="2"/>
      <c r="S822" s="89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2:29" ht="16.5" customHeight="1" x14ac:dyDescent="0.3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88"/>
      <c r="Q823" s="89"/>
      <c r="R823" s="2"/>
      <c r="S823" s="89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2:29" ht="16.5" customHeight="1" x14ac:dyDescent="0.3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88"/>
      <c r="Q824" s="89"/>
      <c r="R824" s="2"/>
      <c r="S824" s="89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2:29" ht="16.5" customHeight="1" x14ac:dyDescent="0.3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88"/>
      <c r="Q825" s="89"/>
      <c r="R825" s="2"/>
      <c r="S825" s="89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2:29" ht="16.5" customHeight="1" x14ac:dyDescent="0.3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88"/>
      <c r="Q826" s="89"/>
      <c r="R826" s="2"/>
      <c r="S826" s="89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2:29" ht="16.5" customHeight="1" x14ac:dyDescent="0.3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88"/>
      <c r="Q827" s="89"/>
      <c r="R827" s="2"/>
      <c r="S827" s="89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2:29" ht="16.5" customHeight="1" x14ac:dyDescent="0.3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88"/>
      <c r="Q828" s="89"/>
      <c r="R828" s="2"/>
      <c r="S828" s="89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2:29" ht="16.5" customHeight="1" x14ac:dyDescent="0.3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88"/>
      <c r="Q829" s="89"/>
      <c r="R829" s="2"/>
      <c r="S829" s="89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2:29" ht="16.5" customHeight="1" x14ac:dyDescent="0.3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88"/>
      <c r="Q830" s="89"/>
      <c r="R830" s="2"/>
      <c r="S830" s="89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2:29" ht="16.5" customHeight="1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88"/>
      <c r="Q831" s="89"/>
      <c r="R831" s="2"/>
      <c r="S831" s="89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2:29" ht="16.5" customHeight="1" x14ac:dyDescent="0.3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88"/>
      <c r="Q832" s="89"/>
      <c r="R832" s="2"/>
      <c r="S832" s="89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2:29" ht="16.5" customHeight="1" x14ac:dyDescent="0.3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88"/>
      <c r="Q833" s="89"/>
      <c r="R833" s="2"/>
      <c r="S833" s="89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2:29" ht="16.5" customHeight="1" x14ac:dyDescent="0.3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88"/>
      <c r="Q834" s="89"/>
      <c r="R834" s="2"/>
      <c r="S834" s="89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2:29" ht="16.5" customHeight="1" x14ac:dyDescent="0.3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88"/>
      <c r="Q835" s="89"/>
      <c r="R835" s="2"/>
      <c r="S835" s="89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2:29" ht="16.5" customHeight="1" x14ac:dyDescent="0.3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88"/>
      <c r="Q836" s="89"/>
      <c r="R836" s="2"/>
      <c r="S836" s="89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2:29" ht="16.5" customHeight="1" x14ac:dyDescent="0.3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88"/>
      <c r="Q837" s="89"/>
      <c r="R837" s="2"/>
      <c r="S837" s="89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2:29" ht="16.5" customHeight="1" x14ac:dyDescent="0.3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88"/>
      <c r="Q838" s="89"/>
      <c r="R838" s="2"/>
      <c r="S838" s="89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2:29" ht="16.5" customHeight="1" x14ac:dyDescent="0.3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88"/>
      <c r="Q839" s="89"/>
      <c r="R839" s="2"/>
      <c r="S839" s="89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2:29" ht="16.5" customHeight="1" x14ac:dyDescent="0.3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88"/>
      <c r="Q840" s="89"/>
      <c r="R840" s="2"/>
      <c r="S840" s="89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2:29" ht="16.5" customHeight="1" x14ac:dyDescent="0.3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88"/>
      <c r="Q841" s="89"/>
      <c r="R841" s="2"/>
      <c r="S841" s="89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2:29" ht="16.5" customHeight="1" x14ac:dyDescent="0.3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88"/>
      <c r="Q842" s="89"/>
      <c r="R842" s="2"/>
      <c r="S842" s="89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2:29" ht="16.5" customHeight="1" x14ac:dyDescent="0.3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88"/>
      <c r="Q843" s="89"/>
      <c r="R843" s="2"/>
      <c r="S843" s="89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2:29" ht="16.5" customHeight="1" x14ac:dyDescent="0.3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88"/>
      <c r="Q844" s="89"/>
      <c r="R844" s="2"/>
      <c r="S844" s="89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2:29" ht="16.5" customHeight="1" x14ac:dyDescent="0.3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88"/>
      <c r="Q845" s="89"/>
      <c r="R845" s="2"/>
      <c r="S845" s="89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2:29" ht="16.5" customHeight="1" x14ac:dyDescent="0.3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88"/>
      <c r="Q846" s="89"/>
      <c r="R846" s="2"/>
      <c r="S846" s="89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2:29" ht="16.5" customHeight="1" x14ac:dyDescent="0.3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88"/>
      <c r="Q847" s="89"/>
      <c r="R847" s="2"/>
      <c r="S847" s="89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2:29" ht="16.5" customHeight="1" x14ac:dyDescent="0.3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88"/>
      <c r="Q848" s="89"/>
      <c r="R848" s="2"/>
      <c r="S848" s="89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2:29" ht="16.5" customHeight="1" x14ac:dyDescent="0.3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88"/>
      <c r="Q849" s="89"/>
      <c r="R849" s="2"/>
      <c r="S849" s="89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2:29" ht="16.5" customHeight="1" x14ac:dyDescent="0.3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88"/>
      <c r="Q850" s="89"/>
      <c r="R850" s="2"/>
      <c r="S850" s="89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2:29" ht="16.5" customHeight="1" x14ac:dyDescent="0.3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88"/>
      <c r="Q851" s="89"/>
      <c r="R851" s="2"/>
      <c r="S851" s="89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2:29" ht="16.5" customHeight="1" x14ac:dyDescent="0.3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88"/>
      <c r="Q852" s="89"/>
      <c r="R852" s="2"/>
      <c r="S852" s="89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2:29" ht="16.5" customHeight="1" x14ac:dyDescent="0.3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88"/>
      <c r="Q853" s="89"/>
      <c r="R853" s="2"/>
      <c r="S853" s="89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2:29" ht="16.5" customHeight="1" x14ac:dyDescent="0.3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88"/>
      <c r="Q854" s="89"/>
      <c r="R854" s="2"/>
      <c r="S854" s="89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2:29" ht="16.5" customHeight="1" x14ac:dyDescent="0.3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88"/>
      <c r="Q855" s="89"/>
      <c r="R855" s="2"/>
      <c r="S855" s="89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2:29" ht="16.5" customHeight="1" x14ac:dyDescent="0.3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88"/>
      <c r="Q856" s="89"/>
      <c r="R856" s="2"/>
      <c r="S856" s="89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2:29" ht="16.5" customHeight="1" x14ac:dyDescent="0.3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88"/>
      <c r="Q857" s="89"/>
      <c r="R857" s="2"/>
      <c r="S857" s="89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2:29" ht="16.5" customHeight="1" x14ac:dyDescent="0.3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88"/>
      <c r="Q858" s="89"/>
      <c r="R858" s="2"/>
      <c r="S858" s="89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2:29" ht="16.5" customHeight="1" x14ac:dyDescent="0.3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88"/>
      <c r="Q859" s="89"/>
      <c r="R859" s="2"/>
      <c r="S859" s="89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2:29" ht="16.5" customHeight="1" x14ac:dyDescent="0.3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88"/>
      <c r="Q860" s="89"/>
      <c r="R860" s="2"/>
      <c r="S860" s="89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2:29" ht="16.5" customHeight="1" x14ac:dyDescent="0.3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88"/>
      <c r="Q861" s="89"/>
      <c r="R861" s="2"/>
      <c r="S861" s="89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2:29" ht="16.5" customHeight="1" x14ac:dyDescent="0.3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88"/>
      <c r="Q862" s="89"/>
      <c r="R862" s="2"/>
      <c r="S862" s="89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2:29" ht="16.5" customHeight="1" x14ac:dyDescent="0.3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88"/>
      <c r="Q863" s="89"/>
      <c r="R863" s="2"/>
      <c r="S863" s="89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2:29" ht="16.5" customHeight="1" x14ac:dyDescent="0.3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88"/>
      <c r="Q864" s="89"/>
      <c r="R864" s="2"/>
      <c r="S864" s="89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2:29" ht="16.5" customHeight="1" x14ac:dyDescent="0.3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88"/>
      <c r="Q865" s="89"/>
      <c r="R865" s="2"/>
      <c r="S865" s="89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2:29" ht="16.5" customHeight="1" x14ac:dyDescent="0.3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88"/>
      <c r="Q866" s="89"/>
      <c r="R866" s="2"/>
      <c r="S866" s="89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2:29" ht="16.5" customHeight="1" x14ac:dyDescent="0.3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88"/>
      <c r="Q867" s="89"/>
      <c r="R867" s="2"/>
      <c r="S867" s="89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2:29" ht="16.5" customHeight="1" x14ac:dyDescent="0.3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88"/>
      <c r="Q868" s="89"/>
      <c r="R868" s="2"/>
      <c r="S868" s="89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2:29" ht="16.5" customHeight="1" x14ac:dyDescent="0.3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88"/>
      <c r="Q869" s="89"/>
      <c r="R869" s="2"/>
      <c r="S869" s="89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2:29" ht="16.5" customHeight="1" x14ac:dyDescent="0.3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88"/>
      <c r="Q870" s="89"/>
      <c r="R870" s="2"/>
      <c r="S870" s="89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2:29" ht="16.5" customHeight="1" x14ac:dyDescent="0.3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88"/>
      <c r="Q871" s="89"/>
      <c r="R871" s="2"/>
      <c r="S871" s="89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2:29" ht="16.5" customHeight="1" x14ac:dyDescent="0.3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88"/>
      <c r="Q872" s="89"/>
      <c r="R872" s="2"/>
      <c r="S872" s="89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2:29" ht="16.5" customHeight="1" x14ac:dyDescent="0.3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88"/>
      <c r="Q873" s="89"/>
      <c r="R873" s="2"/>
      <c r="S873" s="89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2:29" ht="16.5" customHeight="1" x14ac:dyDescent="0.3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88"/>
      <c r="Q874" s="89"/>
      <c r="R874" s="2"/>
      <c r="S874" s="89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2:29" ht="16.5" customHeight="1" x14ac:dyDescent="0.3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88"/>
      <c r="Q875" s="89"/>
      <c r="R875" s="2"/>
      <c r="S875" s="89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2:29" ht="16.5" customHeight="1" x14ac:dyDescent="0.3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88"/>
      <c r="Q876" s="89"/>
      <c r="R876" s="2"/>
      <c r="S876" s="89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2:29" ht="16.5" customHeight="1" x14ac:dyDescent="0.3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88"/>
      <c r="Q877" s="89"/>
      <c r="R877" s="2"/>
      <c r="S877" s="89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2:29" ht="16.5" customHeight="1" x14ac:dyDescent="0.3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88"/>
      <c r="Q878" s="89"/>
      <c r="R878" s="2"/>
      <c r="S878" s="89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2:29" ht="16.5" customHeight="1" x14ac:dyDescent="0.3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88"/>
      <c r="Q879" s="89"/>
      <c r="R879" s="2"/>
      <c r="S879" s="89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2:29" ht="16.5" customHeight="1" x14ac:dyDescent="0.3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88"/>
      <c r="Q880" s="89"/>
      <c r="R880" s="2"/>
      <c r="S880" s="89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2:29" ht="16.5" customHeight="1" x14ac:dyDescent="0.3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88"/>
      <c r="Q881" s="89"/>
      <c r="R881" s="2"/>
      <c r="S881" s="89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2:29" ht="16.5" customHeight="1" x14ac:dyDescent="0.3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88"/>
      <c r="Q882" s="89"/>
      <c r="R882" s="2"/>
      <c r="S882" s="89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2:29" ht="16.5" customHeight="1" x14ac:dyDescent="0.3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88"/>
      <c r="Q883" s="89"/>
      <c r="R883" s="2"/>
      <c r="S883" s="89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2:29" ht="16.5" customHeight="1" x14ac:dyDescent="0.3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88"/>
      <c r="Q884" s="89"/>
      <c r="R884" s="2"/>
      <c r="S884" s="89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2:29" ht="16.5" customHeight="1" x14ac:dyDescent="0.3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88"/>
      <c r="Q885" s="89"/>
      <c r="R885" s="2"/>
      <c r="S885" s="89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2:29" ht="16.5" customHeight="1" x14ac:dyDescent="0.3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88"/>
      <c r="Q886" s="89"/>
      <c r="R886" s="2"/>
      <c r="S886" s="89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2:29" ht="16.5" customHeight="1" x14ac:dyDescent="0.3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88"/>
      <c r="Q887" s="89"/>
      <c r="R887" s="2"/>
      <c r="S887" s="89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2:29" ht="16.5" customHeight="1" x14ac:dyDescent="0.3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88"/>
      <c r="Q888" s="89"/>
      <c r="R888" s="2"/>
      <c r="S888" s="89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2:29" ht="16.5" customHeight="1" x14ac:dyDescent="0.3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88"/>
      <c r="Q889" s="89"/>
      <c r="R889" s="2"/>
      <c r="S889" s="89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2:29" ht="16.5" customHeight="1" x14ac:dyDescent="0.3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88"/>
      <c r="Q890" s="89"/>
      <c r="R890" s="2"/>
      <c r="S890" s="89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2:29" ht="16.5" customHeight="1" x14ac:dyDescent="0.3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88"/>
      <c r="Q891" s="89"/>
      <c r="R891" s="2"/>
      <c r="S891" s="89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2:29" ht="16.5" customHeight="1" x14ac:dyDescent="0.3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88"/>
      <c r="Q892" s="89"/>
      <c r="R892" s="2"/>
      <c r="S892" s="89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2:29" ht="16.5" customHeight="1" x14ac:dyDescent="0.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88"/>
      <c r="Q893" s="89"/>
      <c r="R893" s="2"/>
      <c r="S893" s="89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2:29" ht="16.5" customHeight="1" x14ac:dyDescent="0.3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88"/>
      <c r="Q894" s="89"/>
      <c r="R894" s="2"/>
      <c r="S894" s="89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2:29" ht="16.5" customHeight="1" x14ac:dyDescent="0.3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88"/>
      <c r="Q895" s="89"/>
      <c r="R895" s="2"/>
      <c r="S895" s="89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2:29" ht="16.5" customHeight="1" x14ac:dyDescent="0.3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88"/>
      <c r="Q896" s="89"/>
      <c r="R896" s="2"/>
      <c r="S896" s="89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2:29" ht="16.5" customHeight="1" x14ac:dyDescent="0.3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88"/>
      <c r="Q897" s="89"/>
      <c r="R897" s="2"/>
      <c r="S897" s="89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2:29" ht="16.5" customHeight="1" x14ac:dyDescent="0.3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88"/>
      <c r="Q898" s="89"/>
      <c r="R898" s="2"/>
      <c r="S898" s="89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2:29" ht="16.5" customHeight="1" x14ac:dyDescent="0.3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88"/>
      <c r="Q899" s="89"/>
      <c r="R899" s="2"/>
      <c r="S899" s="89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2:29" ht="16.5" customHeight="1" x14ac:dyDescent="0.3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88"/>
      <c r="Q900" s="89"/>
      <c r="R900" s="2"/>
      <c r="S900" s="89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2:29" ht="16.5" customHeight="1" x14ac:dyDescent="0.3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88"/>
      <c r="Q901" s="89"/>
      <c r="R901" s="2"/>
      <c r="S901" s="89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2:29" ht="16.5" customHeight="1" x14ac:dyDescent="0.3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88"/>
      <c r="Q902" s="89"/>
      <c r="R902" s="2"/>
      <c r="S902" s="89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2:29" ht="16.5" customHeight="1" x14ac:dyDescent="0.3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88"/>
      <c r="Q903" s="89"/>
      <c r="R903" s="2"/>
      <c r="S903" s="89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2:29" ht="16.5" customHeight="1" x14ac:dyDescent="0.3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88"/>
      <c r="Q904" s="89"/>
      <c r="R904" s="2"/>
      <c r="S904" s="89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2:29" ht="16.5" customHeight="1" x14ac:dyDescent="0.3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88"/>
      <c r="Q905" s="89"/>
      <c r="R905" s="2"/>
      <c r="S905" s="89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2:29" ht="16.5" customHeight="1" x14ac:dyDescent="0.3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88"/>
      <c r="Q906" s="89"/>
      <c r="R906" s="2"/>
      <c r="S906" s="89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2:29" ht="16.5" customHeight="1" x14ac:dyDescent="0.3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88"/>
      <c r="Q907" s="89"/>
      <c r="R907" s="2"/>
      <c r="S907" s="89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2:29" ht="16.5" customHeight="1" x14ac:dyDescent="0.3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88"/>
      <c r="Q908" s="89"/>
      <c r="R908" s="2"/>
      <c r="S908" s="89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2:29" ht="16.5" customHeight="1" x14ac:dyDescent="0.3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88"/>
      <c r="Q909" s="89"/>
      <c r="R909" s="2"/>
      <c r="S909" s="89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2:29" ht="16.5" customHeight="1" x14ac:dyDescent="0.3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88"/>
      <c r="Q910" s="89"/>
      <c r="R910" s="2"/>
      <c r="S910" s="89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2:29" ht="16.5" customHeight="1" x14ac:dyDescent="0.3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88"/>
      <c r="Q911" s="89"/>
      <c r="R911" s="2"/>
      <c r="S911" s="89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2:29" ht="16.5" customHeight="1" x14ac:dyDescent="0.3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88"/>
      <c r="Q912" s="89"/>
      <c r="R912" s="2"/>
      <c r="S912" s="89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2:29" ht="16.5" customHeight="1" x14ac:dyDescent="0.3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88"/>
      <c r="Q913" s="89"/>
      <c r="R913" s="2"/>
      <c r="S913" s="89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2:29" ht="16.5" customHeight="1" x14ac:dyDescent="0.3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88"/>
      <c r="Q914" s="89"/>
      <c r="R914" s="2"/>
      <c r="S914" s="89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2:29" ht="16.5" customHeight="1" x14ac:dyDescent="0.3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88"/>
      <c r="Q915" s="89"/>
      <c r="R915" s="2"/>
      <c r="S915" s="89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2:29" ht="16.5" customHeight="1" x14ac:dyDescent="0.3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88"/>
      <c r="Q916" s="89"/>
      <c r="R916" s="2"/>
      <c r="S916" s="89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2:29" ht="16.5" customHeight="1" x14ac:dyDescent="0.3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88"/>
      <c r="Q917" s="89"/>
      <c r="R917" s="2"/>
      <c r="S917" s="89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2:29" ht="16.5" customHeight="1" x14ac:dyDescent="0.3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88"/>
      <c r="Q918" s="89"/>
      <c r="R918" s="2"/>
      <c r="S918" s="89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2:29" ht="16.5" customHeight="1" x14ac:dyDescent="0.3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88"/>
      <c r="Q919" s="89"/>
      <c r="R919" s="2"/>
      <c r="S919" s="89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2:29" ht="16.5" customHeight="1" x14ac:dyDescent="0.3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88"/>
      <c r="Q920" s="89"/>
      <c r="R920" s="2"/>
      <c r="S920" s="89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2:29" ht="16.5" customHeight="1" x14ac:dyDescent="0.3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88"/>
      <c r="Q921" s="89"/>
      <c r="R921" s="2"/>
      <c r="S921" s="89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2:29" ht="16.5" customHeight="1" x14ac:dyDescent="0.3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88"/>
      <c r="Q922" s="89"/>
      <c r="R922" s="2"/>
      <c r="S922" s="89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2:29" ht="16.5" customHeight="1" x14ac:dyDescent="0.3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88"/>
      <c r="Q923" s="89"/>
      <c r="R923" s="2"/>
      <c r="S923" s="89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2:29" ht="16.5" customHeight="1" x14ac:dyDescent="0.3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88"/>
      <c r="Q924" s="89"/>
      <c r="R924" s="2"/>
      <c r="S924" s="89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2:29" ht="16.5" customHeight="1" x14ac:dyDescent="0.3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88"/>
      <c r="Q925" s="89"/>
      <c r="R925" s="2"/>
      <c r="S925" s="89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2:29" ht="16.5" customHeight="1" x14ac:dyDescent="0.3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88"/>
      <c r="Q926" s="89"/>
      <c r="R926" s="2"/>
      <c r="S926" s="89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2:29" ht="16.5" customHeight="1" x14ac:dyDescent="0.3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88"/>
      <c r="Q927" s="89"/>
      <c r="R927" s="2"/>
      <c r="S927" s="89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2:29" ht="16.5" customHeight="1" x14ac:dyDescent="0.3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88"/>
      <c r="Q928" s="89"/>
      <c r="R928" s="2"/>
      <c r="S928" s="89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2:29" ht="16.5" customHeight="1" x14ac:dyDescent="0.3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88"/>
      <c r="Q929" s="89"/>
      <c r="R929" s="2"/>
      <c r="S929" s="89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2:29" ht="16.5" customHeight="1" x14ac:dyDescent="0.3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88"/>
      <c r="Q930" s="89"/>
      <c r="R930" s="2"/>
      <c r="S930" s="89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2:29" ht="16.5" customHeight="1" x14ac:dyDescent="0.3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88"/>
      <c r="Q931" s="89"/>
      <c r="R931" s="2"/>
      <c r="S931" s="89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2:29" ht="16.5" customHeight="1" x14ac:dyDescent="0.3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88"/>
      <c r="Q932" s="89"/>
      <c r="R932" s="2"/>
      <c r="S932" s="89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2:29" ht="16.5" customHeight="1" x14ac:dyDescent="0.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88"/>
      <c r="Q933" s="89"/>
      <c r="R933" s="2"/>
      <c r="S933" s="89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2:29" ht="16.5" customHeight="1" x14ac:dyDescent="0.3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88"/>
      <c r="Q934" s="89"/>
      <c r="R934" s="2"/>
      <c r="S934" s="89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2:29" ht="16.5" customHeight="1" x14ac:dyDescent="0.3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88"/>
      <c r="Q935" s="89"/>
      <c r="R935" s="2"/>
      <c r="S935" s="89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2:29" ht="16.5" customHeight="1" x14ac:dyDescent="0.3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88"/>
      <c r="Q936" s="89"/>
      <c r="R936" s="2"/>
      <c r="S936" s="89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2:29" ht="16.5" customHeight="1" x14ac:dyDescent="0.3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88"/>
      <c r="Q937" s="89"/>
      <c r="R937" s="2"/>
      <c r="S937" s="89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2:29" ht="16.5" customHeight="1" x14ac:dyDescent="0.3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88"/>
      <c r="Q938" s="89"/>
      <c r="R938" s="2"/>
      <c r="S938" s="89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2:29" ht="16.5" customHeight="1" x14ac:dyDescent="0.3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88"/>
      <c r="Q939" s="89"/>
      <c r="R939" s="2"/>
      <c r="S939" s="89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2:29" ht="16.5" customHeight="1" x14ac:dyDescent="0.3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88"/>
      <c r="Q940" s="89"/>
      <c r="R940" s="2"/>
      <c r="S940" s="89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2:29" ht="16.5" customHeight="1" x14ac:dyDescent="0.3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88"/>
      <c r="Q941" s="89"/>
      <c r="R941" s="2"/>
      <c r="S941" s="89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2:29" ht="16.5" customHeight="1" x14ac:dyDescent="0.3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88"/>
      <c r="Q942" s="89"/>
      <c r="R942" s="2"/>
      <c r="S942" s="89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2:29" ht="16.5" customHeight="1" x14ac:dyDescent="0.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88"/>
      <c r="Q943" s="89"/>
      <c r="R943" s="2"/>
      <c r="S943" s="89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2:29" ht="16.5" customHeight="1" x14ac:dyDescent="0.3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88"/>
      <c r="Q944" s="89"/>
      <c r="R944" s="2"/>
      <c r="S944" s="89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2:29" ht="16.5" customHeight="1" x14ac:dyDescent="0.3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88"/>
      <c r="Q945" s="89"/>
      <c r="R945" s="2"/>
      <c r="S945" s="89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2:29" ht="16.5" customHeight="1" x14ac:dyDescent="0.3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88"/>
      <c r="Q946" s="89"/>
      <c r="R946" s="2"/>
      <c r="S946" s="89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2:29" ht="16.5" customHeight="1" x14ac:dyDescent="0.3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88"/>
      <c r="Q947" s="89"/>
      <c r="R947" s="2"/>
      <c r="S947" s="89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2:29" ht="16.5" customHeight="1" x14ac:dyDescent="0.3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88"/>
      <c r="Q948" s="89"/>
      <c r="R948" s="2"/>
      <c r="S948" s="89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2:29" ht="16.5" customHeight="1" x14ac:dyDescent="0.3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88"/>
      <c r="Q949" s="89"/>
      <c r="R949" s="2"/>
      <c r="S949" s="89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2:29" ht="16.5" customHeight="1" x14ac:dyDescent="0.3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88"/>
      <c r="Q950" s="89"/>
      <c r="R950" s="2"/>
      <c r="S950" s="89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2:29" ht="16.5" customHeight="1" x14ac:dyDescent="0.3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88"/>
      <c r="Q951" s="89"/>
      <c r="R951" s="2"/>
      <c r="S951" s="89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2:29" ht="16.5" customHeight="1" x14ac:dyDescent="0.3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88"/>
      <c r="Q952" s="89"/>
      <c r="R952" s="2"/>
      <c r="S952" s="89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2:29" ht="16.5" customHeight="1" x14ac:dyDescent="0.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88"/>
      <c r="Q953" s="89"/>
      <c r="R953" s="2"/>
      <c r="S953" s="89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2:29" ht="16.5" customHeight="1" x14ac:dyDescent="0.3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88"/>
      <c r="Q954" s="89"/>
      <c r="R954" s="2"/>
      <c r="S954" s="89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2:29" ht="16.5" customHeight="1" x14ac:dyDescent="0.3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88"/>
      <c r="Q955" s="89"/>
      <c r="R955" s="2"/>
      <c r="S955" s="89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2:29" ht="16.5" customHeight="1" x14ac:dyDescent="0.3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88"/>
      <c r="Q956" s="89"/>
      <c r="R956" s="2"/>
      <c r="S956" s="89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2:29" ht="16.5" customHeight="1" x14ac:dyDescent="0.3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88"/>
      <c r="Q957" s="89"/>
      <c r="R957" s="2"/>
      <c r="S957" s="89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2:29" ht="16.5" customHeight="1" x14ac:dyDescent="0.3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88"/>
      <c r="Q958" s="89"/>
      <c r="R958" s="2"/>
      <c r="S958" s="89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2:29" ht="16.5" customHeight="1" x14ac:dyDescent="0.3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88"/>
      <c r="Q959" s="89"/>
      <c r="R959" s="2"/>
      <c r="S959" s="89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2:29" ht="16.5" customHeight="1" x14ac:dyDescent="0.3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88"/>
      <c r="Q960" s="89"/>
      <c r="R960" s="2"/>
      <c r="S960" s="89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2:29" ht="16.5" customHeight="1" x14ac:dyDescent="0.3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88"/>
      <c r="Q961" s="89"/>
      <c r="R961" s="2"/>
      <c r="S961" s="89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2:29" ht="16.5" customHeight="1" x14ac:dyDescent="0.3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88"/>
      <c r="Q962" s="89"/>
      <c r="R962" s="2"/>
      <c r="S962" s="89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2:29" ht="16.5" customHeight="1" x14ac:dyDescent="0.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88"/>
      <c r="Q963" s="89"/>
      <c r="R963" s="2"/>
      <c r="S963" s="89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2:29" ht="16.5" customHeight="1" x14ac:dyDescent="0.3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88"/>
      <c r="Q964" s="89"/>
      <c r="R964" s="2"/>
      <c r="S964" s="89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2:29" ht="16.5" customHeight="1" x14ac:dyDescent="0.3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88"/>
      <c r="Q965" s="89"/>
      <c r="R965" s="2"/>
      <c r="S965" s="89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2:29" ht="16.5" customHeight="1" x14ac:dyDescent="0.3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88"/>
      <c r="Q966" s="89"/>
      <c r="R966" s="2"/>
      <c r="S966" s="89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2:29" ht="16.5" customHeight="1" x14ac:dyDescent="0.3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88"/>
      <c r="Q967" s="89"/>
      <c r="R967" s="2"/>
      <c r="S967" s="89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2:29" ht="16.5" customHeight="1" x14ac:dyDescent="0.3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88"/>
      <c r="Q968" s="89"/>
      <c r="R968" s="2"/>
      <c r="S968" s="89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2:29" ht="16.5" customHeight="1" x14ac:dyDescent="0.3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88"/>
      <c r="Q969" s="89"/>
      <c r="R969" s="2"/>
      <c r="S969" s="89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2:29" ht="16.5" customHeight="1" x14ac:dyDescent="0.3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88"/>
      <c r="Q970" s="89"/>
      <c r="R970" s="2"/>
      <c r="S970" s="89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2:29" ht="16.5" customHeight="1" x14ac:dyDescent="0.3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88"/>
      <c r="Q971" s="89"/>
      <c r="R971" s="2"/>
      <c r="S971" s="89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2:29" ht="16.5" customHeight="1" x14ac:dyDescent="0.3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88"/>
      <c r="Q972" s="89"/>
      <c r="R972" s="2"/>
      <c r="S972" s="89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2:29" ht="16.5" customHeight="1" x14ac:dyDescent="0.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88"/>
      <c r="Q973" s="89"/>
      <c r="R973" s="2"/>
      <c r="S973" s="89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2:29" ht="16.5" customHeight="1" x14ac:dyDescent="0.3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88"/>
      <c r="Q974" s="89"/>
      <c r="R974" s="2"/>
      <c r="S974" s="89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2:29" ht="16.5" customHeight="1" x14ac:dyDescent="0.3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88"/>
      <c r="Q975" s="89"/>
      <c r="R975" s="2"/>
      <c r="S975" s="89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2:29" ht="16.5" customHeight="1" x14ac:dyDescent="0.3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88"/>
      <c r="Q976" s="89"/>
      <c r="R976" s="2"/>
      <c r="S976" s="89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2:29" ht="16.5" customHeight="1" x14ac:dyDescent="0.3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88"/>
      <c r="Q977" s="89"/>
      <c r="R977" s="2"/>
      <c r="S977" s="89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2:29" ht="16.5" customHeight="1" x14ac:dyDescent="0.3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88"/>
      <c r="Q978" s="89"/>
      <c r="R978" s="2"/>
      <c r="S978" s="89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2:29" ht="16.5" customHeight="1" x14ac:dyDescent="0.3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88"/>
      <c r="Q979" s="89"/>
      <c r="R979" s="2"/>
      <c r="S979" s="89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2:29" ht="16.5" customHeight="1" x14ac:dyDescent="0.3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88"/>
      <c r="Q980" s="89"/>
      <c r="R980" s="2"/>
      <c r="S980" s="89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2:29" ht="16.5" customHeight="1" x14ac:dyDescent="0.3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88"/>
      <c r="Q981" s="89"/>
      <c r="R981" s="2"/>
      <c r="S981" s="89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2:29" ht="16.5" customHeight="1" x14ac:dyDescent="0.3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88"/>
      <c r="Q982" s="89"/>
      <c r="R982" s="2"/>
      <c r="S982" s="89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2:29" ht="16.5" customHeight="1" x14ac:dyDescent="0.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88"/>
      <c r="Q983" s="89"/>
      <c r="R983" s="2"/>
      <c r="S983" s="89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2:29" ht="16.5" customHeight="1" x14ac:dyDescent="0.3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88"/>
      <c r="Q984" s="89"/>
      <c r="R984" s="2"/>
      <c r="S984" s="89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2:29" ht="16.5" customHeight="1" x14ac:dyDescent="0.3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88"/>
      <c r="Q985" s="89"/>
      <c r="R985" s="2"/>
      <c r="S985" s="89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2:29" ht="16.5" customHeight="1" x14ac:dyDescent="0.3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88"/>
      <c r="Q986" s="89"/>
      <c r="R986" s="2"/>
      <c r="S986" s="89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2:29" ht="16.5" customHeight="1" x14ac:dyDescent="0.3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88"/>
      <c r="Q987" s="89"/>
      <c r="R987" s="2"/>
      <c r="S987" s="89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2:29" ht="16.5" customHeight="1" x14ac:dyDescent="0.3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88"/>
      <c r="Q988" s="89"/>
      <c r="R988" s="2"/>
      <c r="S988" s="89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2:29" ht="16.5" customHeight="1" x14ac:dyDescent="0.3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88"/>
      <c r="Q989" s="89"/>
      <c r="R989" s="2"/>
      <c r="S989" s="89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2:29" ht="16.5" customHeight="1" x14ac:dyDescent="0.3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88"/>
      <c r="Q990" s="89"/>
      <c r="R990" s="2"/>
      <c r="S990" s="89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2:29" ht="16.5" customHeight="1" x14ac:dyDescent="0.3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88"/>
      <c r="Q991" s="89"/>
      <c r="R991" s="2"/>
      <c r="S991" s="89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2:29" ht="16.5" customHeight="1" x14ac:dyDescent="0.3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88"/>
      <c r="Q992" s="89"/>
      <c r="R992" s="2"/>
      <c r="S992" s="89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2:29" ht="16.5" customHeight="1" x14ac:dyDescent="0.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88"/>
      <c r="Q993" s="89"/>
      <c r="R993" s="2"/>
      <c r="S993" s="89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2:29" ht="16.5" customHeight="1" x14ac:dyDescent="0.3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88"/>
      <c r="Q994" s="89"/>
      <c r="R994" s="2"/>
      <c r="S994" s="89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2:29" ht="16.5" customHeight="1" x14ac:dyDescent="0.3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88"/>
      <c r="Q995" s="89"/>
      <c r="R995" s="2"/>
      <c r="S995" s="89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2:29" ht="16.5" customHeight="1" x14ac:dyDescent="0.3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88"/>
      <c r="Q996" s="89"/>
      <c r="R996" s="2"/>
      <c r="S996" s="89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2:29" ht="16.5" customHeight="1" x14ac:dyDescent="0.3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88"/>
      <c r="Q997" s="89"/>
      <c r="R997" s="2"/>
      <c r="S997" s="89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2:29" ht="16.5" customHeight="1" x14ac:dyDescent="0.3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88"/>
      <c r="Q998" s="89"/>
      <c r="R998" s="2"/>
      <c r="S998" s="89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2:29" ht="16.5" customHeight="1" x14ac:dyDescent="0.3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88"/>
      <c r="Q999" s="89"/>
      <c r="R999" s="2"/>
      <c r="S999" s="89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2:29" ht="16.5" customHeight="1" x14ac:dyDescent="0.3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88"/>
      <c r="Q1000" s="89"/>
      <c r="R1000" s="2"/>
      <c r="S1000" s="89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2:29" ht="16.5" customHeight="1" x14ac:dyDescent="0.3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88"/>
      <c r="Q1001" s="89"/>
      <c r="R1001" s="2"/>
      <c r="S1001" s="89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</sheetData>
  <mergeCells count="9">
    <mergeCell ref="B74:N74"/>
    <mergeCell ref="B97:S101"/>
    <mergeCell ref="B2:T2"/>
    <mergeCell ref="B4:B5"/>
    <mergeCell ref="H4:H5"/>
    <mergeCell ref="I4:I5"/>
    <mergeCell ref="B6:O6"/>
    <mergeCell ref="P6:S6"/>
    <mergeCell ref="O74:R74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ABAQUS中塑性损伤模型参数输入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Husnain Rehmat</cp:lastModifiedBy>
  <dcterms:created xsi:type="dcterms:W3CDTF">2015-06-05T18:19:34Z</dcterms:created>
  <dcterms:modified xsi:type="dcterms:W3CDTF">2024-11-06T06:28:05Z</dcterms:modified>
</cp:coreProperties>
</file>