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1A347909-C4A8-49B5-8DFD-7873D8A9E2AE}" xr6:coauthVersionLast="44" xr6:coauthVersionMax="44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agungsbudget" sheetId="4" r:id="rId1"/>
    <sheet name="Kostenschätzung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4" l="1"/>
  <c r="G27" i="10"/>
  <c r="D29" i="10"/>
  <c r="D29" i="4"/>
  <c r="B29" i="4"/>
  <c r="B29" i="10"/>
  <c r="D27" i="10"/>
  <c r="B27" i="10"/>
  <c r="G203" i="4"/>
  <c r="A5" i="10" l="1"/>
  <c r="G191" i="4"/>
  <c r="G26" i="4"/>
  <c r="G25" i="10"/>
  <c r="G26" i="10"/>
  <c r="B24" i="10"/>
  <c r="H76" i="10"/>
  <c r="G76" i="10"/>
  <c r="H74" i="10"/>
  <c r="G74" i="10"/>
  <c r="G72" i="10"/>
  <c r="G70" i="10"/>
  <c r="G71" i="10"/>
  <c r="G67" i="10"/>
  <c r="G68" i="10"/>
  <c r="G69" i="10"/>
  <c r="G65" i="10"/>
  <c r="H65" i="10"/>
  <c r="G66" i="10"/>
  <c r="H66" i="10"/>
  <c r="G62" i="10"/>
  <c r="H62" i="10"/>
  <c r="G63" i="10"/>
  <c r="H63" i="10"/>
  <c r="G64" i="10"/>
  <c r="H64" i="10"/>
  <c r="H61" i="10"/>
  <c r="G61" i="10"/>
  <c r="G52" i="10"/>
  <c r="G53" i="10"/>
  <c r="G51" i="10"/>
  <c r="F47" i="10"/>
  <c r="F41" i="10"/>
  <c r="F34" i="10"/>
  <c r="H36" i="10"/>
  <c r="H37" i="10"/>
  <c r="G41" i="10"/>
  <c r="G42" i="10"/>
  <c r="G43" i="10"/>
  <c r="G44" i="10"/>
  <c r="G45" i="10"/>
  <c r="G46" i="10"/>
  <c r="G47" i="10"/>
  <c r="E36" i="10"/>
  <c r="G36" i="10" s="1"/>
  <c r="E39" i="10"/>
  <c r="G39" i="10" s="1"/>
  <c r="E38" i="10"/>
  <c r="G38" i="10" s="1"/>
  <c r="E37" i="10"/>
  <c r="G37" i="10" s="1"/>
  <c r="B23" i="10" s="1"/>
  <c r="G34" i="10"/>
  <c r="G35" i="10"/>
  <c r="G19" i="10" l="1"/>
  <c r="G17" i="10"/>
  <c r="G16" i="10"/>
  <c r="G12" i="10"/>
  <c r="G11" i="10"/>
  <c r="G24" i="10" l="1"/>
  <c r="G23" i="10"/>
  <c r="D26" i="4"/>
  <c r="D23" i="4"/>
  <c r="G29" i="10" l="1"/>
  <c r="G195" i="4"/>
  <c r="G196" i="4" s="1"/>
  <c r="G187" i="4"/>
  <c r="G171" i="4"/>
  <c r="G172" i="4"/>
  <c r="G170" i="4"/>
  <c r="G165" i="4"/>
  <c r="G166" i="4"/>
  <c r="G164" i="4"/>
  <c r="G23" i="4"/>
  <c r="G188" i="4" l="1"/>
  <c r="D25" i="4" s="1"/>
  <c r="G25" i="4" s="1"/>
  <c r="G167" i="4"/>
  <c r="G176" i="4" s="1"/>
  <c r="G173" i="4"/>
  <c r="G177" i="4" s="1"/>
  <c r="G19" i="4"/>
  <c r="G17" i="4"/>
  <c r="G16" i="4"/>
  <c r="G12" i="4"/>
  <c r="G11" i="4"/>
  <c r="G178" i="4" l="1"/>
  <c r="G181" i="4" s="1"/>
  <c r="D24" i="4" s="1"/>
  <c r="G24" i="4" s="1"/>
  <c r="G29" i="4" l="1"/>
  <c r="A5" i="4" s="1"/>
</calcChain>
</file>

<file path=xl/sharedStrings.xml><?xml version="1.0" encoding="utf-8"?>
<sst xmlns="http://schemas.openxmlformats.org/spreadsheetml/2006/main" count="513" uniqueCount="171">
  <si>
    <t>Geschäftsbudget</t>
  </si>
  <si>
    <t>GESAMT</t>
  </si>
  <si>
    <t>Einnahmen insgesamt</t>
  </si>
  <si>
    <t>Ausgaben insgesamt</t>
  </si>
  <si>
    <t>EINNAHMEN</t>
  </si>
  <si>
    <t>GESCHÄFTSEINNAHMEN</t>
  </si>
  <si>
    <t>SUMME</t>
  </si>
  <si>
    <t>AUSGABEN</t>
  </si>
  <si>
    <t>GESCHÄFTSAUSGABEN</t>
  </si>
  <si>
    <t>Redner</t>
  </si>
  <si>
    <t>Unterbringung</t>
  </si>
  <si>
    <t>Verpflegung</t>
  </si>
  <si>
    <t>Kostenzusammenstellung</t>
  </si>
  <si>
    <t>CHF</t>
  </si>
  <si>
    <t>Einheit</t>
  </si>
  <si>
    <t>Total</t>
  </si>
  <si>
    <t>Total Halle 1.1</t>
  </si>
  <si>
    <t>Total Foyer 1</t>
  </si>
  <si>
    <t>Znüni</t>
  </si>
  <si>
    <t>Lunch</t>
  </si>
  <si>
    <t>Menu</t>
  </si>
  <si>
    <t>Getränk</t>
  </si>
  <si>
    <t>Kaffee / Espresso / Tee</t>
  </si>
  <si>
    <t>Anzahl</t>
  </si>
  <si>
    <t>Zwischentotal</t>
  </si>
  <si>
    <t>Kaffe / Espresso / Tee</t>
  </si>
  <si>
    <t>Tage</t>
  </si>
  <si>
    <t>Budget</t>
  </si>
  <si>
    <t>Sponsoring</t>
  </si>
  <si>
    <t>Stunde</t>
  </si>
  <si>
    <t>Stück</t>
  </si>
  <si>
    <t>Elektroverteilkasten EURO CEE 16 A: Catering</t>
  </si>
  <si>
    <t>Versicherungsanteil gemäss Vertrag</t>
  </si>
  <si>
    <t>Stromkonsum gemäss Zählerablesung</t>
  </si>
  <si>
    <t>Annahme</t>
  </si>
  <si>
    <t>Wasserverbrauch gemäss Zählerablesung</t>
  </si>
  <si>
    <t>Verbrauchsmaterial Reinigung</t>
  </si>
  <si>
    <t>inkl.</t>
  </si>
  <si>
    <t>Personal AV Technik</t>
  </si>
  <si>
    <t>Tag</t>
  </si>
  <si>
    <t>Kongressstuhl, schwarz gepolstert</t>
  </si>
  <si>
    <t>Leinwand (500cm x 313cm)</t>
  </si>
  <si>
    <t>Leinwand (600cm x 375cm)</t>
  </si>
  <si>
    <t>Projektor (WUXGA-DLP 12'000 Ansilumen)</t>
  </si>
  <si>
    <t>Bühnenbeleuchtung (weiss)</t>
  </si>
  <si>
    <t>Presenter</t>
  </si>
  <si>
    <t>Regie</t>
  </si>
  <si>
    <t>Referentenvorschauscreen 24 Zoll</t>
  </si>
  <si>
    <t>Headset: Moderation &amp; Referenten</t>
  </si>
  <si>
    <t>Synchronschaltung</t>
  </si>
  <si>
    <t>Notebook für Dreifachprojektion</t>
  </si>
  <si>
    <t>Beschallungsanlage (Sprache)</t>
  </si>
  <si>
    <t>Handmikrofon: Q&amp;A</t>
  </si>
  <si>
    <t>Garderobenständer</t>
  </si>
  <si>
    <t>USM-Theke</t>
  </si>
  <si>
    <t>Personal Empfang</t>
  </si>
  <si>
    <t>Halle 1.1</t>
  </si>
  <si>
    <t>Foyer 1</t>
  </si>
  <si>
    <t>Foyer 2 Nord &amp; Süd</t>
  </si>
  <si>
    <t>Plenarsaal</t>
  </si>
  <si>
    <t>Kongressbüro &amp; Lounge</t>
  </si>
  <si>
    <t>Stehtische</t>
  </si>
  <si>
    <t>Stehtheke</t>
  </si>
  <si>
    <t>Faktor</t>
  </si>
  <si>
    <t>Kosten(CHF)</t>
  </si>
  <si>
    <t>1 Miete</t>
  </si>
  <si>
    <t>Halle1.1 :Lunch</t>
  </si>
  <si>
    <t>Aufbau/ Durchführung/ Abbau</t>
  </si>
  <si>
    <t>Quadratmeter</t>
  </si>
  <si>
    <t>2 Personalkosten</t>
  </si>
  <si>
    <t xml:space="preserve">Projektleitung </t>
  </si>
  <si>
    <t>Haupt- und Nachreinigung(Pikettreinigung inkl.im Kongress)</t>
  </si>
  <si>
    <t>3 Mobiliar</t>
  </si>
  <si>
    <t>Stehtisch:Catering(inkl. Transportkosten</t>
  </si>
  <si>
    <t>4 Elektrische Installation</t>
  </si>
  <si>
    <t>Steckdose Typ EURO CEE 16 A, 400 V bis 11  kW:Catering</t>
  </si>
  <si>
    <t>5 Nebenkosten</t>
  </si>
  <si>
    <t>Hallenheizung/ Kühlung, nach Witterung gemäss Zählerablesung</t>
  </si>
  <si>
    <t>Kehrihtentsorgung mit Presscontainer</t>
  </si>
  <si>
    <t>Plenarsaal: Tagung</t>
  </si>
  <si>
    <t>2 Personalkosten (nach Aufwand)</t>
  </si>
  <si>
    <t>Personal AV Technik (SA+25%)</t>
  </si>
  <si>
    <t>Grundreiningung</t>
  </si>
  <si>
    <t>Pikettreiningung</t>
  </si>
  <si>
    <t>Bühne 10m x 4m x 60cm inkl.Umrandung und Treppe</t>
  </si>
  <si>
    <t>Rednerstuhl</t>
  </si>
  <si>
    <t>4 Audio-&amp; Videotechnik</t>
  </si>
  <si>
    <t>Projektor für Dreifachprojektion (Wuxga-DLP 8'000 Ansilumen)</t>
  </si>
  <si>
    <t>Total Plenarsall</t>
  </si>
  <si>
    <t>Kongressbüro &amp; Lounge: Backoffice</t>
  </si>
  <si>
    <t>Durchführung: Blocktisch für 15 Personen &amp; Lounge-Möbilierung</t>
  </si>
  <si>
    <t>Total Kongressbüro &amp; Lounge</t>
  </si>
  <si>
    <t>Foyer 1: Empfang</t>
  </si>
  <si>
    <t>Personal Empfang (Sa+25%)</t>
  </si>
  <si>
    <t>Garderobenständer (zusätzlich l Standort für Garderobe noch offen)</t>
  </si>
  <si>
    <t>Foyer 2 Nord &amp; Süd: Catering</t>
  </si>
  <si>
    <t>2 Mobiliar</t>
  </si>
  <si>
    <t>Gesamtkosten EXKL.MWST.*</t>
  </si>
  <si>
    <t>*Die Preise verstehen sich zzgl. MwSt. und gelten für das Jahr 2020.</t>
  </si>
  <si>
    <t>Catering: Im Kongresszentrum ist exklusiv das Rest. Henris zuständig. Ansonsten kommt eine Umsatzabgabe von 13% in den Hallen zum Zuge.</t>
  </si>
  <si>
    <t>Gipfeli (Ø Gipfeli &amp; Butterbrioche)</t>
  </si>
  <si>
    <t>Getränk (Ø4dl/pro pers.)</t>
  </si>
  <si>
    <t>Gesamkosten</t>
  </si>
  <si>
    <t>Gesamkosten**</t>
  </si>
  <si>
    <t>**Im Kongresszentrum werden keine Mitarbeiterkosten und Materialkosten verrechnet</t>
  </si>
  <si>
    <t>Training</t>
  </si>
  <si>
    <t xml:space="preserve">Redner </t>
  </si>
  <si>
    <t>Personen</t>
  </si>
  <si>
    <t>Kosten für 2 Nächte(CHF)</t>
  </si>
  <si>
    <t>Räumlichkeiten + Lohnkosten</t>
  </si>
  <si>
    <t>Professoren</t>
  </si>
  <si>
    <t>Unterkunft</t>
  </si>
  <si>
    <t>ISTKOSTEN (CHF)</t>
  </si>
  <si>
    <t>DIFFERENZ (CHF)</t>
  </si>
  <si>
    <t>BUDGET (CHF)</t>
  </si>
  <si>
    <t>Kostenschätzung</t>
  </si>
  <si>
    <t>Geschätzt</t>
  </si>
  <si>
    <t>Tatsächlich</t>
  </si>
  <si>
    <t>Kosten pro Stück (CHF)</t>
  </si>
  <si>
    <t>Gesamtkosten (CHF)</t>
  </si>
  <si>
    <t>Plenarsaal Miete</t>
  </si>
  <si>
    <t>Räumlichkeiten+Lohnkosten</t>
  </si>
  <si>
    <t xml:space="preserve">Projektleiter </t>
  </si>
  <si>
    <t>Reinigungspersonal</t>
  </si>
  <si>
    <t>Techniker/Operator</t>
  </si>
  <si>
    <t>Technischer Dienst</t>
  </si>
  <si>
    <t>Garderobendienst</t>
  </si>
  <si>
    <t>Konferenztechnik</t>
  </si>
  <si>
    <t>Räumlichkeiten + Lohnkosten+Konferenztechnik+Mietmobiliar</t>
  </si>
  <si>
    <t>Barco Projektor RLM(WUXGA-DLP 12'000 Ansilumen)</t>
  </si>
  <si>
    <t>Barco Projektor RLM(WUXGA-DLP 8'000 Ansilumen)</t>
  </si>
  <si>
    <t>zusätzliche Leinwand</t>
  </si>
  <si>
    <t>Kontrollmonitor 24''</t>
  </si>
  <si>
    <t>Notebook</t>
  </si>
  <si>
    <t>Powerpoint-Funk-Presenter</t>
  </si>
  <si>
    <t>Mietmobiliar</t>
  </si>
  <si>
    <t>100 Kongresstische und 800 Kongressstühle</t>
  </si>
  <si>
    <t>zusätzlicher Stehtische</t>
  </si>
  <si>
    <t>105 (75 inkl.)</t>
  </si>
  <si>
    <t>drahtloses Mikrofon</t>
  </si>
  <si>
    <t>Bistrotisch</t>
  </si>
  <si>
    <t>49 (19 inkl.)</t>
  </si>
  <si>
    <t>Alustuhl</t>
  </si>
  <si>
    <t>Sonstige Kosten</t>
  </si>
  <si>
    <t>Räumlichkeiten + Lohnkosten+Konferenztechnik+Mietmobiliar+Sonstige Kosten</t>
  </si>
  <si>
    <t>Strom</t>
  </si>
  <si>
    <t>1500kWh</t>
  </si>
  <si>
    <t>72000l</t>
  </si>
  <si>
    <t>1.85 Pro 1000Liter</t>
  </si>
  <si>
    <t>Wasser (30 Liter pro Person)</t>
  </si>
  <si>
    <t>Versicherung</t>
  </si>
  <si>
    <t>Kehrichtentsorgung</t>
  </si>
  <si>
    <t>700 Liter</t>
  </si>
  <si>
    <t>470 CHF bis 770l</t>
  </si>
  <si>
    <t>Kaffe/Tee Znüni</t>
  </si>
  <si>
    <t>Getränk Znüni</t>
  </si>
  <si>
    <t>Gipfeli Znüni</t>
  </si>
  <si>
    <t>Menü Lunch</t>
  </si>
  <si>
    <t>Kaffe/Tee Lunch</t>
  </si>
  <si>
    <t>Getränk Lunch</t>
  </si>
  <si>
    <t>Mitarbeiterkosten</t>
  </si>
  <si>
    <t>Weisse Stoffservietten</t>
  </si>
  <si>
    <t xml:space="preserve">Gedeck </t>
  </si>
  <si>
    <t>Wasserglas</t>
  </si>
  <si>
    <t>Gedeck Kaffee/Tee</t>
  </si>
  <si>
    <t>Entsorgung</t>
  </si>
  <si>
    <t>Kostenschätzung:</t>
  </si>
  <si>
    <t>Aktueller Budgetstand zur Kostenschätzung:</t>
  </si>
  <si>
    <t>Werbung</t>
  </si>
  <si>
    <t>Online</t>
  </si>
  <si>
    <t>Flyer, Online Zeitung, Bernexpo Website, Soziale Medien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</si>
</sst>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CHF&quot;\ #,##0.00"/>
    <numFmt numFmtId="165" formatCode="#,##0.00\ [$CHF]" x16r2:formatCode16="#,##0.00\ [$CHF-gsw-CH]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4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4" borderId="2" xfId="0" applyFont="1" applyFill="1" applyBorder="1" applyAlignment="1">
      <alignment horizontal="left"/>
    </xf>
    <xf numFmtId="43" fontId="1" fillId="4" borderId="2" xfId="0" applyNumberFormat="1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4" fontId="0" fillId="4" borderId="0" xfId="0" applyNumberForma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43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43" fontId="0" fillId="2" borderId="0" xfId="0" applyNumberFormat="1" applyFill="1" applyAlignment="1">
      <alignment horizontal="left"/>
    </xf>
    <xf numFmtId="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43" fontId="1" fillId="3" borderId="2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43" fontId="0" fillId="3" borderId="0" xfId="0" applyNumberFormat="1" applyFill="1" applyAlignment="1">
      <alignment horizontal="left"/>
    </xf>
    <xf numFmtId="4" fontId="0" fillId="3" borderId="0" xfId="0" applyNumberForma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43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3" fontId="0" fillId="3" borderId="2" xfId="0" applyNumberFormat="1" applyFill="1" applyBorder="1" applyAlignment="1">
      <alignment horizontal="left"/>
    </xf>
    <xf numFmtId="4" fontId="0" fillId="3" borderId="2" xfId="0" applyNumberForma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43" fontId="1" fillId="3" borderId="0" xfId="0" applyNumberFormat="1" applyFont="1" applyFill="1" applyAlignment="1">
      <alignment horizontal="left"/>
    </xf>
    <xf numFmtId="4" fontId="1" fillId="3" borderId="0" xfId="0" applyNumberFormat="1" applyFont="1" applyFill="1" applyAlignment="1">
      <alignment horizontal="left"/>
    </xf>
    <xf numFmtId="43" fontId="1" fillId="3" borderId="0" xfId="0" applyNumberFormat="1" applyFont="1" applyFill="1" applyBorder="1" applyAlignment="1">
      <alignment horizontal="left"/>
    </xf>
    <xf numFmtId="4" fontId="1" fillId="3" borderId="0" xfId="0" applyNumberFormat="1" applyFont="1" applyFill="1" applyBorder="1" applyAlignment="1">
      <alignment horizontal="left"/>
    </xf>
    <xf numFmtId="165" fontId="0" fillId="3" borderId="0" xfId="0" applyNumberForma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2" fontId="1" fillId="3" borderId="4" xfId="0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0" fillId="3" borderId="2" xfId="0" applyNumberFormat="1" applyFill="1" applyBorder="1" applyAlignment="1">
      <alignment horizontal="left"/>
    </xf>
    <xf numFmtId="2" fontId="0" fillId="3" borderId="0" xfId="0" applyNumberForma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4" fontId="1" fillId="3" borderId="5" xfId="0" applyNumberFormat="1" applyFont="1" applyFill="1" applyBorder="1" applyAlignment="1">
      <alignment horizontal="left"/>
    </xf>
    <xf numFmtId="2" fontId="1" fillId="3" borderId="0" xfId="0" applyNumberFormat="1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1" fillId="3" borderId="5" xfId="0" applyNumberFormat="1" applyFont="1" applyFill="1" applyBorder="1" applyAlignment="1">
      <alignment horizontal="left"/>
    </xf>
    <xf numFmtId="0" fontId="0" fillId="2" borderId="0" xfId="0" applyFill="1" applyAlignment="1"/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1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4" fontId="0" fillId="3" borderId="3" xfId="0" applyNumberForma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43" fontId="1" fillId="5" borderId="3" xfId="0" applyNumberFormat="1" applyFont="1" applyFill="1" applyBorder="1" applyAlignment="1">
      <alignment horizontal="left"/>
    </xf>
    <xf numFmtId="4" fontId="1" fillId="5" borderId="3" xfId="0" applyNumberFormat="1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0" fontId="1" fillId="3" borderId="3" xfId="0" applyFont="1" applyFill="1" applyBorder="1" applyAlignment="1">
      <alignment horizontal="left"/>
    </xf>
  </cellXfs>
  <cellStyles count="10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Standard" xfId="0" builtinId="0"/>
  </cellStyles>
  <dxfs count="0"/>
  <tableStyles count="0" defaultTableStyle="TableStyleMedium9" defaultPivotStyle="PivotStyleMedium4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D5B4-92F5-47F2-9D53-D480AFA53649}">
  <dimension ref="A1:U206"/>
  <sheetViews>
    <sheetView zoomScale="55" zoomScaleNormal="55" workbookViewId="0">
      <selection activeCell="B29" sqref="B29"/>
    </sheetView>
  </sheetViews>
  <sheetFormatPr baseColWidth="10" defaultRowHeight="15.5" x14ac:dyDescent="0.35"/>
  <cols>
    <col min="1" max="1" width="52.9140625" style="2" customWidth="1"/>
    <col min="2" max="2" width="17.1640625" style="3" bestFit="1" customWidth="1"/>
    <col min="3" max="3" width="26.33203125" style="3" bestFit="1" customWidth="1"/>
    <col min="4" max="4" width="16.75" style="3" bestFit="1" customWidth="1"/>
    <col min="5" max="5" width="16.33203125" style="4" bestFit="1" customWidth="1"/>
    <col min="6" max="6" width="14.33203125" style="3" customWidth="1"/>
    <col min="7" max="7" width="14.6640625" style="5" bestFit="1" customWidth="1"/>
    <col min="8" max="16384" width="10.6640625" style="2"/>
  </cols>
  <sheetData>
    <row r="1" spans="1:7" ht="23.5" customHeight="1" x14ac:dyDescent="0.35">
      <c r="A1" s="66" t="s">
        <v>0</v>
      </c>
      <c r="B1" s="19"/>
      <c r="C1" s="19"/>
      <c r="D1" s="19"/>
      <c r="E1" s="17"/>
      <c r="F1" s="19"/>
      <c r="G1" s="18"/>
    </row>
    <row r="2" spans="1:7" ht="15.5" customHeight="1" x14ac:dyDescent="0.35">
      <c r="A2" s="66"/>
      <c r="B2" s="16"/>
      <c r="C2" s="54"/>
      <c r="D2" s="54"/>
      <c r="E2" s="17"/>
      <c r="F2" s="16"/>
      <c r="G2" s="18"/>
    </row>
    <row r="3" spans="1:7" x14ac:dyDescent="0.35">
      <c r="A3" s="65" t="s">
        <v>167</v>
      </c>
      <c r="B3" s="19"/>
      <c r="C3" s="55"/>
      <c r="D3" s="55"/>
      <c r="E3" s="55"/>
      <c r="F3" s="16"/>
      <c r="G3" s="18"/>
    </row>
    <row r="4" spans="1:7" x14ac:dyDescent="0.35">
      <c r="A4" s="65"/>
      <c r="B4" s="19"/>
      <c r="C4" s="55"/>
      <c r="D4" s="55"/>
      <c r="E4" s="55"/>
      <c r="F4" s="16"/>
      <c r="G4" s="18"/>
    </row>
    <row r="5" spans="1:7" x14ac:dyDescent="0.35">
      <c r="A5" s="67">
        <f>SUM(G29)</f>
        <v>91159.700000000012</v>
      </c>
      <c r="B5" s="19"/>
      <c r="C5" s="56"/>
      <c r="D5" s="56"/>
      <c r="E5" s="56"/>
      <c r="F5" s="16"/>
      <c r="G5" s="18"/>
    </row>
    <row r="6" spans="1:7" x14ac:dyDescent="0.35">
      <c r="A6" s="67"/>
      <c r="B6" s="16"/>
      <c r="C6" s="16"/>
      <c r="D6" s="16"/>
      <c r="E6" s="17"/>
      <c r="F6" s="16"/>
      <c r="G6" s="18"/>
    </row>
    <row r="7" spans="1:7" x14ac:dyDescent="0.35">
      <c r="A7" s="16"/>
      <c r="B7" s="16"/>
      <c r="C7" s="16"/>
      <c r="D7" s="16"/>
      <c r="E7" s="17"/>
      <c r="F7" s="16"/>
      <c r="G7" s="18"/>
    </row>
    <row r="8" spans="1:7" x14ac:dyDescent="0.35">
      <c r="A8" s="16"/>
      <c r="B8" s="16"/>
      <c r="C8" s="16"/>
      <c r="D8" s="16"/>
      <c r="E8" s="17"/>
      <c r="F8" s="16"/>
      <c r="G8" s="18"/>
    </row>
    <row r="9" spans="1:7" x14ac:dyDescent="0.35">
      <c r="A9" s="16"/>
      <c r="B9" s="16"/>
      <c r="C9" s="16"/>
      <c r="D9" s="16"/>
      <c r="E9" s="17"/>
      <c r="F9" s="16"/>
      <c r="G9" s="18"/>
    </row>
    <row r="10" spans="1:7" ht="21" x14ac:dyDescent="0.5">
      <c r="A10" s="42" t="s">
        <v>1</v>
      </c>
      <c r="B10" s="13" t="s">
        <v>114</v>
      </c>
      <c r="C10" s="13"/>
      <c r="D10" s="13" t="s">
        <v>112</v>
      </c>
      <c r="E10" s="14"/>
      <c r="F10" s="13"/>
      <c r="G10" s="15" t="s">
        <v>113</v>
      </c>
    </row>
    <row r="11" spans="1:7" x14ac:dyDescent="0.35">
      <c r="A11" s="16" t="s">
        <v>2</v>
      </c>
      <c r="B11" s="18">
        <v>480000</v>
      </c>
      <c r="C11" s="18"/>
      <c r="D11" s="18">
        <v>480000</v>
      </c>
      <c r="E11" s="18"/>
      <c r="F11" s="18"/>
      <c r="G11" s="18">
        <f>SUM(B11-D11)</f>
        <v>0</v>
      </c>
    </row>
    <row r="12" spans="1:7" x14ac:dyDescent="0.35">
      <c r="A12" s="16" t="s">
        <v>3</v>
      </c>
      <c r="B12" s="18"/>
      <c r="C12" s="18"/>
      <c r="D12" s="18"/>
      <c r="E12" s="18"/>
      <c r="F12" s="18"/>
      <c r="G12" s="18">
        <f>SUM(B12-D12)</f>
        <v>0</v>
      </c>
    </row>
    <row r="13" spans="1:7" x14ac:dyDescent="0.35">
      <c r="A13" s="16"/>
      <c r="B13" s="16"/>
      <c r="C13" s="16"/>
      <c r="D13" s="16"/>
      <c r="E13" s="17"/>
      <c r="F13" s="16"/>
      <c r="G13" s="18"/>
    </row>
    <row r="14" spans="1:7" ht="21" x14ac:dyDescent="0.5">
      <c r="A14" s="41" t="s">
        <v>4</v>
      </c>
      <c r="B14" s="8" t="s">
        <v>114</v>
      </c>
      <c r="C14" s="8"/>
      <c r="D14" s="8" t="s">
        <v>112</v>
      </c>
      <c r="E14" s="9"/>
      <c r="F14" s="8"/>
      <c r="G14" s="10" t="s">
        <v>113</v>
      </c>
    </row>
    <row r="15" spans="1:7" x14ac:dyDescent="0.35">
      <c r="A15" s="11" t="s">
        <v>5</v>
      </c>
      <c r="B15" s="12"/>
      <c r="C15" s="12"/>
      <c r="D15" s="12"/>
      <c r="E15" s="12"/>
      <c r="F15" s="12"/>
      <c r="G15" s="12"/>
    </row>
    <row r="16" spans="1:7" x14ac:dyDescent="0.35">
      <c r="A16" s="11" t="s">
        <v>27</v>
      </c>
      <c r="B16" s="12">
        <v>300000</v>
      </c>
      <c r="C16" s="12"/>
      <c r="D16" s="12">
        <v>300000</v>
      </c>
      <c r="E16" s="12"/>
      <c r="F16" s="12"/>
      <c r="G16" s="12">
        <f>SUM(B16-D16)</f>
        <v>0</v>
      </c>
    </row>
    <row r="17" spans="1:21" x14ac:dyDescent="0.35">
      <c r="A17" s="11" t="s">
        <v>28</v>
      </c>
      <c r="B17" s="12">
        <v>180000</v>
      </c>
      <c r="C17" s="12"/>
      <c r="D17" s="12">
        <v>180000</v>
      </c>
      <c r="E17" s="12"/>
      <c r="F17" s="12"/>
      <c r="G17" s="12">
        <f>SUM(B17-D17)</f>
        <v>0</v>
      </c>
    </row>
    <row r="18" spans="1:21" x14ac:dyDescent="0.35">
      <c r="A18" s="11"/>
      <c r="B18" s="12"/>
      <c r="C18" s="12"/>
      <c r="D18" s="12"/>
      <c r="E18" s="12"/>
      <c r="F18" s="12"/>
      <c r="G18" s="12"/>
    </row>
    <row r="19" spans="1:21" x14ac:dyDescent="0.35">
      <c r="A19" s="11" t="s">
        <v>6</v>
      </c>
      <c r="B19" s="12">
        <v>480000</v>
      </c>
      <c r="C19" s="12"/>
      <c r="D19" s="12">
        <v>480000</v>
      </c>
      <c r="E19" s="12"/>
      <c r="F19" s="12"/>
      <c r="G19" s="12">
        <f>SUM(B19-D19)</f>
        <v>0</v>
      </c>
    </row>
    <row r="20" spans="1:21" x14ac:dyDescent="0.35">
      <c r="A20" s="16"/>
      <c r="B20" s="19"/>
      <c r="C20" s="19"/>
      <c r="D20" s="19"/>
      <c r="E20" s="17"/>
      <c r="F20" s="19"/>
      <c r="G20" s="18"/>
    </row>
    <row r="21" spans="1:21" s="6" customFormat="1" ht="21" x14ac:dyDescent="0.5">
      <c r="A21" s="40" t="s">
        <v>7</v>
      </c>
      <c r="B21" s="20" t="s">
        <v>114</v>
      </c>
      <c r="C21" s="20"/>
      <c r="D21" s="20" t="s">
        <v>112</v>
      </c>
      <c r="E21" s="21"/>
      <c r="F21" s="20"/>
      <c r="G21" s="22" t="s">
        <v>113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23" t="s">
        <v>8</v>
      </c>
      <c r="B22" s="25"/>
      <c r="C22" s="25"/>
      <c r="D22" s="25"/>
      <c r="E22" s="25"/>
      <c r="F22" s="25"/>
      <c r="G22" s="25"/>
    </row>
    <row r="23" spans="1:21" x14ac:dyDescent="0.35">
      <c r="A23" s="23" t="s">
        <v>128</v>
      </c>
      <c r="B23" s="25">
        <v>76448.7</v>
      </c>
      <c r="C23" s="25"/>
      <c r="D23" s="25">
        <f>G157</f>
        <v>57514</v>
      </c>
      <c r="E23" s="25"/>
      <c r="F23" s="25"/>
      <c r="G23" s="25">
        <f>SUM(B23-D23)</f>
        <v>18934.699999999997</v>
      </c>
    </row>
    <row r="24" spans="1:21" x14ac:dyDescent="0.35">
      <c r="A24" s="23" t="s">
        <v>11</v>
      </c>
      <c r="B24" s="25">
        <v>206400</v>
      </c>
      <c r="C24" s="25"/>
      <c r="D24" s="25">
        <f>G181</f>
        <v>134175</v>
      </c>
      <c r="E24" s="25"/>
      <c r="F24" s="25"/>
      <c r="G24" s="25">
        <f>SUM(B24-D24)</f>
        <v>72225</v>
      </c>
    </row>
    <row r="25" spans="1:21" x14ac:dyDescent="0.35">
      <c r="A25" s="23" t="s">
        <v>110</v>
      </c>
      <c r="B25" s="25">
        <v>135000</v>
      </c>
      <c r="C25" s="25"/>
      <c r="D25" s="25">
        <f>G191</f>
        <v>135000</v>
      </c>
      <c r="E25" s="25"/>
      <c r="F25" s="25"/>
      <c r="G25" s="25">
        <f>SUM(B25-D25)</f>
        <v>0</v>
      </c>
    </row>
    <row r="26" spans="1:21" x14ac:dyDescent="0.35">
      <c r="A26" s="23" t="s">
        <v>111</v>
      </c>
      <c r="B26" s="25">
        <v>4050</v>
      </c>
      <c r="C26" s="25"/>
      <c r="D26" s="25">
        <f>G198</f>
        <v>4050</v>
      </c>
      <c r="E26" s="25"/>
      <c r="F26" s="25"/>
      <c r="G26" s="25">
        <f>SUM(B26-D26)</f>
        <v>0</v>
      </c>
    </row>
    <row r="27" spans="1:21" x14ac:dyDescent="0.35">
      <c r="A27" s="23" t="s">
        <v>168</v>
      </c>
      <c r="B27" s="25">
        <v>20000</v>
      </c>
      <c r="C27" s="25"/>
      <c r="D27" s="25">
        <v>20000</v>
      </c>
      <c r="E27" s="25"/>
      <c r="F27" s="25"/>
      <c r="G27" s="25">
        <f>SUM(B27-D27)</f>
        <v>0</v>
      </c>
    </row>
    <row r="28" spans="1:21" x14ac:dyDescent="0.35">
      <c r="A28" s="23"/>
      <c r="B28" s="25"/>
      <c r="C28" s="25"/>
      <c r="D28" s="25"/>
      <c r="E28" s="25"/>
      <c r="F28" s="25"/>
      <c r="G28" s="25"/>
    </row>
    <row r="29" spans="1:21" x14ac:dyDescent="0.35">
      <c r="A29" s="23" t="s">
        <v>6</v>
      </c>
      <c r="B29" s="25">
        <f>SUM(B23:B27)</f>
        <v>441898.7</v>
      </c>
      <c r="C29" s="25"/>
      <c r="D29" s="25">
        <f>SUM(D23:D27)</f>
        <v>350739</v>
      </c>
      <c r="E29" s="25"/>
      <c r="F29" s="25"/>
      <c r="G29" s="25">
        <f>SUM(B29-D29)</f>
        <v>91159.700000000012</v>
      </c>
    </row>
    <row r="30" spans="1:21" x14ac:dyDescent="0.35">
      <c r="A30" s="16"/>
      <c r="B30" s="16"/>
      <c r="C30" s="16"/>
      <c r="D30" s="16"/>
      <c r="E30" s="17"/>
      <c r="F30" s="16"/>
      <c r="G30" s="18"/>
    </row>
    <row r="31" spans="1:21" ht="18.5" x14ac:dyDescent="0.45">
      <c r="A31" s="39" t="s">
        <v>109</v>
      </c>
      <c r="B31" s="23"/>
      <c r="C31" s="23"/>
      <c r="D31" s="23"/>
      <c r="E31" s="24"/>
      <c r="F31" s="23"/>
      <c r="G31" s="25"/>
    </row>
    <row r="32" spans="1:21" ht="18.5" x14ac:dyDescent="0.45">
      <c r="A32" s="38" t="s">
        <v>66</v>
      </c>
      <c r="B32" s="23"/>
      <c r="C32" s="23"/>
      <c r="D32" s="23"/>
      <c r="E32" s="24"/>
      <c r="F32" s="23"/>
      <c r="G32" s="25"/>
    </row>
    <row r="33" spans="1:21" x14ac:dyDescent="0.35">
      <c r="A33" s="20" t="s">
        <v>65</v>
      </c>
      <c r="B33" s="20"/>
      <c r="C33" s="20" t="s">
        <v>23</v>
      </c>
      <c r="D33" s="20" t="s">
        <v>14</v>
      </c>
      <c r="E33" s="21" t="s">
        <v>64</v>
      </c>
      <c r="F33" s="20" t="s">
        <v>63</v>
      </c>
      <c r="G33" s="22" t="s">
        <v>15</v>
      </c>
    </row>
    <row r="34" spans="1:21" x14ac:dyDescent="0.35">
      <c r="A34" s="23" t="s">
        <v>67</v>
      </c>
      <c r="B34" s="23"/>
      <c r="C34" s="23">
        <v>2630</v>
      </c>
      <c r="D34" s="23" t="s">
        <v>68</v>
      </c>
      <c r="E34" s="24">
        <v>1</v>
      </c>
      <c r="F34" s="23">
        <v>3</v>
      </c>
      <c r="G34" s="25">
        <v>7890</v>
      </c>
    </row>
    <row r="35" spans="1:21" x14ac:dyDescent="0.35">
      <c r="A35" s="23"/>
      <c r="B35" s="23"/>
      <c r="C35" s="23"/>
      <c r="D35" s="23"/>
      <c r="E35" s="24"/>
      <c r="F35" s="23"/>
      <c r="G35" s="25"/>
    </row>
    <row r="36" spans="1:21" x14ac:dyDescent="0.35">
      <c r="A36" s="26" t="s">
        <v>24</v>
      </c>
      <c r="B36" s="26"/>
      <c r="C36" s="26"/>
      <c r="D36" s="26" t="s">
        <v>13</v>
      </c>
      <c r="E36" s="27"/>
      <c r="F36" s="26"/>
      <c r="G36" s="28">
        <v>7890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35">
      <c r="A37" s="23"/>
      <c r="B37" s="23"/>
      <c r="C37" s="23"/>
      <c r="D37" s="23"/>
      <c r="E37" s="24"/>
      <c r="F37" s="23"/>
      <c r="G37" s="25"/>
    </row>
    <row r="38" spans="1:21" x14ac:dyDescent="0.35">
      <c r="A38" s="20" t="s">
        <v>69</v>
      </c>
      <c r="B38" s="20"/>
      <c r="C38" s="20" t="s">
        <v>23</v>
      </c>
      <c r="D38" s="20" t="s">
        <v>14</v>
      </c>
      <c r="E38" s="21" t="s">
        <v>64</v>
      </c>
      <c r="F38" s="20" t="s">
        <v>63</v>
      </c>
      <c r="G38" s="22" t="s">
        <v>15</v>
      </c>
    </row>
    <row r="39" spans="1:21" x14ac:dyDescent="0.35">
      <c r="A39" s="23" t="s">
        <v>70</v>
      </c>
      <c r="B39" s="23"/>
      <c r="C39" s="23">
        <v>9</v>
      </c>
      <c r="D39" s="23" t="s">
        <v>29</v>
      </c>
      <c r="E39" s="24">
        <v>140</v>
      </c>
      <c r="F39" s="23">
        <v>1</v>
      </c>
      <c r="G39" s="25">
        <v>1260</v>
      </c>
    </row>
    <row r="40" spans="1:21" x14ac:dyDescent="0.35">
      <c r="A40" s="23" t="s">
        <v>71</v>
      </c>
      <c r="B40" s="23"/>
      <c r="C40" s="23">
        <v>4</v>
      </c>
      <c r="D40" s="23" t="s">
        <v>29</v>
      </c>
      <c r="E40" s="24">
        <v>59</v>
      </c>
      <c r="F40" s="23">
        <v>3</v>
      </c>
      <c r="G40" s="25">
        <v>708</v>
      </c>
    </row>
    <row r="41" spans="1:21" x14ac:dyDescent="0.35">
      <c r="A41" s="29"/>
      <c r="B41" s="29"/>
      <c r="C41" s="29"/>
      <c r="D41" s="29"/>
      <c r="E41" s="30"/>
      <c r="F41" s="29"/>
      <c r="G41" s="31"/>
    </row>
    <row r="42" spans="1:21" x14ac:dyDescent="0.35">
      <c r="A42" s="32" t="s">
        <v>24</v>
      </c>
      <c r="B42" s="1"/>
      <c r="C42" s="1"/>
      <c r="D42" s="1" t="s">
        <v>13</v>
      </c>
      <c r="E42" s="33"/>
      <c r="F42" s="1"/>
      <c r="G42" s="34">
        <v>1968</v>
      </c>
    </row>
    <row r="43" spans="1:21" x14ac:dyDescent="0.35">
      <c r="A43" s="32"/>
      <c r="B43" s="1"/>
      <c r="C43" s="1"/>
      <c r="D43" s="1"/>
      <c r="E43" s="33"/>
      <c r="F43" s="1"/>
      <c r="G43" s="34"/>
    </row>
    <row r="44" spans="1:21" x14ac:dyDescent="0.35">
      <c r="A44" s="20" t="s">
        <v>72</v>
      </c>
      <c r="B44" s="20"/>
      <c r="C44" s="20" t="s">
        <v>23</v>
      </c>
      <c r="D44" s="20" t="s">
        <v>14</v>
      </c>
      <c r="E44" s="21" t="s">
        <v>64</v>
      </c>
      <c r="F44" s="20" t="s">
        <v>63</v>
      </c>
      <c r="G44" s="22" t="s">
        <v>15</v>
      </c>
    </row>
    <row r="45" spans="1:21" x14ac:dyDescent="0.35">
      <c r="A45" s="23" t="s">
        <v>73</v>
      </c>
      <c r="B45" s="23"/>
      <c r="C45" s="23">
        <v>190</v>
      </c>
      <c r="D45" s="23" t="s">
        <v>30</v>
      </c>
      <c r="E45" s="24">
        <v>40</v>
      </c>
      <c r="F45" s="23">
        <v>1</v>
      </c>
      <c r="G45" s="25">
        <v>7600</v>
      </c>
    </row>
    <row r="46" spans="1:21" x14ac:dyDescent="0.35">
      <c r="A46" s="23"/>
      <c r="B46" s="23"/>
      <c r="C46" s="23"/>
      <c r="D46" s="23"/>
      <c r="E46" s="24"/>
      <c r="F46" s="23"/>
      <c r="G46" s="25"/>
    </row>
    <row r="47" spans="1:21" x14ac:dyDescent="0.35">
      <c r="A47" s="26" t="s">
        <v>24</v>
      </c>
      <c r="B47" s="26"/>
      <c r="C47" s="26"/>
      <c r="D47" s="26" t="s">
        <v>13</v>
      </c>
      <c r="E47" s="27"/>
      <c r="F47" s="26"/>
      <c r="G47" s="28">
        <v>7600</v>
      </c>
    </row>
    <row r="48" spans="1:21" x14ac:dyDescent="0.35">
      <c r="A48" s="23"/>
      <c r="B48" s="23"/>
      <c r="C48" s="23"/>
      <c r="D48" s="23"/>
      <c r="E48" s="24"/>
      <c r="F48" s="23"/>
      <c r="G48" s="25"/>
    </row>
    <row r="49" spans="1:21" x14ac:dyDescent="0.35">
      <c r="A49" s="20" t="s">
        <v>74</v>
      </c>
      <c r="B49" s="20"/>
      <c r="C49" s="20" t="s">
        <v>23</v>
      </c>
      <c r="D49" s="20" t="s">
        <v>14</v>
      </c>
      <c r="E49" s="21" t="s">
        <v>64</v>
      </c>
      <c r="F49" s="20" t="s">
        <v>63</v>
      </c>
      <c r="G49" s="22" t="s">
        <v>15</v>
      </c>
    </row>
    <row r="50" spans="1:21" x14ac:dyDescent="0.35">
      <c r="A50" s="23" t="s">
        <v>75</v>
      </c>
      <c r="B50" s="23"/>
      <c r="C50" s="23">
        <v>2</v>
      </c>
      <c r="D50" s="23" t="s">
        <v>30</v>
      </c>
      <c r="E50" s="24">
        <v>361</v>
      </c>
      <c r="F50" s="23">
        <v>1</v>
      </c>
      <c r="G50" s="25">
        <v>722</v>
      </c>
    </row>
    <row r="51" spans="1:21" x14ac:dyDescent="0.35">
      <c r="A51" s="23" t="s">
        <v>31</v>
      </c>
      <c r="B51" s="23"/>
      <c r="C51" s="23">
        <v>2</v>
      </c>
      <c r="D51" s="23" t="s">
        <v>30</v>
      </c>
      <c r="E51" s="24">
        <v>159</v>
      </c>
      <c r="F51" s="23">
        <v>1</v>
      </c>
      <c r="G51" s="25">
        <v>318</v>
      </c>
    </row>
    <row r="52" spans="1:21" x14ac:dyDescent="0.35">
      <c r="A52" s="29"/>
      <c r="B52" s="29"/>
      <c r="C52" s="29"/>
      <c r="D52" s="29"/>
      <c r="E52" s="30"/>
      <c r="F52" s="29"/>
      <c r="G52" s="31"/>
    </row>
    <row r="53" spans="1:21" x14ac:dyDescent="0.35">
      <c r="A53" s="32" t="s">
        <v>24</v>
      </c>
      <c r="B53" s="1"/>
      <c r="C53" s="1"/>
      <c r="D53" s="1" t="s">
        <v>13</v>
      </c>
      <c r="E53" s="33"/>
      <c r="F53" s="1"/>
      <c r="G53" s="34">
        <v>1040</v>
      </c>
    </row>
    <row r="54" spans="1:21" x14ac:dyDescent="0.35">
      <c r="A54" s="32"/>
      <c r="B54" s="1"/>
      <c r="C54" s="1"/>
      <c r="D54" s="1"/>
      <c r="E54" s="33"/>
      <c r="F54" s="1"/>
      <c r="G54" s="34"/>
    </row>
    <row r="55" spans="1:21" x14ac:dyDescent="0.35">
      <c r="A55" s="20" t="s">
        <v>76</v>
      </c>
      <c r="B55" s="20"/>
      <c r="C55" s="20" t="s">
        <v>23</v>
      </c>
      <c r="D55" s="20" t="s">
        <v>14</v>
      </c>
      <c r="E55" s="21" t="s">
        <v>64</v>
      </c>
      <c r="F55" s="20" t="s">
        <v>63</v>
      </c>
      <c r="G55" s="22" t="s">
        <v>15</v>
      </c>
    </row>
    <row r="56" spans="1:21" x14ac:dyDescent="0.35">
      <c r="A56" s="23" t="s">
        <v>32</v>
      </c>
      <c r="B56" s="23"/>
      <c r="C56" s="23">
        <v>1</v>
      </c>
      <c r="D56" s="23" t="s">
        <v>30</v>
      </c>
      <c r="E56" s="24">
        <v>300</v>
      </c>
      <c r="F56" s="23">
        <v>1</v>
      </c>
      <c r="G56" s="25">
        <v>300</v>
      </c>
    </row>
    <row r="57" spans="1:21" x14ac:dyDescent="0.35">
      <c r="A57" s="23" t="s">
        <v>33</v>
      </c>
      <c r="B57" s="23"/>
      <c r="C57" s="23">
        <v>1</v>
      </c>
      <c r="D57" s="23" t="s">
        <v>30</v>
      </c>
      <c r="E57" s="24" t="s">
        <v>34</v>
      </c>
      <c r="F57" s="23">
        <v>1</v>
      </c>
      <c r="G57" s="25">
        <v>2500</v>
      </c>
    </row>
    <row r="58" spans="1:21" x14ac:dyDescent="0.35">
      <c r="A58" s="23" t="s">
        <v>35</v>
      </c>
      <c r="B58" s="23"/>
      <c r="C58" s="23">
        <v>1</v>
      </c>
      <c r="D58" s="23" t="s">
        <v>30</v>
      </c>
      <c r="E58" s="24" t="s">
        <v>34</v>
      </c>
      <c r="F58" s="23">
        <v>1</v>
      </c>
      <c r="G58" s="25">
        <v>100</v>
      </c>
    </row>
    <row r="59" spans="1:21" x14ac:dyDescent="0.35">
      <c r="A59" s="23" t="s">
        <v>77</v>
      </c>
      <c r="B59" s="23"/>
      <c r="C59" s="23">
        <v>1</v>
      </c>
      <c r="D59" s="23" t="s">
        <v>30</v>
      </c>
      <c r="E59" s="24" t="s">
        <v>34</v>
      </c>
      <c r="F59" s="23">
        <v>1</v>
      </c>
      <c r="G59" s="25">
        <v>1500</v>
      </c>
    </row>
    <row r="60" spans="1:21" s="7" customFormat="1" x14ac:dyDescent="0.35">
      <c r="A60" s="23" t="s">
        <v>78</v>
      </c>
      <c r="B60" s="23"/>
      <c r="C60" s="23">
        <v>1</v>
      </c>
      <c r="D60" s="23" t="s">
        <v>30</v>
      </c>
      <c r="E60" s="24">
        <v>595</v>
      </c>
      <c r="F60" s="23">
        <v>1</v>
      </c>
      <c r="G60" s="25">
        <v>595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5">
      <c r="A61" s="23" t="s">
        <v>36</v>
      </c>
      <c r="B61" s="23"/>
      <c r="C61" s="23">
        <v>1</v>
      </c>
      <c r="D61" s="23" t="s">
        <v>30</v>
      </c>
      <c r="E61" s="24" t="s">
        <v>34</v>
      </c>
      <c r="F61" s="23">
        <v>1</v>
      </c>
      <c r="G61" s="25">
        <v>200</v>
      </c>
    </row>
    <row r="62" spans="1:21" x14ac:dyDescent="0.35">
      <c r="A62" s="23"/>
      <c r="B62" s="23"/>
      <c r="C62" s="23"/>
      <c r="D62" s="23"/>
      <c r="E62" s="24"/>
      <c r="F62" s="23"/>
      <c r="G62" s="25"/>
    </row>
    <row r="63" spans="1:21" x14ac:dyDescent="0.35">
      <c r="A63" s="26" t="s">
        <v>24</v>
      </c>
      <c r="B63" s="26"/>
      <c r="C63" s="26"/>
      <c r="D63" s="26" t="s">
        <v>13</v>
      </c>
      <c r="E63" s="27"/>
      <c r="F63" s="26"/>
      <c r="G63" s="28">
        <v>5195</v>
      </c>
    </row>
    <row r="64" spans="1:21" x14ac:dyDescent="0.35">
      <c r="A64" s="23"/>
      <c r="B64" s="23"/>
      <c r="C64" s="23"/>
      <c r="D64" s="23"/>
      <c r="E64" s="24"/>
      <c r="F64" s="23"/>
      <c r="G64" s="25"/>
    </row>
    <row r="65" spans="1:21" s="6" customFormat="1" x14ac:dyDescent="0.35">
      <c r="A65" s="26" t="s">
        <v>16</v>
      </c>
      <c r="B65" s="26"/>
      <c r="C65" s="26"/>
      <c r="D65" s="26" t="s">
        <v>13</v>
      </c>
      <c r="E65" s="27"/>
      <c r="F65" s="26"/>
      <c r="G65" s="28">
        <v>23693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5">
      <c r="A66" s="32"/>
      <c r="B66" s="32"/>
      <c r="C66" s="32"/>
      <c r="D66" s="32"/>
      <c r="E66" s="35"/>
      <c r="F66" s="32"/>
      <c r="G66" s="3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8.5" x14ac:dyDescent="0.45">
      <c r="A67" s="38" t="s">
        <v>79</v>
      </c>
      <c r="B67" s="23"/>
      <c r="C67" s="23"/>
      <c r="D67" s="23"/>
      <c r="E67" s="24"/>
      <c r="F67" s="23"/>
      <c r="G67" s="25"/>
    </row>
    <row r="68" spans="1:21" x14ac:dyDescent="0.35">
      <c r="A68" s="20" t="s">
        <v>65</v>
      </c>
      <c r="B68" s="20"/>
      <c r="C68" s="20" t="s">
        <v>23</v>
      </c>
      <c r="D68" s="20" t="s">
        <v>14</v>
      </c>
      <c r="E68" s="21" t="s">
        <v>64</v>
      </c>
      <c r="F68" s="20" t="s">
        <v>63</v>
      </c>
      <c r="G68" s="22" t="s">
        <v>15</v>
      </c>
    </row>
    <row r="69" spans="1:21" x14ac:dyDescent="0.35">
      <c r="A69" s="23" t="s">
        <v>67</v>
      </c>
      <c r="B69" s="23"/>
      <c r="C69" s="23">
        <v>3</v>
      </c>
      <c r="D69" s="23" t="s">
        <v>39</v>
      </c>
      <c r="E69" s="24">
        <v>5940</v>
      </c>
      <c r="F69" s="23">
        <v>1</v>
      </c>
      <c r="G69" s="25">
        <v>5940</v>
      </c>
    </row>
    <row r="70" spans="1:21" x14ac:dyDescent="0.35">
      <c r="A70" s="23"/>
      <c r="B70" s="23"/>
      <c r="C70" s="23"/>
      <c r="D70" s="23"/>
      <c r="E70" s="24"/>
      <c r="F70" s="23"/>
      <c r="G70" s="25"/>
    </row>
    <row r="71" spans="1:21" x14ac:dyDescent="0.35">
      <c r="A71" s="26" t="s">
        <v>24</v>
      </c>
      <c r="B71" s="26"/>
      <c r="C71" s="26"/>
      <c r="D71" s="26" t="s">
        <v>13</v>
      </c>
      <c r="E71" s="27"/>
      <c r="F71" s="26"/>
      <c r="G71" s="28">
        <v>5940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35">
      <c r="A72" s="23"/>
      <c r="B72" s="23"/>
      <c r="C72" s="23"/>
      <c r="D72" s="23"/>
      <c r="E72" s="24"/>
      <c r="F72" s="23"/>
      <c r="G72" s="25"/>
    </row>
    <row r="73" spans="1:21" x14ac:dyDescent="0.35">
      <c r="A73" s="20" t="s">
        <v>80</v>
      </c>
      <c r="B73" s="20"/>
      <c r="C73" s="20" t="s">
        <v>23</v>
      </c>
      <c r="D73" s="20" t="s">
        <v>14</v>
      </c>
      <c r="E73" s="21" t="s">
        <v>64</v>
      </c>
      <c r="F73" s="20" t="s">
        <v>63</v>
      </c>
      <c r="G73" s="22" t="s">
        <v>15</v>
      </c>
    </row>
    <row r="74" spans="1:21" x14ac:dyDescent="0.35">
      <c r="A74" s="23" t="s">
        <v>38</v>
      </c>
      <c r="B74" s="23"/>
      <c r="C74" s="23">
        <v>9</v>
      </c>
      <c r="D74" s="23" t="s">
        <v>29</v>
      </c>
      <c r="E74" s="24">
        <v>98</v>
      </c>
      <c r="F74" s="23">
        <v>3</v>
      </c>
      <c r="G74" s="25" t="s">
        <v>37</v>
      </c>
    </row>
    <row r="75" spans="1:21" x14ac:dyDescent="0.35">
      <c r="A75" s="23" t="s">
        <v>38</v>
      </c>
      <c r="B75" s="23"/>
      <c r="C75" s="23">
        <v>9</v>
      </c>
      <c r="D75" s="23" t="s">
        <v>29</v>
      </c>
      <c r="E75" s="24">
        <v>98</v>
      </c>
      <c r="F75" s="23">
        <v>2</v>
      </c>
      <c r="G75" s="25">
        <v>1764</v>
      </c>
    </row>
    <row r="76" spans="1:21" x14ac:dyDescent="0.35">
      <c r="A76" s="23" t="s">
        <v>81</v>
      </c>
      <c r="B76" s="23"/>
      <c r="C76" s="23">
        <v>9</v>
      </c>
      <c r="D76" s="23" t="s">
        <v>29</v>
      </c>
      <c r="E76" s="24">
        <v>122</v>
      </c>
      <c r="F76" s="23">
        <v>1</v>
      </c>
      <c r="G76" s="25">
        <v>1098</v>
      </c>
    </row>
    <row r="77" spans="1:21" x14ac:dyDescent="0.35">
      <c r="A77" s="23" t="s">
        <v>82</v>
      </c>
      <c r="B77" s="23"/>
      <c r="C77" s="23">
        <v>25</v>
      </c>
      <c r="D77" s="23" t="s">
        <v>29</v>
      </c>
      <c r="E77" s="24">
        <v>59</v>
      </c>
      <c r="F77" s="23">
        <v>3</v>
      </c>
      <c r="G77" s="25" t="s">
        <v>37</v>
      </c>
    </row>
    <row r="78" spans="1:21" x14ac:dyDescent="0.35">
      <c r="A78" s="23" t="s">
        <v>83</v>
      </c>
      <c r="B78" s="23"/>
      <c r="C78" s="23">
        <v>6</v>
      </c>
      <c r="D78" s="23" t="s">
        <v>29</v>
      </c>
      <c r="E78" s="24">
        <v>59</v>
      </c>
      <c r="F78" s="23">
        <v>3</v>
      </c>
      <c r="G78" s="25">
        <v>1062</v>
      </c>
    </row>
    <row r="79" spans="1:21" x14ac:dyDescent="0.35">
      <c r="A79" s="29"/>
      <c r="B79" s="29"/>
      <c r="C79" s="29"/>
      <c r="D79" s="29"/>
      <c r="E79" s="30"/>
      <c r="F79" s="29"/>
      <c r="G79" s="31"/>
    </row>
    <row r="80" spans="1:21" x14ac:dyDescent="0.35">
      <c r="A80" s="32" t="s">
        <v>24</v>
      </c>
      <c r="B80" s="1"/>
      <c r="C80" s="1"/>
      <c r="D80" s="1" t="s">
        <v>13</v>
      </c>
      <c r="E80" s="33"/>
      <c r="F80" s="1"/>
      <c r="G80" s="34">
        <v>3924</v>
      </c>
    </row>
    <row r="81" spans="1:7" x14ac:dyDescent="0.35">
      <c r="A81" s="32"/>
      <c r="B81" s="1"/>
      <c r="C81" s="1"/>
      <c r="D81" s="1"/>
      <c r="E81" s="33"/>
      <c r="F81" s="1"/>
      <c r="G81" s="34"/>
    </row>
    <row r="82" spans="1:7" x14ac:dyDescent="0.35">
      <c r="A82" s="20" t="s">
        <v>72</v>
      </c>
      <c r="B82" s="20"/>
      <c r="C82" s="20" t="s">
        <v>23</v>
      </c>
      <c r="D82" s="20" t="s">
        <v>14</v>
      </c>
      <c r="E82" s="21" t="s">
        <v>64</v>
      </c>
      <c r="F82" s="20" t="s">
        <v>63</v>
      </c>
      <c r="G82" s="22" t="s">
        <v>15</v>
      </c>
    </row>
    <row r="83" spans="1:7" x14ac:dyDescent="0.35">
      <c r="A83" s="23" t="s">
        <v>84</v>
      </c>
      <c r="B83" s="23"/>
      <c r="C83" s="23">
        <v>1</v>
      </c>
      <c r="D83" s="23" t="s">
        <v>30</v>
      </c>
      <c r="E83" s="24">
        <v>396</v>
      </c>
      <c r="F83" s="23">
        <v>1</v>
      </c>
      <c r="G83" s="25" t="s">
        <v>37</v>
      </c>
    </row>
    <row r="84" spans="1:7" x14ac:dyDescent="0.35">
      <c r="A84" s="23" t="s">
        <v>40</v>
      </c>
      <c r="B84" s="23"/>
      <c r="C84" s="23">
        <v>750</v>
      </c>
      <c r="D84" s="23" t="s">
        <v>30</v>
      </c>
      <c r="E84" s="24" t="s">
        <v>37</v>
      </c>
      <c r="F84" s="23">
        <v>1</v>
      </c>
      <c r="G84" s="25" t="s">
        <v>37</v>
      </c>
    </row>
    <row r="85" spans="1:7" x14ac:dyDescent="0.35">
      <c r="A85" s="23" t="s">
        <v>85</v>
      </c>
      <c r="B85" s="23"/>
      <c r="C85" s="23">
        <v>1</v>
      </c>
      <c r="D85" s="23" t="s">
        <v>30</v>
      </c>
      <c r="E85" s="24">
        <v>150</v>
      </c>
      <c r="F85" s="23">
        <v>1</v>
      </c>
      <c r="G85" s="25" t="s">
        <v>37</v>
      </c>
    </row>
    <row r="86" spans="1:7" x14ac:dyDescent="0.35">
      <c r="A86" s="23"/>
      <c r="B86" s="23"/>
      <c r="C86" s="23"/>
      <c r="D86" s="23"/>
      <c r="E86" s="24"/>
      <c r="F86" s="23"/>
      <c r="G86" s="25"/>
    </row>
    <row r="87" spans="1:7" x14ac:dyDescent="0.35">
      <c r="A87" s="26" t="s">
        <v>24</v>
      </c>
      <c r="B87" s="26"/>
      <c r="C87" s="26"/>
      <c r="D87" s="26" t="s">
        <v>13</v>
      </c>
      <c r="E87" s="27"/>
      <c r="F87" s="26"/>
      <c r="G87" s="28">
        <v>0</v>
      </c>
    </row>
    <row r="88" spans="1:7" x14ac:dyDescent="0.35">
      <c r="A88" s="23"/>
      <c r="B88" s="23"/>
      <c r="C88" s="23"/>
      <c r="D88" s="23"/>
      <c r="E88" s="24"/>
      <c r="F88" s="23"/>
      <c r="G88" s="25"/>
    </row>
    <row r="89" spans="1:7" x14ac:dyDescent="0.35">
      <c r="A89" s="20" t="s">
        <v>86</v>
      </c>
      <c r="B89" s="20"/>
      <c r="C89" s="20" t="s">
        <v>23</v>
      </c>
      <c r="D89" s="20" t="s">
        <v>14</v>
      </c>
      <c r="E89" s="21" t="s">
        <v>64</v>
      </c>
      <c r="F89" s="20" t="s">
        <v>63</v>
      </c>
      <c r="G89" s="22" t="s">
        <v>15</v>
      </c>
    </row>
    <row r="90" spans="1:7" x14ac:dyDescent="0.35">
      <c r="A90" s="23" t="s">
        <v>46</v>
      </c>
      <c r="B90" s="23"/>
      <c r="C90" s="23">
        <v>1</v>
      </c>
      <c r="D90" s="23" t="s">
        <v>30</v>
      </c>
      <c r="E90" s="24" t="s">
        <v>37</v>
      </c>
      <c r="F90" s="23">
        <v>2.5</v>
      </c>
      <c r="G90" s="25" t="s">
        <v>37</v>
      </c>
    </row>
    <row r="91" spans="1:7" x14ac:dyDescent="0.35">
      <c r="A91" s="23" t="s">
        <v>51</v>
      </c>
      <c r="B91" s="23"/>
      <c r="C91" s="23">
        <v>1</v>
      </c>
      <c r="D91" s="23" t="s">
        <v>30</v>
      </c>
      <c r="E91" s="24" t="s">
        <v>37</v>
      </c>
      <c r="F91" s="23">
        <v>2.5</v>
      </c>
      <c r="G91" s="25" t="s">
        <v>37</v>
      </c>
    </row>
    <row r="92" spans="1:7" x14ac:dyDescent="0.35">
      <c r="A92" s="23" t="s">
        <v>44</v>
      </c>
      <c r="B92" s="23"/>
      <c r="C92" s="23">
        <v>1</v>
      </c>
      <c r="D92" s="23" t="s">
        <v>30</v>
      </c>
      <c r="E92" s="24" t="s">
        <v>37</v>
      </c>
      <c r="F92" s="23">
        <v>2.5</v>
      </c>
      <c r="G92" s="25" t="s">
        <v>37</v>
      </c>
    </row>
    <row r="93" spans="1:7" x14ac:dyDescent="0.35">
      <c r="A93" s="23" t="s">
        <v>45</v>
      </c>
      <c r="B93" s="23"/>
      <c r="C93" s="23">
        <v>1</v>
      </c>
      <c r="D93" s="23" t="s">
        <v>30</v>
      </c>
      <c r="E93" s="24" t="s">
        <v>37</v>
      </c>
      <c r="F93" s="23">
        <v>2.5</v>
      </c>
      <c r="G93" s="25" t="s">
        <v>37</v>
      </c>
    </row>
    <row r="94" spans="1:7" x14ac:dyDescent="0.35">
      <c r="A94" s="23" t="s">
        <v>42</v>
      </c>
      <c r="B94" s="23"/>
      <c r="C94" s="23">
        <v>1</v>
      </c>
      <c r="D94" s="23" t="s">
        <v>30</v>
      </c>
      <c r="E94" s="24" t="s">
        <v>37</v>
      </c>
      <c r="F94" s="23">
        <v>2.5</v>
      </c>
      <c r="G94" s="25" t="s">
        <v>37</v>
      </c>
    </row>
    <row r="95" spans="1:7" x14ac:dyDescent="0.35">
      <c r="A95" s="23" t="s">
        <v>43</v>
      </c>
      <c r="B95" s="23"/>
      <c r="C95" s="23">
        <v>1</v>
      </c>
      <c r="D95" s="23" t="s">
        <v>30</v>
      </c>
      <c r="E95" s="24">
        <v>1000</v>
      </c>
      <c r="F95" s="23">
        <v>2.5</v>
      </c>
      <c r="G95" s="25">
        <v>2500</v>
      </c>
    </row>
    <row r="96" spans="1:7" x14ac:dyDescent="0.35">
      <c r="A96" s="23" t="s">
        <v>41</v>
      </c>
      <c r="B96" s="23"/>
      <c r="C96" s="23">
        <v>2</v>
      </c>
      <c r="D96" s="23" t="s">
        <v>30</v>
      </c>
      <c r="E96" s="24" t="s">
        <v>37</v>
      </c>
      <c r="F96" s="23">
        <v>2.5</v>
      </c>
      <c r="G96" s="25" t="s">
        <v>37</v>
      </c>
    </row>
    <row r="97" spans="1:21" x14ac:dyDescent="0.35">
      <c r="A97" s="23" t="s">
        <v>87</v>
      </c>
      <c r="B97" s="23"/>
      <c r="C97" s="23">
        <v>2</v>
      </c>
      <c r="D97" s="23" t="s">
        <v>30</v>
      </c>
      <c r="E97" s="24">
        <v>700</v>
      </c>
      <c r="F97" s="23">
        <v>2.5</v>
      </c>
      <c r="G97" s="25">
        <v>3500</v>
      </c>
    </row>
    <row r="98" spans="1:21" x14ac:dyDescent="0.35">
      <c r="A98" s="23" t="s">
        <v>50</v>
      </c>
      <c r="B98" s="23"/>
      <c r="C98" s="23">
        <v>3</v>
      </c>
      <c r="D98" s="23" t="s">
        <v>30</v>
      </c>
      <c r="E98" s="24">
        <v>200</v>
      </c>
      <c r="F98" s="23">
        <v>2.5</v>
      </c>
      <c r="G98" s="25">
        <v>1500</v>
      </c>
    </row>
    <row r="99" spans="1:21" x14ac:dyDescent="0.35">
      <c r="A99" s="23" t="s">
        <v>49</v>
      </c>
      <c r="B99" s="23"/>
      <c r="C99" s="23">
        <v>1</v>
      </c>
      <c r="D99" s="23" t="s">
        <v>30</v>
      </c>
      <c r="E99" s="24">
        <v>250</v>
      </c>
      <c r="F99" s="23">
        <v>2.5</v>
      </c>
      <c r="G99" s="25">
        <v>625</v>
      </c>
    </row>
    <row r="100" spans="1:21" x14ac:dyDescent="0.35">
      <c r="A100" s="23" t="s">
        <v>47</v>
      </c>
      <c r="B100" s="23"/>
      <c r="C100" s="23">
        <v>1</v>
      </c>
      <c r="D100" s="23" t="s">
        <v>30</v>
      </c>
      <c r="E100" s="24">
        <v>60</v>
      </c>
      <c r="F100" s="23">
        <v>2.5</v>
      </c>
      <c r="G100" s="25">
        <v>150</v>
      </c>
    </row>
    <row r="101" spans="1:21" x14ac:dyDescent="0.35">
      <c r="A101" s="23" t="s">
        <v>48</v>
      </c>
      <c r="B101" s="23"/>
      <c r="C101" s="23">
        <v>3</v>
      </c>
      <c r="D101" s="23" t="s">
        <v>30</v>
      </c>
      <c r="E101" s="24">
        <v>160</v>
      </c>
      <c r="F101" s="23">
        <v>2.5</v>
      </c>
      <c r="G101" s="25">
        <v>1200</v>
      </c>
    </row>
    <row r="102" spans="1:21" x14ac:dyDescent="0.35">
      <c r="A102" s="23" t="s">
        <v>52</v>
      </c>
      <c r="B102" s="23"/>
      <c r="C102" s="23">
        <v>2</v>
      </c>
      <c r="D102" s="23" t="s">
        <v>30</v>
      </c>
      <c r="E102" s="24">
        <v>160</v>
      </c>
      <c r="F102" s="23">
        <v>2.5</v>
      </c>
      <c r="G102" s="25">
        <v>800</v>
      </c>
    </row>
    <row r="103" spans="1:21" x14ac:dyDescent="0.35">
      <c r="A103" s="29"/>
      <c r="B103" s="29"/>
      <c r="C103" s="29"/>
      <c r="D103" s="29"/>
      <c r="E103" s="30"/>
      <c r="F103" s="29"/>
      <c r="G103" s="31"/>
    </row>
    <row r="104" spans="1:21" x14ac:dyDescent="0.35">
      <c r="A104" s="32" t="s">
        <v>24</v>
      </c>
      <c r="B104" s="1"/>
      <c r="C104" s="1"/>
      <c r="D104" s="1" t="s">
        <v>13</v>
      </c>
      <c r="E104" s="33"/>
      <c r="F104" s="1"/>
      <c r="G104" s="34">
        <v>10275</v>
      </c>
    </row>
    <row r="105" spans="1:21" x14ac:dyDescent="0.35">
      <c r="A105" s="32"/>
      <c r="B105" s="1"/>
      <c r="C105" s="1"/>
      <c r="D105" s="1"/>
      <c r="E105" s="33"/>
      <c r="F105" s="1"/>
      <c r="G105" s="34"/>
    </row>
    <row r="106" spans="1:21" x14ac:dyDescent="0.35">
      <c r="A106" s="26" t="s">
        <v>88</v>
      </c>
      <c r="B106" s="26"/>
      <c r="C106" s="26"/>
      <c r="D106" s="26" t="s">
        <v>13</v>
      </c>
      <c r="E106" s="27"/>
      <c r="F106" s="26"/>
      <c r="G106" s="28">
        <v>32019</v>
      </c>
    </row>
    <row r="107" spans="1:21" x14ac:dyDescent="0.35">
      <c r="A107" s="23"/>
      <c r="B107" s="23"/>
      <c r="C107" s="23"/>
      <c r="D107" s="23"/>
      <c r="E107" s="23"/>
      <c r="F107" s="23"/>
      <c r="G107" s="23"/>
    </row>
    <row r="108" spans="1:21" ht="18.5" x14ac:dyDescent="0.45">
      <c r="A108" s="38" t="s">
        <v>89</v>
      </c>
      <c r="B108" s="23"/>
      <c r="C108" s="23"/>
      <c r="D108" s="23"/>
      <c r="E108" s="24"/>
      <c r="F108" s="23"/>
      <c r="G108" s="25"/>
    </row>
    <row r="109" spans="1:21" x14ac:dyDescent="0.35">
      <c r="A109" s="20" t="s">
        <v>65</v>
      </c>
      <c r="B109" s="20"/>
      <c r="C109" s="20" t="s">
        <v>23</v>
      </c>
      <c r="D109" s="20" t="s">
        <v>14</v>
      </c>
      <c r="E109" s="21" t="s">
        <v>64</v>
      </c>
      <c r="F109" s="20" t="s">
        <v>63</v>
      </c>
      <c r="G109" s="22" t="s">
        <v>15</v>
      </c>
    </row>
    <row r="110" spans="1:21" x14ac:dyDescent="0.35">
      <c r="A110" s="23" t="s">
        <v>90</v>
      </c>
      <c r="B110" s="23"/>
      <c r="C110" s="23">
        <v>3</v>
      </c>
      <c r="D110" s="23" t="s">
        <v>39</v>
      </c>
      <c r="E110" s="24">
        <v>520</v>
      </c>
      <c r="F110" s="23">
        <v>1</v>
      </c>
      <c r="G110" s="25" t="s">
        <v>37</v>
      </c>
    </row>
    <row r="111" spans="1:21" x14ac:dyDescent="0.35">
      <c r="A111" s="23"/>
      <c r="B111" s="23"/>
      <c r="C111" s="23"/>
      <c r="D111" s="23"/>
      <c r="E111" s="24"/>
      <c r="F111" s="23"/>
      <c r="G111" s="25"/>
    </row>
    <row r="112" spans="1:21" s="6" customFormat="1" x14ac:dyDescent="0.35">
      <c r="A112" s="26" t="s">
        <v>91</v>
      </c>
      <c r="B112" s="26"/>
      <c r="C112" s="26"/>
      <c r="D112" s="26" t="s">
        <v>13</v>
      </c>
      <c r="E112" s="27"/>
      <c r="F112" s="26"/>
      <c r="G112" s="28">
        <v>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5">
      <c r="A113" s="23"/>
      <c r="B113" s="23"/>
      <c r="C113" s="23"/>
      <c r="D113" s="23"/>
      <c r="E113" s="23"/>
      <c r="F113" s="23"/>
      <c r="G113" s="23"/>
    </row>
    <row r="114" spans="1:21" ht="18.5" x14ac:dyDescent="0.45">
      <c r="A114" s="38" t="s">
        <v>92</v>
      </c>
      <c r="B114" s="23"/>
      <c r="C114" s="23"/>
      <c r="D114" s="23"/>
      <c r="E114" s="24"/>
      <c r="F114" s="23"/>
      <c r="G114" s="25"/>
    </row>
    <row r="115" spans="1:21" x14ac:dyDescent="0.35">
      <c r="A115" s="20" t="s">
        <v>65</v>
      </c>
      <c r="B115" s="20"/>
      <c r="C115" s="20" t="s">
        <v>23</v>
      </c>
      <c r="D115" s="20" t="s">
        <v>14</v>
      </c>
      <c r="E115" s="21" t="s">
        <v>64</v>
      </c>
      <c r="F115" s="20" t="s">
        <v>63</v>
      </c>
      <c r="G115" s="22" t="s">
        <v>15</v>
      </c>
    </row>
    <row r="116" spans="1:21" x14ac:dyDescent="0.35">
      <c r="A116" s="23" t="s">
        <v>67</v>
      </c>
      <c r="B116" s="23"/>
      <c r="C116" s="23">
        <v>3</v>
      </c>
      <c r="D116" s="23" t="s">
        <v>39</v>
      </c>
      <c r="E116" s="24" t="s">
        <v>37</v>
      </c>
      <c r="F116" s="23">
        <v>1</v>
      </c>
      <c r="G116" s="25" t="s">
        <v>37</v>
      </c>
    </row>
    <row r="117" spans="1:21" x14ac:dyDescent="0.35">
      <c r="A117" s="23"/>
      <c r="B117" s="23"/>
      <c r="C117" s="23"/>
      <c r="D117" s="23"/>
      <c r="E117" s="24"/>
      <c r="F117" s="23"/>
      <c r="G117" s="25"/>
    </row>
    <row r="118" spans="1:21" x14ac:dyDescent="0.35">
      <c r="A118" s="26" t="s">
        <v>24</v>
      </c>
      <c r="B118" s="26"/>
      <c r="C118" s="26"/>
      <c r="D118" s="26" t="s">
        <v>13</v>
      </c>
      <c r="E118" s="27"/>
      <c r="F118" s="26"/>
      <c r="G118" s="28">
        <v>0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35">
      <c r="A119" s="23"/>
      <c r="B119" s="23"/>
      <c r="C119" s="23"/>
      <c r="D119" s="23"/>
      <c r="E119" s="24"/>
      <c r="F119" s="23"/>
      <c r="G119" s="25"/>
    </row>
    <row r="120" spans="1:21" x14ac:dyDescent="0.35">
      <c r="A120" s="20" t="s">
        <v>80</v>
      </c>
      <c r="B120" s="20"/>
      <c r="C120" s="20" t="s">
        <v>23</v>
      </c>
      <c r="D120" s="20" t="s">
        <v>14</v>
      </c>
      <c r="E120" s="21" t="s">
        <v>64</v>
      </c>
      <c r="F120" s="20" t="s">
        <v>63</v>
      </c>
      <c r="G120" s="22" t="s">
        <v>15</v>
      </c>
    </row>
    <row r="121" spans="1:21" x14ac:dyDescent="0.35">
      <c r="A121" s="23" t="s">
        <v>55</v>
      </c>
      <c r="B121" s="23"/>
      <c r="C121" s="23">
        <v>9</v>
      </c>
      <c r="D121" s="23" t="s">
        <v>29</v>
      </c>
      <c r="E121" s="24">
        <v>51</v>
      </c>
      <c r="F121" s="23">
        <v>2</v>
      </c>
      <c r="G121" s="25" t="s">
        <v>37</v>
      </c>
    </row>
    <row r="122" spans="1:21" x14ac:dyDescent="0.35">
      <c r="A122" s="23" t="s">
        <v>93</v>
      </c>
      <c r="B122" s="23"/>
      <c r="C122" s="23">
        <v>9</v>
      </c>
      <c r="D122" s="23" t="s">
        <v>29</v>
      </c>
      <c r="E122" s="24">
        <v>63</v>
      </c>
      <c r="F122" s="23">
        <v>1</v>
      </c>
      <c r="G122" s="25" t="s">
        <v>37</v>
      </c>
    </row>
    <row r="123" spans="1:21" x14ac:dyDescent="0.35">
      <c r="A123" s="29"/>
      <c r="B123" s="29"/>
      <c r="C123" s="29"/>
      <c r="D123" s="29"/>
      <c r="E123" s="30"/>
      <c r="F123" s="29"/>
      <c r="G123" s="31"/>
    </row>
    <row r="124" spans="1:21" x14ac:dyDescent="0.35">
      <c r="A124" s="32" t="s">
        <v>24</v>
      </c>
      <c r="B124" s="1"/>
      <c r="C124" s="1"/>
      <c r="D124" s="1" t="s">
        <v>13</v>
      </c>
      <c r="E124" s="33"/>
      <c r="F124" s="1"/>
      <c r="G124" s="34">
        <v>0</v>
      </c>
    </row>
    <row r="125" spans="1:21" x14ac:dyDescent="0.35">
      <c r="A125" s="32"/>
      <c r="B125" s="1"/>
      <c r="C125" s="1"/>
      <c r="D125" s="1"/>
      <c r="E125" s="33"/>
      <c r="F125" s="1"/>
      <c r="G125" s="34"/>
    </row>
    <row r="126" spans="1:21" x14ac:dyDescent="0.35">
      <c r="A126" s="20" t="s">
        <v>72</v>
      </c>
      <c r="B126" s="20"/>
      <c r="C126" s="20" t="s">
        <v>23</v>
      </c>
      <c r="D126" s="20" t="s">
        <v>14</v>
      </c>
      <c r="E126" s="21" t="s">
        <v>64</v>
      </c>
      <c r="F126" s="20" t="s">
        <v>63</v>
      </c>
      <c r="G126" s="22" t="s">
        <v>15</v>
      </c>
    </row>
    <row r="127" spans="1:21" x14ac:dyDescent="0.35">
      <c r="A127" s="23" t="s">
        <v>54</v>
      </c>
      <c r="B127" s="23"/>
      <c r="C127" s="23">
        <v>4</v>
      </c>
      <c r="D127" s="23" t="s">
        <v>30</v>
      </c>
      <c r="E127" s="24">
        <v>70</v>
      </c>
      <c r="F127" s="23">
        <v>1</v>
      </c>
      <c r="G127" s="25" t="s">
        <v>37</v>
      </c>
    </row>
    <row r="128" spans="1:21" x14ac:dyDescent="0.35">
      <c r="A128" s="23" t="s">
        <v>53</v>
      </c>
      <c r="B128" s="23"/>
      <c r="C128" s="23">
        <v>6</v>
      </c>
      <c r="D128" s="23" t="s">
        <v>30</v>
      </c>
      <c r="E128" s="24">
        <v>43</v>
      </c>
      <c r="F128" s="23">
        <v>1</v>
      </c>
      <c r="G128" s="25" t="s">
        <v>37</v>
      </c>
    </row>
    <row r="129" spans="1:21" x14ac:dyDescent="0.35">
      <c r="A129" s="23" t="s">
        <v>94</v>
      </c>
      <c r="B129" s="23"/>
      <c r="C129" s="23">
        <v>14</v>
      </c>
      <c r="D129" s="23" t="s">
        <v>30</v>
      </c>
      <c r="E129" s="24">
        <v>43</v>
      </c>
      <c r="F129" s="23">
        <v>1</v>
      </c>
      <c r="G129" s="25">
        <v>602</v>
      </c>
    </row>
    <row r="130" spans="1:21" x14ac:dyDescent="0.35">
      <c r="A130" s="23"/>
      <c r="B130" s="23"/>
      <c r="C130" s="23"/>
      <c r="D130" s="23"/>
      <c r="E130" s="24"/>
      <c r="F130" s="23"/>
      <c r="G130" s="25"/>
    </row>
    <row r="131" spans="1:21" x14ac:dyDescent="0.35">
      <c r="A131" s="26" t="s">
        <v>24</v>
      </c>
      <c r="B131" s="26"/>
      <c r="C131" s="26"/>
      <c r="D131" s="26" t="s">
        <v>13</v>
      </c>
      <c r="E131" s="27"/>
      <c r="F131" s="26"/>
      <c r="G131" s="28">
        <v>602</v>
      </c>
    </row>
    <row r="132" spans="1:21" x14ac:dyDescent="0.35">
      <c r="A132" s="32"/>
      <c r="B132" s="1"/>
      <c r="C132" s="1"/>
      <c r="D132" s="1"/>
      <c r="E132" s="33"/>
      <c r="F132" s="1"/>
      <c r="G132" s="34"/>
    </row>
    <row r="133" spans="1:21" s="6" customFormat="1" x14ac:dyDescent="0.35">
      <c r="A133" s="26" t="s">
        <v>17</v>
      </c>
      <c r="B133" s="26"/>
      <c r="C133" s="26"/>
      <c r="D133" s="26" t="s">
        <v>13</v>
      </c>
      <c r="E133" s="27"/>
      <c r="F133" s="26"/>
      <c r="G133" s="28">
        <v>602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35">
      <c r="A134" s="23"/>
      <c r="B134" s="37"/>
      <c r="C134" s="37"/>
      <c r="D134" s="37"/>
      <c r="E134" s="24"/>
      <c r="F134" s="37"/>
      <c r="G134" s="25"/>
    </row>
    <row r="135" spans="1:21" ht="18.5" x14ac:dyDescent="0.45">
      <c r="A135" s="38" t="s">
        <v>95</v>
      </c>
      <c r="B135" s="23"/>
      <c r="C135" s="23"/>
      <c r="D135" s="23"/>
      <c r="E135" s="24"/>
      <c r="F135" s="23"/>
      <c r="G135" s="25"/>
    </row>
    <row r="136" spans="1:21" x14ac:dyDescent="0.35">
      <c r="A136" s="20" t="s">
        <v>65</v>
      </c>
      <c r="B136" s="20"/>
      <c r="C136" s="20" t="s">
        <v>23</v>
      </c>
      <c r="D136" s="20" t="s">
        <v>14</v>
      </c>
      <c r="E136" s="21" t="s">
        <v>64</v>
      </c>
      <c r="F136" s="20" t="s">
        <v>63</v>
      </c>
      <c r="G136" s="22" t="s">
        <v>15</v>
      </c>
    </row>
    <row r="137" spans="1:21" x14ac:dyDescent="0.35">
      <c r="A137" s="23" t="s">
        <v>67</v>
      </c>
      <c r="B137" s="23"/>
      <c r="C137" s="23">
        <v>3</v>
      </c>
      <c r="D137" s="23" t="s">
        <v>39</v>
      </c>
      <c r="E137" s="24">
        <v>1200</v>
      </c>
      <c r="F137" s="23">
        <v>1</v>
      </c>
      <c r="G137" s="25" t="s">
        <v>37</v>
      </c>
    </row>
    <row r="138" spans="1:21" x14ac:dyDescent="0.35">
      <c r="A138" s="23"/>
      <c r="B138" s="23"/>
      <c r="C138" s="23"/>
      <c r="D138" s="23"/>
      <c r="E138" s="24"/>
      <c r="F138" s="23"/>
      <c r="G138" s="25"/>
    </row>
    <row r="139" spans="1:21" x14ac:dyDescent="0.35">
      <c r="A139" s="26" t="s">
        <v>24</v>
      </c>
      <c r="B139" s="26"/>
      <c r="C139" s="26"/>
      <c r="D139" s="26" t="s">
        <v>13</v>
      </c>
      <c r="E139" s="27"/>
      <c r="F139" s="26"/>
      <c r="G139" s="28">
        <v>0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35">
      <c r="A140" s="23"/>
      <c r="B140" s="23"/>
      <c r="C140" s="23"/>
      <c r="D140" s="23"/>
      <c r="E140" s="24"/>
      <c r="F140" s="23"/>
      <c r="G140" s="25"/>
    </row>
    <row r="141" spans="1:21" x14ac:dyDescent="0.35">
      <c r="A141" s="20" t="s">
        <v>96</v>
      </c>
      <c r="B141" s="20"/>
      <c r="C141" s="20" t="s">
        <v>23</v>
      </c>
      <c r="D141" s="20" t="s">
        <v>14</v>
      </c>
      <c r="E141" s="21" t="s">
        <v>64</v>
      </c>
      <c r="F141" s="20" t="s">
        <v>63</v>
      </c>
      <c r="G141" s="22" t="s">
        <v>15</v>
      </c>
    </row>
    <row r="142" spans="1:21" x14ac:dyDescent="0.35">
      <c r="A142" s="23" t="s">
        <v>62</v>
      </c>
      <c r="B142" s="23"/>
      <c r="C142" s="23">
        <v>19</v>
      </c>
      <c r="D142" s="23" t="s">
        <v>30</v>
      </c>
      <c r="E142" s="24">
        <v>40</v>
      </c>
      <c r="F142" s="23">
        <v>1</v>
      </c>
      <c r="G142" s="25" t="s">
        <v>37</v>
      </c>
    </row>
    <row r="143" spans="1:21" x14ac:dyDescent="0.35">
      <c r="A143" s="23" t="s">
        <v>61</v>
      </c>
      <c r="B143" s="23"/>
      <c r="C143" s="23">
        <v>30</v>
      </c>
      <c r="D143" s="23" t="s">
        <v>30</v>
      </c>
      <c r="E143" s="24">
        <v>40</v>
      </c>
      <c r="F143" s="23">
        <v>1</v>
      </c>
      <c r="G143" s="25">
        <v>1200</v>
      </c>
    </row>
    <row r="144" spans="1:21" x14ac:dyDescent="0.35">
      <c r="A144" s="23"/>
      <c r="B144" s="23"/>
      <c r="C144" s="23"/>
      <c r="D144" s="23"/>
      <c r="E144" s="24"/>
      <c r="F144" s="23"/>
      <c r="G144" s="25"/>
    </row>
    <row r="145" spans="1:7" x14ac:dyDescent="0.35">
      <c r="A145" s="26" t="s">
        <v>24</v>
      </c>
      <c r="B145" s="26"/>
      <c r="C145" s="26"/>
      <c r="D145" s="26" t="s">
        <v>13</v>
      </c>
      <c r="E145" s="27"/>
      <c r="F145" s="26"/>
      <c r="G145" s="28">
        <v>1200</v>
      </c>
    </row>
    <row r="146" spans="1:7" x14ac:dyDescent="0.35">
      <c r="A146" s="32"/>
      <c r="B146" s="1"/>
      <c r="C146" s="1"/>
      <c r="D146" s="1"/>
      <c r="E146" s="33"/>
      <c r="F146" s="1"/>
      <c r="G146" s="34"/>
    </row>
    <row r="147" spans="1:7" x14ac:dyDescent="0.35">
      <c r="A147" s="26" t="s">
        <v>17</v>
      </c>
      <c r="B147" s="26"/>
      <c r="C147" s="26"/>
      <c r="D147" s="26" t="s">
        <v>13</v>
      </c>
      <c r="E147" s="27"/>
      <c r="F147" s="26"/>
      <c r="G147" s="28">
        <v>1200</v>
      </c>
    </row>
    <row r="148" spans="1:7" x14ac:dyDescent="0.35">
      <c r="A148" s="23"/>
      <c r="B148" s="37"/>
      <c r="C148" s="37"/>
      <c r="D148" s="37"/>
      <c r="E148" s="24"/>
      <c r="F148" s="37"/>
      <c r="G148" s="25"/>
    </row>
    <row r="149" spans="1:7" ht="18.5" x14ac:dyDescent="0.45">
      <c r="A149" s="38" t="s">
        <v>12</v>
      </c>
      <c r="B149" s="23"/>
      <c r="C149" s="23"/>
      <c r="D149" s="23"/>
      <c r="E149" s="24"/>
      <c r="F149" s="23"/>
      <c r="G149" s="25"/>
    </row>
    <row r="150" spans="1:7" x14ac:dyDescent="0.35">
      <c r="A150" s="20"/>
      <c r="B150" s="20"/>
      <c r="C150" s="20"/>
      <c r="D150" s="20" t="s">
        <v>14</v>
      </c>
      <c r="E150" s="21"/>
      <c r="F150" s="20"/>
      <c r="G150" s="22" t="s">
        <v>15</v>
      </c>
    </row>
    <row r="151" spans="1:7" x14ac:dyDescent="0.35">
      <c r="A151" s="23" t="s">
        <v>56</v>
      </c>
      <c r="B151" s="23"/>
      <c r="C151" s="23"/>
      <c r="D151" s="23" t="s">
        <v>13</v>
      </c>
      <c r="E151" s="24"/>
      <c r="F151" s="23"/>
      <c r="G151" s="25">
        <v>23693</v>
      </c>
    </row>
    <row r="152" spans="1:7" x14ac:dyDescent="0.35">
      <c r="A152" s="23" t="s">
        <v>59</v>
      </c>
      <c r="B152" s="23"/>
      <c r="C152" s="23"/>
      <c r="D152" s="23" t="s">
        <v>13</v>
      </c>
      <c r="E152" s="24"/>
      <c r="F152" s="23"/>
      <c r="G152" s="25">
        <v>32019</v>
      </c>
    </row>
    <row r="153" spans="1:7" x14ac:dyDescent="0.35">
      <c r="A153" s="23" t="s">
        <v>60</v>
      </c>
      <c r="B153" s="23"/>
      <c r="C153" s="23"/>
      <c r="D153" s="23" t="s">
        <v>13</v>
      </c>
      <c r="E153" s="24"/>
      <c r="F153" s="23"/>
      <c r="G153" s="25">
        <v>0</v>
      </c>
    </row>
    <row r="154" spans="1:7" x14ac:dyDescent="0.35">
      <c r="A154" s="23" t="s">
        <v>57</v>
      </c>
      <c r="B154" s="23"/>
      <c r="C154" s="23"/>
      <c r="D154" s="23" t="s">
        <v>13</v>
      </c>
      <c r="E154" s="24"/>
      <c r="F154" s="23"/>
      <c r="G154" s="25">
        <v>602</v>
      </c>
    </row>
    <row r="155" spans="1:7" x14ac:dyDescent="0.35">
      <c r="A155" s="23" t="s">
        <v>58</v>
      </c>
      <c r="B155" s="23"/>
      <c r="C155" s="23"/>
      <c r="D155" s="23" t="s">
        <v>13</v>
      </c>
      <c r="E155" s="24"/>
      <c r="F155" s="23"/>
      <c r="G155" s="25">
        <v>1200</v>
      </c>
    </row>
    <row r="156" spans="1:7" x14ac:dyDescent="0.35">
      <c r="A156" s="32"/>
      <c r="B156" s="1"/>
      <c r="C156" s="1"/>
      <c r="D156" s="1"/>
      <c r="E156" s="33"/>
      <c r="F156" s="1"/>
      <c r="G156" s="34"/>
    </row>
    <row r="157" spans="1:7" ht="16" thickBot="1" x14ac:dyDescent="0.4">
      <c r="A157" s="26" t="s">
        <v>97</v>
      </c>
      <c r="B157" s="26"/>
      <c r="C157" s="26"/>
      <c r="D157" s="26" t="s">
        <v>13</v>
      </c>
      <c r="E157" s="27"/>
      <c r="F157" s="26"/>
      <c r="G157" s="48">
        <v>57514</v>
      </c>
    </row>
    <row r="158" spans="1:7" ht="16" thickTop="1" x14ac:dyDescent="0.35">
      <c r="A158" s="16"/>
      <c r="B158" s="19"/>
      <c r="C158" s="19"/>
      <c r="D158" s="19"/>
      <c r="E158" s="17"/>
      <c r="F158" s="19"/>
      <c r="G158" s="18"/>
    </row>
    <row r="159" spans="1:7" x14ac:dyDescent="0.35">
      <c r="A159" s="16" t="s">
        <v>98</v>
      </c>
      <c r="B159" s="19"/>
      <c r="C159" s="19"/>
      <c r="D159" s="19"/>
      <c r="E159" s="17"/>
      <c r="F159" s="19"/>
      <c r="G159" s="18"/>
    </row>
    <row r="160" spans="1:7" x14ac:dyDescent="0.35">
      <c r="A160" s="16" t="s">
        <v>99</v>
      </c>
      <c r="B160" s="19"/>
      <c r="C160" s="19"/>
      <c r="D160" s="19"/>
      <c r="E160" s="17"/>
      <c r="F160" s="19"/>
      <c r="G160" s="18"/>
    </row>
    <row r="161" spans="1:7" s="7" customFormat="1" x14ac:dyDescent="0.35">
      <c r="A161" s="16"/>
      <c r="B161" s="19"/>
      <c r="C161" s="19"/>
      <c r="D161" s="19"/>
      <c r="E161" s="17"/>
      <c r="F161" s="19"/>
      <c r="G161" s="18"/>
    </row>
    <row r="162" spans="1:7" s="7" customFormat="1" ht="18.5" x14ac:dyDescent="0.45">
      <c r="A162" s="39" t="s">
        <v>11</v>
      </c>
      <c r="B162" s="37"/>
      <c r="C162" s="37"/>
      <c r="D162" s="37"/>
      <c r="E162" s="24"/>
      <c r="F162" s="37"/>
      <c r="G162" s="25"/>
    </row>
    <row r="163" spans="1:7" ht="18.5" x14ac:dyDescent="0.45">
      <c r="A163" s="39" t="s">
        <v>18</v>
      </c>
      <c r="B163" s="20"/>
      <c r="C163" s="20" t="s">
        <v>23</v>
      </c>
      <c r="D163" s="20" t="s">
        <v>14</v>
      </c>
      <c r="E163" s="20" t="s">
        <v>64</v>
      </c>
      <c r="F163" s="20"/>
      <c r="G163" s="20" t="s">
        <v>15</v>
      </c>
    </row>
    <row r="164" spans="1:7" x14ac:dyDescent="0.35">
      <c r="A164" s="23" t="s">
        <v>22</v>
      </c>
      <c r="B164" s="23"/>
      <c r="C164" s="23">
        <v>450</v>
      </c>
      <c r="D164" s="23" t="s">
        <v>30</v>
      </c>
      <c r="E164" s="44">
        <v>3.8</v>
      </c>
      <c r="F164" s="44"/>
      <c r="G164" s="44">
        <f>PRODUCT(C164:E164)</f>
        <v>1710</v>
      </c>
    </row>
    <row r="165" spans="1:7" x14ac:dyDescent="0.35">
      <c r="A165" s="23" t="s">
        <v>100</v>
      </c>
      <c r="B165" s="23"/>
      <c r="C165" s="23">
        <v>550</v>
      </c>
      <c r="D165" s="23" t="s">
        <v>30</v>
      </c>
      <c r="E165" s="44">
        <v>2.5</v>
      </c>
      <c r="F165" s="44"/>
      <c r="G165" s="44">
        <f t="shared" ref="G165:G166" si="0">PRODUCT(C165:E165)</f>
        <v>1375</v>
      </c>
    </row>
    <row r="166" spans="1:7" x14ac:dyDescent="0.35">
      <c r="A166" s="29" t="s">
        <v>101</v>
      </c>
      <c r="B166" s="29"/>
      <c r="C166" s="29">
        <v>400</v>
      </c>
      <c r="D166" s="29" t="s">
        <v>30</v>
      </c>
      <c r="E166" s="45">
        <v>7.5</v>
      </c>
      <c r="F166" s="45"/>
      <c r="G166" s="44">
        <f t="shared" si="0"/>
        <v>3000</v>
      </c>
    </row>
    <row r="167" spans="1:7" x14ac:dyDescent="0.35">
      <c r="A167" s="32" t="s">
        <v>24</v>
      </c>
      <c r="B167" s="1"/>
      <c r="C167" s="1"/>
      <c r="D167" s="32" t="s">
        <v>13</v>
      </c>
      <c r="E167" s="1"/>
      <c r="F167" s="1"/>
      <c r="G167" s="47">
        <f>SUM(G164:G166)</f>
        <v>6085</v>
      </c>
    </row>
    <row r="168" spans="1:7" x14ac:dyDescent="0.35">
      <c r="A168" s="23"/>
      <c r="B168" s="23"/>
      <c r="C168" s="23"/>
      <c r="D168" s="23"/>
      <c r="E168" s="23"/>
      <c r="F168" s="23"/>
      <c r="G168" s="23"/>
    </row>
    <row r="169" spans="1:7" ht="18.5" x14ac:dyDescent="0.45">
      <c r="A169" s="39" t="s">
        <v>19</v>
      </c>
      <c r="B169" s="20"/>
      <c r="C169" s="20" t="s">
        <v>23</v>
      </c>
      <c r="D169" s="20" t="s">
        <v>14</v>
      </c>
      <c r="E169" s="20" t="s">
        <v>64</v>
      </c>
      <c r="F169" s="20"/>
      <c r="G169" s="20" t="s">
        <v>15</v>
      </c>
    </row>
    <row r="170" spans="1:7" x14ac:dyDescent="0.35">
      <c r="A170" s="23" t="s">
        <v>20</v>
      </c>
      <c r="B170" s="23"/>
      <c r="C170" s="23">
        <v>750</v>
      </c>
      <c r="D170" s="23" t="s">
        <v>30</v>
      </c>
      <c r="E170" s="44">
        <v>45</v>
      </c>
      <c r="F170" s="44"/>
      <c r="G170" s="46">
        <f>PRODUCT(C170:E170)</f>
        <v>33750</v>
      </c>
    </row>
    <row r="171" spans="1:7" x14ac:dyDescent="0.35">
      <c r="A171" s="23" t="s">
        <v>21</v>
      </c>
      <c r="B171" s="23"/>
      <c r="C171" s="23">
        <v>500</v>
      </c>
      <c r="D171" s="23" t="s">
        <v>30</v>
      </c>
      <c r="E171" s="44">
        <v>7.5</v>
      </c>
      <c r="F171" s="44"/>
      <c r="G171" s="46">
        <f t="shared" ref="G171:G172" si="1">PRODUCT(C171:E171)</f>
        <v>3750</v>
      </c>
    </row>
    <row r="172" spans="1:7" x14ac:dyDescent="0.35">
      <c r="A172" s="29" t="s">
        <v>25</v>
      </c>
      <c r="B172" s="29"/>
      <c r="C172" s="29">
        <v>300</v>
      </c>
      <c r="D172" s="29" t="s">
        <v>30</v>
      </c>
      <c r="E172" s="45">
        <v>3.8</v>
      </c>
      <c r="F172" s="45"/>
      <c r="G172" s="46">
        <f t="shared" si="1"/>
        <v>1140</v>
      </c>
    </row>
    <row r="173" spans="1:7" x14ac:dyDescent="0.35">
      <c r="A173" s="32" t="s">
        <v>24</v>
      </c>
      <c r="B173" s="1"/>
      <c r="C173" s="1"/>
      <c r="D173" s="32" t="s">
        <v>13</v>
      </c>
      <c r="E173" s="1"/>
      <c r="F173" s="1"/>
      <c r="G173" s="47">
        <f>SUM(G170:G172)</f>
        <v>38640</v>
      </c>
    </row>
    <row r="174" spans="1:7" x14ac:dyDescent="0.35">
      <c r="A174" s="23"/>
      <c r="B174" s="23"/>
      <c r="C174" s="23"/>
      <c r="D174" s="23"/>
      <c r="E174" s="23"/>
      <c r="F174" s="23"/>
      <c r="G174" s="23"/>
    </row>
    <row r="175" spans="1:7" ht="18.5" x14ac:dyDescent="0.45">
      <c r="A175" s="39" t="s">
        <v>12</v>
      </c>
      <c r="B175" s="20"/>
      <c r="C175" s="20"/>
      <c r="D175" s="20" t="s">
        <v>14</v>
      </c>
      <c r="E175" s="20"/>
      <c r="F175" s="20"/>
      <c r="G175" s="20" t="s">
        <v>15</v>
      </c>
    </row>
    <row r="176" spans="1:7" x14ac:dyDescent="0.35">
      <c r="A176" s="23" t="s">
        <v>18</v>
      </c>
      <c r="B176" s="23"/>
      <c r="C176" s="23"/>
      <c r="D176" s="23"/>
      <c r="E176" s="23"/>
      <c r="F176" s="23"/>
      <c r="G176" s="44">
        <f>G167</f>
        <v>6085</v>
      </c>
    </row>
    <row r="177" spans="1:7" x14ac:dyDescent="0.35">
      <c r="A177" s="29" t="s">
        <v>19</v>
      </c>
      <c r="B177" s="29"/>
      <c r="C177" s="29"/>
      <c r="D177" s="29"/>
      <c r="E177" s="29"/>
      <c r="F177" s="29"/>
      <c r="G177" s="45">
        <f>G173</f>
        <v>38640</v>
      </c>
    </row>
    <row r="178" spans="1:7" x14ac:dyDescent="0.35">
      <c r="A178" s="1" t="s">
        <v>15</v>
      </c>
      <c r="B178" s="1"/>
      <c r="C178" s="1"/>
      <c r="D178" s="1" t="s">
        <v>13</v>
      </c>
      <c r="E178" s="1"/>
      <c r="F178" s="1"/>
      <c r="G178" s="47">
        <f>SUM(G176:G177)</f>
        <v>44725</v>
      </c>
    </row>
    <row r="179" spans="1:7" x14ac:dyDescent="0.35">
      <c r="A179" s="23"/>
      <c r="B179" s="23"/>
      <c r="C179" s="23"/>
      <c r="D179" s="23"/>
      <c r="E179" s="23"/>
      <c r="F179" s="23"/>
      <c r="G179" s="23"/>
    </row>
    <row r="180" spans="1:7" x14ac:dyDescent="0.35">
      <c r="A180" s="29"/>
      <c r="B180" s="29"/>
      <c r="C180" s="29"/>
      <c r="D180" s="29"/>
      <c r="E180" s="20" t="s">
        <v>26</v>
      </c>
      <c r="F180" s="20"/>
      <c r="G180" s="29"/>
    </row>
    <row r="181" spans="1:7" ht="16" thickBot="1" x14ac:dyDescent="0.4">
      <c r="A181" s="26" t="s">
        <v>103</v>
      </c>
      <c r="B181" s="23"/>
      <c r="C181" s="23"/>
      <c r="D181" s="1" t="s">
        <v>13</v>
      </c>
      <c r="E181" s="1">
        <v>3</v>
      </c>
      <c r="F181" s="1"/>
      <c r="G181" s="43">
        <f>PRODUCT(E181*G178)</f>
        <v>134175</v>
      </c>
    </row>
    <row r="182" spans="1:7" ht="16" thickTop="1" x14ac:dyDescent="0.35">
      <c r="A182" s="16"/>
      <c r="B182" s="19"/>
      <c r="C182" s="19"/>
      <c r="D182" s="19"/>
      <c r="E182" s="17"/>
      <c r="F182" s="19"/>
      <c r="G182" s="18"/>
    </row>
    <row r="183" spans="1:7" x14ac:dyDescent="0.35">
      <c r="A183" s="16" t="s">
        <v>104</v>
      </c>
      <c r="B183" s="19"/>
      <c r="C183" s="19"/>
      <c r="D183" s="19"/>
      <c r="E183" s="17"/>
      <c r="F183" s="19"/>
      <c r="G183" s="18"/>
    </row>
    <row r="184" spans="1:7" x14ac:dyDescent="0.35">
      <c r="A184" s="16"/>
      <c r="B184" s="19"/>
      <c r="C184" s="19"/>
      <c r="D184" s="19"/>
      <c r="E184" s="17"/>
      <c r="F184" s="19"/>
      <c r="G184" s="18"/>
    </row>
    <row r="185" spans="1:7" ht="18.5" x14ac:dyDescent="0.45">
      <c r="A185" s="39" t="s">
        <v>110</v>
      </c>
      <c r="B185" s="37"/>
      <c r="C185" s="37"/>
      <c r="D185" s="37"/>
      <c r="E185" s="24"/>
      <c r="F185" s="37"/>
      <c r="G185" s="25"/>
    </row>
    <row r="186" spans="1:7" ht="18.5" x14ac:dyDescent="0.45">
      <c r="A186" s="39" t="s">
        <v>105</v>
      </c>
      <c r="B186" s="20"/>
      <c r="C186" s="20" t="s">
        <v>23</v>
      </c>
      <c r="D186" s="20" t="s">
        <v>14</v>
      </c>
      <c r="E186" s="20" t="s">
        <v>64</v>
      </c>
      <c r="F186" s="20"/>
      <c r="G186" s="20" t="s">
        <v>15</v>
      </c>
    </row>
    <row r="187" spans="1:7" x14ac:dyDescent="0.35">
      <c r="A187" s="50" t="s">
        <v>106</v>
      </c>
      <c r="B187" s="50"/>
      <c r="C187" s="50">
        <v>15</v>
      </c>
      <c r="D187" s="50" t="s">
        <v>107</v>
      </c>
      <c r="E187" s="51">
        <v>9000</v>
      </c>
      <c r="F187" s="51"/>
      <c r="G187" s="51">
        <f>PRODUCT(C187:E187)</f>
        <v>135000</v>
      </c>
    </row>
    <row r="188" spans="1:7" x14ac:dyDescent="0.35">
      <c r="A188" s="32" t="s">
        <v>24</v>
      </c>
      <c r="B188" s="1"/>
      <c r="C188" s="1"/>
      <c r="D188" s="32" t="s">
        <v>13</v>
      </c>
      <c r="E188" s="1"/>
      <c r="F188" s="1"/>
      <c r="G188" s="49">
        <f>SUM(G187:G187)</f>
        <v>135000</v>
      </c>
    </row>
    <row r="189" spans="1:7" x14ac:dyDescent="0.35">
      <c r="A189" s="23"/>
      <c r="B189" s="23"/>
      <c r="C189" s="23"/>
      <c r="D189" s="23"/>
      <c r="E189" s="23"/>
      <c r="F189" s="23"/>
      <c r="G189" s="23"/>
    </row>
    <row r="190" spans="1:7" x14ac:dyDescent="0.35">
      <c r="A190" s="29"/>
      <c r="B190" s="29"/>
      <c r="C190" s="29"/>
      <c r="D190" s="29"/>
      <c r="E190" s="20"/>
      <c r="F190" s="20"/>
      <c r="G190" s="29"/>
    </row>
    <row r="191" spans="1:7" ht="16" thickBot="1" x14ac:dyDescent="0.4">
      <c r="A191" s="26" t="s">
        <v>102</v>
      </c>
      <c r="B191" s="23"/>
      <c r="C191" s="23"/>
      <c r="D191" s="1" t="s">
        <v>13</v>
      </c>
      <c r="E191" s="1"/>
      <c r="F191" s="1"/>
      <c r="G191" s="43">
        <f>G188</f>
        <v>135000</v>
      </c>
    </row>
    <row r="192" spans="1:7" ht="16" thickTop="1" x14ac:dyDescent="0.35">
      <c r="A192" s="16"/>
      <c r="B192" s="19"/>
      <c r="C192" s="19"/>
      <c r="D192" s="19"/>
      <c r="E192" s="17"/>
      <c r="F192" s="19"/>
      <c r="G192" s="18"/>
    </row>
    <row r="193" spans="1:7" ht="18.5" x14ac:dyDescent="0.45">
      <c r="A193" s="39" t="s">
        <v>111</v>
      </c>
      <c r="B193" s="37"/>
      <c r="C193" s="37"/>
      <c r="D193" s="37"/>
      <c r="E193" s="24"/>
      <c r="F193" s="37"/>
      <c r="G193" s="25"/>
    </row>
    <row r="194" spans="1:7" ht="18.5" x14ac:dyDescent="0.45">
      <c r="A194" s="39" t="s">
        <v>10</v>
      </c>
      <c r="B194" s="20"/>
      <c r="C194" s="20" t="s">
        <v>23</v>
      </c>
      <c r="D194" s="20" t="s">
        <v>14</v>
      </c>
      <c r="E194" s="20" t="s">
        <v>108</v>
      </c>
      <c r="F194" s="20"/>
      <c r="G194" s="20" t="s">
        <v>15</v>
      </c>
    </row>
    <row r="195" spans="1:7" x14ac:dyDescent="0.35">
      <c r="A195" s="50" t="s">
        <v>106</v>
      </c>
      <c r="B195" s="50"/>
      <c r="C195" s="50">
        <v>15</v>
      </c>
      <c r="D195" s="50" t="s">
        <v>107</v>
      </c>
      <c r="E195" s="51">
        <v>270</v>
      </c>
      <c r="F195" s="51"/>
      <c r="G195" s="51">
        <f>PRODUCT(C195:E195)</f>
        <v>4050</v>
      </c>
    </row>
    <row r="196" spans="1:7" x14ac:dyDescent="0.35">
      <c r="A196" s="32" t="s">
        <v>24</v>
      </c>
      <c r="B196" s="1"/>
      <c r="C196" s="1"/>
      <c r="D196" s="32" t="s">
        <v>13</v>
      </c>
      <c r="E196" s="1"/>
      <c r="F196" s="1"/>
      <c r="G196" s="49">
        <f>SUM(G195:G195)</f>
        <v>4050</v>
      </c>
    </row>
    <row r="197" spans="1:7" x14ac:dyDescent="0.35">
      <c r="A197" s="23"/>
      <c r="B197" s="23"/>
      <c r="C197" s="23"/>
      <c r="D197" s="23"/>
      <c r="E197" s="23"/>
      <c r="F197" s="23"/>
      <c r="G197" s="23"/>
    </row>
    <row r="198" spans="1:7" ht="16" thickBot="1" x14ac:dyDescent="0.4">
      <c r="A198" s="26" t="s">
        <v>102</v>
      </c>
      <c r="B198" s="52"/>
      <c r="C198" s="52"/>
      <c r="D198" s="26" t="s">
        <v>13</v>
      </c>
      <c r="E198" s="26"/>
      <c r="F198" s="26"/>
      <c r="G198" s="53">
        <v>4050</v>
      </c>
    </row>
    <row r="199" spans="1:7" ht="16" thickTop="1" x14ac:dyDescent="0.35">
      <c r="A199" s="16"/>
      <c r="B199" s="19"/>
      <c r="C199" s="19"/>
      <c r="D199" s="19"/>
      <c r="E199" s="17"/>
      <c r="F199" s="19"/>
      <c r="G199" s="18"/>
    </row>
    <row r="200" spans="1:7" ht="18.5" x14ac:dyDescent="0.45">
      <c r="A200" s="39" t="s">
        <v>168</v>
      </c>
      <c r="B200" s="37"/>
      <c r="C200" s="37"/>
      <c r="D200" s="37"/>
      <c r="E200" s="24"/>
      <c r="F200" s="37"/>
      <c r="G200" s="25"/>
    </row>
    <row r="201" spans="1:7" ht="18.5" x14ac:dyDescent="0.45">
      <c r="A201" s="39" t="s">
        <v>169</v>
      </c>
      <c r="B201" s="20"/>
      <c r="C201" s="20" t="s">
        <v>23</v>
      </c>
      <c r="D201" s="20" t="s">
        <v>14</v>
      </c>
      <c r="E201" s="20" t="s">
        <v>64</v>
      </c>
      <c r="F201" s="20"/>
      <c r="G201" s="20" t="s">
        <v>15</v>
      </c>
    </row>
    <row r="202" spans="1:7" x14ac:dyDescent="0.35">
      <c r="A202" s="50" t="s">
        <v>170</v>
      </c>
      <c r="B202" s="50"/>
      <c r="C202" s="50"/>
      <c r="D202" s="50" t="s">
        <v>13</v>
      </c>
      <c r="E202" s="51"/>
      <c r="F202" s="51"/>
      <c r="G202" s="51">
        <v>20000</v>
      </c>
    </row>
    <row r="203" spans="1:7" x14ac:dyDescent="0.35">
      <c r="A203" s="32" t="s">
        <v>24</v>
      </c>
      <c r="B203" s="1"/>
      <c r="C203" s="1"/>
      <c r="D203" s="32" t="s">
        <v>13</v>
      </c>
      <c r="E203" s="1"/>
      <c r="F203" s="1"/>
      <c r="G203" s="49">
        <f>SUM(G202:G202)</f>
        <v>20000</v>
      </c>
    </row>
    <row r="204" spans="1:7" x14ac:dyDescent="0.35">
      <c r="A204" s="23"/>
      <c r="B204" s="23"/>
      <c r="C204" s="23"/>
      <c r="D204" s="23"/>
      <c r="E204" s="23"/>
      <c r="F204" s="23"/>
      <c r="G204" s="23"/>
    </row>
    <row r="205" spans="1:7" ht="16" thickBot="1" x14ac:dyDescent="0.4">
      <c r="A205" s="26" t="s">
        <v>102</v>
      </c>
      <c r="B205" s="52"/>
      <c r="C205" s="52"/>
      <c r="D205" s="26" t="s">
        <v>13</v>
      </c>
      <c r="E205" s="26"/>
      <c r="F205" s="26"/>
      <c r="G205" s="53">
        <v>20000</v>
      </c>
    </row>
    <row r="206" spans="1:7" ht="16" thickTop="1" x14ac:dyDescent="0.35"/>
  </sheetData>
  <mergeCells count="3">
    <mergeCell ref="A3:A4"/>
    <mergeCell ref="A1:A2"/>
    <mergeCell ref="A5:A6"/>
  </mergeCells>
  <phoneticPr fontId="5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0010-E0A0-41E5-8C55-A6A4FD92428D}">
  <dimension ref="A1:U179"/>
  <sheetViews>
    <sheetView tabSelected="1" topLeftCell="A2" zoomScale="40" zoomScaleNormal="40" workbookViewId="0">
      <selection activeCell="G26" sqref="G26:G27"/>
    </sheetView>
  </sheetViews>
  <sheetFormatPr baseColWidth="10" defaultRowHeight="15.5" x14ac:dyDescent="0.35"/>
  <cols>
    <col min="1" max="1" width="80.08203125" style="2" customWidth="1"/>
    <col min="2" max="2" width="17.1640625" style="3" bestFit="1" customWidth="1"/>
    <col min="3" max="3" width="13.4140625" style="3" bestFit="1" customWidth="1"/>
    <col min="4" max="4" width="22.58203125" style="3" bestFit="1" customWidth="1"/>
    <col min="5" max="5" width="19.4140625" style="4" customWidth="1"/>
    <col min="6" max="6" width="14.33203125" style="3" customWidth="1"/>
    <col min="7" max="7" width="14.6640625" style="5" bestFit="1" customWidth="1"/>
    <col min="8" max="8" width="15.08203125" style="2" bestFit="1" customWidth="1"/>
    <col min="9" max="16384" width="10.6640625" style="2"/>
  </cols>
  <sheetData>
    <row r="1" spans="1:8" ht="23.5" customHeight="1" x14ac:dyDescent="0.35">
      <c r="A1" s="66" t="s">
        <v>115</v>
      </c>
      <c r="B1" s="19"/>
      <c r="C1" s="19"/>
      <c r="D1" s="19"/>
      <c r="E1" s="17"/>
      <c r="F1" s="19"/>
      <c r="G1" s="18"/>
      <c r="H1" s="16"/>
    </row>
    <row r="2" spans="1:8" ht="15.5" customHeight="1" x14ac:dyDescent="0.35">
      <c r="A2" s="66"/>
      <c r="B2" s="16"/>
      <c r="C2" s="54"/>
      <c r="D2" s="54"/>
      <c r="E2" s="17"/>
      <c r="F2" s="16"/>
      <c r="G2" s="18"/>
      <c r="H2" s="16"/>
    </row>
    <row r="3" spans="1:8" x14ac:dyDescent="0.35">
      <c r="A3" s="65" t="s">
        <v>166</v>
      </c>
      <c r="B3" s="19"/>
      <c r="C3" s="55"/>
      <c r="D3" s="55"/>
      <c r="E3" s="55"/>
      <c r="F3" s="16"/>
      <c r="G3" s="18"/>
      <c r="H3" s="16"/>
    </row>
    <row r="4" spans="1:8" x14ac:dyDescent="0.35">
      <c r="A4" s="65"/>
      <c r="B4" s="19"/>
      <c r="C4" s="55"/>
      <c r="D4" s="55"/>
      <c r="E4" s="55"/>
      <c r="F4" s="16"/>
      <c r="G4" s="18"/>
      <c r="H4" s="16"/>
    </row>
    <row r="5" spans="1:8" x14ac:dyDescent="0.35">
      <c r="A5" s="67">
        <f>SUM(B29)</f>
        <v>441898.7</v>
      </c>
      <c r="B5" s="19"/>
      <c r="C5" s="56"/>
      <c r="D5" s="56"/>
      <c r="E5" s="56"/>
      <c r="F5" s="16"/>
      <c r="G5" s="18"/>
      <c r="H5" s="16"/>
    </row>
    <row r="6" spans="1:8" x14ac:dyDescent="0.35">
      <c r="A6" s="67"/>
      <c r="B6" s="16"/>
      <c r="C6" s="16"/>
      <c r="D6" s="16"/>
      <c r="E6" s="17"/>
      <c r="F6" s="16"/>
      <c r="G6" s="18"/>
      <c r="H6" s="16"/>
    </row>
    <row r="7" spans="1:8" x14ac:dyDescent="0.35">
      <c r="A7" s="16"/>
      <c r="B7" s="16"/>
      <c r="C7" s="16"/>
      <c r="D7" s="16"/>
      <c r="E7" s="17"/>
      <c r="F7" s="16"/>
      <c r="G7" s="18"/>
      <c r="H7" s="16"/>
    </row>
    <row r="8" spans="1:8" x14ac:dyDescent="0.35">
      <c r="A8" s="16"/>
      <c r="B8" s="16"/>
      <c r="C8" s="16"/>
      <c r="D8" s="16"/>
      <c r="E8" s="17"/>
      <c r="F8" s="16"/>
      <c r="G8" s="18"/>
      <c r="H8" s="16"/>
    </row>
    <row r="9" spans="1:8" x14ac:dyDescent="0.35">
      <c r="A9" s="16"/>
      <c r="B9" s="16"/>
      <c r="C9" s="16"/>
      <c r="D9" s="16"/>
      <c r="E9" s="17"/>
      <c r="F9" s="16"/>
      <c r="G9" s="18"/>
      <c r="H9" s="16"/>
    </row>
    <row r="10" spans="1:8" ht="21" x14ac:dyDescent="0.5">
      <c r="A10" s="42" t="s">
        <v>1</v>
      </c>
      <c r="B10" s="13" t="s">
        <v>114</v>
      </c>
      <c r="C10" s="13"/>
      <c r="D10" s="13" t="s">
        <v>112</v>
      </c>
      <c r="E10" s="14"/>
      <c r="F10" s="13"/>
      <c r="G10" s="15" t="s">
        <v>113</v>
      </c>
      <c r="H10" s="64"/>
    </row>
    <row r="11" spans="1:8" x14ac:dyDescent="0.35">
      <c r="A11" s="16" t="s">
        <v>2</v>
      </c>
      <c r="B11" s="18">
        <v>480000</v>
      </c>
      <c r="C11" s="18"/>
      <c r="D11" s="18">
        <v>480000</v>
      </c>
      <c r="E11" s="18"/>
      <c r="F11" s="18"/>
      <c r="G11" s="18">
        <f>SUM(B11-D11)</f>
        <v>0</v>
      </c>
      <c r="H11" s="16"/>
    </row>
    <row r="12" spans="1:8" x14ac:dyDescent="0.35">
      <c r="A12" s="16" t="s">
        <v>3</v>
      </c>
      <c r="B12" s="18"/>
      <c r="C12" s="18"/>
      <c r="D12" s="18"/>
      <c r="E12" s="18"/>
      <c r="F12" s="18"/>
      <c r="G12" s="18">
        <f>SUM(B12-D12)</f>
        <v>0</v>
      </c>
      <c r="H12" s="16"/>
    </row>
    <row r="13" spans="1:8" x14ac:dyDescent="0.35">
      <c r="A13" s="16"/>
      <c r="B13" s="16"/>
      <c r="C13" s="16"/>
      <c r="D13" s="16"/>
      <c r="E13" s="17"/>
      <c r="F13" s="16"/>
      <c r="G13" s="18"/>
      <c r="H13" s="16"/>
    </row>
    <row r="14" spans="1:8" ht="21" x14ac:dyDescent="0.5">
      <c r="A14" s="41" t="s">
        <v>4</v>
      </c>
      <c r="B14" s="8" t="s">
        <v>114</v>
      </c>
      <c r="C14" s="8"/>
      <c r="D14" s="8" t="s">
        <v>112</v>
      </c>
      <c r="E14" s="9"/>
      <c r="F14" s="8"/>
      <c r="G14" s="10" t="s">
        <v>113</v>
      </c>
      <c r="H14" s="63"/>
    </row>
    <row r="15" spans="1:8" x14ac:dyDescent="0.35">
      <c r="A15" s="11" t="s">
        <v>5</v>
      </c>
      <c r="B15" s="12"/>
      <c r="C15" s="12"/>
      <c r="D15" s="12"/>
      <c r="E15" s="12"/>
      <c r="F15" s="12"/>
      <c r="G15" s="12"/>
      <c r="H15" s="11"/>
    </row>
    <row r="16" spans="1:8" x14ac:dyDescent="0.35">
      <c r="A16" s="11" t="s">
        <v>27</v>
      </c>
      <c r="B16" s="12">
        <v>300000</v>
      </c>
      <c r="C16" s="12"/>
      <c r="D16" s="12">
        <v>300000</v>
      </c>
      <c r="E16" s="12"/>
      <c r="F16" s="12"/>
      <c r="G16" s="12">
        <f>SUM(B16-D16)</f>
        <v>0</v>
      </c>
      <c r="H16" s="11"/>
    </row>
    <row r="17" spans="1:21" x14ac:dyDescent="0.35">
      <c r="A17" s="11" t="s">
        <v>28</v>
      </c>
      <c r="B17" s="12">
        <v>180000</v>
      </c>
      <c r="C17" s="12"/>
      <c r="D17" s="12">
        <v>180000</v>
      </c>
      <c r="E17" s="12"/>
      <c r="F17" s="12"/>
      <c r="G17" s="12">
        <f>SUM(B17-D17)</f>
        <v>0</v>
      </c>
      <c r="H17" s="11"/>
    </row>
    <row r="18" spans="1:21" x14ac:dyDescent="0.35">
      <c r="A18" s="11"/>
      <c r="B18" s="12"/>
      <c r="C18" s="12"/>
      <c r="D18" s="12"/>
      <c r="E18" s="12"/>
      <c r="F18" s="12"/>
      <c r="G18" s="12"/>
      <c r="H18" s="11"/>
    </row>
    <row r="19" spans="1:21" x14ac:dyDescent="0.35">
      <c r="A19" s="11" t="s">
        <v>6</v>
      </c>
      <c r="B19" s="12">
        <v>480000</v>
      </c>
      <c r="C19" s="12"/>
      <c r="D19" s="12">
        <v>480000</v>
      </c>
      <c r="E19" s="12"/>
      <c r="F19" s="12"/>
      <c r="G19" s="12">
        <f>SUM(B19-D19)</f>
        <v>0</v>
      </c>
      <c r="H19" s="11"/>
    </row>
    <row r="20" spans="1:21" x14ac:dyDescent="0.35">
      <c r="A20" s="16"/>
      <c r="B20" s="19"/>
      <c r="C20" s="19"/>
      <c r="D20" s="19"/>
      <c r="E20" s="17"/>
      <c r="F20" s="19"/>
      <c r="G20" s="18"/>
      <c r="H20" s="16"/>
    </row>
    <row r="21" spans="1:21" s="6" customFormat="1" ht="21" x14ac:dyDescent="0.5">
      <c r="A21" s="40" t="s">
        <v>7</v>
      </c>
      <c r="B21" s="20" t="s">
        <v>114</v>
      </c>
      <c r="C21" s="20"/>
      <c r="D21" s="20" t="s">
        <v>112</v>
      </c>
      <c r="E21" s="21"/>
      <c r="F21" s="20"/>
      <c r="G21" s="22" t="s">
        <v>113</v>
      </c>
      <c r="H21" s="2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23" t="s">
        <v>8</v>
      </c>
      <c r="B22" s="25"/>
      <c r="C22" s="25"/>
      <c r="D22" s="25"/>
      <c r="E22" s="25"/>
      <c r="F22" s="25"/>
      <c r="G22" s="25"/>
      <c r="H22" s="23"/>
    </row>
    <row r="23" spans="1:21" x14ac:dyDescent="0.35">
      <c r="A23" s="23" t="s">
        <v>144</v>
      </c>
      <c r="B23" s="25">
        <f>SUM(G34:G39,G41:G47,G51:G53,G55:G59)</f>
        <v>76448.7</v>
      </c>
      <c r="C23" s="25"/>
      <c r="D23" s="25">
        <v>57514</v>
      </c>
      <c r="E23" s="25"/>
      <c r="F23" s="25"/>
      <c r="G23" s="25">
        <f>SUM(B23-D23)</f>
        <v>18934.699999999997</v>
      </c>
      <c r="H23" s="23"/>
    </row>
    <row r="24" spans="1:21" x14ac:dyDescent="0.35">
      <c r="A24" s="23" t="s">
        <v>11</v>
      </c>
      <c r="B24" s="25">
        <f>SUM(G61:G72)</f>
        <v>206400</v>
      </c>
      <c r="C24" s="25"/>
      <c r="D24" s="25">
        <v>134175</v>
      </c>
      <c r="E24" s="25"/>
      <c r="F24" s="25"/>
      <c r="G24" s="25">
        <f>SUM(B24-D24)</f>
        <v>72225</v>
      </c>
      <c r="H24" s="23"/>
    </row>
    <row r="25" spans="1:21" x14ac:dyDescent="0.35">
      <c r="A25" s="23" t="s">
        <v>110</v>
      </c>
      <c r="B25" s="25">
        <v>135000</v>
      </c>
      <c r="C25" s="25"/>
      <c r="D25" s="25">
        <v>135000</v>
      </c>
      <c r="E25" s="25"/>
      <c r="F25" s="25"/>
      <c r="G25" s="25">
        <f>SUM(B25-D25)</f>
        <v>0</v>
      </c>
      <c r="H25" s="23"/>
    </row>
    <row r="26" spans="1:21" x14ac:dyDescent="0.35">
      <c r="A26" s="23" t="s">
        <v>111</v>
      </c>
      <c r="B26" s="25">
        <v>4050</v>
      </c>
      <c r="C26" s="25"/>
      <c r="D26" s="25">
        <v>4050</v>
      </c>
      <c r="E26" s="25"/>
      <c r="F26" s="25"/>
      <c r="G26" s="25">
        <f>SUM(B26-D26)</f>
        <v>0</v>
      </c>
      <c r="H26" s="23"/>
    </row>
    <row r="27" spans="1:21" x14ac:dyDescent="0.35">
      <c r="A27" s="23" t="s">
        <v>168</v>
      </c>
      <c r="B27" s="25">
        <f>G78</f>
        <v>20000</v>
      </c>
      <c r="C27" s="25"/>
      <c r="D27" s="25">
        <f>H78</f>
        <v>20000</v>
      </c>
      <c r="E27" s="25"/>
      <c r="F27" s="25"/>
      <c r="G27" s="25">
        <f>SUM(B27-D27)</f>
        <v>0</v>
      </c>
      <c r="H27" s="23"/>
    </row>
    <row r="28" spans="1:21" x14ac:dyDescent="0.35">
      <c r="A28" s="23"/>
      <c r="B28" s="25"/>
      <c r="C28" s="25"/>
      <c r="D28" s="25"/>
      <c r="E28" s="25"/>
      <c r="F28" s="25"/>
      <c r="G28" s="25"/>
      <c r="H28" s="23"/>
    </row>
    <row r="29" spans="1:21" x14ac:dyDescent="0.35">
      <c r="A29" s="23" t="s">
        <v>6</v>
      </c>
      <c r="B29" s="25">
        <f>SUM(B23:B27)</f>
        <v>441898.7</v>
      </c>
      <c r="C29" s="25"/>
      <c r="D29" s="25">
        <f>SUM(D23:D27)</f>
        <v>350739</v>
      </c>
      <c r="E29" s="25"/>
      <c r="F29" s="25"/>
      <c r="G29" s="25">
        <f>SUM(B29-D29)</f>
        <v>91159.700000000012</v>
      </c>
      <c r="H29" s="23"/>
    </row>
    <row r="30" spans="1:21" x14ac:dyDescent="0.35">
      <c r="A30" s="16"/>
      <c r="B30" s="16"/>
      <c r="C30" s="16"/>
      <c r="D30" s="16"/>
      <c r="E30" s="17"/>
      <c r="F30" s="16"/>
      <c r="G30" s="18"/>
      <c r="H30" s="16"/>
    </row>
    <row r="31" spans="1:21" ht="18.5" x14ac:dyDescent="0.45">
      <c r="A31" s="58"/>
      <c r="B31" s="50"/>
      <c r="C31" s="57" t="s">
        <v>23</v>
      </c>
      <c r="D31" s="57"/>
      <c r="E31" s="68" t="s">
        <v>118</v>
      </c>
      <c r="F31" s="68"/>
      <c r="G31" s="68" t="s">
        <v>119</v>
      </c>
      <c r="H31" s="68"/>
    </row>
    <row r="32" spans="1:21" x14ac:dyDescent="0.35">
      <c r="A32" s="20"/>
      <c r="B32" s="20"/>
      <c r="C32" s="20" t="s">
        <v>116</v>
      </c>
      <c r="D32" s="20" t="s">
        <v>117</v>
      </c>
      <c r="E32" s="20" t="s">
        <v>116</v>
      </c>
      <c r="F32" s="21" t="s">
        <v>117</v>
      </c>
      <c r="G32" s="20" t="s">
        <v>116</v>
      </c>
      <c r="H32" s="22" t="s">
        <v>117</v>
      </c>
    </row>
    <row r="33" spans="1:8" x14ac:dyDescent="0.35">
      <c r="A33" s="60" t="s">
        <v>121</v>
      </c>
      <c r="B33" s="60"/>
      <c r="C33" s="60"/>
      <c r="D33" s="60"/>
      <c r="E33" s="60"/>
      <c r="F33" s="61"/>
      <c r="G33" s="60"/>
      <c r="H33" s="62"/>
    </row>
    <row r="34" spans="1:8" x14ac:dyDescent="0.35">
      <c r="A34" s="50" t="s">
        <v>120</v>
      </c>
      <c r="B34" s="50"/>
      <c r="C34" s="50">
        <v>1</v>
      </c>
      <c r="D34" s="50">
        <v>1</v>
      </c>
      <c r="E34" s="59">
        <v>27900</v>
      </c>
      <c r="F34" s="59">
        <f>SUM(H34/C34)</f>
        <v>5940</v>
      </c>
      <c r="G34" s="59">
        <f t="shared" ref="G34:G39" si="0">SUM(E34*C34)</f>
        <v>27900</v>
      </c>
      <c r="H34" s="59">
        <v>5940</v>
      </c>
    </row>
    <row r="35" spans="1:8" x14ac:dyDescent="0.35">
      <c r="A35" s="50" t="s">
        <v>122</v>
      </c>
      <c r="B35" s="50"/>
      <c r="C35" s="50">
        <v>16</v>
      </c>
      <c r="D35" s="50">
        <v>9</v>
      </c>
      <c r="E35" s="59">
        <v>130</v>
      </c>
      <c r="F35" s="59">
        <v>140</v>
      </c>
      <c r="G35" s="59">
        <f t="shared" si="0"/>
        <v>2080</v>
      </c>
      <c r="H35" s="59">
        <v>1260</v>
      </c>
    </row>
    <row r="36" spans="1:8" x14ac:dyDescent="0.35">
      <c r="A36" s="50" t="s">
        <v>123</v>
      </c>
      <c r="B36" s="50"/>
      <c r="C36" s="50">
        <v>190</v>
      </c>
      <c r="D36" s="50" t="s">
        <v>138</v>
      </c>
      <c r="E36" s="59">
        <f>SUM((59+59+73+88)/4)</f>
        <v>69.75</v>
      </c>
      <c r="F36" s="59">
        <v>59</v>
      </c>
      <c r="G36" s="59">
        <f t="shared" si="0"/>
        <v>13252.5</v>
      </c>
      <c r="H36" s="59">
        <f>SUM(708+1062)</f>
        <v>1770</v>
      </c>
    </row>
    <row r="37" spans="1:8" x14ac:dyDescent="0.35">
      <c r="A37" s="50" t="s">
        <v>124</v>
      </c>
      <c r="B37" s="50"/>
      <c r="C37" s="50">
        <v>24</v>
      </c>
      <c r="D37" s="50">
        <v>27</v>
      </c>
      <c r="E37" s="59">
        <f>SUM((98+98+123)/3)</f>
        <v>106.33333333333333</v>
      </c>
      <c r="F37" s="59">
        <v>106.33</v>
      </c>
      <c r="G37" s="59">
        <f t="shared" si="0"/>
        <v>2552</v>
      </c>
      <c r="H37" s="59">
        <f>SUM(1764+1098)</f>
        <v>2862</v>
      </c>
    </row>
    <row r="38" spans="1:8" x14ac:dyDescent="0.35">
      <c r="A38" s="50" t="s">
        <v>125</v>
      </c>
      <c r="B38" s="50"/>
      <c r="C38" s="50">
        <v>48</v>
      </c>
      <c r="D38" s="50" t="s">
        <v>37</v>
      </c>
      <c r="E38" s="59">
        <f>SUM((88+88+110)/3)</f>
        <v>95.333333333333329</v>
      </c>
      <c r="F38" s="59" t="s">
        <v>37</v>
      </c>
      <c r="G38" s="59">
        <f t="shared" si="0"/>
        <v>4576</v>
      </c>
      <c r="H38" s="59" t="s">
        <v>37</v>
      </c>
    </row>
    <row r="39" spans="1:8" x14ac:dyDescent="0.35">
      <c r="A39" s="50" t="s">
        <v>126</v>
      </c>
      <c r="B39" s="50"/>
      <c r="C39" s="50">
        <v>48</v>
      </c>
      <c r="D39" s="50" t="s">
        <v>37</v>
      </c>
      <c r="E39" s="59">
        <f>SUM((51+51+63)/3)</f>
        <v>55</v>
      </c>
      <c r="F39" s="59" t="s">
        <v>37</v>
      </c>
      <c r="G39" s="59">
        <f t="shared" si="0"/>
        <v>2640</v>
      </c>
      <c r="H39" s="59" t="s">
        <v>37</v>
      </c>
    </row>
    <row r="40" spans="1:8" x14ac:dyDescent="0.35">
      <c r="A40" s="60" t="s">
        <v>127</v>
      </c>
      <c r="B40" s="60"/>
      <c r="C40" s="60"/>
      <c r="D40" s="60"/>
      <c r="E40" s="60"/>
      <c r="F40" s="60"/>
      <c r="G40" s="61"/>
      <c r="H40" s="62"/>
    </row>
    <row r="41" spans="1:8" x14ac:dyDescent="0.35">
      <c r="A41" s="50" t="s">
        <v>129</v>
      </c>
      <c r="B41" s="50"/>
      <c r="C41" s="50">
        <v>1</v>
      </c>
      <c r="D41" s="50">
        <v>1</v>
      </c>
      <c r="E41" s="59">
        <v>2500</v>
      </c>
      <c r="F41" s="59">
        <f>SUM(H41/C41)</f>
        <v>2500</v>
      </c>
      <c r="G41" s="59">
        <f t="shared" ref="G41:G47" si="1">SUM(E41*C41)</f>
        <v>2500</v>
      </c>
      <c r="H41" s="59">
        <v>2500</v>
      </c>
    </row>
    <row r="42" spans="1:8" x14ac:dyDescent="0.35">
      <c r="A42" s="50" t="s">
        <v>130</v>
      </c>
      <c r="B42" s="50"/>
      <c r="C42" s="50">
        <v>1</v>
      </c>
      <c r="D42" s="50">
        <v>2</v>
      </c>
      <c r="E42" s="59">
        <v>1750</v>
      </c>
      <c r="F42" s="59">
        <v>1750</v>
      </c>
      <c r="G42" s="59">
        <f t="shared" si="1"/>
        <v>1750</v>
      </c>
      <c r="H42" s="59">
        <v>3500</v>
      </c>
    </row>
    <row r="43" spans="1:8" x14ac:dyDescent="0.35">
      <c r="A43" s="50" t="s">
        <v>131</v>
      </c>
      <c r="B43" s="50"/>
      <c r="C43" s="50">
        <v>1</v>
      </c>
      <c r="D43" s="50">
        <v>3</v>
      </c>
      <c r="E43" s="59">
        <v>275</v>
      </c>
      <c r="F43" s="59" t="s">
        <v>37</v>
      </c>
      <c r="G43" s="59">
        <f t="shared" si="1"/>
        <v>275</v>
      </c>
      <c r="H43" s="59" t="s">
        <v>37</v>
      </c>
    </row>
    <row r="44" spans="1:8" x14ac:dyDescent="0.35">
      <c r="A44" s="50" t="s">
        <v>132</v>
      </c>
      <c r="B44" s="50"/>
      <c r="C44" s="50">
        <v>2</v>
      </c>
      <c r="D44" s="50" t="s">
        <v>37</v>
      </c>
      <c r="E44" s="59">
        <v>150</v>
      </c>
      <c r="F44" s="59" t="s">
        <v>37</v>
      </c>
      <c r="G44" s="59">
        <f t="shared" si="1"/>
        <v>300</v>
      </c>
      <c r="H44" s="59" t="s">
        <v>37</v>
      </c>
    </row>
    <row r="45" spans="1:8" x14ac:dyDescent="0.35">
      <c r="A45" s="50" t="s">
        <v>133</v>
      </c>
      <c r="B45" s="50"/>
      <c r="C45" s="50">
        <v>2</v>
      </c>
      <c r="D45" s="50">
        <v>3</v>
      </c>
      <c r="E45" s="59">
        <v>500</v>
      </c>
      <c r="F45" s="59">
        <v>500</v>
      </c>
      <c r="G45" s="59">
        <f t="shared" si="1"/>
        <v>1000</v>
      </c>
      <c r="H45" s="59">
        <v>1500</v>
      </c>
    </row>
    <row r="46" spans="1:8" x14ac:dyDescent="0.35">
      <c r="A46" s="50" t="s">
        <v>134</v>
      </c>
      <c r="B46" s="50"/>
      <c r="C46" s="50">
        <v>2</v>
      </c>
      <c r="D46" s="50" t="s">
        <v>37</v>
      </c>
      <c r="E46" s="59">
        <v>50</v>
      </c>
      <c r="F46" s="59" t="s">
        <v>37</v>
      </c>
      <c r="G46" s="59">
        <f t="shared" si="1"/>
        <v>100</v>
      </c>
      <c r="H46" s="59" t="s">
        <v>37</v>
      </c>
    </row>
    <row r="47" spans="1:8" x14ac:dyDescent="0.35">
      <c r="A47" s="50" t="s">
        <v>139</v>
      </c>
      <c r="B47" s="50"/>
      <c r="C47" s="50">
        <v>2</v>
      </c>
      <c r="D47" s="50">
        <v>2</v>
      </c>
      <c r="E47" s="59">
        <v>400</v>
      </c>
      <c r="F47" s="59">
        <f>SUM(H47/C47)</f>
        <v>400</v>
      </c>
      <c r="G47" s="59">
        <f t="shared" si="1"/>
        <v>800</v>
      </c>
      <c r="H47" s="59">
        <v>800</v>
      </c>
    </row>
    <row r="48" spans="1:8" x14ac:dyDescent="0.35">
      <c r="A48" s="60" t="s">
        <v>135</v>
      </c>
      <c r="B48" s="60"/>
      <c r="C48" s="60"/>
      <c r="D48" s="60"/>
      <c r="E48" s="60"/>
      <c r="F48" s="60"/>
      <c r="G48" s="61"/>
      <c r="H48" s="62"/>
    </row>
    <row r="49" spans="1:8" x14ac:dyDescent="0.35">
      <c r="A49" s="50" t="s">
        <v>136</v>
      </c>
      <c r="B49" s="50"/>
      <c r="C49" s="50">
        <v>800</v>
      </c>
      <c r="D49" s="50" t="s">
        <v>37</v>
      </c>
      <c r="E49" s="59" t="s">
        <v>37</v>
      </c>
      <c r="F49" s="59" t="s">
        <v>37</v>
      </c>
      <c r="G49" s="59" t="s">
        <v>37</v>
      </c>
      <c r="H49" s="59" t="s">
        <v>37</v>
      </c>
    </row>
    <row r="50" spans="1:8" x14ac:dyDescent="0.35">
      <c r="A50" s="50" t="s">
        <v>61</v>
      </c>
      <c r="B50" s="50"/>
      <c r="C50" s="50">
        <v>10</v>
      </c>
      <c r="D50" s="50" t="s">
        <v>37</v>
      </c>
      <c r="E50" s="59" t="s">
        <v>37</v>
      </c>
      <c r="F50" s="59" t="s">
        <v>37</v>
      </c>
      <c r="G50" s="59" t="s">
        <v>37</v>
      </c>
      <c r="H50" s="59" t="s">
        <v>37</v>
      </c>
    </row>
    <row r="51" spans="1:8" x14ac:dyDescent="0.35">
      <c r="A51" s="50" t="s">
        <v>137</v>
      </c>
      <c r="B51" s="50"/>
      <c r="C51" s="50">
        <v>250</v>
      </c>
      <c r="D51" s="50">
        <v>190</v>
      </c>
      <c r="E51" s="59">
        <v>30</v>
      </c>
      <c r="F51" s="59">
        <v>40</v>
      </c>
      <c r="G51" s="59">
        <f>SUM(E51*C51)</f>
        <v>7500</v>
      </c>
      <c r="H51" s="59">
        <v>7600</v>
      </c>
    </row>
    <row r="52" spans="1:8" x14ac:dyDescent="0.35">
      <c r="A52" s="50" t="s">
        <v>140</v>
      </c>
      <c r="B52" s="50"/>
      <c r="C52" s="50">
        <v>100</v>
      </c>
      <c r="D52" s="50" t="s">
        <v>141</v>
      </c>
      <c r="E52" s="59">
        <v>20</v>
      </c>
      <c r="F52" s="59">
        <v>40</v>
      </c>
      <c r="G52" s="59">
        <f t="shared" ref="G52:G53" si="2">SUM(E52*C52)</f>
        <v>2000</v>
      </c>
      <c r="H52" s="59">
        <v>1200</v>
      </c>
    </row>
    <row r="53" spans="1:8" x14ac:dyDescent="0.35">
      <c r="A53" s="50" t="s">
        <v>142</v>
      </c>
      <c r="B53" s="50"/>
      <c r="C53" s="50">
        <v>400</v>
      </c>
      <c r="D53" s="50" t="s">
        <v>37</v>
      </c>
      <c r="E53" s="59">
        <v>12.5</v>
      </c>
      <c r="F53" s="59" t="s">
        <v>37</v>
      </c>
      <c r="G53" s="59">
        <f t="shared" si="2"/>
        <v>5000</v>
      </c>
      <c r="H53" s="59" t="s">
        <v>37</v>
      </c>
    </row>
    <row r="54" spans="1:8" x14ac:dyDescent="0.35">
      <c r="A54" s="60" t="s">
        <v>143</v>
      </c>
      <c r="B54" s="60"/>
      <c r="C54" s="60"/>
      <c r="D54" s="60"/>
      <c r="E54" s="60"/>
      <c r="F54" s="60"/>
      <c r="G54" s="61"/>
      <c r="H54" s="62"/>
    </row>
    <row r="55" spans="1:8" x14ac:dyDescent="0.35">
      <c r="A55" s="50" t="s">
        <v>145</v>
      </c>
      <c r="B55" s="50"/>
      <c r="C55" s="50" t="s">
        <v>146</v>
      </c>
      <c r="D55" s="50" t="s">
        <v>34</v>
      </c>
      <c r="E55" s="59">
        <v>0.20200000000000001</v>
      </c>
      <c r="F55" s="59" t="s">
        <v>34</v>
      </c>
      <c r="G55" s="59">
        <v>300</v>
      </c>
      <c r="H55" s="59">
        <v>2500</v>
      </c>
    </row>
    <row r="56" spans="1:8" x14ac:dyDescent="0.35">
      <c r="A56" s="50" t="s">
        <v>149</v>
      </c>
      <c r="B56" s="50"/>
      <c r="C56" s="50" t="s">
        <v>147</v>
      </c>
      <c r="D56" s="50" t="s">
        <v>34</v>
      </c>
      <c r="E56" s="59" t="s">
        <v>148</v>
      </c>
      <c r="F56" s="59" t="s">
        <v>34</v>
      </c>
      <c r="G56" s="59">
        <v>133.19999999999999</v>
      </c>
      <c r="H56" s="59">
        <v>100</v>
      </c>
    </row>
    <row r="57" spans="1:8" x14ac:dyDescent="0.35">
      <c r="A57" s="50" t="s">
        <v>150</v>
      </c>
      <c r="B57" s="50"/>
      <c r="C57" s="50">
        <v>1</v>
      </c>
      <c r="D57" s="50">
        <v>1</v>
      </c>
      <c r="E57" s="59">
        <v>660</v>
      </c>
      <c r="F57" s="59">
        <v>300</v>
      </c>
      <c r="G57" s="59">
        <v>660</v>
      </c>
      <c r="H57" s="59">
        <v>300</v>
      </c>
    </row>
    <row r="58" spans="1:8" x14ac:dyDescent="0.35">
      <c r="A58" s="50" t="s">
        <v>151</v>
      </c>
      <c r="B58" s="50"/>
      <c r="C58" s="50" t="s">
        <v>152</v>
      </c>
      <c r="D58" s="50" t="s">
        <v>34</v>
      </c>
      <c r="E58" s="59" t="s">
        <v>153</v>
      </c>
      <c r="F58" s="59" t="s">
        <v>34</v>
      </c>
      <c r="G58" s="59">
        <v>470</v>
      </c>
      <c r="H58" s="59">
        <v>595</v>
      </c>
    </row>
    <row r="59" spans="1:8" x14ac:dyDescent="0.35">
      <c r="A59" s="50" t="s">
        <v>150</v>
      </c>
      <c r="B59" s="50"/>
      <c r="C59" s="50">
        <v>1</v>
      </c>
      <c r="D59" s="50">
        <v>1</v>
      </c>
      <c r="E59" s="59">
        <v>660</v>
      </c>
      <c r="F59" s="59">
        <v>300</v>
      </c>
      <c r="G59" s="59">
        <v>660</v>
      </c>
      <c r="H59" s="59">
        <v>300</v>
      </c>
    </row>
    <row r="60" spans="1:8" x14ac:dyDescent="0.35">
      <c r="A60" s="60" t="s">
        <v>11</v>
      </c>
      <c r="B60" s="60"/>
      <c r="C60" s="60"/>
      <c r="D60" s="60"/>
      <c r="E60" s="60"/>
      <c r="F60" s="60"/>
      <c r="G60" s="61"/>
      <c r="H60" s="62"/>
    </row>
    <row r="61" spans="1:8" x14ac:dyDescent="0.35">
      <c r="A61" s="50" t="s">
        <v>154</v>
      </c>
      <c r="B61" s="50"/>
      <c r="C61" s="50">
        <v>1500</v>
      </c>
      <c r="D61" s="50">
        <v>1500</v>
      </c>
      <c r="E61" s="59">
        <v>5</v>
      </c>
      <c r="F61" s="59">
        <v>3.8</v>
      </c>
      <c r="G61" s="59">
        <f>SUM(E61*C61)</f>
        <v>7500</v>
      </c>
      <c r="H61" s="59">
        <f>SUM(F61*D61)</f>
        <v>5700</v>
      </c>
    </row>
    <row r="62" spans="1:8" x14ac:dyDescent="0.35">
      <c r="A62" s="50" t="s">
        <v>156</v>
      </c>
      <c r="B62" s="50"/>
      <c r="C62" s="50">
        <v>1650</v>
      </c>
      <c r="D62" s="50">
        <v>1650</v>
      </c>
      <c r="E62" s="59">
        <v>3</v>
      </c>
      <c r="F62" s="59">
        <v>2.5</v>
      </c>
      <c r="G62" s="59">
        <f>SUM(E62*C62)</f>
        <v>4950</v>
      </c>
      <c r="H62" s="59">
        <f>SUM(F62*D62)</f>
        <v>4125</v>
      </c>
    </row>
    <row r="63" spans="1:8" x14ac:dyDescent="0.35">
      <c r="A63" s="50" t="s">
        <v>155</v>
      </c>
      <c r="B63" s="50"/>
      <c r="C63" s="50">
        <v>1650</v>
      </c>
      <c r="D63" s="50">
        <v>1650</v>
      </c>
      <c r="E63" s="59">
        <v>9</v>
      </c>
      <c r="F63" s="59">
        <v>7.5</v>
      </c>
      <c r="G63" s="59">
        <f t="shared" ref="G63:G64" si="3">SUM(E63*C63)</f>
        <v>14850</v>
      </c>
      <c r="H63" s="59">
        <f t="shared" ref="H63:H64" si="4">SUM(F63*D63)</f>
        <v>12375</v>
      </c>
    </row>
    <row r="64" spans="1:8" x14ac:dyDescent="0.35">
      <c r="A64" s="50" t="s">
        <v>157</v>
      </c>
      <c r="B64" s="50"/>
      <c r="C64" s="50">
        <v>2250</v>
      </c>
      <c r="D64" s="50">
        <v>2250</v>
      </c>
      <c r="E64" s="59">
        <v>55</v>
      </c>
      <c r="F64" s="59">
        <v>45</v>
      </c>
      <c r="G64" s="59">
        <f t="shared" si="3"/>
        <v>123750</v>
      </c>
      <c r="H64" s="59">
        <f t="shared" si="4"/>
        <v>101250</v>
      </c>
    </row>
    <row r="65" spans="1:8" x14ac:dyDescent="0.35">
      <c r="A65" s="50" t="s">
        <v>158</v>
      </c>
      <c r="B65" s="50"/>
      <c r="C65" s="50">
        <v>900</v>
      </c>
      <c r="D65" s="50">
        <v>900</v>
      </c>
      <c r="E65" s="59">
        <v>5</v>
      </c>
      <c r="F65" s="59">
        <v>3.8</v>
      </c>
      <c r="G65" s="59">
        <f>SUM(E65*C65)</f>
        <v>4500</v>
      </c>
      <c r="H65" s="59">
        <f>SUM(F65*D65)</f>
        <v>3420</v>
      </c>
    </row>
    <row r="66" spans="1:8" x14ac:dyDescent="0.35">
      <c r="A66" s="50" t="s">
        <v>159</v>
      </c>
      <c r="B66" s="50"/>
      <c r="C66" s="50">
        <v>1500</v>
      </c>
      <c r="D66" s="50">
        <v>1500</v>
      </c>
      <c r="E66" s="59">
        <v>9</v>
      </c>
      <c r="F66" s="59">
        <v>7.5</v>
      </c>
      <c r="G66" s="59">
        <f t="shared" ref="G66" si="5">SUM(E66*C66)</f>
        <v>13500</v>
      </c>
      <c r="H66" s="59">
        <f t="shared" ref="H66" si="6">SUM(F66*D66)</f>
        <v>11250</v>
      </c>
    </row>
    <row r="67" spans="1:8" x14ac:dyDescent="0.35">
      <c r="A67" s="50" t="s">
        <v>160</v>
      </c>
      <c r="B67" s="50"/>
      <c r="C67" s="50">
        <v>360</v>
      </c>
      <c r="D67" s="50" t="s">
        <v>37</v>
      </c>
      <c r="E67" s="59">
        <v>45</v>
      </c>
      <c r="F67" s="59" t="s">
        <v>37</v>
      </c>
      <c r="G67" s="59">
        <f t="shared" ref="G67:G69" si="7">SUM(E67*C67)</f>
        <v>16200</v>
      </c>
      <c r="H67" s="59" t="s">
        <v>37</v>
      </c>
    </row>
    <row r="68" spans="1:8" x14ac:dyDescent="0.35">
      <c r="A68" s="50" t="s">
        <v>161</v>
      </c>
      <c r="B68" s="50"/>
      <c r="C68" s="50">
        <v>2250</v>
      </c>
      <c r="D68" s="50" t="s">
        <v>37</v>
      </c>
      <c r="E68" s="59">
        <v>2</v>
      </c>
      <c r="F68" s="59" t="s">
        <v>37</v>
      </c>
      <c r="G68" s="59">
        <f t="shared" si="7"/>
        <v>4500</v>
      </c>
      <c r="H68" s="59" t="s">
        <v>37</v>
      </c>
    </row>
    <row r="69" spans="1:8" x14ac:dyDescent="0.35">
      <c r="A69" s="50" t="s">
        <v>162</v>
      </c>
      <c r="B69" s="50"/>
      <c r="C69" s="50">
        <v>2250</v>
      </c>
      <c r="D69" s="50" t="s">
        <v>37</v>
      </c>
      <c r="E69" s="59">
        <v>1.9</v>
      </c>
      <c r="F69" s="59" t="s">
        <v>37</v>
      </c>
      <c r="G69" s="59">
        <f t="shared" si="7"/>
        <v>4275</v>
      </c>
      <c r="H69" s="59" t="s">
        <v>37</v>
      </c>
    </row>
    <row r="70" spans="1:8" x14ac:dyDescent="0.35">
      <c r="A70" s="50" t="s">
        <v>163</v>
      </c>
      <c r="B70" s="50"/>
      <c r="C70" s="50">
        <v>2250</v>
      </c>
      <c r="D70" s="50" t="s">
        <v>37</v>
      </c>
      <c r="E70" s="59">
        <v>0.8</v>
      </c>
      <c r="F70" s="59" t="s">
        <v>37</v>
      </c>
      <c r="G70" s="59">
        <f t="shared" ref="G70:G71" si="8">SUM(E70*C70)</f>
        <v>1800</v>
      </c>
      <c r="H70" s="59" t="s">
        <v>37</v>
      </c>
    </row>
    <row r="71" spans="1:8" x14ac:dyDescent="0.35">
      <c r="A71" s="50" t="s">
        <v>164</v>
      </c>
      <c r="B71" s="50"/>
      <c r="C71" s="50">
        <v>2250</v>
      </c>
      <c r="D71" s="50" t="s">
        <v>37</v>
      </c>
      <c r="E71" s="59">
        <v>1.7</v>
      </c>
      <c r="F71" s="59" t="s">
        <v>37</v>
      </c>
      <c r="G71" s="59">
        <f t="shared" si="8"/>
        <v>3825</v>
      </c>
      <c r="H71" s="59" t="s">
        <v>37</v>
      </c>
    </row>
    <row r="72" spans="1:8" x14ac:dyDescent="0.35">
      <c r="A72" s="50" t="s">
        <v>165</v>
      </c>
      <c r="B72" s="50"/>
      <c r="C72" s="50">
        <v>2250</v>
      </c>
      <c r="D72" s="50" t="s">
        <v>37</v>
      </c>
      <c r="E72" s="59">
        <v>3</v>
      </c>
      <c r="F72" s="59" t="s">
        <v>37</v>
      </c>
      <c r="G72" s="59">
        <f t="shared" ref="G72" si="9">SUM(E72*C72)</f>
        <v>6750</v>
      </c>
      <c r="H72" s="59" t="s">
        <v>37</v>
      </c>
    </row>
    <row r="73" spans="1:8" x14ac:dyDescent="0.35">
      <c r="A73" s="60" t="s">
        <v>110</v>
      </c>
      <c r="B73" s="60"/>
      <c r="C73" s="60"/>
      <c r="D73" s="60"/>
      <c r="E73" s="60"/>
      <c r="F73" s="60"/>
      <c r="G73" s="61"/>
      <c r="H73" s="62"/>
    </row>
    <row r="74" spans="1:8" x14ac:dyDescent="0.35">
      <c r="A74" s="50" t="s">
        <v>9</v>
      </c>
      <c r="B74" s="50"/>
      <c r="C74" s="50">
        <v>15</v>
      </c>
      <c r="D74" s="50">
        <v>15</v>
      </c>
      <c r="E74" s="59">
        <v>9000</v>
      </c>
      <c r="F74" s="59">
        <v>9000</v>
      </c>
      <c r="G74" s="59">
        <f>SUM(E74*C74)</f>
        <v>135000</v>
      </c>
      <c r="H74" s="59">
        <f>SUM(F74*D74)</f>
        <v>135000</v>
      </c>
    </row>
    <row r="75" spans="1:8" x14ac:dyDescent="0.35">
      <c r="A75" s="60" t="s">
        <v>111</v>
      </c>
      <c r="B75" s="60"/>
      <c r="C75" s="60"/>
      <c r="D75" s="60"/>
      <c r="E75" s="60"/>
      <c r="F75" s="60"/>
      <c r="G75" s="61"/>
      <c r="H75" s="62"/>
    </row>
    <row r="76" spans="1:8" x14ac:dyDescent="0.35">
      <c r="A76" s="50" t="s">
        <v>9</v>
      </c>
      <c r="B76" s="50"/>
      <c r="C76" s="50">
        <v>15</v>
      </c>
      <c r="D76" s="50">
        <v>15</v>
      </c>
      <c r="E76" s="59">
        <v>270</v>
      </c>
      <c r="F76" s="59">
        <v>270</v>
      </c>
      <c r="G76" s="59">
        <f>SUM(E76*C76)</f>
        <v>4050</v>
      </c>
      <c r="H76" s="59">
        <f>SUM(F76*D76)</f>
        <v>4050</v>
      </c>
    </row>
    <row r="77" spans="1:8" x14ac:dyDescent="0.35">
      <c r="A77" s="60" t="s">
        <v>168</v>
      </c>
      <c r="B77" s="60"/>
      <c r="C77" s="60"/>
      <c r="D77" s="60"/>
      <c r="E77" s="60"/>
      <c r="F77" s="60"/>
      <c r="G77" s="61"/>
      <c r="H77" s="62"/>
    </row>
    <row r="78" spans="1:8" x14ac:dyDescent="0.35">
      <c r="A78" s="50" t="s">
        <v>170</v>
      </c>
      <c r="B78" s="50"/>
      <c r="C78" s="50" t="s">
        <v>34</v>
      </c>
      <c r="D78" s="50" t="s">
        <v>34</v>
      </c>
      <c r="E78" s="59">
        <v>20000</v>
      </c>
      <c r="F78" s="59">
        <v>20000</v>
      </c>
      <c r="G78" s="59">
        <v>20000</v>
      </c>
      <c r="H78" s="59">
        <v>20000</v>
      </c>
    </row>
    <row r="83" spans="1:7" x14ac:dyDescent="0.35">
      <c r="B83" s="2"/>
      <c r="C83" s="2"/>
      <c r="D83" s="2"/>
      <c r="E83" s="2"/>
      <c r="F83" s="2"/>
      <c r="G83" s="2"/>
    </row>
    <row r="84" spans="1:7" x14ac:dyDescent="0.35">
      <c r="B84" s="2"/>
      <c r="C84" s="2"/>
      <c r="D84" s="2"/>
      <c r="E84" s="2"/>
      <c r="F84" s="2"/>
      <c r="G84" s="2"/>
    </row>
    <row r="85" spans="1:7" x14ac:dyDescent="0.35">
      <c r="B85" s="2"/>
      <c r="C85" s="2"/>
      <c r="D85" s="2"/>
      <c r="E85" s="2"/>
      <c r="F85" s="2"/>
      <c r="G85" s="2"/>
    </row>
    <row r="86" spans="1:7" x14ac:dyDescent="0.35">
      <c r="A86" s="7"/>
      <c r="B86" s="2"/>
      <c r="C86" s="2"/>
      <c r="D86" s="2"/>
      <c r="E86" s="2"/>
      <c r="F86" s="2"/>
      <c r="G86" s="2"/>
    </row>
    <row r="87" spans="1:7" x14ac:dyDescent="0.35">
      <c r="B87" s="2"/>
      <c r="C87" s="2"/>
      <c r="D87" s="2"/>
      <c r="E87" s="2"/>
      <c r="F87" s="2"/>
      <c r="G87" s="2"/>
    </row>
    <row r="88" spans="1:7" x14ac:dyDescent="0.35">
      <c r="B88" s="2"/>
      <c r="C88" s="2"/>
      <c r="D88" s="2"/>
      <c r="E88" s="2"/>
      <c r="F88" s="2"/>
      <c r="G88" s="2"/>
    </row>
    <row r="89" spans="1:7" x14ac:dyDescent="0.35">
      <c r="B89" s="2"/>
      <c r="C89" s="2"/>
      <c r="D89" s="2"/>
      <c r="E89" s="2"/>
      <c r="F89" s="2"/>
      <c r="G89" s="2"/>
    </row>
    <row r="90" spans="1:7" x14ac:dyDescent="0.35">
      <c r="B90" s="2"/>
      <c r="C90" s="2"/>
      <c r="D90" s="2"/>
      <c r="E90" s="2"/>
      <c r="F90" s="2"/>
      <c r="G90" s="2"/>
    </row>
    <row r="91" spans="1:7" x14ac:dyDescent="0.35">
      <c r="A91" s="6"/>
      <c r="B91" s="2"/>
      <c r="C91" s="2"/>
      <c r="D91" s="2"/>
      <c r="E91" s="2"/>
      <c r="F91" s="2"/>
      <c r="G91" s="2"/>
    </row>
    <row r="92" spans="1:7" x14ac:dyDescent="0.35">
      <c r="B92" s="2"/>
      <c r="C92" s="2"/>
      <c r="D92" s="2"/>
      <c r="E92" s="2"/>
      <c r="F92" s="2"/>
      <c r="G92" s="2"/>
    </row>
    <row r="93" spans="1:7" x14ac:dyDescent="0.35">
      <c r="B93" s="2"/>
      <c r="C93" s="2"/>
      <c r="D93" s="2"/>
      <c r="E93" s="2"/>
      <c r="F93" s="2"/>
      <c r="G93" s="2"/>
    </row>
    <row r="94" spans="1:7" x14ac:dyDescent="0.35">
      <c r="B94" s="2"/>
      <c r="C94" s="2"/>
      <c r="D94" s="2"/>
      <c r="E94" s="2"/>
      <c r="F94" s="2"/>
      <c r="G94" s="2"/>
    </row>
    <row r="95" spans="1:7" x14ac:dyDescent="0.35">
      <c r="B95" s="2"/>
      <c r="C95" s="2"/>
      <c r="D95" s="2"/>
      <c r="E95" s="2"/>
      <c r="F95" s="2"/>
      <c r="G95" s="2"/>
    </row>
    <row r="96" spans="1:7" x14ac:dyDescent="0.35">
      <c r="B96" s="2"/>
      <c r="C96" s="2"/>
      <c r="D96" s="2"/>
      <c r="E96" s="2"/>
      <c r="F96" s="2"/>
      <c r="G96" s="2"/>
    </row>
    <row r="97" spans="1:21" x14ac:dyDescent="0.35">
      <c r="B97" s="2"/>
      <c r="C97" s="2"/>
      <c r="D97" s="2"/>
      <c r="E97" s="2"/>
      <c r="F97" s="2"/>
      <c r="G97" s="2"/>
    </row>
    <row r="98" spans="1:21" x14ac:dyDescent="0.35">
      <c r="B98" s="2"/>
      <c r="C98" s="2"/>
      <c r="D98" s="2"/>
      <c r="E98" s="2"/>
      <c r="F98" s="2"/>
      <c r="G98" s="2"/>
    </row>
    <row r="99" spans="1:21" s="6" customForma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21" x14ac:dyDescent="0.35">
      <c r="B100" s="2"/>
      <c r="C100" s="2"/>
      <c r="D100" s="2"/>
      <c r="E100" s="2"/>
      <c r="F100" s="2"/>
      <c r="G100" s="2"/>
    </row>
    <row r="101" spans="1:21" x14ac:dyDescent="0.35">
      <c r="B101" s="2"/>
      <c r="C101" s="2"/>
      <c r="D101" s="2"/>
      <c r="E101" s="2"/>
      <c r="F101" s="2"/>
      <c r="G101" s="2"/>
    </row>
    <row r="102" spans="1:21" x14ac:dyDescent="0.35">
      <c r="B102" s="2"/>
      <c r="C102" s="2"/>
      <c r="D102" s="2"/>
      <c r="E102" s="2"/>
      <c r="F102" s="2"/>
      <c r="G102" s="2"/>
    </row>
    <row r="103" spans="1:21" x14ac:dyDescent="0.35">
      <c r="B103" s="2"/>
      <c r="C103" s="2"/>
      <c r="D103" s="2"/>
      <c r="E103" s="2"/>
      <c r="F103" s="2"/>
      <c r="G103" s="2"/>
    </row>
    <row r="104" spans="1:21" x14ac:dyDescent="0.35">
      <c r="B104" s="2"/>
      <c r="C104" s="2"/>
      <c r="D104" s="2"/>
      <c r="E104" s="2"/>
      <c r="F104" s="2"/>
      <c r="G104" s="2"/>
    </row>
    <row r="105" spans="1:21" x14ac:dyDescent="0.35">
      <c r="B105" s="2"/>
      <c r="C105" s="2"/>
      <c r="D105" s="2"/>
      <c r="E105" s="2"/>
      <c r="F105" s="2"/>
      <c r="G105" s="2"/>
    </row>
    <row r="106" spans="1:21" x14ac:dyDescent="0.35">
      <c r="B106" s="2"/>
      <c r="C106" s="2"/>
      <c r="D106" s="2"/>
      <c r="E106" s="2"/>
      <c r="F106" s="2"/>
      <c r="G106" s="2"/>
    </row>
    <row r="108" spans="1:21" s="6" customFormat="1" x14ac:dyDescent="0.35">
      <c r="A108" s="2"/>
      <c r="B108" s="3"/>
      <c r="C108" s="3"/>
      <c r="D108" s="3"/>
      <c r="E108" s="4"/>
      <c r="F108" s="3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14" spans="9:21" x14ac:dyDescent="0.35"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26" spans="9:21" x14ac:dyDescent="0.35">
      <c r="I126" s="6"/>
      <c r="J126" s="6"/>
    </row>
    <row r="135" spans="1:10" x14ac:dyDescent="0.35">
      <c r="H135" s="6"/>
    </row>
    <row r="136" spans="1:10" s="7" customFormat="1" x14ac:dyDescent="0.35">
      <c r="A136" s="2"/>
      <c r="B136" s="3"/>
      <c r="C136" s="3"/>
      <c r="D136" s="3"/>
      <c r="E136" s="4"/>
      <c r="F136" s="3"/>
      <c r="G136" s="5"/>
      <c r="H136" s="2"/>
      <c r="I136" s="2"/>
      <c r="J136" s="2"/>
    </row>
    <row r="137" spans="1:10" s="7" customFormat="1" x14ac:dyDescent="0.35">
      <c r="A137" s="2"/>
      <c r="B137" s="3"/>
      <c r="C137" s="3"/>
      <c r="D137" s="3"/>
      <c r="E137" s="4"/>
      <c r="F137" s="3"/>
      <c r="G137" s="5"/>
      <c r="H137" s="2"/>
      <c r="I137" s="2"/>
      <c r="J137" s="2"/>
    </row>
    <row r="147" spans="8:10" x14ac:dyDescent="0.35">
      <c r="I147" s="6"/>
      <c r="J147" s="6"/>
    </row>
    <row r="156" spans="8:10" x14ac:dyDescent="0.35">
      <c r="H156" s="6"/>
    </row>
    <row r="169" spans="9:10" x14ac:dyDescent="0.35">
      <c r="I169" s="7"/>
      <c r="J169" s="7"/>
    </row>
    <row r="170" spans="9:10" x14ac:dyDescent="0.35">
      <c r="I170" s="7"/>
      <c r="J170" s="7"/>
    </row>
    <row r="178" spans="8:8" x14ac:dyDescent="0.35">
      <c r="H178" s="7"/>
    </row>
    <row r="179" spans="8:8" x14ac:dyDescent="0.35">
      <c r="H179" s="7"/>
    </row>
  </sheetData>
  <mergeCells count="5">
    <mergeCell ref="A1:A2"/>
    <mergeCell ref="A3:A4"/>
    <mergeCell ref="A5:A6"/>
    <mergeCell ref="E31:F31"/>
    <mergeCell ref="G31:H3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Tagungsbudget</vt:lpstr>
      <vt:lpstr>Kostenschätzung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Terry Ly</cp:lastModifiedBy>
  <dcterms:created xsi:type="dcterms:W3CDTF">2015-09-24T17:51:54Z</dcterms:created>
  <dcterms:modified xsi:type="dcterms:W3CDTF">2020-05-13T08:45:15Z</dcterms:modified>
</cp:coreProperties>
</file>