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020" yWindow="60" windowWidth="25360" windowHeight="17240" tabRatio="500"/>
  </bookViews>
  <sheets>
    <sheet name="Assumptions" sheetId="3" r:id="rId1"/>
    <sheet name="Revenues" sheetId="1" r:id="rId2"/>
    <sheet name="Costs" sheetId="2" r:id="rId3"/>
  </sheets>
  <externalReferences>
    <externalReference r:id="rId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1" l="1"/>
  <c r="E7" i="1"/>
  <c r="F7" i="1"/>
  <c r="G7" i="1"/>
  <c r="G7" i="2"/>
  <c r="G8" i="2"/>
  <c r="G19" i="2"/>
  <c r="D7" i="2"/>
  <c r="D8" i="2"/>
  <c r="D19" i="2"/>
  <c r="E7" i="2"/>
  <c r="E8" i="2"/>
  <c r="E19" i="2"/>
  <c r="F7" i="2"/>
  <c r="F8" i="2"/>
  <c r="F19" i="2"/>
  <c r="C19" i="2"/>
  <c r="D17" i="2"/>
  <c r="E17" i="2"/>
  <c r="F17" i="2"/>
  <c r="G17" i="2"/>
  <c r="C17" i="2"/>
  <c r="C37" i="1"/>
  <c r="D9" i="1"/>
  <c r="D13" i="1"/>
  <c r="D16" i="1"/>
  <c r="D10" i="2"/>
  <c r="D11" i="2"/>
  <c r="D20" i="2"/>
  <c r="E9" i="1"/>
  <c r="E13" i="1"/>
  <c r="E16" i="1"/>
  <c r="E10" i="2"/>
  <c r="E11" i="2"/>
  <c r="E20" i="2"/>
  <c r="F9" i="1"/>
  <c r="F13" i="1"/>
  <c r="F16" i="1"/>
  <c r="F10" i="2"/>
  <c r="F11" i="2"/>
  <c r="F20" i="2"/>
  <c r="G9" i="1"/>
  <c r="G11" i="1"/>
  <c r="G13" i="1"/>
  <c r="G16" i="1"/>
  <c r="G10" i="2"/>
  <c r="G11" i="2"/>
  <c r="G20" i="2"/>
  <c r="C7" i="2"/>
  <c r="C8" i="2"/>
  <c r="C10" i="2"/>
  <c r="C11" i="2"/>
  <c r="C9" i="1"/>
  <c r="C13" i="1"/>
  <c r="C16" i="1"/>
  <c r="C20" i="2"/>
  <c r="D14" i="2"/>
  <c r="E14" i="2"/>
  <c r="F14" i="2"/>
  <c r="G14" i="2"/>
  <c r="C14" i="2"/>
  <c r="A1" i="2"/>
  <c r="G42" i="1"/>
  <c r="F42" i="1"/>
  <c r="E42" i="1"/>
  <c r="D42" i="1"/>
  <c r="C42" i="1"/>
  <c r="G41" i="1"/>
  <c r="F41" i="1"/>
  <c r="E41" i="1"/>
  <c r="D41" i="1"/>
  <c r="C41" i="1"/>
  <c r="L6" i="1"/>
  <c r="G25" i="1"/>
  <c r="G29" i="1"/>
  <c r="G33" i="1"/>
  <c r="G37" i="1"/>
  <c r="G38" i="1"/>
  <c r="F25" i="1"/>
  <c r="F29" i="1"/>
  <c r="F33" i="1"/>
  <c r="F37" i="1"/>
  <c r="F38" i="1"/>
  <c r="E25" i="1"/>
  <c r="E29" i="1"/>
  <c r="E33" i="1"/>
  <c r="E37" i="1"/>
  <c r="E38" i="1"/>
  <c r="D22" i="1"/>
  <c r="D23" i="1"/>
  <c r="D24" i="1"/>
  <c r="D25" i="1"/>
  <c r="D26" i="1"/>
  <c r="D27" i="1"/>
  <c r="D28" i="1"/>
  <c r="D29" i="1"/>
  <c r="D30" i="1"/>
  <c r="D31" i="1"/>
  <c r="D32" i="1"/>
  <c r="D33" i="1"/>
  <c r="D34" i="1"/>
  <c r="D35" i="1"/>
  <c r="D36" i="1"/>
  <c r="D37" i="1"/>
  <c r="D38" i="1"/>
  <c r="C25" i="1"/>
  <c r="C29" i="1"/>
  <c r="C33" i="1"/>
  <c r="C38" i="1"/>
  <c r="A1" i="1"/>
</calcChain>
</file>

<file path=xl/comments1.xml><?xml version="1.0" encoding="utf-8"?>
<comments xmlns="http://schemas.openxmlformats.org/spreadsheetml/2006/main">
  <authors>
    <author>Compaq</author>
  </authors>
  <commentList>
    <comment ref="H1" authorId="0">
      <text>
        <r>
          <rPr>
            <sz val="10"/>
            <color indexed="81"/>
            <rFont val="Tahoma"/>
            <family val="2"/>
          </rPr>
          <t xml:space="preserve">                                     </t>
        </r>
        <r>
          <rPr>
            <b/>
            <sz val="10"/>
            <color indexed="81"/>
            <rFont val="Tahoma"/>
            <family val="2"/>
          </rPr>
          <t xml:space="preserve"> Revenue Projections</t>
        </r>
        <r>
          <rPr>
            <sz val="10"/>
            <color indexed="81"/>
            <rFont val="Tahoma"/>
            <family val="2"/>
          </rPr>
          <t xml:space="preserve">
To project revenues:
1) Determine the key revenue drivers for your business, e.g. 
a) Number of customers, transactions or units 
b) Price per customer, transaction or unit
c) Average revenue per customer or transaction
d) Distribution channel discount
e) Market penetration
f) Response rate
g) Churn rate (proportion of customers lost each year)
h) Growth rate
i) New services or products
2) Forecast revenues for the 5 years.
3) Estimate revenues by months for years 1 &amp; 2 and by quarters for years 3, 4 and 5. It is critical that these be estimated as accurately as possible, as it forms the basis for projections of Cost of Revenue, Operating Expenses, Plant and Equipment, Working Capital, and Funding, Consider such factors as:
a) Timing of product or service roll-out
b) Growth rate within the year
c) Seasonality
d) When orders will be received
</t>
        </r>
      </text>
    </comment>
  </commentList>
</comments>
</file>

<file path=xl/sharedStrings.xml><?xml version="1.0" encoding="utf-8"?>
<sst xmlns="http://schemas.openxmlformats.org/spreadsheetml/2006/main" count="82" uniqueCount="64">
  <si>
    <t>Notes</t>
  </si>
  <si>
    <t>Revenue Projections</t>
  </si>
  <si>
    <t>Years 1 to 5</t>
  </si>
  <si>
    <t>($)</t>
  </si>
  <si>
    <t>Year 1</t>
  </si>
  <si>
    <t>Year 2</t>
  </si>
  <si>
    <t>Year 3</t>
  </si>
  <si>
    <t>Year 4</t>
  </si>
  <si>
    <t>Year 5</t>
  </si>
  <si>
    <t>Annual Growth Rate (to year 3):</t>
  </si>
  <si>
    <t>Quarterly:</t>
  </si>
  <si>
    <t>3D Scanner</t>
  </si>
  <si>
    <t>Number of Units</t>
  </si>
  <si>
    <t>Price per unit</t>
  </si>
  <si>
    <t xml:space="preserve">Total </t>
  </si>
  <si>
    <t>3D Scanner for Larger Objects</t>
  </si>
  <si>
    <r>
      <t xml:space="preserve">Number of </t>
    </r>
    <r>
      <rPr>
        <sz val="10"/>
        <rFont val="Arial"/>
        <family val="2"/>
      </rPr>
      <t>Units</t>
    </r>
  </si>
  <si>
    <t>Annual Growth Rate Large Scan:</t>
  </si>
  <si>
    <t>Quarterly</t>
  </si>
  <si>
    <t>Net Revenue</t>
  </si>
  <si>
    <t>Revenues by Months &amp; Quarters</t>
  </si>
  <si>
    <t>Months</t>
  </si>
  <si>
    <t>Month 1</t>
  </si>
  <si>
    <t>Month 2</t>
  </si>
  <si>
    <t>Month 3</t>
  </si>
  <si>
    <t>Total 1st Quarter</t>
  </si>
  <si>
    <t>Month 4</t>
  </si>
  <si>
    <t>Month 5</t>
  </si>
  <si>
    <t>Month 6</t>
  </si>
  <si>
    <t>Total 2nd Quarter</t>
  </si>
  <si>
    <t>Month 7</t>
  </si>
  <si>
    <t>Month 8</t>
  </si>
  <si>
    <t>Month 9</t>
  </si>
  <si>
    <t>Total 3rd Quarter</t>
  </si>
  <si>
    <t>Month 10</t>
  </si>
  <si>
    <t>Month 11</t>
  </si>
  <si>
    <t>Month 12</t>
  </si>
  <si>
    <t>Total 4th Quarter</t>
  </si>
  <si>
    <t>Total for year</t>
  </si>
  <si>
    <t xml:space="preserve">Average Revenue </t>
  </si>
  <si>
    <t>by Month</t>
  </si>
  <si>
    <t>by Quarter</t>
  </si>
  <si>
    <t>Cost Projections</t>
  </si>
  <si>
    <t>Total Unit Costs</t>
  </si>
  <si>
    <t>Employees</t>
  </si>
  <si>
    <t>Average Salary</t>
  </si>
  <si>
    <t>Per Unit Costs (Scanner)</t>
  </si>
  <si>
    <t>Per Unit Costs (Large Scanner)</t>
  </si>
  <si>
    <t>Total Labor Costs</t>
  </si>
  <si>
    <t>Net Income</t>
  </si>
  <si>
    <t>Facilities rate</t>
  </si>
  <si>
    <t>Square Footage per person</t>
  </si>
  <si>
    <t>Total Facilities Cost</t>
  </si>
  <si>
    <t>Total Cost</t>
  </si>
  <si>
    <t>Initial Annual Sales:</t>
  </si>
  <si>
    <t>R&amp;D Materials</t>
  </si>
  <si>
    <t>Annual growth derived from global growth of 3D printer sales from 2007 to 2011</t>
  </si>
  <si>
    <t>Initial annual sales derived from current crowdfunding campaigns of competitive products</t>
  </si>
  <si>
    <t>Number of employees scales to develop new products and support existing ones</t>
  </si>
  <si>
    <t>Office space costs reflect the cost in Boston</t>
  </si>
  <si>
    <t>Manufacturing costs lumped into unit costs</t>
  </si>
  <si>
    <t>Introduce a differentiated product targeted at larger industrial customers using the same basic technology but a larger scan size</t>
  </si>
  <si>
    <t>R&amp;D costs scale with revenues</t>
  </si>
  <si>
    <t>1 year from beginning of summer to being able to ship a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</si>
</sst>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6" formatCode="&quot;$&quot;#,##0_);[Red]\(&quot;$&quot;#,##0\)"/>
    <numFmt numFmtId="44" formatCode="_(&quot;$&quot;* #,##0.00_);_(&quot;$&quot;* \(#,##0.00\);_(&quot;$&quot;* &quot;-&quot;??_);_(@_)"/>
  </numFmts>
  <fonts count="16" x14ac:knownFonts="1">
    <font>
      <sz val="12"/>
      <color theme="1"/>
      <name val="Calibri"/>
      <family val="2"/>
      <scheme val="minor"/>
    </font>
    <font>
      <sz val="12"/>
      <color theme="1"/>
      <name val="Calibri"/>
      <family val="2"/>
      <scheme val="minor"/>
    </font>
    <font>
      <sz val="10"/>
      <name val="MS Sans Serif"/>
    </font>
    <font>
      <b/>
      <sz val="18"/>
      <name val="Arial"/>
      <family val="2"/>
    </font>
    <font>
      <sz val="10"/>
      <name val="Arial"/>
      <family val="2"/>
    </font>
    <font>
      <b/>
      <sz val="12"/>
      <name val="MS Sans Serif"/>
      <family val="2"/>
    </font>
    <font>
      <b/>
      <sz val="12"/>
      <name val="Arial"/>
      <family val="2"/>
    </font>
    <font>
      <u/>
      <sz val="12"/>
      <name val="Arial"/>
      <family val="2"/>
    </font>
    <font>
      <b/>
      <u/>
      <sz val="12"/>
      <name val="Arial"/>
      <family val="2"/>
    </font>
    <font>
      <b/>
      <sz val="10"/>
      <name val="MS Sans Serif"/>
      <family val="2"/>
    </font>
    <font>
      <u/>
      <sz val="10"/>
      <name val="Arial"/>
      <family val="2"/>
    </font>
    <font>
      <b/>
      <sz val="10"/>
      <name val="Arial"/>
      <family val="2"/>
    </font>
    <font>
      <sz val="10"/>
      <color indexed="81"/>
      <name val="Tahoma"/>
      <family val="2"/>
    </font>
    <font>
      <b/>
      <sz val="10"/>
      <color indexed="81"/>
      <name val="Tahoma"/>
      <family val="2"/>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rgb="FFCCFFCC"/>
        <bgColor indexed="64"/>
      </patternFill>
    </fill>
  </fills>
  <borders count="4">
    <border>
      <left/>
      <right/>
      <top/>
      <bottom/>
      <diagonal/>
    </border>
    <border>
      <left/>
      <right/>
      <top style="thin">
        <color auto="1"/>
      </top>
      <bottom style="double">
        <color auto="1"/>
      </bottom>
      <diagonal/>
    </border>
    <border>
      <left/>
      <right/>
      <top/>
      <bottom style="thin">
        <color auto="1"/>
      </bottom>
      <diagonal/>
    </border>
    <border>
      <left/>
      <right/>
      <top style="thin">
        <color auto="1"/>
      </top>
      <bottom style="medium">
        <color auto="1"/>
      </bottom>
      <diagonal/>
    </border>
  </borders>
  <cellStyleXfs count="14">
    <xf numFmtId="0" fontId="0" fillId="0" borderId="0"/>
    <xf numFmtId="44" fontId="1" fillId="0" borderId="0" applyFont="0" applyFill="0" applyBorder="0" applyAlignment="0" applyProtection="0"/>
    <xf numFmtId="0" fontId="2" fillId="0" borderId="0"/>
    <xf numFmtId="0" fontId="2"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4">
    <xf numFmtId="0" fontId="0" fillId="0" borderId="0" xfId="0"/>
    <xf numFmtId="0" fontId="3" fillId="2" borderId="0" xfId="2" applyFont="1" applyFill="1"/>
    <xf numFmtId="0" fontId="4" fillId="0" borderId="0" xfId="2" applyFont="1"/>
    <xf numFmtId="37" fontId="4" fillId="0" borderId="0" xfId="2" applyNumberFormat="1" applyFont="1"/>
    <xf numFmtId="0" fontId="5" fillId="0" borderId="0" xfId="2" applyFont="1" applyFill="1" applyAlignment="1">
      <alignment horizontal="center"/>
    </xf>
    <xf numFmtId="0" fontId="2" fillId="0" borderId="0" xfId="2"/>
    <xf numFmtId="0" fontId="6" fillId="0" borderId="0" xfId="2" applyFont="1" applyAlignment="1">
      <alignment horizontal="left"/>
    </xf>
    <xf numFmtId="0" fontId="6" fillId="0" borderId="0" xfId="3" applyFont="1"/>
    <xf numFmtId="0" fontId="6" fillId="0" borderId="0" xfId="2" applyFont="1" applyAlignment="1">
      <alignment horizontal="center"/>
    </xf>
    <xf numFmtId="0" fontId="7" fillId="0" borderId="0" xfId="2" quotePrefix="1" applyFont="1" applyAlignment="1">
      <alignment horizontal="right"/>
    </xf>
    <xf numFmtId="0" fontId="8" fillId="0" borderId="0" xfId="2" applyFont="1" applyAlignment="1">
      <alignment horizontal="right"/>
    </xf>
    <xf numFmtId="0" fontId="9" fillId="0" borderId="0" xfId="2" applyFont="1" applyAlignment="1">
      <alignment horizontal="right"/>
    </xf>
    <xf numFmtId="0" fontId="4" fillId="0" borderId="0" xfId="2" applyFont="1" applyAlignment="1">
      <alignment horizontal="left" indent="1"/>
    </xf>
    <xf numFmtId="37" fontId="4" fillId="3" borderId="0" xfId="2" applyNumberFormat="1" applyFont="1" applyFill="1" applyProtection="1"/>
    <xf numFmtId="37" fontId="4" fillId="3" borderId="0" xfId="1" applyNumberFormat="1" applyFont="1" applyFill="1" applyProtection="1"/>
    <xf numFmtId="0" fontId="4" fillId="0" borderId="0" xfId="2" applyFont="1" applyAlignment="1">
      <alignment horizontal="left" indent="2"/>
    </xf>
    <xf numFmtId="37" fontId="4" fillId="3" borderId="0" xfId="2" applyNumberFormat="1" applyFont="1" applyFill="1"/>
    <xf numFmtId="0" fontId="2" fillId="0" borderId="0" xfId="2" applyProtection="1">
      <protection locked="0"/>
    </xf>
    <xf numFmtId="44" fontId="4" fillId="3" borderId="0" xfId="1" applyFont="1" applyFill="1" applyProtection="1"/>
    <xf numFmtId="37" fontId="10" fillId="3" borderId="0" xfId="2" applyNumberFormat="1" applyFont="1" applyFill="1"/>
    <xf numFmtId="0" fontId="4" fillId="0" borderId="0" xfId="2" applyFont="1" applyAlignment="1">
      <alignment horizontal="left"/>
    </xf>
    <xf numFmtId="5" fontId="4" fillId="3" borderId="0" xfId="2" applyNumberFormat="1" applyFont="1" applyFill="1" applyBorder="1"/>
    <xf numFmtId="0" fontId="11" fillId="0" borderId="0" xfId="2" applyFont="1"/>
    <xf numFmtId="37" fontId="4" fillId="4" borderId="1" xfId="1" applyNumberFormat="1" applyFont="1" applyFill="1" applyBorder="1"/>
    <xf numFmtId="6" fontId="4" fillId="0" borderId="0" xfId="1" applyNumberFormat="1" applyFont="1" applyFill="1" applyBorder="1"/>
    <xf numFmtId="0" fontId="4" fillId="0" borderId="0" xfId="2" applyFont="1" applyAlignment="1">
      <alignment horizontal="center"/>
    </xf>
    <xf numFmtId="37" fontId="4" fillId="3" borderId="2" xfId="2" applyNumberFormat="1" applyFont="1" applyFill="1" applyBorder="1"/>
    <xf numFmtId="37" fontId="4" fillId="5" borderId="0" xfId="2" applyNumberFormat="1" applyFont="1" applyFill="1"/>
    <xf numFmtId="37" fontId="4" fillId="4" borderId="3" xfId="2" applyNumberFormat="1" applyFont="1" applyFill="1" applyBorder="1"/>
    <xf numFmtId="0" fontId="2" fillId="0" borderId="0" xfId="2" applyFont="1"/>
    <xf numFmtId="0" fontId="4" fillId="0" borderId="0" xfId="2" applyFont="1" applyAlignment="1"/>
    <xf numFmtId="44" fontId="4" fillId="3" borderId="0" xfId="1" applyFont="1" applyFill="1"/>
    <xf numFmtId="44" fontId="4" fillId="6" borderId="0" xfId="1" applyFont="1" applyFill="1"/>
    <xf numFmtId="44" fontId="4" fillId="3" borderId="0" xfId="2" applyNumberFormat="1" applyFont="1" applyFill="1" applyBorder="1"/>
  </cellXfs>
  <cellStyles count="14">
    <cellStyle name="Currency" xfId="1" builtinId="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Normal_REVPROJ.XLS" xfId="2"/>
    <cellStyle name="Normal_SALPERS.XLS"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year-projection.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INSTRUCTIONS"/>
      <sheetName val="COMPS"/>
      <sheetName val="REVENUE"/>
      <sheetName val="COST OF REV"/>
      <sheetName val="OPER EXP"/>
      <sheetName val="PERSONNEL"/>
      <sheetName val="EXTRA"/>
      <sheetName val="TAXES"/>
      <sheetName val="PROP &amp; EQUIP"/>
      <sheetName val="WORKCAP"/>
      <sheetName val="FUNDING"/>
      <sheetName val="INCOME"/>
      <sheetName val="BALANCE"/>
      <sheetName val="CASHFLOW"/>
      <sheetName val="BREAKEVEN"/>
      <sheetName val="INCOME-MOS"/>
      <sheetName val="CASHFLOW-MOS"/>
      <sheetName val="SUMMARY"/>
      <sheetName val="VAL-1"/>
      <sheetName val="VAL-2"/>
    </sheetNames>
    <sheetDataSet>
      <sheetData sheetId="0" refreshError="1"/>
      <sheetData sheetId="1" refreshError="1"/>
      <sheetData sheetId="2">
        <row r="1">
          <cell r="A1" t="str">
            <v>DCBA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tabSelected="1" workbookViewId="0">
      <selection activeCell="B12" sqref="B12"/>
    </sheetView>
  </sheetViews>
  <sheetFormatPr baseColWidth="10" defaultRowHeight="15" x14ac:dyDescent="0"/>
  <sheetData>
    <row r="3" spans="2:2">
      <c r="B3" t="s">
        <v>56</v>
      </c>
    </row>
    <row r="4" spans="2:2">
      <c r="B4" t="s">
        <v>57</v>
      </c>
    </row>
    <row r="6" spans="2:2">
      <c r="B6" t="s">
        <v>58</v>
      </c>
    </row>
    <row r="7" spans="2:2">
      <c r="B7" t="s">
        <v>59</v>
      </c>
    </row>
    <row r="8" spans="2:2">
      <c r="B8" t="s">
        <v>60</v>
      </c>
    </row>
    <row r="9" spans="2:2">
      <c r="B9" t="s">
        <v>62</v>
      </c>
    </row>
    <row r="11" spans="2:2">
      <c r="B11" t="s">
        <v>63</v>
      </c>
    </row>
    <row r="12" spans="2:2">
      <c r="B12" t="s">
        <v>61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
  <sheetViews>
    <sheetView workbookViewId="0">
      <selection activeCell="G7" sqref="G7"/>
    </sheetView>
  </sheetViews>
  <sheetFormatPr baseColWidth="10" defaultRowHeight="15" x14ac:dyDescent="0"/>
  <sheetData>
    <row r="1" spans="1:16" ht="21">
      <c r="A1" s="1" t="str">
        <f>[1]COMPS!A1</f>
        <v>DCBA</v>
      </c>
      <c r="B1" s="2"/>
      <c r="C1" s="3"/>
      <c r="D1" s="3"/>
      <c r="E1" s="3"/>
      <c r="F1" s="3"/>
      <c r="G1" s="3"/>
      <c r="H1" s="4" t="s">
        <v>0</v>
      </c>
      <c r="I1" s="2"/>
      <c r="J1" s="5"/>
      <c r="K1" s="5"/>
      <c r="L1" s="5"/>
      <c r="M1" s="5"/>
      <c r="N1" s="5"/>
      <c r="O1" s="5"/>
      <c r="P1" s="5"/>
    </row>
    <row r="2" spans="1:16">
      <c r="A2" s="6" t="s">
        <v>1</v>
      </c>
      <c r="B2" s="2"/>
      <c r="C2" s="2"/>
      <c r="D2" s="5"/>
      <c r="E2" s="2"/>
      <c r="F2" s="2"/>
      <c r="G2" s="2"/>
      <c r="H2" s="5"/>
      <c r="I2" s="2"/>
      <c r="J2" s="5"/>
      <c r="K2" s="5"/>
      <c r="L2" s="5"/>
      <c r="M2" s="5"/>
      <c r="N2" s="5"/>
      <c r="O2" s="5"/>
      <c r="P2" s="5"/>
    </row>
    <row r="3" spans="1:16">
      <c r="A3" s="6" t="s">
        <v>2</v>
      </c>
      <c r="B3" s="2"/>
      <c r="C3" s="3"/>
      <c r="D3" s="5"/>
      <c r="E3" s="2"/>
      <c r="F3" s="2"/>
      <c r="G3" s="2"/>
      <c r="H3" s="2"/>
      <c r="I3" s="2"/>
      <c r="J3" s="5"/>
      <c r="K3" s="5"/>
      <c r="L3" s="5"/>
      <c r="M3" s="5"/>
      <c r="N3" s="5"/>
      <c r="O3" s="5"/>
      <c r="P3" s="5"/>
    </row>
    <row r="4" spans="1:16">
      <c r="A4" s="7" t="s">
        <v>3</v>
      </c>
      <c r="B4" s="2"/>
      <c r="C4" s="2"/>
      <c r="D4" s="8"/>
      <c r="E4" s="2"/>
      <c r="F4" s="2"/>
      <c r="G4" s="2"/>
      <c r="H4" s="2"/>
      <c r="I4" s="2"/>
      <c r="J4" s="5"/>
      <c r="K4" s="5"/>
      <c r="L4" s="5"/>
      <c r="M4" s="5"/>
      <c r="N4" s="5"/>
      <c r="O4" s="5"/>
      <c r="P4" s="5"/>
    </row>
    <row r="5" spans="1:16">
      <c r="A5" s="2"/>
      <c r="B5" s="9"/>
      <c r="C5" s="10" t="s">
        <v>4</v>
      </c>
      <c r="D5" s="10" t="s">
        <v>5</v>
      </c>
      <c r="E5" s="10" t="s">
        <v>6</v>
      </c>
      <c r="F5" s="10" t="s">
        <v>7</v>
      </c>
      <c r="G5" s="10" t="s">
        <v>8</v>
      </c>
      <c r="H5" s="5"/>
      <c r="I5" s="5"/>
      <c r="J5" s="5"/>
      <c r="K5" s="11" t="s">
        <v>9</v>
      </c>
      <c r="L5" s="5" t="s">
        <v>10</v>
      </c>
      <c r="M5" s="5"/>
      <c r="N5" s="5"/>
      <c r="O5" s="11"/>
      <c r="P5" s="5"/>
    </row>
    <row r="6" spans="1:16">
      <c r="A6" s="2" t="s">
        <v>11</v>
      </c>
      <c r="B6" s="2"/>
      <c r="C6" s="2"/>
      <c r="D6" s="2"/>
      <c r="E6" s="2"/>
      <c r="F6" s="2"/>
      <c r="G6" s="2"/>
      <c r="H6" s="5"/>
      <c r="I6" s="5"/>
      <c r="J6" s="5"/>
      <c r="K6" s="5">
        <v>2.4</v>
      </c>
      <c r="L6" s="5">
        <f>(1+$K$6)^(1/4)-1</f>
        <v>0.35790606871704389</v>
      </c>
      <c r="M6" s="5"/>
      <c r="N6" s="5"/>
      <c r="O6" s="5"/>
      <c r="P6" s="5"/>
    </row>
    <row r="7" spans="1:16">
      <c r="A7" s="12" t="s">
        <v>12</v>
      </c>
      <c r="B7" s="3"/>
      <c r="C7" s="13">
        <v>0</v>
      </c>
      <c r="D7" s="13">
        <f>$K$9</f>
        <v>4000</v>
      </c>
      <c r="E7" s="13">
        <f>D$7*($K$6+1)</f>
        <v>13600</v>
      </c>
      <c r="F7" s="13">
        <f>E$7*($K$6+1)</f>
        <v>46240</v>
      </c>
      <c r="G7" s="13">
        <f>F$7*($K$6+1)</f>
        <v>157216</v>
      </c>
      <c r="H7" s="5"/>
      <c r="I7" s="5"/>
      <c r="J7" s="5"/>
      <c r="K7" s="5"/>
      <c r="L7" s="5"/>
      <c r="M7" s="5"/>
      <c r="N7" s="5"/>
      <c r="O7" s="5"/>
      <c r="P7" s="5"/>
    </row>
    <row r="8" spans="1:16">
      <c r="A8" s="12" t="s">
        <v>13</v>
      </c>
      <c r="B8" s="3"/>
      <c r="C8" s="14"/>
      <c r="D8" s="14">
        <v>500</v>
      </c>
      <c r="E8" s="14">
        <v>500</v>
      </c>
      <c r="F8" s="14">
        <v>450</v>
      </c>
      <c r="G8" s="14">
        <v>400</v>
      </c>
      <c r="H8" s="5"/>
      <c r="I8" s="5"/>
      <c r="J8" s="5"/>
      <c r="K8" s="11" t="s">
        <v>54</v>
      </c>
      <c r="L8" s="5"/>
      <c r="M8" s="5"/>
      <c r="N8" s="5"/>
      <c r="O8" s="5"/>
      <c r="P8" s="5"/>
    </row>
    <row r="9" spans="1:16">
      <c r="A9" s="15" t="s">
        <v>14</v>
      </c>
      <c r="B9" s="3"/>
      <c r="C9" s="16">
        <f>C7*C8</f>
        <v>0</v>
      </c>
      <c r="D9" s="16">
        <f>D7*D8</f>
        <v>2000000</v>
      </c>
      <c r="E9" s="16">
        <f>E7*E8</f>
        <v>6800000</v>
      </c>
      <c r="F9" s="16">
        <f>F7*F8</f>
        <v>20808000</v>
      </c>
      <c r="G9" s="16">
        <f>G7*G8</f>
        <v>62886400</v>
      </c>
      <c r="H9" s="17"/>
      <c r="I9" s="5"/>
      <c r="J9" s="5"/>
      <c r="K9" s="5">
        <v>4000</v>
      </c>
      <c r="L9" s="5"/>
      <c r="M9" s="5"/>
      <c r="N9" s="5"/>
      <c r="O9" s="5"/>
      <c r="P9" s="5"/>
    </row>
    <row r="10" spans="1:16">
      <c r="A10" s="2" t="s">
        <v>15</v>
      </c>
      <c r="B10" s="2"/>
      <c r="C10" s="18"/>
      <c r="D10" s="18"/>
      <c r="E10" s="18"/>
      <c r="F10" s="18"/>
      <c r="G10" s="18"/>
      <c r="H10" s="5"/>
      <c r="I10" s="5"/>
      <c r="J10" s="5"/>
      <c r="K10" s="5"/>
      <c r="L10" s="5"/>
      <c r="M10" s="5"/>
      <c r="N10" s="5"/>
      <c r="O10" s="5"/>
      <c r="P10" s="5"/>
    </row>
    <row r="11" spans="1:16">
      <c r="A11" s="12" t="s">
        <v>16</v>
      </c>
      <c r="B11" s="3"/>
      <c r="C11" s="18">
        <v>0</v>
      </c>
      <c r="D11" s="14">
        <v>0</v>
      </c>
      <c r="E11" s="14">
        <v>0</v>
      </c>
      <c r="F11" s="14">
        <v>5000</v>
      </c>
      <c r="G11" s="14">
        <f>F11*(1+K15)</f>
        <v>12500</v>
      </c>
      <c r="H11" s="5"/>
      <c r="I11" s="5"/>
      <c r="J11" s="5"/>
      <c r="K11" s="11"/>
      <c r="L11" s="5"/>
      <c r="M11" s="5"/>
      <c r="N11" s="5"/>
      <c r="O11" s="5"/>
      <c r="P11" s="5"/>
    </row>
    <row r="12" spans="1:16">
      <c r="A12" s="12" t="s">
        <v>13</v>
      </c>
      <c r="B12" s="3"/>
      <c r="C12" s="19">
        <v>0</v>
      </c>
      <c r="D12" s="16">
        <v>0</v>
      </c>
      <c r="E12" s="16">
        <v>0</v>
      </c>
      <c r="F12" s="16">
        <v>2000</v>
      </c>
      <c r="G12" s="16">
        <v>2000</v>
      </c>
      <c r="H12" s="5"/>
      <c r="I12" s="5"/>
      <c r="J12" s="5"/>
      <c r="K12" s="5"/>
      <c r="L12" s="5"/>
      <c r="M12" s="5"/>
      <c r="N12" s="5"/>
      <c r="O12" s="5"/>
      <c r="P12" s="5"/>
    </row>
    <row r="13" spans="1:16">
      <c r="A13" s="15" t="s">
        <v>14</v>
      </c>
      <c r="B13" s="3"/>
      <c r="C13" s="16">
        <f>C11*C12</f>
        <v>0</v>
      </c>
      <c r="D13" s="16">
        <f>D11*D12</f>
        <v>0</v>
      </c>
      <c r="E13" s="16">
        <f>E11*E12</f>
        <v>0</v>
      </c>
      <c r="F13" s="16">
        <f>F11*F12</f>
        <v>10000000</v>
      </c>
      <c r="G13" s="16">
        <f>G11*G12</f>
        <v>25000000</v>
      </c>
      <c r="H13" s="5"/>
      <c r="I13" s="5"/>
      <c r="J13" s="5"/>
      <c r="K13" s="5"/>
      <c r="L13" s="5"/>
      <c r="M13" s="5"/>
      <c r="N13" s="5"/>
      <c r="O13" s="5"/>
      <c r="P13" s="5"/>
    </row>
    <row r="14" spans="1:16">
      <c r="A14" s="20"/>
      <c r="B14" s="3"/>
      <c r="C14" s="16"/>
      <c r="D14" s="16"/>
      <c r="E14" s="16"/>
      <c r="F14" s="16"/>
      <c r="G14" s="16"/>
      <c r="H14" s="5"/>
      <c r="I14" s="5"/>
      <c r="J14" s="5"/>
      <c r="K14" s="11" t="s">
        <v>17</v>
      </c>
      <c r="L14" s="5" t="s">
        <v>18</v>
      </c>
      <c r="M14" s="5"/>
      <c r="N14" s="5"/>
      <c r="O14" s="5"/>
      <c r="P14" s="5"/>
    </row>
    <row r="15" spans="1:16">
      <c r="A15" s="15"/>
      <c r="B15" s="3"/>
      <c r="C15" s="21"/>
      <c r="D15" s="21"/>
      <c r="E15" s="21"/>
      <c r="F15" s="21"/>
      <c r="G15" s="21"/>
      <c r="H15" s="5"/>
      <c r="I15" s="5"/>
      <c r="J15" s="5"/>
      <c r="K15" s="5">
        <v>1.5</v>
      </c>
      <c r="L15" s="5"/>
      <c r="M15" s="5"/>
      <c r="N15" s="5"/>
      <c r="O15" s="5"/>
      <c r="P15" s="5"/>
    </row>
    <row r="16" spans="1:16" ht="16" thickBot="1">
      <c r="A16" s="22" t="s">
        <v>19</v>
      </c>
      <c r="B16" s="2"/>
      <c r="C16" s="23">
        <f>C9+C13</f>
        <v>0</v>
      </c>
      <c r="D16" s="23">
        <f>D9+D13</f>
        <v>2000000</v>
      </c>
      <c r="E16" s="23">
        <f>E9+E13</f>
        <v>6800000</v>
      </c>
      <c r="F16" s="23">
        <f>F9+F13</f>
        <v>30808000</v>
      </c>
      <c r="G16" s="23">
        <f>G9+G13</f>
        <v>87886400</v>
      </c>
      <c r="H16" s="5"/>
      <c r="I16" s="5"/>
      <c r="J16" s="5"/>
      <c r="K16" s="5"/>
      <c r="L16" s="5"/>
      <c r="M16" s="5"/>
      <c r="N16" s="5"/>
      <c r="O16" s="5"/>
      <c r="P16" s="5"/>
    </row>
    <row r="17" spans="1:16" ht="16" thickTop="1">
      <c r="A17" s="22"/>
      <c r="B17" s="2"/>
      <c r="C17" s="24"/>
      <c r="D17" s="24"/>
      <c r="E17" s="24"/>
      <c r="F17" s="24"/>
      <c r="G17" s="24"/>
      <c r="H17" s="5"/>
      <c r="I17" s="5"/>
      <c r="J17" s="5"/>
      <c r="K17" s="5"/>
      <c r="L17" s="5"/>
      <c r="M17" s="5"/>
      <c r="N17" s="5"/>
      <c r="O17" s="5"/>
      <c r="P17" s="5"/>
    </row>
    <row r="18" spans="1:16">
      <c r="A18" s="2"/>
      <c r="B18" s="2"/>
      <c r="C18" s="2"/>
      <c r="D18" s="2"/>
      <c r="E18" s="2"/>
      <c r="F18" s="2"/>
      <c r="G18" s="2"/>
      <c r="H18" s="5"/>
      <c r="I18" s="5"/>
      <c r="J18" s="5"/>
      <c r="K18" s="5"/>
      <c r="L18" s="5"/>
      <c r="M18" s="5"/>
      <c r="N18" s="5"/>
      <c r="O18" s="5"/>
      <c r="P18" s="5"/>
    </row>
    <row r="19" spans="1:16">
      <c r="A19" s="2"/>
      <c r="B19" s="2"/>
      <c r="C19" s="2"/>
      <c r="D19" s="8" t="s">
        <v>20</v>
      </c>
      <c r="E19" s="25"/>
      <c r="F19" s="25"/>
      <c r="G19" s="2"/>
      <c r="H19" s="5"/>
      <c r="I19" s="5"/>
      <c r="J19" s="5"/>
      <c r="K19" s="5"/>
      <c r="L19" s="5"/>
      <c r="M19" s="5"/>
      <c r="N19" s="5"/>
      <c r="O19" s="5"/>
      <c r="P19" s="5"/>
    </row>
    <row r="20" spans="1:16">
      <c r="A20" s="2"/>
      <c r="B20" s="2"/>
      <c r="C20" s="2"/>
      <c r="D20" s="8" t="s">
        <v>3</v>
      </c>
      <c r="E20" s="25"/>
      <c r="F20" s="25"/>
      <c r="G20" s="2"/>
      <c r="H20" s="5"/>
      <c r="I20" s="5"/>
      <c r="J20" s="5"/>
      <c r="K20" s="5"/>
      <c r="L20" s="5"/>
      <c r="M20" s="5"/>
      <c r="N20" s="5"/>
      <c r="O20" s="5"/>
      <c r="P20" s="5"/>
    </row>
    <row r="21" spans="1:16">
      <c r="A21" s="22" t="s">
        <v>21</v>
      </c>
      <c r="B21" s="2"/>
      <c r="C21" s="10" t="s">
        <v>4</v>
      </c>
      <c r="D21" s="10" t="s">
        <v>5</v>
      </c>
      <c r="E21" s="10" t="s">
        <v>6</v>
      </c>
      <c r="F21" s="10" t="s">
        <v>7</v>
      </c>
      <c r="G21" s="10" t="s">
        <v>8</v>
      </c>
      <c r="H21" s="5"/>
      <c r="I21" s="5"/>
      <c r="J21" s="5"/>
      <c r="K21" s="5"/>
      <c r="L21" s="5"/>
      <c r="M21" s="5"/>
      <c r="N21" s="5"/>
      <c r="O21" s="5"/>
      <c r="P21" s="5"/>
    </row>
    <row r="22" spans="1:16">
      <c r="A22" s="2" t="s">
        <v>22</v>
      </c>
      <c r="B22" s="2"/>
      <c r="C22" s="16">
        <v>0</v>
      </c>
      <c r="D22" s="16">
        <f>D$16*0.05</f>
        <v>100000</v>
      </c>
      <c r="E22" s="16"/>
      <c r="F22" s="16"/>
      <c r="G22" s="16"/>
      <c r="H22" s="5"/>
      <c r="I22" s="5"/>
      <c r="J22" s="5"/>
      <c r="K22" s="5"/>
      <c r="L22" s="5"/>
      <c r="M22" s="5"/>
      <c r="N22" s="5"/>
      <c r="O22" s="5"/>
      <c r="P22" s="5"/>
    </row>
    <row r="23" spans="1:16">
      <c r="A23" s="2" t="s">
        <v>23</v>
      </c>
      <c r="B23" s="2"/>
      <c r="C23" s="16">
        <v>0</v>
      </c>
      <c r="D23" s="16">
        <f>D$16*0.05</f>
        <v>100000</v>
      </c>
      <c r="E23" s="16"/>
      <c r="F23" s="16"/>
      <c r="G23" s="16"/>
      <c r="H23" s="5"/>
      <c r="I23" s="5"/>
      <c r="J23" s="5"/>
      <c r="K23" s="5"/>
      <c r="L23" s="5"/>
      <c r="M23" s="5"/>
      <c r="N23" s="5"/>
      <c r="O23" s="5"/>
      <c r="P23" s="5"/>
    </row>
    <row r="24" spans="1:16">
      <c r="A24" s="2" t="s">
        <v>24</v>
      </c>
      <c r="B24" s="2"/>
      <c r="C24" s="26">
        <v>0</v>
      </c>
      <c r="D24" s="26">
        <f>D$16*0.07</f>
        <v>140000</v>
      </c>
      <c r="E24" s="26"/>
      <c r="F24" s="26"/>
      <c r="G24" s="26"/>
      <c r="H24" s="5"/>
      <c r="I24" s="5"/>
      <c r="J24" s="5"/>
      <c r="K24" s="5"/>
      <c r="L24" s="5"/>
      <c r="M24" s="5"/>
      <c r="N24" s="5"/>
      <c r="O24" s="5"/>
      <c r="P24" s="5"/>
    </row>
    <row r="25" spans="1:16">
      <c r="A25" s="12" t="s">
        <v>25</v>
      </c>
      <c r="B25" s="2"/>
      <c r="C25" s="27">
        <f>SUM(C22:C24)</f>
        <v>0</v>
      </c>
      <c r="D25" s="27">
        <f>SUM(D22:D24)</f>
        <v>340000</v>
      </c>
      <c r="E25" s="16">
        <f>E$16/(4+6*$L$6+4*$L$6^2+$L$6^3)</f>
        <v>1014067.1946982916</v>
      </c>
      <c r="F25" s="16">
        <f t="shared" ref="F25:G25" si="0">F$16/(4+6*$L$6+4*$L$6^2+$L$6^3)</f>
        <v>4594320.9020977896</v>
      </c>
      <c r="G25" s="16">
        <f t="shared" si="0"/>
        <v>13106281.632372344</v>
      </c>
      <c r="H25" s="5"/>
      <c r="I25" s="5"/>
      <c r="J25" s="5"/>
      <c r="K25" s="5"/>
      <c r="L25" s="5"/>
      <c r="M25" s="5"/>
      <c r="N25" s="5"/>
      <c r="O25" s="5"/>
      <c r="P25" s="5"/>
    </row>
    <row r="26" spans="1:16">
      <c r="A26" s="2" t="s">
        <v>26</v>
      </c>
      <c r="B26" s="2"/>
      <c r="C26" s="16">
        <v>0</v>
      </c>
      <c r="D26" s="16">
        <f>D$16*0.06</f>
        <v>120000</v>
      </c>
      <c r="E26" s="16"/>
      <c r="F26" s="16"/>
      <c r="G26" s="16"/>
      <c r="H26" s="5"/>
      <c r="I26" s="5"/>
      <c r="J26" s="5"/>
      <c r="K26" s="5"/>
      <c r="L26" s="5"/>
      <c r="M26" s="5"/>
      <c r="N26" s="5"/>
      <c r="O26" s="5"/>
      <c r="P26" s="5"/>
    </row>
    <row r="27" spans="1:16">
      <c r="A27" s="2" t="s">
        <v>27</v>
      </c>
      <c r="B27" s="2"/>
      <c r="C27" s="16">
        <v>0</v>
      </c>
      <c r="D27" s="16">
        <f>D$16*0.07</f>
        <v>140000</v>
      </c>
      <c r="E27" s="16"/>
      <c r="F27" s="16"/>
      <c r="G27" s="16"/>
      <c r="H27" s="2"/>
      <c r="I27" s="5"/>
      <c r="J27" s="5"/>
      <c r="K27" s="5"/>
      <c r="L27" s="5"/>
      <c r="M27" s="5"/>
      <c r="N27" s="5"/>
      <c r="O27" s="5"/>
      <c r="P27" s="5"/>
    </row>
    <row r="28" spans="1:16">
      <c r="A28" s="2" t="s">
        <v>28</v>
      </c>
      <c r="B28" s="2"/>
      <c r="C28" s="26">
        <v>0</v>
      </c>
      <c r="D28" s="26">
        <f>D$16*0.07</f>
        <v>140000</v>
      </c>
      <c r="E28" s="26"/>
      <c r="F28" s="26"/>
      <c r="G28" s="26"/>
      <c r="H28" s="5"/>
      <c r="I28" s="5"/>
      <c r="J28" s="5"/>
      <c r="K28" s="5"/>
      <c r="L28" s="5"/>
      <c r="M28" s="5"/>
      <c r="N28" s="5"/>
      <c r="O28" s="5"/>
      <c r="P28" s="5"/>
    </row>
    <row r="29" spans="1:16">
      <c r="A29" s="12" t="s">
        <v>29</v>
      </c>
      <c r="B29" s="2"/>
      <c r="C29" s="27">
        <f>SUM(C26:C28)</f>
        <v>0</v>
      </c>
      <c r="D29" s="27">
        <f>SUM(D26:D28)</f>
        <v>400000</v>
      </c>
      <c r="E29" s="16">
        <f>E25*(1+$L$6)</f>
        <v>1377007.9977676782</v>
      </c>
      <c r="F29" s="16">
        <f t="shared" ref="F29:G29" si="1">F25*(1+$L$6)</f>
        <v>6238656.2345921518</v>
      </c>
      <c r="G29" s="16">
        <f t="shared" si="1"/>
        <v>17797099.366913129</v>
      </c>
      <c r="H29" s="5"/>
      <c r="I29" s="5"/>
      <c r="J29" s="5"/>
      <c r="K29" s="5"/>
      <c r="L29" s="5"/>
      <c r="M29" s="5"/>
      <c r="N29" s="5"/>
      <c r="O29" s="5"/>
      <c r="P29" s="5"/>
    </row>
    <row r="30" spans="1:16">
      <c r="A30" s="2" t="s">
        <v>30</v>
      </c>
      <c r="B30" s="2"/>
      <c r="C30" s="16">
        <v>0</v>
      </c>
      <c r="D30" s="16">
        <f>D$16*0.08</f>
        <v>160000</v>
      </c>
      <c r="E30" s="16"/>
      <c r="F30" s="16"/>
      <c r="G30" s="16"/>
      <c r="H30" s="5"/>
      <c r="I30" s="5"/>
      <c r="J30" s="5"/>
      <c r="K30" s="5"/>
      <c r="L30" s="5"/>
      <c r="M30" s="5"/>
      <c r="N30" s="5"/>
      <c r="O30" s="5"/>
      <c r="P30" s="5"/>
    </row>
    <row r="31" spans="1:16">
      <c r="A31" s="2" t="s">
        <v>31</v>
      </c>
      <c r="B31" s="2"/>
      <c r="C31" s="16">
        <v>0</v>
      </c>
      <c r="D31" s="16">
        <f>D$16*0.1</f>
        <v>200000</v>
      </c>
      <c r="E31" s="16"/>
      <c r="F31" s="16"/>
      <c r="G31" s="16"/>
      <c r="H31" s="5"/>
      <c r="I31" s="5"/>
      <c r="J31" s="5"/>
      <c r="K31" s="5"/>
      <c r="L31" s="5"/>
      <c r="M31" s="5"/>
      <c r="N31" s="5"/>
      <c r="O31" s="5"/>
      <c r="P31" s="5"/>
    </row>
    <row r="32" spans="1:16">
      <c r="A32" s="2" t="s">
        <v>32</v>
      </c>
      <c r="B32" s="2"/>
      <c r="C32" s="26">
        <v>0</v>
      </c>
      <c r="D32" s="26">
        <f>D$16*0.1</f>
        <v>200000</v>
      </c>
      <c r="E32" s="26"/>
      <c r="F32" s="26"/>
      <c r="G32" s="26"/>
      <c r="H32" s="5"/>
      <c r="I32" s="5"/>
      <c r="J32" s="5"/>
      <c r="K32" s="5"/>
      <c r="L32" s="5"/>
      <c r="M32" s="5"/>
      <c r="N32" s="5"/>
      <c r="O32" s="5"/>
      <c r="P32" s="5"/>
    </row>
    <row r="33" spans="1:16">
      <c r="A33" s="12" t="s">
        <v>33</v>
      </c>
      <c r="B33" s="2"/>
      <c r="C33" s="27">
        <f>SUM(C30:C32)</f>
        <v>0</v>
      </c>
      <c r="D33" s="27">
        <f>SUM(D30:D32)</f>
        <v>560000</v>
      </c>
      <c r="E33" s="16">
        <f>E29*(1+$L$6)</f>
        <v>1869847.5168406358</v>
      </c>
      <c r="F33" s="16">
        <f t="shared" ref="F33:G33" si="2">F29*(1+$L$6)</f>
        <v>8471509.1615921054</v>
      </c>
      <c r="G33" s="16">
        <f t="shared" si="2"/>
        <v>24166789.235891595</v>
      </c>
      <c r="H33" s="5"/>
      <c r="I33" s="5"/>
      <c r="J33" s="5"/>
      <c r="K33" s="5"/>
      <c r="L33" s="5"/>
      <c r="M33" s="5"/>
      <c r="N33" s="5"/>
      <c r="O33" s="5"/>
      <c r="P33" s="5"/>
    </row>
    <row r="34" spans="1:16">
      <c r="A34" s="2" t="s">
        <v>34</v>
      </c>
      <c r="B34" s="2"/>
      <c r="C34" s="16">
        <v>0</v>
      </c>
      <c r="D34" s="16">
        <f>D$16*0.11</f>
        <v>220000</v>
      </c>
      <c r="E34" s="16"/>
      <c r="F34" s="16"/>
      <c r="G34" s="16"/>
      <c r="H34" s="5"/>
      <c r="I34" s="5"/>
      <c r="J34" s="5"/>
      <c r="K34" s="5"/>
      <c r="L34" s="5"/>
      <c r="M34" s="5"/>
      <c r="N34" s="5"/>
      <c r="O34" s="5"/>
      <c r="P34" s="5"/>
    </row>
    <row r="35" spans="1:16">
      <c r="A35" s="2" t="s">
        <v>35</v>
      </c>
      <c r="B35" s="2"/>
      <c r="C35" s="16">
        <v>0</v>
      </c>
      <c r="D35" s="16">
        <f>D$16*0.12</f>
        <v>240000</v>
      </c>
      <c r="E35" s="16"/>
      <c r="F35" s="16"/>
      <c r="G35" s="16"/>
      <c r="H35" s="5"/>
      <c r="I35" s="5"/>
      <c r="J35" s="5"/>
      <c r="K35" s="5"/>
      <c r="L35" s="5"/>
      <c r="M35" s="5"/>
      <c r="N35" s="5"/>
      <c r="O35" s="5"/>
      <c r="P35" s="5"/>
    </row>
    <row r="36" spans="1:16">
      <c r="A36" s="2" t="s">
        <v>36</v>
      </c>
      <c r="B36" s="2"/>
      <c r="C36" s="16">
        <v>0</v>
      </c>
      <c r="D36" s="26">
        <f>D$16*0.12</f>
        <v>240000</v>
      </c>
      <c r="E36" s="26"/>
      <c r="F36" s="26"/>
      <c r="G36" s="26"/>
      <c r="H36" s="5"/>
      <c r="I36" s="5"/>
      <c r="J36" s="5"/>
      <c r="K36" s="5"/>
      <c r="L36" s="5"/>
      <c r="M36" s="5"/>
      <c r="N36" s="5"/>
      <c r="O36" s="5"/>
      <c r="P36" s="5"/>
    </row>
    <row r="37" spans="1:16">
      <c r="A37" s="12" t="s">
        <v>37</v>
      </c>
      <c r="B37" s="2"/>
      <c r="C37" s="27">
        <f>SUM(C34:C36)</f>
        <v>0</v>
      </c>
      <c r="D37" s="27">
        <f>SUM(D34:D36)</f>
        <v>700000</v>
      </c>
      <c r="E37" s="16">
        <f>E33*(1+$L$6)</f>
        <v>2539077.2906933944</v>
      </c>
      <c r="F37" s="16">
        <f t="shared" ref="F37:G37" si="3">F33*(1+$L$6)</f>
        <v>11503513.701717956</v>
      </c>
      <c r="G37" s="16">
        <f t="shared" si="3"/>
        <v>32816229.76482293</v>
      </c>
      <c r="H37" s="5"/>
      <c r="I37" s="5"/>
      <c r="J37" s="5"/>
      <c r="K37" s="5"/>
      <c r="L37" s="5"/>
      <c r="M37" s="5"/>
      <c r="N37" s="5"/>
      <c r="O37" s="5"/>
      <c r="P37" s="5"/>
    </row>
    <row r="38" spans="1:16" ht="16" thickBot="1">
      <c r="A38" s="15" t="s">
        <v>38</v>
      </c>
      <c r="B38" s="2"/>
      <c r="C38" s="28">
        <f>C25+C29+C33+C37</f>
        <v>0</v>
      </c>
      <c r="D38" s="28">
        <f>D25+D29+D33+D37</f>
        <v>2000000</v>
      </c>
      <c r="E38" s="28">
        <f>SUM(E25+E29+E33+E37)</f>
        <v>6800000</v>
      </c>
      <c r="F38" s="28">
        <f>F25+F29+F33+F37</f>
        <v>30808000.000000007</v>
      </c>
      <c r="G38" s="28">
        <f>G25+G29+G33+G37</f>
        <v>87886400</v>
      </c>
      <c r="H38" s="5"/>
      <c r="I38" s="5"/>
      <c r="J38" s="5"/>
      <c r="K38" s="5"/>
      <c r="L38" s="5"/>
      <c r="M38" s="5"/>
      <c r="N38" s="5"/>
      <c r="O38" s="5"/>
      <c r="P38" s="5"/>
    </row>
    <row r="39" spans="1:16">
      <c r="A39" s="2"/>
      <c r="B39" s="2"/>
      <c r="C39" s="2"/>
      <c r="D39" s="2"/>
      <c r="E39" s="2"/>
      <c r="F39" s="2"/>
      <c r="G39" s="2"/>
      <c r="H39" s="5"/>
      <c r="I39" s="5"/>
      <c r="J39" s="5"/>
      <c r="K39" s="5"/>
      <c r="L39" s="5"/>
      <c r="M39" s="5"/>
      <c r="N39" s="5"/>
      <c r="O39" s="5"/>
      <c r="P39" s="5"/>
    </row>
    <row r="40" spans="1:16">
      <c r="A40" s="2" t="s">
        <v>39</v>
      </c>
      <c r="B40" s="2"/>
      <c r="C40" s="5"/>
      <c r="D40" s="5"/>
      <c r="E40" s="5"/>
      <c r="F40" s="5"/>
      <c r="G40" s="5"/>
      <c r="H40" s="5"/>
      <c r="I40" s="5"/>
      <c r="J40" s="5"/>
      <c r="K40" s="5"/>
      <c r="L40" s="5"/>
      <c r="M40" s="5"/>
      <c r="N40" s="5"/>
      <c r="O40" s="5"/>
      <c r="P40" s="5"/>
    </row>
    <row r="41" spans="1:16">
      <c r="A41" s="12" t="s">
        <v>40</v>
      </c>
      <c r="B41" s="29"/>
      <c r="C41" s="27">
        <f>C16/12</f>
        <v>0</v>
      </c>
      <c r="D41" s="27">
        <f>D16/12</f>
        <v>166666.66666666666</v>
      </c>
      <c r="E41" s="27">
        <f>E16/12</f>
        <v>566666.66666666663</v>
      </c>
      <c r="F41" s="27">
        <f>F16/12</f>
        <v>2567333.3333333335</v>
      </c>
      <c r="G41" s="27">
        <f>G16/12</f>
        <v>7323866.666666667</v>
      </c>
      <c r="H41" s="5"/>
      <c r="I41" s="5"/>
      <c r="J41" s="5"/>
      <c r="K41" s="5"/>
      <c r="L41" s="5"/>
      <c r="M41" s="5"/>
      <c r="N41" s="5"/>
      <c r="O41" s="5"/>
      <c r="P41" s="5"/>
    </row>
    <row r="42" spans="1:16">
      <c r="A42" s="12" t="s">
        <v>41</v>
      </c>
      <c r="B42" s="29"/>
      <c r="C42" s="27">
        <f>C16/4</f>
        <v>0</v>
      </c>
      <c r="D42" s="27">
        <f>D16/4</f>
        <v>500000</v>
      </c>
      <c r="E42" s="27">
        <f>E16/4</f>
        <v>1700000</v>
      </c>
      <c r="F42" s="27">
        <f>F16/4</f>
        <v>7702000</v>
      </c>
      <c r="G42" s="27">
        <f>G16/4</f>
        <v>21971600</v>
      </c>
      <c r="H42" s="2"/>
      <c r="I42" s="2"/>
      <c r="J42" s="2"/>
      <c r="K42" s="2"/>
      <c r="L42" s="2"/>
      <c r="M42" s="2"/>
      <c r="N42" s="2"/>
      <c r="O42" s="5"/>
      <c r="P42" s="5"/>
    </row>
    <row r="43" spans="1:16">
      <c r="A43" s="2"/>
      <c r="B43" s="2"/>
      <c r="C43" s="2"/>
      <c r="D43" s="2"/>
      <c r="E43" s="2"/>
      <c r="F43" s="2"/>
      <c r="G43" s="2"/>
      <c r="H43" s="5"/>
      <c r="I43" s="5"/>
      <c r="J43" s="5"/>
      <c r="K43" s="5"/>
      <c r="L43" s="5"/>
      <c r="M43" s="5"/>
      <c r="N43" s="5"/>
      <c r="O43" s="5"/>
      <c r="P43" s="5"/>
    </row>
    <row r="44" spans="1:16">
      <c r="A44" s="2"/>
      <c r="B44" s="2"/>
      <c r="C44" s="2"/>
      <c r="D44" s="2"/>
      <c r="E44" s="2"/>
      <c r="F44" s="2"/>
      <c r="G44" s="2"/>
      <c r="H44" s="5"/>
      <c r="I44" s="5"/>
      <c r="J44" s="5"/>
      <c r="K44" s="5"/>
      <c r="L44" s="5"/>
      <c r="M44" s="5"/>
      <c r="N44" s="5"/>
      <c r="O44" s="5"/>
      <c r="P44" s="5"/>
    </row>
    <row r="45" spans="1:16">
      <c r="A45" s="2"/>
      <c r="B45" s="2"/>
      <c r="C45" s="2"/>
      <c r="D45" s="2"/>
      <c r="E45" s="2"/>
      <c r="F45" s="2"/>
      <c r="G45" s="2"/>
      <c r="H45" s="5"/>
      <c r="I45" s="5"/>
      <c r="J45" s="5"/>
      <c r="K45" s="5"/>
      <c r="L45" s="5"/>
      <c r="M45" s="5"/>
      <c r="N45" s="5"/>
      <c r="O45" s="5"/>
      <c r="P45" s="5"/>
    </row>
    <row r="46" spans="1:16">
      <c r="A46" s="2"/>
      <c r="B46" s="2"/>
      <c r="C46" s="2"/>
      <c r="D46" s="2"/>
      <c r="E46" s="2"/>
      <c r="F46" s="2"/>
      <c r="G46" s="2"/>
      <c r="H46" s="5"/>
      <c r="I46" s="5"/>
      <c r="J46" s="5"/>
      <c r="K46" s="5"/>
      <c r="L46" s="5"/>
      <c r="M46" s="5"/>
      <c r="N46" s="5"/>
      <c r="O46" s="5"/>
      <c r="P46" s="5"/>
    </row>
    <row r="47" spans="1:16">
      <c r="A47" s="2"/>
      <c r="B47" s="2"/>
      <c r="C47" s="2"/>
      <c r="D47" s="2"/>
      <c r="E47" s="2"/>
      <c r="F47" s="2"/>
      <c r="G47" s="2"/>
      <c r="H47" s="5"/>
      <c r="I47" s="5"/>
      <c r="J47" s="5"/>
      <c r="K47" s="5"/>
      <c r="L47" s="5"/>
      <c r="M47" s="5"/>
      <c r="N47" s="5"/>
      <c r="O47" s="5"/>
      <c r="P47" s="5"/>
    </row>
    <row r="48" spans="1:16">
      <c r="A48" s="2"/>
      <c r="B48" s="2"/>
      <c r="C48" s="2"/>
      <c r="D48" s="2"/>
      <c r="E48" s="2"/>
      <c r="F48" s="2"/>
      <c r="G48" s="2"/>
      <c r="H48" s="5"/>
      <c r="I48" s="5"/>
      <c r="J48" s="5"/>
      <c r="K48" s="5"/>
      <c r="L48" s="5"/>
      <c r="M48" s="5"/>
      <c r="N48" s="5"/>
      <c r="O48" s="5"/>
      <c r="P48" s="5"/>
    </row>
    <row r="49" spans="1:16">
      <c r="A49" s="2"/>
      <c r="B49" s="2"/>
      <c r="C49" s="2"/>
      <c r="D49" s="2"/>
      <c r="E49" s="2"/>
      <c r="F49" s="2"/>
      <c r="G49" s="2"/>
      <c r="H49" s="5"/>
      <c r="I49" s="5"/>
      <c r="J49" s="5"/>
      <c r="K49" s="5"/>
      <c r="L49" s="5"/>
      <c r="M49" s="5"/>
      <c r="N49" s="5"/>
      <c r="O49" s="5"/>
      <c r="P49" s="5"/>
    </row>
    <row r="50" spans="1:16">
      <c r="A50" s="2"/>
      <c r="B50" s="2"/>
      <c r="C50" s="2"/>
      <c r="D50" s="2"/>
      <c r="E50" s="2"/>
      <c r="F50" s="2"/>
      <c r="G50" s="2"/>
      <c r="H50" s="5"/>
      <c r="I50" s="5"/>
      <c r="J50" s="5"/>
      <c r="K50" s="5"/>
      <c r="L50" s="5"/>
      <c r="M50" s="5"/>
      <c r="N50" s="5"/>
      <c r="O50" s="5"/>
      <c r="P50" s="5"/>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2" workbookViewId="0">
      <selection activeCell="D3" sqref="D3"/>
    </sheetView>
  </sheetViews>
  <sheetFormatPr baseColWidth="10" defaultRowHeight="15" x14ac:dyDescent="0"/>
  <cols>
    <col min="2" max="2" width="14.1640625" customWidth="1"/>
    <col min="3" max="3" width="11.6640625" bestFit="1" customWidth="1"/>
    <col min="4" max="5" width="13.1640625" bestFit="1" customWidth="1"/>
    <col min="6" max="6" width="13.83203125" customWidth="1"/>
    <col min="7" max="7" width="14" bestFit="1" customWidth="1"/>
  </cols>
  <sheetData>
    <row r="1" spans="1:7" ht="21">
      <c r="A1" s="1" t="str">
        <f>[1]COMPS!A1</f>
        <v>DCBA</v>
      </c>
      <c r="B1" s="2"/>
      <c r="C1" s="3"/>
      <c r="D1" s="3"/>
      <c r="E1" s="3"/>
      <c r="F1" s="3"/>
      <c r="G1" s="3"/>
    </row>
    <row r="2" spans="1:7">
      <c r="A2" s="6" t="s">
        <v>42</v>
      </c>
      <c r="B2" s="2"/>
      <c r="C2" s="2"/>
      <c r="D2" s="5"/>
      <c r="E2" s="2"/>
      <c r="F2" s="2"/>
      <c r="G2" s="2"/>
    </row>
    <row r="3" spans="1:7">
      <c r="A3" s="6" t="s">
        <v>2</v>
      </c>
      <c r="B3" s="2"/>
      <c r="C3" s="3"/>
      <c r="D3" s="5"/>
      <c r="E3" s="2"/>
      <c r="F3" s="2"/>
      <c r="G3" s="2"/>
    </row>
    <row r="4" spans="1:7">
      <c r="A4" s="7" t="s">
        <v>3</v>
      </c>
      <c r="B4" s="2"/>
      <c r="C4" s="2"/>
      <c r="D4" s="8"/>
      <c r="E4" s="2"/>
      <c r="F4" s="2"/>
      <c r="G4" s="2"/>
    </row>
    <row r="5" spans="1:7">
      <c r="A5" s="2"/>
      <c r="B5" s="9"/>
      <c r="C5" s="10" t="s">
        <v>4</v>
      </c>
      <c r="D5" s="10" t="s">
        <v>5</v>
      </c>
      <c r="E5" s="10" t="s">
        <v>6</v>
      </c>
      <c r="F5" s="10" t="s">
        <v>7</v>
      </c>
      <c r="G5" s="10" t="s">
        <v>8</v>
      </c>
    </row>
    <row r="6" spans="1:7">
      <c r="A6" s="12" t="s">
        <v>46</v>
      </c>
      <c r="B6" s="2"/>
      <c r="C6" s="32">
        <v>150</v>
      </c>
      <c r="D6" s="32">
        <v>140</v>
      </c>
      <c r="E6" s="32">
        <v>120</v>
      </c>
      <c r="F6" s="32">
        <v>110</v>
      </c>
      <c r="G6" s="32">
        <v>100</v>
      </c>
    </row>
    <row r="7" spans="1:7">
      <c r="A7" s="12" t="s">
        <v>12</v>
      </c>
      <c r="B7" s="3"/>
      <c r="C7" s="13">
        <f>Revenues!C$7</f>
        <v>0</v>
      </c>
      <c r="D7" s="13">
        <f>Revenues!D$7</f>
        <v>4000</v>
      </c>
      <c r="E7" s="13">
        <f>Revenues!E$7</f>
        <v>13600</v>
      </c>
      <c r="F7" s="13">
        <f>Revenues!F$7</f>
        <v>46240</v>
      </c>
      <c r="G7" s="13">
        <f>Revenues!G$7</f>
        <v>157216</v>
      </c>
    </row>
    <row r="8" spans="1:7">
      <c r="A8" s="30" t="s">
        <v>43</v>
      </c>
      <c r="B8" s="3"/>
      <c r="C8" s="18">
        <f>C$7*C$6</f>
        <v>0</v>
      </c>
      <c r="D8" s="18">
        <f t="shared" ref="D8:G8" si="0">D$7*D$6</f>
        <v>560000</v>
      </c>
      <c r="E8" s="18">
        <f t="shared" si="0"/>
        <v>1632000</v>
      </c>
      <c r="F8" s="18">
        <f t="shared" si="0"/>
        <v>5086400</v>
      </c>
      <c r="G8" s="18">
        <f t="shared" si="0"/>
        <v>15721600</v>
      </c>
    </row>
    <row r="9" spans="1:7">
      <c r="A9" s="12" t="s">
        <v>47</v>
      </c>
      <c r="B9" s="2"/>
      <c r="C9" s="32">
        <v>0</v>
      </c>
      <c r="D9" s="32">
        <v>0</v>
      </c>
      <c r="E9" s="32">
        <v>0</v>
      </c>
      <c r="F9" s="32">
        <v>300</v>
      </c>
      <c r="G9" s="32">
        <v>300</v>
      </c>
    </row>
    <row r="10" spans="1:7">
      <c r="A10" s="12" t="s">
        <v>12</v>
      </c>
      <c r="B10" s="3"/>
      <c r="C10" s="13">
        <f>Revenues!C11</f>
        <v>0</v>
      </c>
      <c r="D10" s="13">
        <f>Revenues!D11</f>
        <v>0</v>
      </c>
      <c r="E10" s="13">
        <f>Revenues!E11</f>
        <v>0</v>
      </c>
      <c r="F10" s="13">
        <f>Revenues!F11</f>
        <v>5000</v>
      </c>
      <c r="G10" s="13">
        <f>Revenues!G11</f>
        <v>12500</v>
      </c>
    </row>
    <row r="11" spans="1:7">
      <c r="A11" s="30" t="s">
        <v>43</v>
      </c>
      <c r="B11" s="3"/>
      <c r="C11" s="18">
        <f>C$9*C$10</f>
        <v>0</v>
      </c>
      <c r="D11" s="18">
        <f t="shared" ref="D11:G11" si="1">D$9*D$10</f>
        <v>0</v>
      </c>
      <c r="E11" s="18">
        <f t="shared" si="1"/>
        <v>0</v>
      </c>
      <c r="F11" s="18">
        <f t="shared" si="1"/>
        <v>1500000</v>
      </c>
      <c r="G11" s="18">
        <f t="shared" si="1"/>
        <v>3750000</v>
      </c>
    </row>
    <row r="12" spans="1:7">
      <c r="A12" s="12" t="s">
        <v>44</v>
      </c>
      <c r="B12" s="3"/>
      <c r="C12" s="16">
        <v>5</v>
      </c>
      <c r="D12" s="16">
        <v>10</v>
      </c>
      <c r="E12" s="16">
        <v>20</v>
      </c>
      <c r="F12" s="16">
        <v>30</v>
      </c>
      <c r="G12" s="16">
        <v>35</v>
      </c>
    </row>
    <row r="13" spans="1:7">
      <c r="A13" s="12" t="s">
        <v>45</v>
      </c>
      <c r="B13" s="2"/>
      <c r="C13" s="18">
        <v>50000</v>
      </c>
      <c r="D13" s="18">
        <v>80000</v>
      </c>
      <c r="E13" s="18">
        <v>80000</v>
      </c>
      <c r="F13" s="18">
        <v>70000</v>
      </c>
      <c r="G13" s="18">
        <v>70000</v>
      </c>
    </row>
    <row r="14" spans="1:7">
      <c r="A14" s="30" t="s">
        <v>48</v>
      </c>
      <c r="B14" s="3"/>
      <c r="C14" s="18">
        <f>C13*C12</f>
        <v>250000</v>
      </c>
      <c r="D14" s="18">
        <f t="shared" ref="D14:G14" si="2">D13*D12</f>
        <v>800000</v>
      </c>
      <c r="E14" s="18">
        <f t="shared" si="2"/>
        <v>1600000</v>
      </c>
      <c r="F14" s="18">
        <f t="shared" si="2"/>
        <v>2100000</v>
      </c>
      <c r="G14" s="18">
        <f t="shared" si="2"/>
        <v>2450000</v>
      </c>
    </row>
    <row r="15" spans="1:7">
      <c r="A15" s="30" t="s">
        <v>50</v>
      </c>
      <c r="B15" s="3"/>
      <c r="C15" s="31">
        <v>35</v>
      </c>
      <c r="D15" s="31">
        <v>35</v>
      </c>
      <c r="E15" s="31">
        <v>35</v>
      </c>
      <c r="F15" s="31">
        <v>35</v>
      </c>
      <c r="G15" s="31">
        <v>35</v>
      </c>
    </row>
    <row r="16" spans="1:7">
      <c r="A16" s="20" t="s">
        <v>51</v>
      </c>
      <c r="B16" s="3"/>
      <c r="C16" s="16">
        <v>200</v>
      </c>
      <c r="D16" s="16">
        <v>200</v>
      </c>
      <c r="E16" s="16">
        <v>200</v>
      </c>
      <c r="F16" s="16">
        <v>200</v>
      </c>
      <c r="G16" s="16">
        <v>200</v>
      </c>
    </row>
    <row r="17" spans="1:7">
      <c r="A17" s="20" t="s">
        <v>52</v>
      </c>
      <c r="B17" s="3"/>
      <c r="C17" s="16">
        <f>C15*C16*C12</f>
        <v>35000</v>
      </c>
      <c r="D17" s="16">
        <f t="shared" ref="D17:G17" si="3">D15*D16*D12</f>
        <v>70000</v>
      </c>
      <c r="E17" s="16">
        <f t="shared" si="3"/>
        <v>140000</v>
      </c>
      <c r="F17" s="16">
        <f t="shared" si="3"/>
        <v>210000</v>
      </c>
      <c r="G17" s="16">
        <f t="shared" si="3"/>
        <v>245000</v>
      </c>
    </row>
    <row r="18" spans="1:7">
      <c r="A18" s="20" t="s">
        <v>55</v>
      </c>
      <c r="B18" s="3"/>
      <c r="C18" s="16">
        <v>100000</v>
      </c>
      <c r="D18" s="16">
        <v>200000</v>
      </c>
      <c r="E18" s="16">
        <v>100000</v>
      </c>
      <c r="F18" s="16">
        <v>2000000</v>
      </c>
      <c r="G18" s="16">
        <v>5000000</v>
      </c>
    </row>
    <row r="19" spans="1:7">
      <c r="A19" s="15" t="s">
        <v>53</v>
      </c>
      <c r="B19" s="3"/>
      <c r="C19" s="33">
        <f>C8+C11+C14+C17+C18</f>
        <v>385000</v>
      </c>
      <c r="D19" s="33">
        <f t="shared" ref="D19:G19" si="4">D8+D11+D14+D17+D18</f>
        <v>1630000</v>
      </c>
      <c r="E19" s="33">
        <f t="shared" si="4"/>
        <v>3472000</v>
      </c>
      <c r="F19" s="33">
        <f t="shared" si="4"/>
        <v>10896400</v>
      </c>
      <c r="G19" s="33">
        <f>G8+G11+G14+G17+G18</f>
        <v>27166600</v>
      </c>
    </row>
    <row r="20" spans="1:7" ht="16" thickBot="1">
      <c r="A20" s="22" t="s">
        <v>49</v>
      </c>
      <c r="B20" s="2"/>
      <c r="C20" s="23">
        <f>Revenues!C16-Costs!C19</f>
        <v>-385000</v>
      </c>
      <c r="D20" s="23">
        <f>Revenues!D16-Costs!D19</f>
        <v>370000</v>
      </c>
      <c r="E20" s="23">
        <f>Revenues!E16-Costs!E19</f>
        <v>3328000</v>
      </c>
      <c r="F20" s="23">
        <f>Revenues!F16-Costs!F19</f>
        <v>19911600</v>
      </c>
      <c r="G20" s="23">
        <f>Revenues!G16-Costs!G19</f>
        <v>60719800</v>
      </c>
    </row>
    <row r="21" spans="1:7" ht="16" thickTop="1">
      <c r="A21" s="22"/>
      <c r="B21" s="2"/>
      <c r="C21" s="24"/>
      <c r="D21" s="24"/>
      <c r="E21" s="24"/>
      <c r="F21" s="24"/>
      <c r="G21"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Assumptions</vt:lpstr>
      <vt:lpstr>Revenues</vt:lpstr>
      <vt:lpstr>Costs</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Astorino</dc:creator>
  <cp:lastModifiedBy>Troy Astorino</cp:lastModifiedBy>
  <dcterms:created xsi:type="dcterms:W3CDTF">2013-04-21T17:59:05Z</dcterms:created>
  <dcterms:modified xsi:type="dcterms:W3CDTF">2013-04-21T21:33:17Z</dcterms:modified>
</cp:coreProperties>
</file>