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COVID-19 Changes/September/"/>
    </mc:Choice>
  </mc:AlternateContent>
  <xr:revisionPtr revIDLastSave="0" documentId="13_ncr:1_{3F82E045-A637-F44A-8191-383AB41C5E20}" xr6:coauthVersionLast="46" xr6:coauthVersionMax="46" xr10:uidLastSave="{00000000-0000-0000-0000-000000000000}"/>
  <bookViews>
    <workbookView xWindow="0" yWindow="500" windowWidth="33600" windowHeight="18840" firstSheet="1" activeTab="1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" i="1" l="1"/>
  <c r="P59" i="1"/>
  <c r="O59" i="1"/>
  <c r="O26" i="4" l="1"/>
  <c r="N26" i="4"/>
  <c r="L106" i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N4" i="10" l="1"/>
  <c r="I38" i="11" s="1"/>
  <c r="I41" i="11" s="1"/>
  <c r="N33" i="5"/>
  <c r="M33" i="5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O4" i="10" l="1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12" i="4" s="1"/>
  <c r="L29" i="4"/>
  <c r="M11" i="4"/>
  <c r="M29" i="4" s="1"/>
  <c r="N11" i="4" s="1"/>
  <c r="L28" i="4"/>
  <c r="L37" i="4" s="1"/>
  <c r="L17" i="4" s="1"/>
  <c r="M10" i="4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17" i="4"/>
  <c r="N39" i="1" s="1"/>
  <c r="N38" i="1" s="1"/>
  <c r="N46" i="1"/>
  <c r="W71" i="5"/>
  <c r="V74" i="5"/>
  <c r="R38" i="1"/>
  <c r="M33" i="4"/>
  <c r="M37" i="4" s="1"/>
  <c r="AF39" i="1"/>
  <c r="L34" i="4"/>
  <c r="L38" i="4"/>
  <c r="L18" i="4" s="1"/>
  <c r="P18" i="4"/>
  <c r="O42" i="1" s="1"/>
  <c r="O18" i="4"/>
  <c r="N42" i="1" s="1"/>
  <c r="R18" i="4"/>
  <c r="Q42" i="1" s="1"/>
  <c r="M17" i="4" l="1"/>
  <c r="L39" i="1" s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0" i="4"/>
  <c r="AE42" i="1"/>
  <c r="M38" i="4"/>
  <c r="M18" i="4" s="1"/>
  <c r="L42" i="1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N37" i="4" l="1"/>
  <c r="N38" i="4" s="1"/>
  <c r="N18" i="4" s="1"/>
  <c r="M42" i="1" s="1"/>
  <c r="L88" i="1"/>
  <c r="E57" i="5" s="1"/>
  <c r="L36" i="1"/>
  <c r="M105" i="1"/>
  <c r="M107" i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L107" i="1" s="1"/>
  <c r="AE36" i="1"/>
  <c r="H49" i="2"/>
  <c r="H50" i="2" s="1"/>
  <c r="I49" i="2"/>
  <c r="I50" i="2" s="1"/>
  <c r="N17" i="4" l="1"/>
  <c r="M39" i="1" s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<sst xmlns="http://schemas.openxmlformats.org/spreadsheetml/2006/main" count="999" uniqueCount="375">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</sst>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E9" activePane="bottomRight" state="frozen"/>
      <selection pane="topRight" activeCell="C1" sqref="C1"/>
      <selection pane="bottomLeft" activeCell="A4" sqref="A4"/>
      <selection pane="bottomRight" activeCell="O38" sqref="O38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2.0221686650997883E-2</v>
      </c>
      <c r="O6" s="198">
        <f t="shared" si="0"/>
        <v>1.6584913488054021E-2</v>
      </c>
      <c r="P6" s="198">
        <f t="shared" si="0"/>
        <v>1.5901441788336301E-2</v>
      </c>
      <c r="Q6" s="198">
        <f t="shared" si="0"/>
        <v>1.673007396204973E-2</v>
      </c>
      <c r="R6" s="198">
        <f t="shared" si="0"/>
        <v>1.1020986822227741E-2</v>
      </c>
      <c r="S6" s="198">
        <f t="shared" si="0"/>
        <v>9.9767362739417997E-3</v>
      </c>
      <c r="T6" s="198">
        <f t="shared" si="0"/>
        <v>9.778036745024643E-3</v>
      </c>
      <c r="U6" s="198">
        <f t="shared" si="0"/>
        <v>1.0125144258510854E-2</v>
      </c>
      <c r="V6" s="198">
        <f t="shared" si="0"/>
        <v>1.0170928727630146E-2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1909.1908330926583</v>
      </c>
      <c r="O22" s="102">
        <f t="shared" si="12"/>
        <v>1940.8545978916857</v>
      </c>
      <c r="P22" s="102">
        <f t="shared" si="12"/>
        <v>1971.716984299685</v>
      </c>
      <c r="Q22" s="102">
        <f t="shared" si="12"/>
        <v>2004.7039552792487</v>
      </c>
      <c r="R22" s="102">
        <f t="shared" si="12"/>
        <v>2026.797771152849</v>
      </c>
      <c r="S22" s="102">
        <f t="shared" si="12"/>
        <v>2047.0185979962541</v>
      </c>
      <c r="T22" s="102">
        <f t="shared" si="12"/>
        <v>2067.0344210652102</v>
      </c>
      <c r="U22" s="102">
        <f t="shared" si="12"/>
        <v>2087.9634427658029</v>
      </c>
      <c r="V22" s="102">
        <f t="shared" ref="V22" si="13">SUM(V23:V25)</f>
        <v>2109.1999701280711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516.84430645739553</v>
      </c>
      <c r="O23" s="102">
        <f t="shared" ref="O23:V23" si="14">N23*(1+O$6)</f>
        <v>525.41612456678467</v>
      </c>
      <c r="P23" s="102">
        <f t="shared" si="14"/>
        <v>533.77099848623664</v>
      </c>
      <c r="Q23" s="102">
        <f t="shared" si="14"/>
        <v>542.70102676970851</v>
      </c>
      <c r="R23" s="102">
        <f t="shared" si="14"/>
        <v>548.68212763414692</v>
      </c>
      <c r="S23" s="102">
        <f t="shared" si="14"/>
        <v>554.15618451977809</v>
      </c>
      <c r="T23" s="102">
        <f t="shared" si="14"/>
        <v>559.57474405449511</v>
      </c>
      <c r="U23" s="102">
        <f t="shared" si="14"/>
        <v>565.24051906146622</v>
      </c>
      <c r="V23" s="102">
        <f t="shared" si="14"/>
        <v>570.98954009480906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1371.6880577022666</v>
      </c>
      <c r="O24" s="102">
        <f t="shared" ref="O24:V24" si="15">N24*(1+O$6)</f>
        <v>1394.4373854718556</v>
      </c>
      <c r="P24" s="102">
        <f t="shared" si="15"/>
        <v>1416.6109503844161</v>
      </c>
      <c r="Q24" s="102">
        <f t="shared" si="15"/>
        <v>1440.310956359797</v>
      </c>
      <c r="R24" s="102">
        <f t="shared" si="15"/>
        <v>1456.1846044297486</v>
      </c>
      <c r="S24" s="102">
        <f t="shared" si="15"/>
        <v>1470.7125741943184</v>
      </c>
      <c r="T24" s="102">
        <f t="shared" si="15"/>
        <v>1485.0932557861602</v>
      </c>
      <c r="U24" s="102">
        <f t="shared" si="15"/>
        <v>1500.1300392383366</v>
      </c>
      <c r="V24" s="102">
        <f t="shared" si="15"/>
        <v>1515.3877549496067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20.658468932996055</v>
      </c>
      <c r="O25" s="102">
        <f t="shared" ref="O25:V25" si="16">N25*(1+O$6)</f>
        <v>21.001087853045448</v>
      </c>
      <c r="P25" s="102">
        <f t="shared" si="16"/>
        <v>21.335035429032388</v>
      </c>
      <c r="Q25" s="102">
        <f t="shared" si="16"/>
        <v>21.691972149743052</v>
      </c>
      <c r="R25" s="102">
        <f t="shared" si="16"/>
        <v>21.931039088953501</v>
      </c>
      <c r="S25" s="102">
        <f t="shared" si="16"/>
        <v>22.149839282157497</v>
      </c>
      <c r="T25" s="102">
        <f t="shared" si="16"/>
        <v>22.366421224554824</v>
      </c>
      <c r="U25" s="102">
        <f t="shared" si="16"/>
        <v>22.592884466000061</v>
      </c>
      <c r="V25" s="102">
        <f t="shared" si="16"/>
        <v>22.82267508365533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92.023996135920015</v>
      </c>
      <c r="O26" s="102">
        <f t="shared" ref="O26:V26" si="17">N26*(1+O6)</f>
        <v>93.550206150659264</v>
      </c>
      <c r="P26" s="102">
        <f t="shared" si="17"/>
        <v>95.037789308050833</v>
      </c>
      <c r="Q26" s="102">
        <f t="shared" si="17"/>
        <v>96.627778552364219</v>
      </c>
      <c r="R26" s="102">
        <f t="shared" si="17"/>
        <v>97.692712026450963</v>
      </c>
      <c r="S26" s="102">
        <f t="shared" si="17"/>
        <v>98.667366450225003</v>
      </c>
      <c r="T26" s="102">
        <f t="shared" si="17"/>
        <v>99.632139584910121</v>
      </c>
      <c r="U26" s="102">
        <f t="shared" si="17"/>
        <v>100.64092937099143</v>
      </c>
      <c r="V26" s="102">
        <f t="shared" si="17"/>
        <v>101.66454109070624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2855130.6794988289</v>
      </c>
      <c r="O30" s="44">
        <f t="shared" ref="O30:U30" si="19">O31+O36+O46</f>
        <v>3244347.6672774283</v>
      </c>
      <c r="P30" s="44">
        <f t="shared" si="19"/>
        <v>2682732.759694315</v>
      </c>
      <c r="Q30" s="44">
        <f t="shared" si="19"/>
        <v>2585488.623825727</v>
      </c>
      <c r="R30" s="44">
        <f t="shared" si="19"/>
        <v>2651916.1476522055</v>
      </c>
      <c r="S30" s="44">
        <f t="shared" si="19"/>
        <v>2708085.6514252573</v>
      </c>
      <c r="T30" s="44">
        <f t="shared" si="19"/>
        <v>2765655.2499653636</v>
      </c>
      <c r="U30" s="44">
        <f t="shared" si="19"/>
        <v>2824664.1763997721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N31*((($AJ$31/$AI$31)^0.25))+12000</f>
        <v>875499.75597117806</v>
      </c>
      <c r="P31" s="87">
        <f>O31*((($AJ$31/$AI$31)^0.25))+12000</f>
        <v>898221.20772286167</v>
      </c>
      <c r="Q31" s="87">
        <f>P31*((($AJ$31/$AI$31)^0.25))+12000</f>
        <v>921220.90849405946</v>
      </c>
      <c r="R31" s="87">
        <f>Q31*((($AK$31/$AJ$31)^0.25))+12000</f>
        <v>963344.41659056314</v>
      </c>
      <c r="S31" s="87">
        <f>R31*((($AK$31/$AJ$31)^0.25))</f>
        <v>994845.34439769038</v>
      </c>
      <c r="T31" s="87">
        <f>S31*((($AK$31/$AJ$31)^0.25))</f>
        <v>1027376.3383323837</v>
      </c>
      <c r="U31" s="87">
        <f>T31*((($AK$31/$AJ$31)^0.25))</f>
        <v>1060971.0810922973</v>
      </c>
      <c r="V31" s="87">
        <f>U31*((($AL$31/$AK$31)^0.25))</f>
        <v>1071662.5838938125</v>
      </c>
      <c r="W31" s="87">
        <f>V31*((($AL$31/$AK$31)^0.25))</f>
        <v>1082461.8259487266</v>
      </c>
      <c r="X31" s="87">
        <f>W31*((($AL$31/$AK$31)^0.25))</f>
        <v>1093369.8929553684</v>
      </c>
      <c r="Y31" s="87">
        <f>X31*((($AL$31/$AK$31)^0.25))</f>
        <v>1104387.8815527481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886.99876479673196</v>
      </c>
      <c r="AF31" s="45">
        <f>AVERAGE(R31:U31)/1000</f>
        <v>1011.6342951032335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88">
        <f>L38+L42</f>
        <v>1084000</v>
      </c>
      <c r="M36" s="199">
        <f>M37+M40</f>
        <v>881354</v>
      </c>
      <c r="N36" s="87">
        <f>N38+N42</f>
        <v>344800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509.16674999999998</v>
      </c>
      <c r="AE36" s="45">
        <f t="shared" ref="AE36:AE46" si="21">AVERAGE(N36:Q36)/1000</f>
        <v>316.2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>
        <v>1084572</v>
      </c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695200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589000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355.98333333333329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249066.66666666672</v>
      </c>
      <c r="M42" s="199">
        <f>1000*'figuring out UI'!N18</f>
        <v>186000</v>
      </c>
      <c r="N42" s="87">
        <f>1000*'figuring out UI'!O18</f>
        <v>87000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108.76666666666668</v>
      </c>
      <c r="AE42" s="45">
        <f t="shared" si="21"/>
        <v>58.75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L30-L32-L37-L31-L43</f>
        <v>1648724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-1666.23125</v>
      </c>
      <c r="AD46" s="45">
        <f>AVERAGE(J46:M46)/1000</f>
        <v>1603.732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1678.467452993958</v>
      </c>
      <c r="AO46">
        <f>AK46/AI46*AD46</f>
        <v>1719.2313825604638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4.7166587697893059E-2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1666.23125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794083.58333333337</v>
      </c>
      <c r="P50" s="144">
        <f t="shared" si="30"/>
        <v>794083.58333333337</v>
      </c>
      <c r="Q50" s="144">
        <f t="shared" si="30"/>
        <v>144083.58333333331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719253.33333333337</v>
      </c>
      <c r="P51" s="116">
        <f t="shared" ref="P51:V51" si="32">P53+P54+SUM(P59:P62)</f>
        <v>719253.33333333337</v>
      </c>
      <c r="Q51" s="116">
        <f t="shared" si="32"/>
        <v>69253.333333333328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2'!$C$2*4/2</f>
        <v>650000</v>
      </c>
      <c r="P59" s="292">
        <f>'Stimulus Round 2'!$C$2*4/2</f>
        <v>650000</v>
      </c>
      <c r="Q59" s="292"/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309757.71088176518</v>
      </c>
      <c r="O64" s="116">
        <f>O66+(SUM($M$68:$R$68))/4/6*4</f>
        <v>310526.0282281565</v>
      </c>
      <c r="P64" s="116">
        <f>P66+(SUM($M$68:$R$68))/4/6*4</f>
        <v>311407.70387155632</v>
      </c>
      <c r="Q64" s="116">
        <f>Q66+(SUM($M$68:$R$68))/4/6*4</f>
        <v>312440.5239109674</v>
      </c>
      <c r="R64" s="116">
        <f>R66+(SUM($M$68:$R$68))/4/6*4</f>
        <v>313930.32822359644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191424.37754843186</v>
      </c>
      <c r="O66" s="116">
        <f t="shared" ref="O66:R66" si="34">N66*(1+O82)</f>
        <v>192192.69489482319</v>
      </c>
      <c r="P66" s="116">
        <f t="shared" si="34"/>
        <v>193074.37053822298</v>
      </c>
      <c r="Q66" s="116">
        <f t="shared" si="34"/>
        <v>194107.19057763406</v>
      </c>
      <c r="R66" s="116">
        <f t="shared" si="34"/>
        <v>195596.9948902631</v>
      </c>
      <c r="S66" s="116">
        <f t="shared" ref="S66" si="35">R66*(1+S82)</f>
        <v>197293.87850499584</v>
      </c>
      <c r="T66" s="116">
        <f t="shared" ref="T66" si="36">S66*(1+T82)</f>
        <v>199012.10563686007</v>
      </c>
      <c r="U66" s="116">
        <f t="shared" ref="U66" si="37">T66*(1+U82)</f>
        <v>200920.8485534183</v>
      </c>
      <c r="V66" s="116">
        <f t="shared" ref="V66:X66" si="38">U66*(1+V82)</f>
        <v>202676.99647715053</v>
      </c>
      <c r="W66" s="116">
        <f t="shared" si="38"/>
        <v>204627.50241134351</v>
      </c>
      <c r="X66" s="116">
        <f t="shared" si="38"/>
        <v>206417.08729938377</v>
      </c>
      <c r="Y66" s="116">
        <f t="shared" ref="Y66" si="39">X66*(1+Y82)</f>
        <v>208402.85391171087</v>
      </c>
      <c r="Z66" s="116">
        <f t="shared" ref="Z66" si="40">Y66*(1+Z82)</f>
        <v>210411.47948991408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298424.37754843186</v>
      </c>
      <c r="O78" s="144">
        <f t="shared" si="43"/>
        <v>341192.69489482319</v>
      </c>
      <c r="P78" s="144">
        <f t="shared" si="43"/>
        <v>314074.37053822295</v>
      </c>
      <c r="Q78" s="144">
        <f t="shared" si="43"/>
        <v>315107.19057763403</v>
      </c>
      <c r="R78" s="144">
        <f t="shared" si="43"/>
        <v>310596.99489026307</v>
      </c>
      <c r="S78" s="144">
        <f t="shared" si="43"/>
        <v>306293.87850499584</v>
      </c>
      <c r="T78" s="144">
        <f t="shared" si="43"/>
        <v>308012.10563686007</v>
      </c>
      <c r="U78" s="144">
        <f t="shared" si="43"/>
        <v>309920.8485534183</v>
      </c>
      <c r="V78" s="144">
        <f t="shared" si="43"/>
        <v>311676.99647715053</v>
      </c>
      <c r="W78" s="144">
        <f t="shared" si="43"/>
        <v>313627.50241134351</v>
      </c>
      <c r="X78" s="144">
        <f t="shared" si="43"/>
        <v>265417.08729938377</v>
      </c>
      <c r="Y78" s="144">
        <f t="shared" si="43"/>
        <v>267402.8539117109</v>
      </c>
      <c r="Z78" s="144">
        <f t="shared" si="43"/>
        <v>269411.47948991408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7.6007616639579556E-3</v>
      </c>
      <c r="O82" s="188">
        <f t="shared" ref="O82:V82" si="44">O81/N81-1</f>
        <v>4.0136860113175743E-3</v>
      </c>
      <c r="P82" s="188">
        <f t="shared" si="44"/>
        <v>4.5874565830001934E-3</v>
      </c>
      <c r="Q82" s="188">
        <f t="shared" si="44"/>
        <v>5.349337856350056E-3</v>
      </c>
      <c r="R82" s="188">
        <f t="shared" si="44"/>
        <v>7.6751629251632369E-3</v>
      </c>
      <c r="S82" s="188">
        <f t="shared" si="44"/>
        <v>8.6754073889772076E-3</v>
      </c>
      <c r="T82" s="188">
        <f t="shared" si="44"/>
        <v>8.7089733593570529E-3</v>
      </c>
      <c r="U82" s="188">
        <f t="shared" si="44"/>
        <v>9.5910894990536288E-3</v>
      </c>
      <c r="V82" s="188">
        <f t="shared" si="44"/>
        <v>8.7404962520121199E-3</v>
      </c>
      <c r="W82" s="188">
        <f t="shared" ref="W82" si="45">W81/V81-1</f>
        <v>9.6237163965120498E-3</v>
      </c>
      <c r="X82" s="188">
        <f t="shared" ref="X82" si="46">X81/W81-1</f>
        <v>8.7455736250097171E-3</v>
      </c>
      <c r="Y82" s="188">
        <f>Y81/X81-1</f>
        <v>9.6201658414400981E-3</v>
      </c>
      <c r="Z82" s="188">
        <f t="shared" ref="Z82" si="47">Z81/Y81-1</f>
        <v>9.6381865243273523E-3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3741557.333333333</v>
      </c>
      <c r="M88" s="199">
        <f t="shared" si="50"/>
        <v>2466001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1399852.444352445</v>
      </c>
      <c r="P89" s="143">
        <f t="shared" si="52"/>
        <v>1427806.3628181037</v>
      </c>
      <c r="Q89" s="143">
        <f t="shared" si="52"/>
        <v>1450806.0635893014</v>
      </c>
      <c r="R89" s="143">
        <f t="shared" si="52"/>
        <v>1492929.5716858052</v>
      </c>
      <c r="S89" s="143">
        <f t="shared" si="52"/>
        <v>1524430.4994929326</v>
      </c>
      <c r="T89" s="143">
        <f t="shared" si="52"/>
        <v>1514022.1565280114</v>
      </c>
      <c r="U89" s="143">
        <f t="shared" si="52"/>
        <v>1547616.8992879251</v>
      </c>
      <c r="V89" s="143">
        <f t="shared" si="52"/>
        <v>1558308.4020894403</v>
      </c>
      <c r="W89" s="143">
        <f t="shared" si="52"/>
        <v>1082461.8259487266</v>
      </c>
      <c r="X89" s="143">
        <f t="shared" si="52"/>
        <v>1093369.8929553684</v>
      </c>
      <c r="Y89" s="143">
        <f t="shared" si="52"/>
        <v>1104387.8815527481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202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548584.66666666674</v>
      </c>
      <c r="M105" s="199">
        <f t="shared" si="64"/>
        <v>528408</v>
      </c>
      <c r="N105" s="223">
        <f t="shared" si="64"/>
        <v>410935.78488041688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>
        <f t="shared" ref="F106:K106" si="65">F94-F87</f>
        <v>200195</v>
      </c>
      <c r="G106" s="203">
        <f t="shared" si="65"/>
        <v>194843</v>
      </c>
      <c r="H106" s="203">
        <f t="shared" si="65"/>
        <v>195304</v>
      </c>
      <c r="I106" s="203">
        <f t="shared" si="65"/>
        <v>203441</v>
      </c>
      <c r="J106" s="203">
        <f t="shared" si="65"/>
        <v>208223</v>
      </c>
      <c r="K106" s="203">
        <f t="shared" si="65"/>
        <v>200667</v>
      </c>
      <c r="L106" s="203">
        <f>L94-L87</f>
        <v>156183</v>
      </c>
      <c r="M106" s="199">
        <f t="shared" ref="M106:Y106" si="66">M94-M87</f>
        <v>197631</v>
      </c>
      <c r="N106" s="142">
        <f t="shared" si="66"/>
        <v>180968.4973804169</v>
      </c>
      <c r="O106" s="142">
        <f t="shared" si="66"/>
        <v>184232.02564747212</v>
      </c>
      <c r="P106" s="142">
        <f t="shared" si="66"/>
        <v>186070.45989832829</v>
      </c>
      <c r="Q106" s="142">
        <f t="shared" si="66"/>
        <v>186070.45989832829</v>
      </c>
      <c r="R106" s="142">
        <f t="shared" si="66"/>
        <v>186070.45989832829</v>
      </c>
      <c r="S106" s="142">
        <f t="shared" si="66"/>
        <v>186070.45989832829</v>
      </c>
      <c r="T106" s="142">
        <f t="shared" si="66"/>
        <v>229009.79679794249</v>
      </c>
      <c r="U106" s="142">
        <f t="shared" si="66"/>
        <v>229009.79679794249</v>
      </c>
      <c r="V106" s="142">
        <f t="shared" si="66"/>
        <v>229009.79679794249</v>
      </c>
      <c r="W106" s="142">
        <f t="shared" si="66"/>
        <v>0</v>
      </c>
      <c r="X106" s="142">
        <f t="shared" si="66"/>
        <v>0</v>
      </c>
      <c r="Y106" s="142">
        <f t="shared" si="66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K107" si="67">F105-F106</f>
        <v>139025</v>
      </c>
      <c r="G107" s="203">
        <f t="shared" si="67"/>
        <v>139342</v>
      </c>
      <c r="H107" s="203">
        <f t="shared" si="67"/>
        <v>140228</v>
      </c>
      <c r="I107" s="203">
        <f t="shared" si="67"/>
        <v>141105</v>
      </c>
      <c r="J107" s="203">
        <f t="shared" si="67"/>
        <v>141335</v>
      </c>
      <c r="K107" s="203">
        <f t="shared" si="67"/>
        <v>142991</v>
      </c>
      <c r="L107" s="203">
        <f>L105-L106</f>
        <v>392401.66666666674</v>
      </c>
      <c r="M107" s="203">
        <f>M105-M106</f>
        <v>330777</v>
      </c>
      <c r="N107" s="142">
        <f t="shared" ref="N107:Y107" si="68">N105-N106</f>
        <v>229967.28749999998</v>
      </c>
      <c r="O107" s="142">
        <f t="shared" si="68"/>
        <v>203324.70571875002</v>
      </c>
      <c r="P107" s="142">
        <f t="shared" si="68"/>
        <v>187683.01748304686</v>
      </c>
      <c r="Q107" s="142">
        <f t="shared" si="68"/>
        <v>188401.43257046212</v>
      </c>
      <c r="R107" s="142">
        <f t="shared" si="68"/>
        <v>189484.44331474055</v>
      </c>
      <c r="S107" s="142">
        <f t="shared" si="68"/>
        <v>190939.28774788789</v>
      </c>
      <c r="T107" s="142">
        <f t="shared" si="68"/>
        <v>192487.11187147116</v>
      </c>
      <c r="U107" s="142">
        <f t="shared" si="68"/>
        <v>193881.98894726951</v>
      </c>
      <c r="V107" s="142">
        <f t="shared" si="68"/>
        <v>195111.68321145978</v>
      </c>
      <c r="W107" s="142">
        <f t="shared" si="68"/>
        <v>0</v>
      </c>
      <c r="X107" s="142">
        <f t="shared" si="68"/>
        <v>0</v>
      </c>
      <c r="Y107" s="142">
        <f t="shared" si="68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135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8" activePane="bottomRight" state="frozen"/>
      <selection pane="topRight" activeCell="C1" sqref="C1"/>
      <selection pane="bottomLeft" activeCell="A9" sqref="A9"/>
      <selection pane="bottomRight" activeCell="G65" sqref="G6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392.40166666666676</v>
      </c>
      <c r="F31" s="104">
        <f>main!M107/1000</f>
        <v>330.77699999999999</v>
      </c>
      <c r="G31" s="104">
        <f>main!N107/1000</f>
        <v>229.96728749999997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187.0440000000001</v>
      </c>
      <c r="G34" s="150">
        <f t="shared" ref="G34" si="40">G31-G32</f>
        <v>110.25698590656407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1909.1908330926583</v>
      </c>
      <c r="H38" s="104">
        <f>main!O22</f>
        <v>1940.8545978916857</v>
      </c>
      <c r="I38" s="104">
        <f>main!P22</f>
        <v>1971.716984299685</v>
      </c>
      <c r="J38" s="104">
        <f>main!Q22</f>
        <v>2004.7039552792487</v>
      </c>
      <c r="K38" s="149">
        <f>main!R22</f>
        <v>2026.797771152849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4.9990862646382084E-2</v>
      </c>
      <c r="H40" s="225">
        <f t="shared" si="47"/>
        <v>5.0819956777559128E-2</v>
      </c>
      <c r="I40" s="225">
        <f t="shared" si="47"/>
        <v>5.1628067362116781E-2</v>
      </c>
      <c r="J40" s="225">
        <f t="shared" si="47"/>
        <v>5.2491808747618052E-2</v>
      </c>
      <c r="K40" s="150">
        <f t="shared" si="47"/>
        <v>5.3070320278948202E-2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92.023996135920015</v>
      </c>
      <c r="H44" s="104">
        <f>main!O26</f>
        <v>93.550206150659264</v>
      </c>
      <c r="I44" s="104">
        <f>main!P26</f>
        <v>95.037789308050833</v>
      </c>
      <c r="J44" s="104">
        <f>main!Q26</f>
        <v>96.627778552364219</v>
      </c>
      <c r="K44" s="149">
        <f>main!R26</f>
        <v>97.692712026450963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0</v>
      </c>
      <c r="H46" s="225">
        <f t="shared" si="49"/>
        <v>0</v>
      </c>
      <c r="I46" s="225">
        <f t="shared" si="49"/>
        <v>0</v>
      </c>
      <c r="J46" s="225">
        <f t="shared" si="49"/>
        <v>0</v>
      </c>
      <c r="K46" s="150">
        <f t="shared" si="49"/>
        <v>0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1399.852444352445</v>
      </c>
      <c r="I50" s="104">
        <f>main!P89/1000</f>
        <v>1427.8063628181037</v>
      </c>
      <c r="J50" s="232">
        <f>main!Q89/1000</f>
        <v>1450.8060635893014</v>
      </c>
      <c r="K50" s="149">
        <f>J50*(1+K52)</f>
        <v>1487.713924862433</v>
      </c>
      <c r="L50" s="104">
        <f t="shared" ref="L50:AA50" si="50">K50*(1+L52)</f>
        <v>1524.6217861355647</v>
      </c>
      <c r="M50" s="104">
        <f t="shared" si="50"/>
        <v>1561.5296474086963</v>
      </c>
      <c r="N50" s="104">
        <f t="shared" si="50"/>
        <v>1598.4375086818279</v>
      </c>
      <c r="O50" s="149">
        <f t="shared" si="50"/>
        <v>1602.9572009631897</v>
      </c>
      <c r="P50" s="104">
        <f t="shared" si="50"/>
        <v>1607.4768932445511</v>
      </c>
      <c r="Q50" s="104">
        <f t="shared" si="50"/>
        <v>1611.9965855259129</v>
      </c>
      <c r="R50" s="104">
        <f t="shared" si="50"/>
        <v>1616.5162778072749</v>
      </c>
      <c r="S50" s="149">
        <f t="shared" si="50"/>
        <v>1628.8263704408703</v>
      </c>
      <c r="T50" s="104">
        <f t="shared" si="50"/>
        <v>1641.1364630744656</v>
      </c>
      <c r="U50" s="104">
        <f t="shared" si="50"/>
        <v>1653.44655570806</v>
      </c>
      <c r="V50" s="104">
        <f t="shared" si="50"/>
        <v>1665.7566483416565</v>
      </c>
      <c r="W50" s="149">
        <f t="shared" si="50"/>
        <v>1705.5391457274475</v>
      </c>
      <c r="X50" s="104">
        <f t="shared" si="50"/>
        <v>1745.3216431132385</v>
      </c>
      <c r="Y50" s="104">
        <f t="shared" si="50"/>
        <v>1785.1041404990306</v>
      </c>
      <c r="Z50" s="104">
        <f t="shared" si="50"/>
        <v>1824.8866378848215</v>
      </c>
      <c r="AA50" s="149">
        <f t="shared" si="50"/>
        <v>1854.6002781376694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59.561193892373922</v>
      </c>
      <c r="I53" s="225">
        <f t="shared" ref="I53" si="72">I50-I51</f>
        <v>81.75548712799673</v>
      </c>
      <c r="J53" s="249">
        <f t="shared" ref="J53" si="73">J50-J51</f>
        <v>98.995562669159426</v>
      </c>
      <c r="K53" s="150">
        <f t="shared" ref="K53:AA53" si="74">K50-K51</f>
        <v>101.51396577302398</v>
      </c>
      <c r="L53" s="225">
        <f t="shared" si="74"/>
        <v>104.03236887688877</v>
      </c>
      <c r="M53" s="225">
        <f t="shared" si="74"/>
        <v>106.55077198075332</v>
      </c>
      <c r="N53" s="225">
        <f t="shared" si="74"/>
        <v>109.06917508461788</v>
      </c>
      <c r="O53" s="150">
        <f t="shared" si="74"/>
        <v>109.37757569839664</v>
      </c>
      <c r="P53" s="225">
        <f t="shared" si="74"/>
        <v>109.68597631217517</v>
      </c>
      <c r="Q53" s="225">
        <f t="shared" si="74"/>
        <v>109.99437692595393</v>
      </c>
      <c r="R53" s="225">
        <f t="shared" si="74"/>
        <v>110.30277753973292</v>
      </c>
      <c r="S53" s="150">
        <f t="shared" si="74"/>
        <v>111.14275510624338</v>
      </c>
      <c r="T53" s="225">
        <f t="shared" si="74"/>
        <v>111.98273267275363</v>
      </c>
      <c r="U53" s="225">
        <f t="shared" si="74"/>
        <v>112.8227102392641</v>
      </c>
      <c r="V53" s="225">
        <f t="shared" si="74"/>
        <v>113.66268780577457</v>
      </c>
      <c r="W53" s="150">
        <f t="shared" si="74"/>
        <v>116.3772413301424</v>
      </c>
      <c r="X53" s="225">
        <f t="shared" si="74"/>
        <v>119.09179485451045</v>
      </c>
      <c r="Y53" s="225">
        <f t="shared" si="74"/>
        <v>121.80634837887851</v>
      </c>
      <c r="Z53" s="225">
        <f t="shared" si="74"/>
        <v>124.52090190324657</v>
      </c>
      <c r="AA53" s="150">
        <f t="shared" si="74"/>
        <v>126.54840827339649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3741.5573333333332</v>
      </c>
      <c r="F57" s="104">
        <f>main!M88/1000</f>
        <v>2466.0010000000002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-187.26599999999962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794.08358333333342</v>
      </c>
      <c r="I64" s="104">
        <f>main!P50/1000</f>
        <v>794.08358333333342</v>
      </c>
      <c r="J64" s="104">
        <f>main!Q50/1000</f>
        <v>144.08358333333331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-426.91177522010059</v>
      </c>
      <c r="I67" s="225">
        <f t="shared" si="103"/>
        <v>-431.32456398056468</v>
      </c>
      <c r="J67" s="225">
        <f t="shared" si="103"/>
        <v>-1086.0898722425786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298.42437754843183</v>
      </c>
      <c r="H71" s="226">
        <f>main!O78/1000</f>
        <v>341.19269489482321</v>
      </c>
      <c r="I71" s="226">
        <f>main!P78/1000</f>
        <v>314.07437053822298</v>
      </c>
      <c r="J71" s="226">
        <f>main!Q78/1000</f>
        <v>315.10719057763401</v>
      </c>
      <c r="K71" s="151">
        <f>main!R78/1000</f>
        <v>310.59699489026309</v>
      </c>
      <c r="L71" s="226">
        <f>main!S78/1000</f>
        <v>306.29387850499586</v>
      </c>
      <c r="M71" s="226">
        <f>main!T78/1000</f>
        <v>308.01210563686004</v>
      </c>
      <c r="N71" s="226">
        <f>main!U78/1000</f>
        <v>309.9208485534183</v>
      </c>
      <c r="O71" s="151">
        <f>main!V78/1000</f>
        <v>311.67699647715051</v>
      </c>
      <c r="P71" s="258">
        <f>main!W78/1000</f>
        <v>313.62750241134353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69.293656609261546</v>
      </c>
      <c r="H74" s="225">
        <f t="shared" si="118"/>
        <v>127.66634709591</v>
      </c>
      <c r="I74" s="225">
        <f t="shared" si="118"/>
        <v>115.71788019966229</v>
      </c>
      <c r="J74" s="225">
        <f t="shared" si="118"/>
        <v>131.34120345955321</v>
      </c>
      <c r="K74" s="150">
        <f t="shared" si="118"/>
        <v>115.54367465655329</v>
      </c>
      <c r="L74" s="225">
        <f t="shared" ref="L74:N74" si="119">L71-L72</f>
        <v>99.159465844497163</v>
      </c>
      <c r="M74" s="225">
        <f t="shared" si="119"/>
        <v>88.714788339062352</v>
      </c>
      <c r="N74" s="225">
        <f t="shared" si="119"/>
        <v>77.730357216756403</v>
      </c>
      <c r="O74" s="150">
        <f t="shared" ref="O74:AA74" si="120">O71-O72</f>
        <v>67.23297832179702</v>
      </c>
      <c r="P74" s="260">
        <f t="shared" si="120"/>
        <v>56.184960332640401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J25" sqref="J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>
        <v>0</v>
      </c>
      <c r="L2" cm="1">
        <f t="array" ref="L2:L6">TRANSPOSE(main!L38:P38)/1000</f>
        <v>834.93333333333328</v>
      </c>
      <c r="M2" cm="1">
        <f t="array" ref="M2:M12">TRANSPOSE(main!L42:V42)/1000</f>
        <v>249.06666666666672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187.0440000000001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-187.26599999999962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695.2</v>
      </c>
      <c r="M3">
        <v>186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110.25698590656407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102">
        <v>0</v>
      </c>
      <c r="K4" s="102">
        <v>344.8</v>
      </c>
      <c r="L4">
        <v>257.8</v>
      </c>
      <c r="M4">
        <v>87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J5">
        <v>0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J6">
        <v>0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J7" s="102">
        <v>0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J8" s="102">
        <v>0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J9" s="102">
        <v>0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J10" s="102">
        <v>0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J11" s="102">
        <v>0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J12" s="102">
        <v>0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J13" s="102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J14" s="102">
        <v>0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J15" s="102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J16" s="102">
        <v>0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J17" s="102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J18" s="102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J19" s="102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J20" s="102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J21" s="102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J22" s="10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J23" s="102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J24" s="102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2855130.6794988289</v>
      </c>
      <c r="M3" s="266">
        <f>main!O30</f>
        <v>3244347.6672774283</v>
      </c>
      <c r="N3" s="266">
        <f>main!P30</f>
        <v>2682732.759694315</v>
      </c>
      <c r="O3" s="266">
        <f>main!Q30</f>
        <v>2585488.623825727</v>
      </c>
      <c r="P3" s="266">
        <f>main!R30</f>
        <v>2651916.1476522055</v>
      </c>
      <c r="Q3" s="266">
        <f>main!S30</f>
        <v>2708085.6514252573</v>
      </c>
      <c r="R3" s="266">
        <f>main!T30</f>
        <v>2765655.2499653636</v>
      </c>
      <c r="S3" s="266">
        <f>main!U30</f>
        <v>2824664.1763997721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875499.75597117806</v>
      </c>
      <c r="N4" s="220">
        <f>main!P31</f>
        <v>898221.20772286167</v>
      </c>
      <c r="O4" s="220">
        <f>main!Q31</f>
        <v>921220.90849405946</v>
      </c>
      <c r="P4" s="220">
        <f>main!R31</f>
        <v>963344.41659056314</v>
      </c>
      <c r="Q4" s="220">
        <f>main!S31</f>
        <v>994845.34439769038</v>
      </c>
      <c r="R4" s="220">
        <f>main!T31</f>
        <v>1027376.3383323837</v>
      </c>
      <c r="S4" s="220">
        <f>main!U31</f>
        <v>1060971.0810922973</v>
      </c>
      <c r="T4" s="220">
        <f>main!V31</f>
        <v>1071662.5838938125</v>
      </c>
      <c r="U4" s="220">
        <f>main!W31</f>
        <v>1082461.8259487266</v>
      </c>
      <c r="V4" s="220">
        <f>main!X31</f>
        <v>1093369.8929553684</v>
      </c>
      <c r="W4" s="220">
        <f>main!Y31</f>
        <v>1104387.8815527481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875.49975597117805</v>
      </c>
      <c r="I38" s="104">
        <f>main_nipas!N4/1000</f>
        <v>898.22120772286166</v>
      </c>
      <c r="J38" s="104">
        <f>main_nipas!O4/1000</f>
        <v>921.22090849405947</v>
      </c>
      <c r="K38" s="149">
        <f t="shared" ref="K38:AA38" si="8">J38*(1+K40)</f>
        <v>967.73486622895803</v>
      </c>
      <c r="L38" s="149">
        <f t="shared" si="8"/>
        <v>1014.2488239638564</v>
      </c>
      <c r="M38" s="149">
        <f t="shared" si="8"/>
        <v>1060.7627816987547</v>
      </c>
      <c r="N38" s="149">
        <f t="shared" si="8"/>
        <v>1107.2767394336531</v>
      </c>
      <c r="O38" s="149">
        <f t="shared" si="8"/>
        <v>1118.6046667700409</v>
      </c>
      <c r="P38" s="149">
        <f t="shared" si="8"/>
        <v>1129.9325941064287</v>
      </c>
      <c r="Q38" s="149">
        <f t="shared" si="8"/>
        <v>1141.2605214428168</v>
      </c>
      <c r="R38" s="149">
        <f t="shared" si="8"/>
        <v>1152.5884487792046</v>
      </c>
      <c r="S38" s="149">
        <f t="shared" si="8"/>
        <v>1159.172230590561</v>
      </c>
      <c r="T38" s="149">
        <f t="shared" si="8"/>
        <v>1165.7560124019174</v>
      </c>
      <c r="U38" s="149">
        <f t="shared" si="8"/>
        <v>1172.3397942132738</v>
      </c>
      <c r="V38" s="149">
        <f t="shared" si="8"/>
        <v>1178.9235760246302</v>
      </c>
      <c r="W38" s="149">
        <f t="shared" si="8"/>
        <v>1213.4941189581434</v>
      </c>
      <c r="X38" s="149">
        <f t="shared" si="8"/>
        <v>1248.0646618916555</v>
      </c>
      <c r="Y38" s="149">
        <f t="shared" si="8"/>
        <v>1282.6352048251679</v>
      </c>
      <c r="Z38" s="149">
        <f t="shared" si="8"/>
        <v>1317.2057477586802</v>
      </c>
      <c r="AA38" s="149">
        <f t="shared" si="8"/>
        <v>1340.5095139126324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58.379353230327069</v>
      </c>
      <c r="I41" s="225">
        <f t="shared" si="11"/>
        <v>93.890603611585107</v>
      </c>
      <c r="J41" s="249">
        <f t="shared" si="11"/>
        <v>129.68010301235745</v>
      </c>
      <c r="K41" s="150">
        <f t="shared" si="11"/>
        <v>136.22786454811614</v>
      </c>
      <c r="L41" s="225">
        <f t="shared" si="11"/>
        <v>142.77562608387473</v>
      </c>
      <c r="M41" s="225">
        <f t="shared" si="11"/>
        <v>149.32338761963342</v>
      </c>
      <c r="N41" s="225">
        <f t="shared" si="11"/>
        <v>155.87114915539212</v>
      </c>
      <c r="O41" s="150">
        <f t="shared" si="11"/>
        <v>157.46577946648722</v>
      </c>
      <c r="P41" s="225">
        <f t="shared" si="11"/>
        <v>159.06040977758232</v>
      </c>
      <c r="Q41" s="225">
        <f t="shared" si="11"/>
        <v>160.65504008867765</v>
      </c>
      <c r="R41" s="225">
        <f t="shared" si="11"/>
        <v>162.24967039977275</v>
      </c>
      <c r="S41" s="150">
        <f t="shared" si="11"/>
        <v>163.17646819130709</v>
      </c>
      <c r="T41" s="225">
        <f t="shared" si="11"/>
        <v>164.10326598284132</v>
      </c>
      <c r="U41" s="225">
        <f t="shared" si="11"/>
        <v>165.03006377437578</v>
      </c>
      <c r="V41" s="225">
        <f t="shared" si="11"/>
        <v>165.95686156591012</v>
      </c>
      <c r="W41" s="150">
        <f t="shared" si="11"/>
        <v>170.82335072988235</v>
      </c>
      <c r="X41" s="225">
        <f t="shared" si="11"/>
        <v>175.68983989385447</v>
      </c>
      <c r="Y41" s="225">
        <f t="shared" si="11"/>
        <v>180.55632905782682</v>
      </c>
      <c r="Z41" s="225">
        <f t="shared" si="11"/>
        <v>185.42281822179916</v>
      </c>
      <c r="AA41" s="150">
        <f t="shared" si="11"/>
        <v>188.70328522765635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2855.1306794988291</v>
      </c>
      <c r="H45" s="102">
        <f>main_nipas!M3/1000</f>
        <v>3244.3476672774282</v>
      </c>
      <c r="I45" s="102">
        <f>main_nipas!N3/1000</f>
        <v>2682.7327596943151</v>
      </c>
      <c r="J45" s="102">
        <f>main_nipas!O3/1000</f>
        <v>2585.4886238257272</v>
      </c>
      <c r="K45" s="274">
        <f>main_nipas!P3/1000</f>
        <v>2651.9161476522054</v>
      </c>
      <c r="L45" s="104">
        <f>K45*(1+L47)</f>
        <v>2678.7676523688633</v>
      </c>
      <c r="M45" s="104">
        <f t="shared" ref="M45:AA45" si="12">L45*(1+M47)</f>
        <v>2677.9504893689368</v>
      </c>
      <c r="N45" s="104">
        <f t="shared" si="12"/>
        <v>2638.8210968652602</v>
      </c>
      <c r="O45" s="104">
        <f t="shared" si="12"/>
        <v>2641.7835781343911</v>
      </c>
      <c r="P45" s="104">
        <f t="shared" si="12"/>
        <v>2646.3454669005164</v>
      </c>
      <c r="Q45" s="104">
        <f t="shared" si="12"/>
        <v>2652.0011890581568</v>
      </c>
      <c r="R45" s="104">
        <f t="shared" si="12"/>
        <v>2660.7909658575213</v>
      </c>
      <c r="S45" s="104">
        <f t="shared" si="12"/>
        <v>2687.6862156136722</v>
      </c>
      <c r="T45" s="104">
        <f t="shared" si="12"/>
        <v>2713.5292734886671</v>
      </c>
      <c r="U45" s="104">
        <f t="shared" si="12"/>
        <v>2734.4663678309867</v>
      </c>
      <c r="V45" s="104">
        <f t="shared" si="12"/>
        <v>2752.3962570079857</v>
      </c>
      <c r="W45" s="104">
        <f t="shared" si="12"/>
        <v>2815.9208927009422</v>
      </c>
      <c r="X45" s="104">
        <f t="shared" si="12"/>
        <v>2869.5470194281525</v>
      </c>
      <c r="Y45" s="104">
        <f t="shared" si="12"/>
        <v>2914.4044023320184</v>
      </c>
      <c r="Z45" s="104">
        <f t="shared" si="12"/>
        <v>2949.5493977539186</v>
      </c>
      <c r="AA45" s="104">
        <f t="shared" si="12"/>
        <v>2968.4835783421649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521.13909259879028</v>
      </c>
      <c r="H48" s="225">
        <f t="shared" si="30"/>
        <v>1175.784569445726</v>
      </c>
      <c r="I48" s="225">
        <f t="shared" si="30"/>
        <v>827.99265947764798</v>
      </c>
      <c r="J48" s="225">
        <f t="shared" si="30"/>
        <v>880.00897073990927</v>
      </c>
      <c r="K48" s="275">
        <f t="shared" si="30"/>
        <v>899.95703923885139</v>
      </c>
      <c r="L48" s="225">
        <f t="shared" si="30"/>
        <v>909.06939398102736</v>
      </c>
      <c r="M48" s="225">
        <f t="shared" si="30"/>
        <v>908.79208069016772</v>
      </c>
      <c r="N48" s="225">
        <f t="shared" si="30"/>
        <v>895.51308909912518</v>
      </c>
      <c r="O48" s="150">
        <f t="shared" si="30"/>
        <v>896.51843984301217</v>
      </c>
      <c r="P48" s="225">
        <f t="shared" si="30"/>
        <v>898.06656718894442</v>
      </c>
      <c r="Q48" s="225">
        <f t="shared" si="30"/>
        <v>899.98589897937586</v>
      </c>
      <c r="R48" s="225">
        <f t="shared" si="30"/>
        <v>902.96880683297832</v>
      </c>
      <c r="S48" s="150">
        <f t="shared" si="30"/>
        <v>912.09600693753828</v>
      </c>
      <c r="T48" s="225">
        <f t="shared" si="30"/>
        <v>920.86613410413406</v>
      </c>
      <c r="U48" s="225">
        <f t="shared" si="30"/>
        <v>927.97136835192873</v>
      </c>
      <c r="V48" s="225">
        <f t="shared" si="30"/>
        <v>934.05607430761961</v>
      </c>
      <c r="W48" s="150">
        <f t="shared" si="30"/>
        <v>955.61386115829828</v>
      </c>
      <c r="X48" s="225">
        <f t="shared" si="30"/>
        <v>973.81247964704448</v>
      </c>
      <c r="Y48" s="225">
        <f t="shared" si="30"/>
        <v>989.03532805494251</v>
      </c>
      <c r="Z48" s="225">
        <f t="shared" si="30"/>
        <v>1000.9621704824297</v>
      </c>
      <c r="AA48" s="150">
        <f t="shared" si="30"/>
        <v>1007.387693822486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4.9990862646382084E-2</v>
      </c>
      <c r="E3" s="270">
        <v>0</v>
      </c>
      <c r="F3" s="270">
        <v>23.142985628403267</v>
      </c>
      <c r="G3" s="270">
        <v>521.13909259879028</v>
      </c>
      <c r="H3" s="270">
        <v>-833.94013103694624</v>
      </c>
      <c r="I3" s="270">
        <v>69.293656609261546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5.0819956777559128E-2</v>
      </c>
      <c r="E4" s="270">
        <v>0</v>
      </c>
      <c r="F4" s="270">
        <v>58.379353230327069</v>
      </c>
      <c r="G4" s="270">
        <v>1175.784569445726</v>
      </c>
      <c r="H4" s="270">
        <v>-426.91177522010059</v>
      </c>
      <c r="I4" s="270">
        <v>127.66634709591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5.1628067362116781E-2</v>
      </c>
      <c r="E5" s="270">
        <v>0</v>
      </c>
      <c r="F5" s="270">
        <v>93.890603611585107</v>
      </c>
      <c r="G5" s="270">
        <v>827.99265947764798</v>
      </c>
      <c r="H5" s="270">
        <v>-431.32456398056468</v>
      </c>
      <c r="I5" s="270">
        <v>115.71788019966229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5.2491808747618052E-2</v>
      </c>
      <c r="E6" s="270">
        <v>0</v>
      </c>
      <c r="F6" s="270">
        <v>129.68010301235745</v>
      </c>
      <c r="G6" s="270">
        <v>880.00897073990927</v>
      </c>
      <c r="H6" s="270">
        <v>-1086.0898722425786</v>
      </c>
      <c r="I6" s="270">
        <v>131.34120345955321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5.3070320278948202E-2</v>
      </c>
      <c r="E7" s="270">
        <v>0</v>
      </c>
      <c r="F7" s="270">
        <v>136.22786454811614</v>
      </c>
      <c r="G7" s="270">
        <v>899.95703923885139</v>
      </c>
      <c r="H7" s="270">
        <v>-1112.559918312772</v>
      </c>
      <c r="I7" s="270">
        <v>115.54367465655329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142.77562608387473</v>
      </c>
      <c r="G8" s="270">
        <v>909.06939398102736</v>
      </c>
      <c r="H8" s="270">
        <v>-1163.3117757737041</v>
      </c>
      <c r="I8" s="270">
        <v>99.159465844497163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149.32338761963342</v>
      </c>
      <c r="G9" s="270">
        <v>908.79208069016772</v>
      </c>
      <c r="H9" s="270">
        <v>-1168.3939307885266</v>
      </c>
      <c r="I9" s="270">
        <v>88.714788339062352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155.87114915539212</v>
      </c>
      <c r="G10" s="270">
        <v>895.51308909912518</v>
      </c>
      <c r="H10" s="270">
        <v>-1173.5410146130612</v>
      </c>
      <c r="I10" s="270">
        <v>77.730357216756403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157.46577946648722</v>
      </c>
      <c r="G11" s="270">
        <v>896.51843984301217</v>
      </c>
      <c r="H11" s="270">
        <v>-1178.7530272473091</v>
      </c>
      <c r="I11" s="270">
        <v>67.23297832179702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159.06040977758232</v>
      </c>
      <c r="G12" s="270">
        <v>898.06656718894442</v>
      </c>
      <c r="H12" s="270">
        <v>-1184.0417739294007</v>
      </c>
      <c r="I12" s="270">
        <v>56.184960332640401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160.65504008867765</v>
      </c>
      <c r="G13" s="270">
        <v>899.98589897937586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162.24967039977275</v>
      </c>
      <c r="G14" s="270">
        <v>902.96880683297832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163.17646819130709</v>
      </c>
      <c r="G15" s="270">
        <v>912.09600693753828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164.10326598284132</v>
      </c>
      <c r="G16" s="270">
        <v>920.86613410413406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165.03006377437578</v>
      </c>
      <c r="G17" s="270">
        <v>927.97136835192873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165.95686156591012</v>
      </c>
      <c r="G18" s="270">
        <v>934.05607430761961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170.82335072988235</v>
      </c>
      <c r="G19" s="270">
        <v>955.61386115829828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175.68983989385447</v>
      </c>
      <c r="G20" s="270">
        <v>973.81247964704448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180.55632905782682</v>
      </c>
      <c r="G21" s="270">
        <v>989.03532805494251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185.42281822179916</v>
      </c>
      <c r="G22" s="270">
        <v>1000.9621704824297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188.70328522765635</v>
      </c>
      <c r="G23" s="270">
        <v>1007.387693822486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topLeftCell="Z1"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794.08358333333342</v>
      </c>
      <c r="I70" s="102">
        <f>main!P50/1000</f>
        <v>794.08358333333342</v>
      </c>
      <c r="J70" s="102">
        <f>main!Q50/1000</f>
        <v>144.08358333333331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abSelected="1" topLeftCell="B3" zoomScale="110" zoomScaleNormal="110" workbookViewId="0">
      <selection activeCell="Q28" sqref="Q2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41" t="s">
        <v>104</v>
      </c>
      <c r="B2" s="341"/>
      <c r="C2" s="341"/>
      <c r="D2" s="341"/>
      <c r="E2" s="341"/>
      <c r="F2" s="341"/>
      <c r="G2" s="341"/>
      <c r="H2" s="341"/>
      <c r="I2" s="341"/>
      <c r="J2" s="341"/>
      <c r="K2" s="77"/>
    </row>
    <row r="3" spans="1:24" x14ac:dyDescent="0.2">
      <c r="A3" s="341" t="s">
        <v>105</v>
      </c>
      <c r="B3" s="341"/>
      <c r="C3" s="341"/>
      <c r="D3" s="341"/>
      <c r="E3" s="341"/>
      <c r="F3" s="341"/>
      <c r="G3" s="341"/>
      <c r="H3" s="341"/>
      <c r="I3" s="341"/>
      <c r="J3" s="341"/>
      <c r="K3" s="77"/>
    </row>
    <row r="4" spans="1:24" ht="16" thickBot="1" x14ac:dyDescent="0.25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7" t="s">
        <v>160</v>
      </c>
      <c r="L4" s="347"/>
      <c r="M4" s="347"/>
      <c r="N4" s="347"/>
    </row>
    <row r="5" spans="1:24" x14ac:dyDescent="0.2">
      <c r="A5" s="47"/>
      <c r="B5" s="48"/>
      <c r="C5" s="343" t="s">
        <v>106</v>
      </c>
      <c r="D5" s="344"/>
      <c r="E5" s="344"/>
      <c r="F5" s="344"/>
      <c r="G5" s="344"/>
      <c r="H5" s="344"/>
      <c r="I5" s="344"/>
      <c r="J5" s="345"/>
      <c r="K5" s="78"/>
      <c r="L5" s="346" t="s">
        <v>107</v>
      </c>
      <c r="M5" s="315"/>
      <c r="N5" s="315"/>
    </row>
    <row r="6" spans="1:24" x14ac:dyDescent="0.2">
      <c r="A6" s="1" t="s">
        <v>109</v>
      </c>
      <c r="B6" s="49"/>
      <c r="C6" s="337">
        <v>2020</v>
      </c>
      <c r="D6" s="338"/>
      <c r="E6" s="338"/>
      <c r="F6" s="338"/>
      <c r="G6" s="338"/>
      <c r="H6" s="338"/>
      <c r="I6" s="338"/>
      <c r="J6" s="33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275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589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249.06666666666672</v>
      </c>
      <c r="N18" s="80">
        <f t="shared" ref="N18:W18" si="5">4*N38</f>
        <v>186</v>
      </c>
      <c r="O18" s="80">
        <f t="shared" si="5"/>
        <v>87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0" t="s">
        <v>108</v>
      </c>
      <c r="L23" s="340"/>
      <c r="M23" s="340"/>
      <c r="N23" s="340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68.75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3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6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141.25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36"/>
      <c r="J34" t="s">
        <v>260</v>
      </c>
      <c r="K34" s="72">
        <f>K26-K33</f>
        <v>6.95</v>
      </c>
      <c r="L34" s="72">
        <f>L26-L33</f>
        <v>10.85</v>
      </c>
      <c r="M34" s="72">
        <f>M26-M33</f>
        <v>64.03333333333336</v>
      </c>
      <c r="N34" s="72">
        <f>N26-N33</f>
        <v>52.5</v>
      </c>
      <c r="O34" s="72">
        <f>O26-O33</f>
        <v>36.75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134.33333333333337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f>N33+N28</f>
        <v>147.25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62.26666666666668</v>
      </c>
      <c r="N38" s="72">
        <f t="shared" si="13"/>
        <v>46.5</v>
      </c>
      <c r="O38" s="72">
        <f t="shared" ref="O38" si="14">O26-O37</f>
        <v>21.75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49" t="s">
        <v>87</v>
      </c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2021-01-15T02:59:42Z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