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illa\The Brookings Institution\Hutchins Center Team - Documents\Projects\Fiscal Impact\09-2020\Data\"/>
    </mc:Choice>
  </mc:AlternateContent>
  <xr:revisionPtr revIDLastSave="177" documentId="8_{D0522F23-F471-4944-95D9-52286BBE7183}" xr6:coauthVersionLast="44" xr6:coauthVersionMax="44" xr10:uidLastSave="{6D7D4873-5BB1-4AB6-B70A-72E7F4DCF132}"/>
  <bookViews>
    <workbookView xWindow="26685" yWindow="5835" windowWidth="4275" windowHeight="2175" activeTab="2" xr2:uid="{00000000-000D-0000-FFFF-FFFF00000000}"/>
  </bookViews>
  <sheets>
    <sheet name="Workbook" sheetId="3" r:id="rId1"/>
    <sheet name="Comparison" sheetId="4" r:id="rId2"/>
    <sheet name="Workbook - Louise Changes" sheetId="5" r:id="rId3"/>
  </sheets>
  <externalReferences>
    <externalReference r:id="rId4"/>
    <externalReference r:id="rId5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10" i="5" l="1"/>
  <c r="K17" i="5"/>
  <c r="J17" i="5"/>
  <c r="H17" i="5"/>
  <c r="G17" i="5"/>
  <c r="G11" i="5"/>
  <c r="G12" i="5" s="1"/>
  <c r="G13" i="5" s="1"/>
  <c r="G14" i="5" s="1"/>
  <c r="G15" i="5" s="1"/>
  <c r="G16" i="5" s="1"/>
  <c r="B29" i="5"/>
  <c r="C29" i="5"/>
  <c r="D29" i="5"/>
  <c r="E29" i="5"/>
  <c r="F29" i="5"/>
  <c r="G29" i="5"/>
  <c r="H29" i="5"/>
  <c r="I29" i="5"/>
  <c r="J29" i="5"/>
  <c r="K29" i="5"/>
  <c r="L29" i="5"/>
  <c r="M29" i="5"/>
  <c r="K10" i="5"/>
  <c r="K11" i="5" s="1"/>
  <c r="K12" i="5" s="1"/>
  <c r="K13" i="5" s="1"/>
  <c r="K14" i="5" s="1"/>
  <c r="K15" i="5" s="1"/>
  <c r="K16" i="5" s="1"/>
  <c r="J10" i="5"/>
  <c r="J11" i="5" s="1"/>
  <c r="J12" i="5" s="1"/>
  <c r="J13" i="5" s="1"/>
  <c r="J14" i="5" s="1"/>
  <c r="J15" i="5" s="1"/>
  <c r="J16" i="5" s="1"/>
  <c r="H10" i="5"/>
  <c r="H11" i="5" s="1"/>
  <c r="H12" i="5" s="1"/>
  <c r="H13" i="5" s="1"/>
  <c r="H14" i="5" s="1"/>
  <c r="H15" i="5" s="1"/>
  <c r="H16" i="5" s="1"/>
  <c r="F6" i="5" l="1" a="1"/>
  <c r="F11" i="5" s="1"/>
  <c r="F9" i="5" l="1"/>
  <c r="F13" i="5"/>
  <c r="F15" i="5"/>
  <c r="F10" i="5"/>
  <c r="F7" i="5"/>
  <c r="F16" i="5"/>
  <c r="F14" i="5"/>
  <c r="F12" i="5"/>
  <c r="F8" i="5"/>
  <c r="F6" i="5"/>
  <c r="F17" i="5"/>
  <c r="AO7" i="4" l="1"/>
  <c r="AN7" i="4"/>
  <c r="AL5" i="4" l="1"/>
  <c r="AK7" i="4"/>
  <c r="AK8" i="4"/>
  <c r="AK6" i="4"/>
  <c r="AB8" i="4" l="1"/>
  <c r="AB7" i="4"/>
  <c r="AB6" i="4"/>
  <c r="AG8" i="4"/>
  <c r="AG7" i="4"/>
  <c r="AG6" i="4"/>
  <c r="AF6" i="4"/>
  <c r="M36" i="4"/>
  <c r="L36" i="4"/>
  <c r="K36" i="4"/>
  <c r="J36" i="4"/>
  <c r="I36" i="4"/>
  <c r="H36" i="4"/>
  <c r="G36" i="4"/>
  <c r="F36" i="4"/>
  <c r="E36" i="4"/>
  <c r="D36" i="4"/>
  <c r="C36" i="4"/>
  <c r="B36" i="4"/>
  <c r="J26" i="4"/>
  <c r="I26" i="4"/>
  <c r="H26" i="4"/>
  <c r="G26" i="4"/>
  <c r="F6" i="4" s="1" a="1"/>
  <c r="F26" i="4"/>
  <c r="E26" i="4"/>
  <c r="D26" i="4"/>
  <c r="C26" i="4"/>
  <c r="B26" i="4"/>
  <c r="O16" i="4"/>
  <c r="AC16" i="4" s="1"/>
  <c r="N16" i="4"/>
  <c r="AD16" i="4" s="1"/>
  <c r="AF16" i="4" s="1"/>
  <c r="M16" i="4"/>
  <c r="AE16" i="4" s="1"/>
  <c r="L16" i="4"/>
  <c r="AH16" i="4" s="1"/>
  <c r="O15" i="4"/>
  <c r="AC15" i="4" s="1"/>
  <c r="AF15" i="4" s="1"/>
  <c r="N15" i="4"/>
  <c r="AD15" i="4" s="1"/>
  <c r="M15" i="4"/>
  <c r="AE15" i="4" s="1"/>
  <c r="L15" i="4"/>
  <c r="AH15" i="4" s="1"/>
  <c r="O14" i="4"/>
  <c r="AC14" i="4" s="1"/>
  <c r="AF14" i="4" s="1"/>
  <c r="N14" i="4"/>
  <c r="AD14" i="4" s="1"/>
  <c r="M14" i="4"/>
  <c r="AE14" i="4" s="1"/>
  <c r="L14" i="4"/>
  <c r="AH14" i="4" s="1"/>
  <c r="O13" i="4"/>
  <c r="AC13" i="4" s="1"/>
  <c r="AF13" i="4" s="1"/>
  <c r="N13" i="4"/>
  <c r="AD13" i="4" s="1"/>
  <c r="M13" i="4"/>
  <c r="AE13" i="4" s="1"/>
  <c r="L13" i="4"/>
  <c r="AH13" i="4" s="1"/>
  <c r="O12" i="4"/>
  <c r="AC12" i="4" s="1"/>
  <c r="N12" i="4"/>
  <c r="AD12" i="4" s="1"/>
  <c r="AF12" i="4" s="1"/>
  <c r="M12" i="4"/>
  <c r="AE12" i="4" s="1"/>
  <c r="L12" i="4"/>
  <c r="AH12" i="4" s="1"/>
  <c r="O11" i="4"/>
  <c r="AC11" i="4" s="1"/>
  <c r="AF11" i="4" s="1"/>
  <c r="N11" i="4"/>
  <c r="AD11" i="4" s="1"/>
  <c r="M11" i="4"/>
  <c r="AE11" i="4" s="1"/>
  <c r="L11" i="4"/>
  <c r="AH11" i="4" s="1"/>
  <c r="O10" i="4"/>
  <c r="AC10" i="4" s="1"/>
  <c r="AF10" i="4" s="1"/>
  <c r="N10" i="4"/>
  <c r="AD10" i="4" s="1"/>
  <c r="M10" i="4"/>
  <c r="AE10" i="4" s="1"/>
  <c r="L10" i="4"/>
  <c r="AH10" i="4" s="1"/>
  <c r="O9" i="4"/>
  <c r="AC9" i="4" s="1"/>
  <c r="AF9" i="4" s="1"/>
  <c r="N9" i="4"/>
  <c r="AD9" i="4" s="1"/>
  <c r="M9" i="4"/>
  <c r="AE9" i="4" s="1"/>
  <c r="L9" i="4"/>
  <c r="AH9" i="4" s="1"/>
  <c r="O8" i="4"/>
  <c r="AC8" i="4" s="1"/>
  <c r="N8" i="4"/>
  <c r="AD8" i="4" s="1"/>
  <c r="AF8" i="4" s="1"/>
  <c r="M8" i="4"/>
  <c r="AE8" i="4" s="1"/>
  <c r="L8" i="4"/>
  <c r="AH8" i="4" s="1"/>
  <c r="O7" i="4"/>
  <c r="AC7" i="4" s="1"/>
  <c r="AF7" i="4" s="1"/>
  <c r="N7" i="4"/>
  <c r="AD7" i="4" s="1"/>
  <c r="M7" i="4"/>
  <c r="AE7" i="4" s="1"/>
  <c r="L7" i="4"/>
  <c r="AH7" i="4" s="1"/>
  <c r="O6" i="4"/>
  <c r="AC6" i="4" s="1"/>
  <c r="N6" i="4"/>
  <c r="AD6" i="4" s="1"/>
  <c r="M6" i="4"/>
  <c r="AE6" i="4" s="1"/>
  <c r="L6" i="4"/>
  <c r="AH6" i="4" s="1"/>
  <c r="K6" i="4" l="1" a="1"/>
  <c r="K11" i="4" s="1"/>
  <c r="F15" i="4"/>
  <c r="F7" i="4"/>
  <c r="F14" i="4"/>
  <c r="F10" i="4"/>
  <c r="F16" i="4"/>
  <c r="F6" i="4"/>
  <c r="F13" i="4"/>
  <c r="F12" i="4"/>
  <c r="F11" i="4"/>
  <c r="F9" i="4"/>
  <c r="F8" i="4"/>
  <c r="AA9" i="3"/>
  <c r="AA6" i="3"/>
  <c r="P7" i="3"/>
  <c r="AA7" i="3" s="1"/>
  <c r="P8" i="3"/>
  <c r="AA8" i="3" s="1"/>
  <c r="P9" i="3"/>
  <c r="P10" i="3"/>
  <c r="AA10" i="3" s="1"/>
  <c r="P11" i="3"/>
  <c r="AA11" i="3" s="1"/>
  <c r="P12" i="3"/>
  <c r="AA12" i="3" s="1"/>
  <c r="P13" i="3"/>
  <c r="AA13" i="3" s="1"/>
  <c r="P14" i="3"/>
  <c r="AA14" i="3" s="1"/>
  <c r="P15" i="3"/>
  <c r="AA15" i="3" s="1"/>
  <c r="P16" i="3"/>
  <c r="AA16" i="3" s="1"/>
  <c r="P6" i="3"/>
  <c r="AE6" i="3"/>
  <c r="AD16" i="3"/>
  <c r="M7" i="3"/>
  <c r="AD7" i="3" s="1"/>
  <c r="N7" i="3"/>
  <c r="AC7" i="3" s="1"/>
  <c r="O7" i="3"/>
  <c r="AB7" i="3" s="1"/>
  <c r="M8" i="3"/>
  <c r="AD8" i="3" s="1"/>
  <c r="N8" i="3"/>
  <c r="AC8" i="3" s="1"/>
  <c r="O8" i="3"/>
  <c r="AB8" i="3" s="1"/>
  <c r="M9" i="3"/>
  <c r="AD9" i="3" s="1"/>
  <c r="N9" i="3"/>
  <c r="AC9" i="3" s="1"/>
  <c r="O9" i="3"/>
  <c r="AB9" i="3" s="1"/>
  <c r="M10" i="3"/>
  <c r="AD10" i="3" s="1"/>
  <c r="N10" i="3"/>
  <c r="AC10" i="3" s="1"/>
  <c r="O10" i="3"/>
  <c r="AB10" i="3" s="1"/>
  <c r="M11" i="3"/>
  <c r="AD11" i="3" s="1"/>
  <c r="N11" i="3"/>
  <c r="AC11" i="3" s="1"/>
  <c r="O11" i="3"/>
  <c r="AB11" i="3" s="1"/>
  <c r="M12" i="3"/>
  <c r="AD12" i="3" s="1"/>
  <c r="N12" i="3"/>
  <c r="AC12" i="3" s="1"/>
  <c r="O12" i="3"/>
  <c r="AB12" i="3" s="1"/>
  <c r="M13" i="3"/>
  <c r="AD13" i="3" s="1"/>
  <c r="N13" i="3"/>
  <c r="AC13" i="3" s="1"/>
  <c r="O13" i="3"/>
  <c r="AB13" i="3" s="1"/>
  <c r="M14" i="3"/>
  <c r="AD14" i="3" s="1"/>
  <c r="N14" i="3"/>
  <c r="AC14" i="3" s="1"/>
  <c r="O14" i="3"/>
  <c r="AB14" i="3" s="1"/>
  <c r="M15" i="3"/>
  <c r="AD15" i="3" s="1"/>
  <c r="N15" i="3"/>
  <c r="AC15" i="3" s="1"/>
  <c r="O15" i="3"/>
  <c r="AB15" i="3" s="1"/>
  <c r="M16" i="3"/>
  <c r="N16" i="3"/>
  <c r="AC16" i="3" s="1"/>
  <c r="O16" i="3"/>
  <c r="AB16" i="3" s="1"/>
  <c r="L7" i="3"/>
  <c r="AE7" i="3" s="1"/>
  <c r="L8" i="3"/>
  <c r="AE8" i="3" s="1"/>
  <c r="L9" i="3"/>
  <c r="AE9" i="3" s="1"/>
  <c r="L10" i="3"/>
  <c r="AE10" i="3" s="1"/>
  <c r="L11" i="3"/>
  <c r="AE11" i="3" s="1"/>
  <c r="L12" i="3"/>
  <c r="AE12" i="3" s="1"/>
  <c r="L13" i="3"/>
  <c r="AE13" i="3" s="1"/>
  <c r="L14" i="3"/>
  <c r="AE14" i="3" s="1"/>
  <c r="L15" i="3"/>
  <c r="AE15" i="3" s="1"/>
  <c r="L16" i="3"/>
  <c r="AE16" i="3" s="1"/>
  <c r="M6" i="3"/>
  <c r="AD6" i="3" s="1"/>
  <c r="N6" i="3"/>
  <c r="AC6" i="3" s="1"/>
  <c r="O6" i="3"/>
  <c r="AB6" i="3" s="1"/>
  <c r="L6" i="3"/>
  <c r="K6" i="3" a="1"/>
  <c r="K7" i="3" s="1"/>
  <c r="M39" i="3"/>
  <c r="L39" i="3"/>
  <c r="K39" i="3"/>
  <c r="B39" i="3"/>
  <c r="K8" i="4" l="1"/>
  <c r="K15" i="4"/>
  <c r="K13" i="4"/>
  <c r="P13" i="4" s="1"/>
  <c r="AA13" i="4" s="1"/>
  <c r="K7" i="4"/>
  <c r="P7" i="4" s="1"/>
  <c r="AA7" i="4" s="1"/>
  <c r="K10" i="4"/>
  <c r="P10" i="4" s="1"/>
  <c r="AA10" i="4" s="1"/>
  <c r="K6" i="4"/>
  <c r="P6" i="4" s="1"/>
  <c r="AA6" i="4" s="1"/>
  <c r="K14" i="4"/>
  <c r="P14" i="4" s="1"/>
  <c r="AA14" i="4" s="1"/>
  <c r="K12" i="4"/>
  <c r="K17" i="4"/>
  <c r="K9" i="4"/>
  <c r="P9" i="4" s="1"/>
  <c r="AA9" i="4" s="1"/>
  <c r="K16" i="4"/>
  <c r="P16" i="4" s="1"/>
  <c r="AA16" i="4" s="1"/>
  <c r="P11" i="4"/>
  <c r="AA11" i="4" s="1"/>
  <c r="P15" i="4"/>
  <c r="AA15" i="4" s="1"/>
  <c r="P8" i="4"/>
  <c r="AA8" i="4" s="1"/>
  <c r="P12" i="4"/>
  <c r="AA12" i="4" s="1"/>
  <c r="K14" i="3"/>
  <c r="K6" i="3"/>
  <c r="K13" i="3"/>
  <c r="K12" i="3"/>
  <c r="K10" i="3"/>
  <c r="K17" i="3"/>
  <c r="K9" i="3"/>
  <c r="K11" i="3"/>
  <c r="K16" i="3"/>
  <c r="K8" i="3"/>
  <c r="K15" i="3"/>
  <c r="C39" i="3" l="1"/>
  <c r="D39" i="3"/>
  <c r="E39" i="3"/>
  <c r="F39" i="3"/>
  <c r="G39" i="3"/>
  <c r="H39" i="3"/>
  <c r="I39" i="3"/>
  <c r="J39" i="3"/>
  <c r="C29" i="3"/>
  <c r="D29" i="3"/>
  <c r="E29" i="3"/>
  <c r="F29" i="3"/>
  <c r="G29" i="3"/>
  <c r="H29" i="3"/>
  <c r="I29" i="3"/>
  <c r="J29" i="3"/>
  <c r="B29" i="3"/>
  <c r="F6" i="3" s="1" a="1"/>
  <c r="F7" i="3" l="1"/>
  <c r="F14" i="3"/>
  <c r="F16" i="3"/>
  <c r="F13" i="3"/>
  <c r="F15" i="3"/>
  <c r="F8" i="3"/>
  <c r="F9" i="3"/>
  <c r="F6" i="3"/>
  <c r="F12" i="3"/>
  <c r="F11" i="3"/>
  <c r="F10" i="3"/>
</calcChain>
</file>

<file path=xl/sharedStrings.xml><?xml version="1.0" encoding="utf-8"?>
<sst xmlns="http://schemas.openxmlformats.org/spreadsheetml/2006/main" count="211" uniqueCount="52">
  <si>
    <t>fy</t>
  </si>
  <si>
    <t>gftfp</t>
  </si>
  <si>
    <t>gfrpt</t>
  </si>
  <si>
    <t>gfrpri</t>
  </si>
  <si>
    <t>gfrcp</t>
  </si>
  <si>
    <t>gfrs</t>
  </si>
  <si>
    <t>yptmr</t>
  </si>
  <si>
    <t>yptmd</t>
  </si>
  <si>
    <t>yptu</t>
  </si>
  <si>
    <t>Federal Government Personal Current Tax Receipts</t>
  </si>
  <si>
    <t>pdf file name</t>
  </si>
  <si>
    <t>Federal Government Tax Receipts on Production &amp; Imports</t>
  </si>
  <si>
    <t>Federal Government Tax Receipts on Corporate Income</t>
  </si>
  <si>
    <t>Contributions for Federal Government Social Insurance</t>
  </si>
  <si>
    <t>Government Social Benefit Payments to Persons: Medicare</t>
  </si>
  <si>
    <t>Government Social Benefit Payments to Persons: Medicaid</t>
  </si>
  <si>
    <t>Govt Transf to Persons: Unemployment Insurance Benefits</t>
  </si>
  <si>
    <t>Federal Government Social Benefit Payments to Persons</t>
  </si>
  <si>
    <t>Revenue (Other)</t>
  </si>
  <si>
    <t>Individual Income Taxes</t>
  </si>
  <si>
    <t>Sum of compoments of social benefit payments</t>
  </si>
  <si>
    <t>Corporate Income Taxes</t>
  </si>
  <si>
    <t>Payroll Taxes</t>
  </si>
  <si>
    <t>Social Security</t>
  </si>
  <si>
    <t>Income Security Programs</t>
  </si>
  <si>
    <t>Other Programs</t>
  </si>
  <si>
    <t>Medicare</t>
  </si>
  <si>
    <t>Total</t>
  </si>
  <si>
    <t>Budget 2019</t>
  </si>
  <si>
    <t>Budget 2020</t>
  </si>
  <si>
    <t>Growth Rates</t>
  </si>
  <si>
    <t>Compoments of social benefit payments</t>
  </si>
  <si>
    <t>FY</t>
  </si>
  <si>
    <t>Budget 2019 - May</t>
  </si>
  <si>
    <t>Budget 2020 - Sept</t>
  </si>
  <si>
    <t>NIPAS 2019 - June</t>
  </si>
  <si>
    <t>Estimate NIPAS 2020</t>
  </si>
  <si>
    <t>Actual Budget 2020</t>
  </si>
  <si>
    <t xml:space="preserve">                          </t>
  </si>
  <si>
    <t>Noncorp taxes</t>
  </si>
  <si>
    <t>Corp Taxes</t>
  </si>
  <si>
    <t>Total of noncorp taxes</t>
  </si>
  <si>
    <t>Average from FIM Output</t>
  </si>
  <si>
    <t>Average from FIM output</t>
  </si>
  <si>
    <t>Federal Social Benefits</t>
  </si>
  <si>
    <t>health outlays</t>
  </si>
  <si>
    <t>previous health outlays</t>
  </si>
  <si>
    <t>last time</t>
  </si>
  <si>
    <t>now</t>
  </si>
  <si>
    <t>Veterans</t>
  </si>
  <si>
    <t>Premium tax credits and related spending</t>
  </si>
  <si>
    <t xml:space="preserve">Medicare offsetting receipts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</si>
</sst>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%"/>
  </numFmts>
  <fonts count="5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sz val="12"/>
      <color theme="1"/>
      <name val="Calibri"/>
      <family val="2"/>
      <scheme val="minor"/>
    </font>
    <font>
      <u/>
      <sz val="10"/>
      <color theme="10"/>
      <name val="Arial"/>
      <family val="2"/>
    </font>
    <font>
      <sz val="11"/>
      <color theme="3"/>
      <name val="Arial"/>
      <family val="2"/>
    </font>
    <font>
      <u/>
      <sz val="11"/>
      <color theme="10"/>
      <name val="Calibri"/>
      <family val="2"/>
    </font>
    <font>
      <u/>
      <sz val="12"/>
      <color theme="10"/>
      <name val="Arial"/>
      <family val="2"/>
    </font>
    <font>
      <u/>
      <sz val="10"/>
      <color indexed="12"/>
      <name val="Arial"/>
      <family val="2"/>
    </font>
    <font>
      <sz val="10"/>
      <color theme="1"/>
      <name val="Arial"/>
      <family val="2"/>
    </font>
    <font>
      <sz val="10"/>
      <color theme="0"/>
      <name val="Arial"/>
      <family val="2"/>
    </font>
    <font>
      <sz val="10"/>
      <color rgb="FF9C0006"/>
      <name val="Arial"/>
      <family val="2"/>
    </font>
    <font>
      <b/>
      <sz val="10"/>
      <color rgb="FFFA7D00"/>
      <name val="Arial"/>
      <family val="2"/>
    </font>
    <font>
      <b/>
      <sz val="10"/>
      <color theme="0"/>
      <name val="Arial"/>
      <family val="2"/>
    </font>
    <font>
      <sz val="11"/>
      <color indexed="8"/>
      <name val="Calibri"/>
      <family val="2"/>
    </font>
    <font>
      <i/>
      <sz val="10"/>
      <color rgb="FF7F7F7F"/>
      <name val="Arial"/>
      <family val="2"/>
    </font>
    <font>
      <sz val="10"/>
      <color rgb="FF006100"/>
      <name val="Arial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3F3F76"/>
      <name val="Arial"/>
      <family val="2"/>
    </font>
    <font>
      <sz val="10"/>
      <color rgb="FFFA7D00"/>
      <name val="Arial"/>
      <family val="2"/>
    </font>
    <font>
      <sz val="10"/>
      <color rgb="FF9C6500"/>
      <name val="Arial"/>
      <family val="2"/>
    </font>
    <font>
      <sz val="12"/>
      <name val="Times New Roman"/>
      <family val="1"/>
    </font>
    <font>
      <sz val="10"/>
      <name val="MS Sans Serif"/>
      <family val="2"/>
    </font>
    <font>
      <b/>
      <sz val="10"/>
      <color rgb="FF3F3F3F"/>
      <name val="Arial"/>
      <family val="2"/>
    </font>
    <font>
      <b/>
      <sz val="10"/>
      <color theme="1"/>
      <name val="Arial"/>
      <family val="2"/>
    </font>
    <font>
      <sz val="10"/>
      <color rgb="FFFF0000"/>
      <name val="Arial"/>
      <family val="2"/>
    </font>
    <font>
      <u/>
      <sz val="11"/>
      <color theme="10"/>
      <name val="Calibri"/>
      <family val="2"/>
      <scheme val="minor"/>
    </font>
    <font>
      <sz val="12"/>
      <name val="Courier"/>
      <family val="3"/>
    </font>
    <font>
      <sz val="10"/>
      <color indexed="8"/>
      <name val="Arial"/>
      <family val="2"/>
    </font>
    <font>
      <i/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 style="dashDot">
        <color indexed="64"/>
      </right>
      <top/>
      <bottom/>
      <diagonal/>
    </border>
  </borders>
  <cellStyleXfs count="5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/>
    <xf numFmtId="0" fontId="20" fillId="0" borderId="0"/>
    <xf numFmtId="9" fontId="1" fillId="0" borderId="0" applyFont="0" applyFill="0" applyBorder="0" applyAlignment="0" applyProtection="0"/>
    <xf numFmtId="0" fontId="19" fillId="0" borderId="0"/>
    <xf numFmtId="43" fontId="20" fillId="0" borderId="0" applyFont="0" applyFill="0" applyBorder="0" applyAlignment="0" applyProtection="0"/>
    <xf numFmtId="0" fontId="22" fillId="0" borderId="0"/>
    <xf numFmtId="0" fontId="22" fillId="0" borderId="0"/>
    <xf numFmtId="0" fontId="20" fillId="0" borderId="0"/>
    <xf numFmtId="9" fontId="20" fillId="0" borderId="0" applyFont="0" applyFill="0" applyBorder="0" applyAlignment="0" applyProtection="0"/>
    <xf numFmtId="0" fontId="20" fillId="0" borderId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0" fontId="25" fillId="0" borderId="0" applyNumberFormat="0" applyFill="0" applyBorder="0" applyAlignment="0" applyProtection="0">
      <alignment vertical="top"/>
      <protection locked="0"/>
    </xf>
    <xf numFmtId="0" fontId="20" fillId="0" borderId="0"/>
    <xf numFmtId="0" fontId="26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20" fillId="0" borderId="0"/>
    <xf numFmtId="0" fontId="1" fillId="0" borderId="0"/>
    <xf numFmtId="0" fontId="19" fillId="0" borderId="0"/>
    <xf numFmtId="0" fontId="27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0" fillId="0" borderId="0"/>
    <xf numFmtId="0" fontId="28" fillId="10" borderId="0" applyNumberFormat="0" applyBorder="0" applyAlignment="0" applyProtection="0"/>
    <xf numFmtId="0" fontId="28" fillId="14" borderId="0" applyNumberFormat="0" applyBorder="0" applyAlignment="0" applyProtection="0"/>
    <xf numFmtId="0" fontId="28" fillId="18" borderId="0" applyNumberFormat="0" applyBorder="0" applyAlignment="0" applyProtection="0"/>
    <xf numFmtId="0" fontId="28" fillId="22" borderId="0" applyNumberFormat="0" applyBorder="0" applyAlignment="0" applyProtection="0"/>
    <xf numFmtId="0" fontId="28" fillId="26" borderId="0" applyNumberFormat="0" applyBorder="0" applyAlignment="0" applyProtection="0"/>
    <xf numFmtId="0" fontId="28" fillId="30" borderId="0" applyNumberFormat="0" applyBorder="0" applyAlignment="0" applyProtection="0"/>
    <xf numFmtId="0" fontId="28" fillId="11" borderId="0" applyNumberFormat="0" applyBorder="0" applyAlignment="0" applyProtection="0"/>
    <xf numFmtId="0" fontId="28" fillId="15" borderId="0" applyNumberFormat="0" applyBorder="0" applyAlignment="0" applyProtection="0"/>
    <xf numFmtId="0" fontId="28" fillId="19" borderId="0" applyNumberFormat="0" applyBorder="0" applyAlignment="0" applyProtection="0"/>
    <xf numFmtId="0" fontId="28" fillId="23" borderId="0" applyNumberFormat="0" applyBorder="0" applyAlignment="0" applyProtection="0"/>
    <xf numFmtId="0" fontId="28" fillId="27" borderId="0" applyNumberFormat="0" applyBorder="0" applyAlignment="0" applyProtection="0"/>
    <xf numFmtId="0" fontId="28" fillId="31" borderId="0" applyNumberFormat="0" applyBorder="0" applyAlignment="0" applyProtection="0"/>
    <xf numFmtId="0" fontId="29" fillId="12" borderId="0" applyNumberFormat="0" applyBorder="0" applyAlignment="0" applyProtection="0"/>
    <xf numFmtId="0" fontId="29" fillId="16" borderId="0" applyNumberFormat="0" applyBorder="0" applyAlignment="0" applyProtection="0"/>
    <xf numFmtId="0" fontId="29" fillId="20" borderId="0" applyNumberFormat="0" applyBorder="0" applyAlignment="0" applyProtection="0"/>
    <xf numFmtId="0" fontId="29" fillId="24" borderId="0" applyNumberFormat="0" applyBorder="0" applyAlignment="0" applyProtection="0"/>
    <xf numFmtId="0" fontId="29" fillId="28" borderId="0" applyNumberFormat="0" applyBorder="0" applyAlignment="0" applyProtection="0"/>
    <xf numFmtId="0" fontId="29" fillId="32" borderId="0" applyNumberFormat="0" applyBorder="0" applyAlignment="0" applyProtection="0"/>
    <xf numFmtId="0" fontId="29" fillId="9" borderId="0" applyNumberFormat="0" applyBorder="0" applyAlignment="0" applyProtection="0"/>
    <xf numFmtId="0" fontId="29" fillId="13" borderId="0" applyNumberFormat="0" applyBorder="0" applyAlignment="0" applyProtection="0"/>
    <xf numFmtId="0" fontId="29" fillId="17" borderId="0" applyNumberFormat="0" applyBorder="0" applyAlignment="0" applyProtection="0"/>
    <xf numFmtId="0" fontId="29" fillId="21" borderId="0" applyNumberFormat="0" applyBorder="0" applyAlignment="0" applyProtection="0"/>
    <xf numFmtId="0" fontId="29" fillId="25" borderId="0" applyNumberFormat="0" applyBorder="0" applyAlignment="0" applyProtection="0"/>
    <xf numFmtId="0" fontId="29" fillId="29" borderId="0" applyNumberFormat="0" applyBorder="0" applyAlignment="0" applyProtection="0"/>
    <xf numFmtId="0" fontId="30" fillId="3" borderId="0" applyNumberFormat="0" applyBorder="0" applyAlignment="0" applyProtection="0"/>
    <xf numFmtId="0" fontId="31" fillId="6" borderId="4" applyNumberFormat="0" applyAlignment="0" applyProtection="0"/>
    <xf numFmtId="0" fontId="32" fillId="7" borderId="7" applyNumberFormat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44" fontId="33" fillId="0" borderId="0" applyFont="0" applyFill="0" applyBorder="0" applyAlignment="0" applyProtection="0"/>
    <xf numFmtId="44" fontId="33" fillId="0" borderId="0" applyFont="0" applyFill="0" applyBorder="0" applyAlignment="0" applyProtection="0"/>
    <xf numFmtId="0" fontId="34" fillId="0" borderId="0" applyNumberFormat="0" applyFill="0" applyBorder="0" applyAlignment="0" applyProtection="0"/>
    <xf numFmtId="0" fontId="35" fillId="2" borderId="0" applyNumberFormat="0" applyBorder="0" applyAlignment="0" applyProtection="0"/>
    <xf numFmtId="0" fontId="36" fillId="0" borderId="1" applyNumberFormat="0" applyFill="0" applyAlignment="0" applyProtection="0"/>
    <xf numFmtId="0" fontId="37" fillId="0" borderId="2" applyNumberFormat="0" applyFill="0" applyAlignment="0" applyProtection="0"/>
    <xf numFmtId="0" fontId="38" fillId="0" borderId="3" applyNumberFormat="0" applyFill="0" applyAlignment="0" applyProtection="0"/>
    <xf numFmtId="0" fontId="38" fillId="0" borderId="0" applyNumberFormat="0" applyFill="0" applyBorder="0" applyAlignment="0" applyProtection="0"/>
    <xf numFmtId="0" fontId="39" fillId="5" borderId="4" applyNumberFormat="0" applyAlignment="0" applyProtection="0"/>
    <xf numFmtId="0" fontId="40" fillId="0" borderId="6" applyNumberFormat="0" applyFill="0" applyAlignment="0" applyProtection="0"/>
    <xf numFmtId="0" fontId="41" fillId="4" borderId="0" applyNumberFormat="0" applyBorder="0" applyAlignment="0" applyProtection="0"/>
    <xf numFmtId="0" fontId="20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8" fillId="0" borderId="0"/>
    <xf numFmtId="0" fontId="20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20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19" fillId="0" borderId="0"/>
    <xf numFmtId="0" fontId="19" fillId="0" borderId="0"/>
    <xf numFmtId="0" fontId="19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8" fillId="8" borderId="8" applyNumberFormat="0" applyFont="0" applyAlignment="0" applyProtection="0"/>
    <xf numFmtId="0" fontId="44" fillId="6" borderId="5" applyNumberFormat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0" fontId="45" fillId="0" borderId="9" applyNumberFormat="0" applyFill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2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9" fontId="2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/>
    <xf numFmtId="0" fontId="20" fillId="0" borderId="0"/>
    <xf numFmtId="0" fontId="48" fillId="0" borderId="0" applyFont="0" applyFill="0" applyBorder="0" applyAlignment="0" applyProtection="0"/>
    <xf numFmtId="0" fontId="49" fillId="0" borderId="0"/>
    <xf numFmtId="0" fontId="19" fillId="0" borderId="0"/>
    <xf numFmtId="43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24" fillId="0" borderId="0" applyNumberFormat="0" applyFill="0" applyBorder="0" applyAlignment="0" applyProtection="0"/>
    <xf numFmtId="0" fontId="19" fillId="0" borderId="0"/>
  </cellStyleXfs>
  <cellXfs count="71">
    <xf numFmtId="0" fontId="0" fillId="0" borderId="0" xfId="0"/>
    <xf numFmtId="0" fontId="0" fillId="0" borderId="0" xfId="0" applyAlignment="1">
      <alignment wrapText="1"/>
    </xf>
    <xf numFmtId="0" fontId="1" fillId="30" borderId="0" xfId="39" applyAlignment="1">
      <alignment wrapText="1"/>
    </xf>
    <xf numFmtId="0" fontId="1" fillId="30" borderId="0" xfId="39"/>
    <xf numFmtId="1" fontId="0" fillId="0" borderId="0" xfId="0" applyNumberFormat="1"/>
    <xf numFmtId="164" fontId="1" fillId="30" borderId="0" xfId="44" applyNumberFormat="1" applyFill="1" applyBorder="1"/>
    <xf numFmtId="1" fontId="0" fillId="35" borderId="12" xfId="0" applyNumberFormat="1" applyFill="1" applyBorder="1"/>
    <xf numFmtId="0" fontId="0" fillId="35" borderId="0" xfId="0" applyFill="1"/>
    <xf numFmtId="0" fontId="0" fillId="0" borderId="14" xfId="0" applyFill="1" applyBorder="1"/>
    <xf numFmtId="164" fontId="1" fillId="30" borderId="12" xfId="44" applyNumberFormat="1" applyFill="1" applyBorder="1"/>
    <xf numFmtId="0" fontId="0" fillId="0" borderId="12" xfId="0" applyFill="1" applyBorder="1"/>
    <xf numFmtId="0" fontId="0" fillId="35" borderId="0" xfId="0" applyFill="1" applyAlignment="1">
      <alignment wrapText="1"/>
    </xf>
    <xf numFmtId="0" fontId="1" fillId="0" borderId="0" xfId="39" applyFill="1" applyBorder="1"/>
    <xf numFmtId="0" fontId="1" fillId="34" borderId="0" xfId="39" applyFill="1" applyBorder="1"/>
    <xf numFmtId="0" fontId="1" fillId="34" borderId="12" xfId="39" applyFill="1" applyBorder="1"/>
    <xf numFmtId="0" fontId="1" fillId="34" borderId="0" xfId="39" applyFill="1"/>
    <xf numFmtId="0" fontId="1" fillId="34" borderId="11" xfId="39" applyFill="1" applyBorder="1" applyAlignment="1">
      <alignment wrapText="1"/>
    </xf>
    <xf numFmtId="0" fontId="0" fillId="0" borderId="0" xfId="0" applyBorder="1"/>
    <xf numFmtId="0" fontId="0" fillId="35" borderId="14" xfId="0" applyFill="1" applyBorder="1" applyAlignment="1">
      <alignment wrapText="1"/>
    </xf>
    <xf numFmtId="0" fontId="0" fillId="35" borderId="12" xfId="0" applyFill="1" applyBorder="1"/>
    <xf numFmtId="1" fontId="0" fillId="0" borderId="12" xfId="0" applyNumberFormat="1" applyFill="1" applyBorder="1"/>
    <xf numFmtId="0" fontId="0" fillId="0" borderId="13" xfId="0" applyBorder="1"/>
    <xf numFmtId="0" fontId="1" fillId="30" borderId="12" xfId="39" applyBorder="1"/>
    <xf numFmtId="0" fontId="1" fillId="33" borderId="0" xfId="39" applyFill="1"/>
    <xf numFmtId="164" fontId="0" fillId="0" borderId="0" xfId="44" applyNumberFormat="1" applyFont="1"/>
    <xf numFmtId="0" fontId="50" fillId="0" borderId="0" xfId="0" applyFont="1" applyBorder="1"/>
    <xf numFmtId="1" fontId="0" fillId="35" borderId="0" xfId="0" applyNumberFormat="1" applyFill="1"/>
    <xf numFmtId="0" fontId="0" fillId="0" borderId="0" xfId="0" applyFill="1"/>
    <xf numFmtId="0" fontId="0" fillId="0" borderId="10" xfId="0" applyBorder="1"/>
    <xf numFmtId="0" fontId="0" fillId="35" borderId="12" xfId="0" applyFill="1" applyBorder="1" applyAlignment="1">
      <alignment wrapText="1"/>
    </xf>
    <xf numFmtId="1" fontId="0" fillId="0" borderId="0" xfId="0" applyNumberFormat="1" applyFill="1"/>
    <xf numFmtId="3" fontId="18" fillId="0" borderId="0" xfId="0" applyNumberFormat="1" applyFont="1"/>
    <xf numFmtId="1" fontId="0" fillId="0" borderId="0" xfId="0" applyNumberFormat="1" applyFill="1" applyBorder="1"/>
    <xf numFmtId="1" fontId="0" fillId="0" borderId="14" xfId="0" applyNumberFormat="1" applyFill="1" applyBorder="1"/>
    <xf numFmtId="1" fontId="0" fillId="35" borderId="0" xfId="0" applyNumberFormat="1" applyFill="1" applyBorder="1"/>
    <xf numFmtId="1" fontId="0" fillId="35" borderId="14" xfId="0" applyNumberFormat="1" applyFill="1" applyBorder="1"/>
    <xf numFmtId="0" fontId="1" fillId="0" borderId="0" xfId="39" applyFill="1"/>
    <xf numFmtId="0" fontId="50" fillId="0" borderId="13" xfId="0" applyFont="1" applyBorder="1"/>
    <xf numFmtId="0" fontId="1" fillId="34" borderId="0" xfId="39" applyFill="1" applyAlignment="1">
      <alignment wrapText="1"/>
    </xf>
    <xf numFmtId="0" fontId="1" fillId="33" borderId="0" xfId="39" applyFill="1" applyAlignment="1">
      <alignment wrapText="1"/>
    </xf>
    <xf numFmtId="0" fontId="1" fillId="36" borderId="0" xfId="39" applyFill="1"/>
    <xf numFmtId="0" fontId="0" fillId="35" borderId="14" xfId="0" applyFill="1" applyBorder="1"/>
    <xf numFmtId="0" fontId="0" fillId="0" borderId="0" xfId="0"/>
    <xf numFmtId="0" fontId="0" fillId="0" borderId="0" xfId="0" applyFont="1"/>
    <xf numFmtId="0" fontId="16" fillId="0" borderId="0" xfId="0" applyFont="1"/>
    <xf numFmtId="0" fontId="1" fillId="30" borderId="12" xfId="39" applyBorder="1" applyAlignment="1">
      <alignment wrapText="1"/>
    </xf>
    <xf numFmtId="0" fontId="0" fillId="0" borderId="0" xfId="0" applyFill="1" applyBorder="1"/>
    <xf numFmtId="0" fontId="0" fillId="34" borderId="0" xfId="0" applyFill="1" applyAlignment="1">
      <alignment wrapText="1"/>
    </xf>
    <xf numFmtId="0" fontId="0" fillId="34" borderId="0" xfId="0" applyFill="1"/>
    <xf numFmtId="1" fontId="0" fillId="34" borderId="0" xfId="0" applyNumberFormat="1" applyFill="1"/>
    <xf numFmtId="0" fontId="14" fillId="0" borderId="0" xfId="0" applyFont="1" applyFill="1" applyBorder="1"/>
    <xf numFmtId="1" fontId="14" fillId="0" borderId="0" xfId="0" applyNumberFormat="1" applyFont="1" applyFill="1"/>
    <xf numFmtId="0" fontId="0" fillId="33" borderId="0" xfId="0" applyFill="1" applyAlignment="1">
      <alignment wrapText="1"/>
    </xf>
    <xf numFmtId="0" fontId="0" fillId="33" borderId="0" xfId="0" applyFill="1"/>
    <xf numFmtId="1" fontId="0" fillId="33" borderId="0" xfId="0" applyNumberFormat="1" applyFill="1"/>
    <xf numFmtId="0" fontId="0" fillId="33" borderId="0" xfId="0" applyFill="1" applyBorder="1" applyAlignment="1">
      <alignment wrapText="1"/>
    </xf>
    <xf numFmtId="0" fontId="0" fillId="33" borderId="0" xfId="0" applyFill="1" applyBorder="1"/>
    <xf numFmtId="1" fontId="0" fillId="33" borderId="0" xfId="0" applyNumberFormat="1" applyFill="1" applyBorder="1"/>
    <xf numFmtId="0" fontId="16" fillId="0" borderId="10" xfId="0" applyFont="1" applyBorder="1" applyAlignment="1">
      <alignment horizontal="center"/>
    </xf>
    <xf numFmtId="0" fontId="16" fillId="0" borderId="0" xfId="0" applyFont="1" applyAlignment="1">
      <alignment horizontal="center"/>
    </xf>
    <xf numFmtId="0" fontId="16" fillId="0" borderId="0" xfId="0" applyFont="1" applyBorder="1" applyAlignment="1">
      <alignment horizontal="center"/>
    </xf>
    <xf numFmtId="0" fontId="16" fillId="0" borderId="14" xfId="0" applyFont="1" applyBorder="1" applyAlignment="1">
      <alignment horizontal="center"/>
    </xf>
    <xf numFmtId="0" fontId="0" fillId="37" borderId="10" xfId="0" applyFill="1" applyBorder="1"/>
    <xf numFmtId="0" fontId="0" fillId="37" borderId="0" xfId="0" applyFill="1"/>
    <xf numFmtId="164" fontId="0" fillId="37" borderId="0" xfId="44" applyNumberFormat="1" applyFont="1" applyFill="1"/>
    <xf numFmtId="0" fontId="1" fillId="0" borderId="0" xfId="39" applyFill="1" applyAlignment="1">
      <alignment wrapText="1"/>
    </xf>
    <xf numFmtId="164" fontId="1" fillId="0" borderId="0" xfId="44" applyNumberFormat="1" applyFill="1" applyBorder="1"/>
    <xf numFmtId="0" fontId="16" fillId="0" borderId="10" xfId="0" applyFont="1" applyFill="1" applyBorder="1" applyAlignment="1">
      <alignment horizontal="center"/>
    </xf>
    <xf numFmtId="1" fontId="0" fillId="38" borderId="12" xfId="0" applyNumberFormat="1" applyFill="1" applyBorder="1"/>
    <xf numFmtId="1" fontId="0" fillId="38" borderId="0" xfId="0" applyNumberFormat="1" applyFill="1" applyBorder="1"/>
    <xf numFmtId="1" fontId="0" fillId="38" borderId="14" xfId="0" applyNumberFormat="1" applyFill="1" applyBorder="1"/>
  </cellXfs>
  <cellStyles count="550">
    <cellStyle name="20% - Accent1" xfId="19" builtinId="30" customBuiltin="1"/>
    <cellStyle name="20% - Accent1 2" xfId="232" xr:uid="{24247508-8215-4DB9-928A-C08BD238261F}"/>
    <cellStyle name="20% - Accent2" xfId="23" builtinId="34" customBuiltin="1"/>
    <cellStyle name="20% - Accent2 2" xfId="233" xr:uid="{837A8A5E-7E1B-4C85-B8EC-520FBB190376}"/>
    <cellStyle name="20% - Accent3" xfId="27" builtinId="38" customBuiltin="1"/>
    <cellStyle name="20% - Accent3 2" xfId="234" xr:uid="{0E7EC815-D215-4D71-8510-5BF8A35DA17E}"/>
    <cellStyle name="20% - Accent4" xfId="31" builtinId="42" customBuiltin="1"/>
    <cellStyle name="20% - Accent4 2" xfId="235" xr:uid="{9F069CDE-BDCF-4E9C-B3EA-E42E7130D26C}"/>
    <cellStyle name="20% - Accent5" xfId="35" builtinId="46" customBuiltin="1"/>
    <cellStyle name="20% - Accent5 2" xfId="236" xr:uid="{709DBA84-6BA7-4785-8090-F5E209119F1F}"/>
    <cellStyle name="20% - Accent6" xfId="39" builtinId="50" customBuiltin="1"/>
    <cellStyle name="20% - Accent6 2" xfId="237" xr:uid="{140109D5-DA94-4F5D-B938-8AC831470FAB}"/>
    <cellStyle name="40% - Accent1" xfId="20" builtinId="31" customBuiltin="1"/>
    <cellStyle name="40% - Accent1 2" xfId="238" xr:uid="{DB85C211-1260-4696-8263-2D4946A11DA6}"/>
    <cellStyle name="40% - Accent2" xfId="24" builtinId="35" customBuiltin="1"/>
    <cellStyle name="40% - Accent2 2" xfId="239" xr:uid="{C5ECB687-7E48-461E-BEFA-4DCAE9D8FEF3}"/>
    <cellStyle name="40% - Accent3" xfId="28" builtinId="39" customBuiltin="1"/>
    <cellStyle name="40% - Accent3 2" xfId="240" xr:uid="{3600A5E2-5D1C-4528-9F32-890A0E012CA1}"/>
    <cellStyle name="40% - Accent4" xfId="32" builtinId="43" customBuiltin="1"/>
    <cellStyle name="40% - Accent4 2" xfId="241" xr:uid="{5029D2AB-A042-40FE-886A-BD0891E1939E}"/>
    <cellStyle name="40% - Accent5" xfId="36" builtinId="47" customBuiltin="1"/>
    <cellStyle name="40% - Accent5 2" xfId="242" xr:uid="{9243CC2D-B270-4767-988E-3DE532DC3BD9}"/>
    <cellStyle name="40% - Accent6" xfId="40" builtinId="51" customBuiltin="1"/>
    <cellStyle name="40% - Accent6 2" xfId="243" xr:uid="{3096EE1D-1281-4DF9-8157-7D4B0542198C}"/>
    <cellStyle name="60% - Accent1" xfId="21" builtinId="32" customBuiltin="1"/>
    <cellStyle name="60% - Accent1 2" xfId="244" xr:uid="{2956B929-6791-4358-B89A-AFBEE112F10C}"/>
    <cellStyle name="60% - Accent2" xfId="25" builtinId="36" customBuiltin="1"/>
    <cellStyle name="60% - Accent2 2" xfId="245" xr:uid="{8401765A-021F-4CE1-AB15-AE7FC965D498}"/>
    <cellStyle name="60% - Accent3" xfId="29" builtinId="40" customBuiltin="1"/>
    <cellStyle name="60% - Accent3 2" xfId="246" xr:uid="{820A0321-1127-4801-9602-3509E4AF8CC0}"/>
    <cellStyle name="60% - Accent4" xfId="33" builtinId="44" customBuiltin="1"/>
    <cellStyle name="60% - Accent4 2" xfId="247" xr:uid="{87F9E0A5-92E0-41DF-8038-D1E9222DD4F6}"/>
    <cellStyle name="60% - Accent5" xfId="37" builtinId="48" customBuiltin="1"/>
    <cellStyle name="60% - Accent5 2" xfId="248" xr:uid="{594E918B-00AB-4506-9A1E-79CBB091C267}"/>
    <cellStyle name="60% - Accent6" xfId="41" builtinId="52" customBuiltin="1"/>
    <cellStyle name="60% - Accent6 2" xfId="249" xr:uid="{AE393A75-B9DF-4B34-8271-5C015E318089}"/>
    <cellStyle name="Accent1" xfId="18" builtinId="29" customBuiltin="1"/>
    <cellStyle name="Accent1 2" xfId="250" xr:uid="{78E225DE-B84F-4DEB-9E01-496C18E346A9}"/>
    <cellStyle name="Accent2" xfId="22" builtinId="33" customBuiltin="1"/>
    <cellStyle name="Accent2 2" xfId="251" xr:uid="{3CC0BC0F-D5D7-4EC9-8934-F0F182C7E1FB}"/>
    <cellStyle name="Accent3" xfId="26" builtinId="37" customBuiltin="1"/>
    <cellStyle name="Accent3 2" xfId="252" xr:uid="{5953C2E5-D0AD-464C-AFBF-D42952B0C535}"/>
    <cellStyle name="Accent4" xfId="30" builtinId="41" customBuiltin="1"/>
    <cellStyle name="Accent4 2" xfId="253" xr:uid="{F736634B-51B0-4BD2-BD24-49DA70C61D19}"/>
    <cellStyle name="Accent5" xfId="34" builtinId="45" customBuiltin="1"/>
    <cellStyle name="Accent5 2" xfId="254" xr:uid="{2D4EB186-E178-4DD1-97BA-1ACB97B30861}"/>
    <cellStyle name="Accent6" xfId="38" builtinId="49" customBuiltin="1"/>
    <cellStyle name="Accent6 2" xfId="255" xr:uid="{8985D648-659E-4192-A7D5-076BAF3C230F}"/>
    <cellStyle name="Bad" xfId="7" builtinId="27" customBuiltin="1"/>
    <cellStyle name="Bad 2" xfId="256" xr:uid="{2A2350E8-2BB4-4623-A389-97C82D84DB93}"/>
    <cellStyle name="Calculation" xfId="11" builtinId="22" customBuiltin="1"/>
    <cellStyle name="Calculation 2" xfId="257" xr:uid="{6CACD0DD-12B7-46F0-9626-0EBEA774BC61}"/>
    <cellStyle name="Check Cell" xfId="13" builtinId="23" customBuiltin="1"/>
    <cellStyle name="Check Cell 2" xfId="258" xr:uid="{0778F7F0-81CB-46FD-81FC-8F7271B690D7}"/>
    <cellStyle name="Comma 2" xfId="46" xr:uid="{FD8E4623-B3CA-4105-8995-47E516F52662}"/>
    <cellStyle name="Comma 2 2" xfId="52" xr:uid="{D6354C1B-FD8D-47BC-BF14-21CFD023BAFE}"/>
    <cellStyle name="Comma 2 3" xfId="259" xr:uid="{409A11C8-69C4-470C-A704-C532ADBA91C3}"/>
    <cellStyle name="Comma 2 4" xfId="260" xr:uid="{8CE880FA-42F6-4182-9D26-B3A6718D75DA}"/>
    <cellStyle name="Comma 2 5" xfId="261" xr:uid="{CDB4A006-DE3F-4D90-BBBD-3680517A427E}"/>
    <cellStyle name="Comma 2 6" xfId="262" xr:uid="{FF1A0ECB-B0E7-4DBA-A4C6-8FB9F0DF42D5}"/>
    <cellStyle name="Comma 2 7" xfId="544" xr:uid="{FB4BE8C2-D687-44DF-85EA-4EA2049A992A}"/>
    <cellStyle name="Comma 3" xfId="53" xr:uid="{3C9E3FB4-ACAC-4421-9C80-2509F57EDFD6}"/>
    <cellStyle name="Comma 4" xfId="263" xr:uid="{1FCB1254-53C7-423C-84EC-70475039F77D}"/>
    <cellStyle name="Comma 5" xfId="547" xr:uid="{296F027C-029F-45CB-B32E-5317F0E1E435}"/>
    <cellStyle name="Comma 9" xfId="264" xr:uid="{815A2A29-104F-4CE3-9029-499AEF1A06BF}"/>
    <cellStyle name="Comma0" xfId="265" xr:uid="{8AD6A915-3EC6-4041-953C-8331CA27873E}"/>
    <cellStyle name="Currency 2" xfId="266" xr:uid="{E4205470-9270-48F7-B427-A45C13FE76D7}"/>
    <cellStyle name="Currency 3" xfId="267" xr:uid="{D5DCB518-C603-4421-91D9-6D14D02C0B73}"/>
    <cellStyle name="Currency0" xfId="541" xr:uid="{564B8D8A-3DEC-4D91-95FE-39F2AD9399CD}"/>
    <cellStyle name="Explanatory Text" xfId="16" builtinId="53" customBuiltin="1"/>
    <cellStyle name="Explanatory Text 2" xfId="268" xr:uid="{FC50AA57-1468-4634-AEC6-1C953A683708}"/>
    <cellStyle name="Good" xfId="6" builtinId="26" customBuiltin="1"/>
    <cellStyle name="Good 2" xfId="269" xr:uid="{BDF46328-1D40-4AD1-9FFD-55564C520B44}"/>
    <cellStyle name="Heading 1" xfId="2" builtinId="16" customBuiltin="1"/>
    <cellStyle name="Heading 1 2" xfId="270" xr:uid="{170862F2-CC65-4DAA-86A4-C5DC0BF24B9D}"/>
    <cellStyle name="Heading 2" xfId="3" builtinId="17" customBuiltin="1"/>
    <cellStyle name="Heading 2 2" xfId="271" xr:uid="{241BF4E5-C40E-42F1-81C7-C33D1BDE2B1F}"/>
    <cellStyle name="Heading 3" xfId="4" builtinId="18" customBuiltin="1"/>
    <cellStyle name="Heading 3 2" xfId="272" xr:uid="{3A99F44F-794F-4FAF-B891-1A340048A47A}"/>
    <cellStyle name="Heading 4" xfId="5" builtinId="19" customBuiltin="1"/>
    <cellStyle name="Heading 4 2" xfId="273" xr:uid="{DCEB6DAD-13D9-43CD-A517-B35FAAAB0CA6}"/>
    <cellStyle name="Hyperlink 2" xfId="54" xr:uid="{4F163FD8-D60C-4B9C-A5B2-E1699B0E4AE1}"/>
    <cellStyle name="Hyperlink 3" xfId="56" xr:uid="{5EEEEE7F-84DC-4310-9385-D65E164CCDF6}"/>
    <cellStyle name="Hyperlink 4" xfId="61" xr:uid="{A404929E-298A-4B5E-986A-C275715BA9D7}"/>
    <cellStyle name="Hyperlink 5" xfId="354" xr:uid="{B9BF07FA-2FBE-4179-9E8A-676DC1B259E4}"/>
    <cellStyle name="Hyperlink 6" xfId="538" xr:uid="{C02F9A8F-248F-48AD-A2F3-2D5581ED3965}"/>
    <cellStyle name="Hyperlink 7" xfId="548" xr:uid="{F56C1C91-442F-400A-9D23-C75B251BEF93}"/>
    <cellStyle name="Input" xfId="9" builtinId="20" customBuiltin="1"/>
    <cellStyle name="Input 2" xfId="274" xr:uid="{395F6A17-07C5-43E2-93F6-1E87CF2A4F33}"/>
    <cellStyle name="Linked Cell" xfId="12" builtinId="24" customBuiltin="1"/>
    <cellStyle name="Linked Cell 2" xfId="275" xr:uid="{1852DD9C-F4E8-42E6-ACEE-3C49DEF67C54}"/>
    <cellStyle name="Neutral" xfId="8" builtinId="28" customBuiltin="1"/>
    <cellStyle name="Neutral 2" xfId="276" xr:uid="{A088536E-5146-4E33-B70C-24F4461DCB22}"/>
    <cellStyle name="Normal" xfId="0" builtinId="0"/>
    <cellStyle name="Normal 10" xfId="59" xr:uid="{7B259E81-3EC8-48CC-9BE0-57B414DAF060}"/>
    <cellStyle name="Normal 10 2" xfId="356" xr:uid="{BF0FF11D-36E8-487A-A677-06BFF828E780}"/>
    <cellStyle name="Normal 11" xfId="277" xr:uid="{B96FF22D-D5D8-447D-8CB1-F5FDC30D2F30}"/>
    <cellStyle name="Normal 11 2" xfId="278" xr:uid="{741CF71E-D47F-48AE-925E-95F2A27F5DD7}"/>
    <cellStyle name="Normal 11 3" xfId="279" xr:uid="{0EB6D586-11C0-4BC7-821C-2D729ADF69C5}"/>
    <cellStyle name="Normal 11 4" xfId="280" xr:uid="{9E5CA56E-5542-495F-8747-AC100A2E4289}"/>
    <cellStyle name="Normal 12" xfId="281" xr:uid="{F265864E-8DDD-4359-8920-71E75815A68E}"/>
    <cellStyle name="Normal 12 2" xfId="282" xr:uid="{CC713D9D-B7EF-4269-B1F4-AE5AC5A45A8F}"/>
    <cellStyle name="Normal 12 3" xfId="283" xr:uid="{8B45CB63-9F95-4AD9-9486-1F92F5E4BFD0}"/>
    <cellStyle name="Normal 12 4" xfId="284" xr:uid="{690A63F3-C092-4650-A6A9-5BB58A4D4B08}"/>
    <cellStyle name="Normal 13" xfId="285" xr:uid="{60709D08-4FFA-418B-A81B-AA48A7C5B5A5}"/>
    <cellStyle name="Normal 13 2" xfId="286" xr:uid="{C2087C3B-20A3-4681-9B6F-7C2353678495}"/>
    <cellStyle name="Normal 13 3" xfId="287" xr:uid="{2077DA45-8D72-4CE1-8D47-B3F5D678DDB2}"/>
    <cellStyle name="Normal 13 4" xfId="288" xr:uid="{2A1D7EA6-C271-4A41-8F98-F14341C8634E}"/>
    <cellStyle name="Normal 14" xfId="289" xr:uid="{BE104164-5E37-4B03-887D-AD745D88211B}"/>
    <cellStyle name="Normal 14 2" xfId="290" xr:uid="{E4F49116-D1A1-4546-B174-BADB8C2C503B}"/>
    <cellStyle name="Normal 15" xfId="291" xr:uid="{AB1D2DF0-6F86-4E81-BD4E-D8E8002DFC08}"/>
    <cellStyle name="Normal 16" xfId="292" xr:uid="{F5B5B283-4D42-494A-94F9-1C7DB1C06F28}"/>
    <cellStyle name="Normal 17" xfId="293" xr:uid="{BD3565EB-2115-469D-BB1C-52AB4555499F}"/>
    <cellStyle name="Normal 18" xfId="294" xr:uid="{A882D021-521E-43CD-8049-32D24541ED4B}"/>
    <cellStyle name="Normal 19" xfId="543" xr:uid="{B1494907-0482-4A59-802D-3D7424FF05BD}"/>
    <cellStyle name="Normal 19 2" xfId="549" xr:uid="{3F5FC542-12AC-4059-8B0A-76D9A9208D75}"/>
    <cellStyle name="Normal 2" xfId="47" xr:uid="{AA98DAC4-6BF3-472A-ADD5-FA080424B8EC}"/>
    <cellStyle name="Normal 2 10" xfId="62" xr:uid="{912A2239-B4BD-4488-AC4E-4763123CC895}"/>
    <cellStyle name="Normal 2 10 2" xfId="357" xr:uid="{BE593DE0-4F6A-4BA3-A1B7-28C97C44BE4D}"/>
    <cellStyle name="Normal 2 11" xfId="63" xr:uid="{F95688CB-C95E-43EF-A2FA-48D4ECED4C02}"/>
    <cellStyle name="Normal 2 11 2" xfId="358" xr:uid="{0110A68E-9EDB-4142-8687-5EE7752B01AB}"/>
    <cellStyle name="Normal 2 12" xfId="295" xr:uid="{C34E38CA-9950-4B21-B0CF-4DC5309E6173}"/>
    <cellStyle name="Normal 2 13" xfId="296" xr:uid="{48F2D1AE-4FE7-4011-B4E9-1237DEBF1957}"/>
    <cellStyle name="Normal 2 14" xfId="297" xr:uid="{25E5A29E-28CB-4BE3-AACF-4A95B52743EF}"/>
    <cellStyle name="Normal 2 15" xfId="298" xr:uid="{CBD2B8D8-3D04-48F4-8818-A479221F013F}"/>
    <cellStyle name="Normal 2 16" xfId="299" xr:uid="{94FD61EB-7499-4982-8A90-373C2CED8CE6}"/>
    <cellStyle name="Normal 2 17" xfId="300" xr:uid="{99A92F57-722A-46AC-A2DE-70FBFB283BE4}"/>
    <cellStyle name="Normal 2 18" xfId="301" xr:uid="{97020142-7129-4F1A-89C9-E981B1CB5F7C}"/>
    <cellStyle name="Normal 2 19" xfId="302" xr:uid="{00B8D856-A453-46C7-9C53-2DB45A29E2D5}"/>
    <cellStyle name="Normal 2 2" xfId="49" xr:uid="{27DB1B3F-3C17-4BBE-A0EA-9A5DB0B99D50}"/>
    <cellStyle name="Normal 2 2 10" xfId="359" xr:uid="{A5CA61F0-3AE8-4E5F-8B25-D6164492CF45}"/>
    <cellStyle name="Normal 2 2 2" xfId="64" xr:uid="{6DEBEF6A-AB87-4D1C-9C87-301E7CAAEA65}"/>
    <cellStyle name="Normal 2 2 2 2" xfId="65" xr:uid="{28A42748-06B3-4570-A28B-8C0C04D54B7B}"/>
    <cellStyle name="Normal 2 2 2 2 2" xfId="360" xr:uid="{10B6B385-A052-427F-B045-BBB7E4EC78CC}"/>
    <cellStyle name="Normal 2 2 2 3" xfId="66" xr:uid="{3032EF9A-0EBC-4ED0-B715-AE2569C6861A}"/>
    <cellStyle name="Normal 2 2 2 3 2" xfId="361" xr:uid="{C4F7B865-41D9-4D59-A52C-644185BF7B7F}"/>
    <cellStyle name="Normal 2 2 2 4" xfId="362" xr:uid="{ABF5E196-EA7D-4BF1-B22A-3E75925BB05E}"/>
    <cellStyle name="Normal 2 2 3" xfId="67" xr:uid="{F8B185F6-3099-4323-82F9-DAC4EA9FCD25}"/>
    <cellStyle name="Normal 2 2 3 2" xfId="68" xr:uid="{BF93FC16-FF8F-4E18-8A3A-5D994DADBBC7}"/>
    <cellStyle name="Normal 2 2 3 2 2" xfId="363" xr:uid="{330EF3F0-2556-494F-BC08-6E2470F1636A}"/>
    <cellStyle name="Normal 2 2 3 3" xfId="364" xr:uid="{5D6FF555-CCC6-40E1-9B32-4BAB47AEFCAE}"/>
    <cellStyle name="Normal 2 2 4" xfId="69" xr:uid="{F9781B0C-3DA6-45BA-8E5E-915F45CED360}"/>
    <cellStyle name="Normal 2 2 4 2" xfId="70" xr:uid="{D1F28387-D0C0-4879-8F81-1A7747E80841}"/>
    <cellStyle name="Normal 2 2 4 2 2" xfId="365" xr:uid="{F402B1D8-F54D-4E10-A1DD-13986076E1FE}"/>
    <cellStyle name="Normal 2 2 4 3" xfId="366" xr:uid="{72255182-6D56-447C-AB6B-5B3278670921}"/>
    <cellStyle name="Normal 2 2 5" xfId="71" xr:uid="{A2F05533-4C2E-474B-8E0A-6FAA1C246345}"/>
    <cellStyle name="Normal 2 2 5 2" xfId="72" xr:uid="{BE181C7E-7145-43E5-96C2-732C82582416}"/>
    <cellStyle name="Normal 2 2 5 2 2" xfId="367" xr:uid="{5D324D91-D92A-4BE7-B99E-D60DF7BD99F7}"/>
    <cellStyle name="Normal 2 2 5 3" xfId="368" xr:uid="{4FCAA87B-449D-49BC-B0A8-82FFD0ED3EBF}"/>
    <cellStyle name="Normal 2 2 6" xfId="73" xr:uid="{BE494E0D-3BE9-4BBF-A223-52646414F56B}"/>
    <cellStyle name="Normal 2 2 6 2" xfId="369" xr:uid="{D2BF3939-78C7-422F-B9FC-A45E4EDF7BCF}"/>
    <cellStyle name="Normal 2 2 7" xfId="74" xr:uid="{71DA49CF-4F67-4FD8-865C-8C30889AEF77}"/>
    <cellStyle name="Normal 2 2 7 2" xfId="370" xr:uid="{ED070E4D-6341-4249-B274-EA9E18F3073C}"/>
    <cellStyle name="Normal 2 2 8" xfId="75" xr:uid="{42E82C87-F535-4640-B50D-EAA738FCFF56}"/>
    <cellStyle name="Normal 2 2 8 2" xfId="371" xr:uid="{1AAE87A0-64E2-4726-80B7-C790AE0A7DD6}"/>
    <cellStyle name="Normal 2 2 9" xfId="372" xr:uid="{98A0FA20-AAAF-4533-8AB8-CE38493C07E2}"/>
    <cellStyle name="Normal 2 20" xfId="303" xr:uid="{9E04E44F-7263-40DC-A530-AD49F87512AE}"/>
    <cellStyle name="Normal 2 21" xfId="304" xr:uid="{722139FC-FA26-4496-A88A-B25C04A38E50}"/>
    <cellStyle name="Normal 2 22" xfId="305" xr:uid="{D07F6069-4FED-4CE8-8320-DCA8C39FB363}"/>
    <cellStyle name="Normal 2 23" xfId="306" xr:uid="{9F846B60-B43B-4597-A43E-493F831DA20A}"/>
    <cellStyle name="Normal 2 24" xfId="355" xr:uid="{5C42D85E-A276-42FC-84E4-A3A4E879EB98}"/>
    <cellStyle name="Normal 2 25" xfId="542" xr:uid="{E07C992F-2984-4160-8B38-AE6BE4DB195C}"/>
    <cellStyle name="Normal 2 3" xfId="42" xr:uid="{00000000-0005-0000-0000-000025000000}"/>
    <cellStyle name="Normal 2 3 2" xfId="76" xr:uid="{C0707C79-539D-448E-8B93-33FFED30BDF3}"/>
    <cellStyle name="Normal 2 3 2 2" xfId="77" xr:uid="{B623FC91-4C6A-4C36-81F5-CA4DC2A59326}"/>
    <cellStyle name="Normal 2 3 2 2 2" xfId="373" xr:uid="{8AE27650-7A83-4C2F-9AA9-9A99C502F32E}"/>
    <cellStyle name="Normal 2 3 2 3" xfId="78" xr:uid="{885430EB-1372-438A-8452-1A37AB6E439A}"/>
    <cellStyle name="Normal 2 3 2 3 2" xfId="374" xr:uid="{AD99C031-6976-4B85-87FB-C051C7AF1694}"/>
    <cellStyle name="Normal 2 3 2 4" xfId="375" xr:uid="{0FE2E6E6-F3B8-48C1-89F1-DC3155966BF9}"/>
    <cellStyle name="Normal 2 3 3" xfId="79" xr:uid="{88FC3334-A5E7-4DB2-B6CC-5B9565A231E2}"/>
    <cellStyle name="Normal 2 3 4" xfId="80" xr:uid="{A86210CA-D452-4141-8476-7B1010F96876}"/>
    <cellStyle name="Normal 2 3 4 2" xfId="376" xr:uid="{4D33732F-71E5-43A2-BB62-B8DAF4BCDECD}"/>
    <cellStyle name="Normal 2 3 5" xfId="81" xr:uid="{373757C6-8C70-4FB1-833E-A07FA5D03576}"/>
    <cellStyle name="Normal 2 3 5 2" xfId="377" xr:uid="{32EEBD65-C901-4333-958F-8A5557A92CD5}"/>
    <cellStyle name="Normal 2 3 6" xfId="378" xr:uid="{D4DFB77F-23F8-4E05-956B-2C988EFED692}"/>
    <cellStyle name="Normal 2 4" xfId="82" xr:uid="{ACD794C1-EE11-4542-BC78-601DE1062D07}"/>
    <cellStyle name="Normal 2 4 2" xfId="83" xr:uid="{AC402D37-E77A-425D-8D57-65E692B51306}"/>
    <cellStyle name="Normal 2 4 2 2" xfId="379" xr:uid="{A63CE91E-D83C-450E-9957-93795F3F401F}"/>
    <cellStyle name="Normal 2 5" xfId="84" xr:uid="{B0BC88E5-73DC-4CDB-AD9C-587CDEF9F2CA}"/>
    <cellStyle name="Normal 2 5 2" xfId="85" xr:uid="{DD4F6264-ED60-498D-8B6D-EF7C3739C73F}"/>
    <cellStyle name="Normal 2 5 2 2" xfId="380" xr:uid="{C9263A5A-E4F4-4660-A235-27DF399789C5}"/>
    <cellStyle name="Normal 2 5 3" xfId="381" xr:uid="{FB07CADA-9987-4DE9-B18C-7ECF8F8194A8}"/>
    <cellStyle name="Normal 2 6" xfId="86" xr:uid="{634DFC7E-9CD3-4E8A-8038-6B90140B1660}"/>
    <cellStyle name="Normal 2 6 2" xfId="87" xr:uid="{3A054F1B-3413-4C99-B6D0-CCA1004B12FC}"/>
    <cellStyle name="Normal 2 6 2 2" xfId="382" xr:uid="{AFB757AB-4044-4B12-8B55-B0D718A6A00A}"/>
    <cellStyle name="Normal 2 6 3" xfId="383" xr:uid="{B1E40E63-45D5-4E16-805C-7F9D15D8DA52}"/>
    <cellStyle name="Normal 2 7" xfId="88" xr:uid="{393CC8B7-5AC5-4219-85CF-8F195C854A75}"/>
    <cellStyle name="Normal 2 7 2" xfId="89" xr:uid="{1707BA93-A07D-4916-9DC2-9E7ABFCF76F8}"/>
    <cellStyle name="Normal 2 7 2 2" xfId="384" xr:uid="{B35EE3ED-9B93-4F23-82C3-4C54BDC6F663}"/>
    <cellStyle name="Normal 2 7 3" xfId="385" xr:uid="{867C6DAE-2438-49D5-9B08-8966C42287B9}"/>
    <cellStyle name="Normal 2 8" xfId="90" xr:uid="{EC686A0E-E420-43D4-8098-0EFC280CA6DF}"/>
    <cellStyle name="Normal 2 8 2" xfId="91" xr:uid="{5936DB40-A2E1-4774-9841-DF64D9D746F4}"/>
    <cellStyle name="Normal 2 8 2 2" xfId="386" xr:uid="{04C7C6B7-F17D-4B74-84C7-A88EDFB9ED78}"/>
    <cellStyle name="Normal 2 8 3" xfId="387" xr:uid="{4A350EDF-3F47-41C7-B0BF-C3D71BB4FFFB}"/>
    <cellStyle name="Normal 2 9" xfId="92" xr:uid="{3E42D2A3-2A4A-4FCC-B05C-854ABDBDAD58}"/>
    <cellStyle name="Normal 2 9 2" xfId="388" xr:uid="{B5ADCEEE-BCB8-4B8A-A873-746392B00DE5}"/>
    <cellStyle name="Normal 3" xfId="45" xr:uid="{457D236A-9DD6-4A97-8E16-C308C63A2D29}"/>
    <cellStyle name="Normal 3 10" xfId="307" xr:uid="{B0B32797-366F-46FD-B3D7-E32BE6B96C5C}"/>
    <cellStyle name="Normal 3 11" xfId="308" xr:uid="{9851193E-B799-43E8-8092-874E56565D67}"/>
    <cellStyle name="Normal 3 12" xfId="309" xr:uid="{CEBA6F1F-8267-40D1-BDE1-2F84AD29C8E4}"/>
    <cellStyle name="Normal 3 13" xfId="310" xr:uid="{97645444-9C9D-4CBF-BF48-F1DBB5A0F12B}"/>
    <cellStyle name="Normal 3 2" xfId="51" xr:uid="{97F1FF9A-706F-4A9D-A56D-C690C8DCC2F9}"/>
    <cellStyle name="Normal 3 2 2" xfId="60" xr:uid="{D4118D93-1632-4F05-A011-01BF958C51F0}"/>
    <cellStyle name="Normal 3 2 2 2" xfId="93" xr:uid="{C890D663-F3F7-4447-9516-3D98936D8CFB}"/>
    <cellStyle name="Normal 3 2 2 3" xfId="389" xr:uid="{FDF46228-F573-4031-A280-2FF2F6BFCFC1}"/>
    <cellStyle name="Normal 3 2 3" xfId="94" xr:uid="{FF20838E-9A2E-48BB-826D-DC1920689F38}"/>
    <cellStyle name="Normal 3 2 3 2" xfId="390" xr:uid="{68289570-A7A3-42F0-BF62-4E5F96AEBDC7}"/>
    <cellStyle name="Normal 3 2 4" xfId="95" xr:uid="{5E2E2CBC-6EFC-43E9-B873-0C34D3356765}"/>
    <cellStyle name="Normal 3 2 5" xfId="391" xr:uid="{0D05563B-8FEE-4A00-AB7A-0F8FC305C3ED}"/>
    <cellStyle name="Normal 3 2 6" xfId="392" xr:uid="{B2D45FBD-58CE-4C20-B557-739364897825}"/>
    <cellStyle name="Normal 3 3" xfId="96" xr:uid="{51080AB0-B828-454F-93C2-D4F3F57EEE23}"/>
    <cellStyle name="Normal 3 3 2" xfId="97" xr:uid="{959CB511-5D98-49FE-8EED-184F5ED26204}"/>
    <cellStyle name="Normal 3 3 2 2" xfId="393" xr:uid="{6E92DC9F-4E38-4BC4-B5DE-08AF5DBB210D}"/>
    <cellStyle name="Normal 3 3 3" xfId="98" xr:uid="{607EA98B-D755-448A-B9FF-9FBD50522CCB}"/>
    <cellStyle name="Normal 3 3 3 2" xfId="394" xr:uid="{44D7591A-58DD-42B5-A44C-9B6565D89F57}"/>
    <cellStyle name="Normal 3 3 4" xfId="395" xr:uid="{CA38D564-DF6F-482C-BE99-92BE56703A37}"/>
    <cellStyle name="Normal 3 4" xfId="99" xr:uid="{4A57D4C5-FFFB-4FCB-9241-75A199BCD204}"/>
    <cellStyle name="Normal 3 4 2" xfId="100" xr:uid="{4A1FF0AA-C0A8-47E8-B22F-B69BAFD4A53F}"/>
    <cellStyle name="Normal 3 4 2 2" xfId="396" xr:uid="{9416ED7A-E514-44AB-9C05-16138A0E2AEE}"/>
    <cellStyle name="Normal 3 4 3" xfId="397" xr:uid="{4C80FEEF-A68C-4836-B7E3-928571CF9879}"/>
    <cellStyle name="Normal 3 5" xfId="101" xr:uid="{72E9E6B1-A6AD-4CFD-939B-7D85478733E2}"/>
    <cellStyle name="Normal 3 5 2" xfId="102" xr:uid="{BCA9F30F-3CC8-4A49-A967-ACBBD18419FE}"/>
    <cellStyle name="Normal 3 5 2 2" xfId="398" xr:uid="{87890A12-1B97-4CAE-ACD8-BBC35D114C17}"/>
    <cellStyle name="Normal 3 5 3" xfId="399" xr:uid="{FC0DED58-E7BC-4B31-8E98-F01024A978D4}"/>
    <cellStyle name="Normal 3 6" xfId="103" xr:uid="{15626F35-D38C-4588-91B3-B9337B152334}"/>
    <cellStyle name="Normal 3 6 2" xfId="104" xr:uid="{D66B6B0C-2FD6-44D3-B999-D198B9905F5A}"/>
    <cellStyle name="Normal 3 6 2 2" xfId="400" xr:uid="{851C0406-4058-4734-AE6E-07BBCD41ECB1}"/>
    <cellStyle name="Normal 3 6 3" xfId="401" xr:uid="{85411A91-B0ED-4738-BB10-015B752BEEB9}"/>
    <cellStyle name="Normal 3 7" xfId="105" xr:uid="{13AFC3C9-BEE2-4B8F-B49F-E5DA84C02BE1}"/>
    <cellStyle name="Normal 3 7 2" xfId="402" xr:uid="{4A777A81-B7A4-4465-B543-59D063372AE8}"/>
    <cellStyle name="Normal 3 8" xfId="106" xr:uid="{24C22AEF-72EA-41F2-A0AB-7C2AA99CF78C}"/>
    <cellStyle name="Normal 3 8 2" xfId="403" xr:uid="{3F8A31AC-F60C-4E9D-B81B-58806EACE034}"/>
    <cellStyle name="Normal 3 9" xfId="107" xr:uid="{A34601E9-6B43-43ED-9C57-7E64B69CAFFF}"/>
    <cellStyle name="Normal 3 9 2" xfId="404" xr:uid="{3DC10167-86F6-45D7-9EBA-F83D564A8A40}"/>
    <cellStyle name="Normal 4" xfId="48" xr:uid="{83572AE6-8094-4328-AE74-F121D9F3280B}"/>
    <cellStyle name="Normal 4 10" xfId="108" xr:uid="{FC3679D9-31E3-42D4-96B9-9C540B83031C}"/>
    <cellStyle name="Normal 4 10 2" xfId="405" xr:uid="{88F69C7F-67CC-481F-BDD9-7AAE8AA538EC}"/>
    <cellStyle name="Normal 4 10 2 2" xfId="406" xr:uid="{664FD535-A883-46F6-9D71-3FB39BBFEF86}"/>
    <cellStyle name="Normal 4 10 3" xfId="407" xr:uid="{53461F9D-2B59-4E4D-8460-FC31767294BE}"/>
    <cellStyle name="Normal 4 11" xfId="311" xr:uid="{E5432A77-8119-4D95-AF7E-9134CA6D4EE5}"/>
    <cellStyle name="Normal 4 11 2" xfId="539" xr:uid="{0AFB9E6B-C897-42FA-9500-929B8F46161F}"/>
    <cellStyle name="Normal 4 12" xfId="312" xr:uid="{DB194B17-4CE9-4F8D-9D1F-49C3A17720BB}"/>
    <cellStyle name="Normal 4 13" xfId="313" xr:uid="{526087E2-6C88-472D-A975-423B9FFB3E30}"/>
    <cellStyle name="Normal 4 2" xfId="109" xr:uid="{80EB54FB-4892-41C1-B7DA-22925FDA67AD}"/>
    <cellStyle name="Normal 4 2 2" xfId="110" xr:uid="{5484F531-8875-4B56-A336-9CF62C146762}"/>
    <cellStyle name="Normal 4 2 2 2" xfId="111" xr:uid="{5D1E06CF-7016-4326-8B95-522FB2A9C142}"/>
    <cellStyle name="Normal 4 2 2 2 2" xfId="408" xr:uid="{EF0782D7-A7EA-40E6-8119-2CC34C9FD399}"/>
    <cellStyle name="Normal 4 2 2 3" xfId="409" xr:uid="{A5246538-94C4-4D7B-BCA6-518A4C083564}"/>
    <cellStyle name="Normal 4 2 3" xfId="112" xr:uid="{15354D16-5199-4808-B24C-453C47FFCDE0}"/>
    <cellStyle name="Normal 4 2 3 2" xfId="410" xr:uid="{04DA1727-D7BB-414B-8695-0692D80FDAF2}"/>
    <cellStyle name="Normal 4 2 4" xfId="113" xr:uid="{824446FB-7C39-4F67-9E0C-385A216D4D87}"/>
    <cellStyle name="Normal 4 2 4 2" xfId="411" xr:uid="{94675C16-1EA0-471F-9FF1-1594820E46E4}"/>
    <cellStyle name="Normal 4 2 5" xfId="114" xr:uid="{5177BBD3-4489-483F-8B83-F0ABC9D061C0}"/>
    <cellStyle name="Normal 4 2 5 2" xfId="412" xr:uid="{56426A33-97A0-493F-A4D2-07E5D403215D}"/>
    <cellStyle name="Normal 4 2 6" xfId="413" xr:uid="{1DB6E83A-3021-436E-85DA-7E92038A70D5}"/>
    <cellStyle name="Normal 4 2 7" xfId="414" xr:uid="{127CD557-5A6E-4D93-A879-7C4ECA18D118}"/>
    <cellStyle name="Normal 4 3" xfId="115" xr:uid="{ED5A5B25-403D-4C61-B58F-57FBC5DC4C15}"/>
    <cellStyle name="Normal 4 3 2" xfId="116" xr:uid="{0A39BE1C-1EA6-419F-8245-D963C7885F1D}"/>
    <cellStyle name="Normal 4 3 2 2" xfId="415" xr:uid="{D0BFFCDA-2107-40DA-A21D-2F2A5E81C962}"/>
    <cellStyle name="Normal 4 3 3" xfId="117" xr:uid="{75023272-319C-4923-ACD8-7BC66C76AC62}"/>
    <cellStyle name="Normal 4 3 3 2" xfId="416" xr:uid="{08F542E5-405F-4F37-9B89-8D4C73EB9334}"/>
    <cellStyle name="Normal 4 3 4" xfId="118" xr:uid="{2DC12F76-8F4F-48D4-91F6-6F4F14841D70}"/>
    <cellStyle name="Normal 4 3 4 2" xfId="417" xr:uid="{70A22BDB-593F-4452-A648-189766B1B351}"/>
    <cellStyle name="Normal 4 3 5" xfId="418" xr:uid="{561970CA-A9B6-41AE-8F5A-1F29294E0274}"/>
    <cellStyle name="Normal 4 4" xfId="119" xr:uid="{EE4DDD34-F1D4-4630-8F1E-F12E18FE0E9F}"/>
    <cellStyle name="Normal 4 4 2" xfId="120" xr:uid="{805FC7E9-4EC2-423A-9F14-FEDCC4679A4A}"/>
    <cellStyle name="Normal 4 4 2 2" xfId="419" xr:uid="{03230B2B-2F51-41DD-88DB-0B77C12F76BF}"/>
    <cellStyle name="Normal 4 4 3" xfId="420" xr:uid="{E29EE45C-57DF-41BF-AC1E-F1E175A0901D}"/>
    <cellStyle name="Normal 4 5" xfId="121" xr:uid="{0EC1E5A8-C9FA-4981-8676-846A9BDDCC4F}"/>
    <cellStyle name="Normal 4 5 2" xfId="122" xr:uid="{C50D2343-CBBD-4031-B493-5A0DD3849B5C}"/>
    <cellStyle name="Normal 4 5 2 2" xfId="421" xr:uid="{9996F083-53B6-4572-ABBD-4D4FAAAC9BA2}"/>
    <cellStyle name="Normal 4 5 3" xfId="422" xr:uid="{B906F100-C7C4-4AFB-87C7-2D628E8A9416}"/>
    <cellStyle name="Normal 4 6" xfId="123" xr:uid="{4B7E6E00-DDA4-41E5-85E0-1F384DD5BD2B}"/>
    <cellStyle name="Normal 4 6 2" xfId="124" xr:uid="{68FA61A2-1C97-46DC-B862-F1C843B82EFB}"/>
    <cellStyle name="Normal 4 6 2 2" xfId="423" xr:uid="{94FD5211-BE6D-4E4E-A0C0-36514A1C6669}"/>
    <cellStyle name="Normal 4 6 3" xfId="424" xr:uid="{352D87CC-DF0B-4AD5-B40F-D483FBDA1625}"/>
    <cellStyle name="Normal 4 7" xfId="125" xr:uid="{9EE62DC9-E476-49A1-8F58-8ED38D97C7A5}"/>
    <cellStyle name="Normal 4 7 2" xfId="425" xr:uid="{52FAB0E0-8FA0-4E5F-8FDD-5B00579F358B}"/>
    <cellStyle name="Normal 4 8" xfId="126" xr:uid="{BFBA69A1-9634-4CCE-B6A4-CE090F8877B0}"/>
    <cellStyle name="Normal 4 8 2" xfId="426" xr:uid="{BD4F73D7-A05A-408A-B79C-7ED9781FEF6D}"/>
    <cellStyle name="Normal 4 9" xfId="127" xr:uid="{777F05EC-E67F-4A5A-B21B-476C18DC7233}"/>
    <cellStyle name="Normal 4 9 2" xfId="427" xr:uid="{6F69DDDE-47DB-45CB-9BA5-588E8AF4DE57}"/>
    <cellStyle name="Normal 5" xfId="43" xr:uid="{00000000-0005-0000-0000-000026000000}"/>
    <cellStyle name="Normal 5 10" xfId="231" xr:uid="{616663E4-3F06-448A-B527-BA291DC262C1}"/>
    <cellStyle name="Normal 5 10 2" xfId="540" xr:uid="{3613EC51-4A8A-4DA3-ABA9-70ED895D0F34}"/>
    <cellStyle name="Normal 5 11" xfId="314" xr:uid="{AEABB830-C1A9-40B2-979F-EF3DB14C5B45}"/>
    <cellStyle name="Normal 5 12" xfId="315" xr:uid="{EA18E407-826A-4198-95F3-C0266C551913}"/>
    <cellStyle name="Normal 5 13" xfId="316" xr:uid="{B6A9DECD-72E8-402C-8168-F6171A4FD8ED}"/>
    <cellStyle name="Normal 5 2" xfId="128" xr:uid="{57978CB7-5E9B-4739-97BB-9C70A18C341F}"/>
    <cellStyle name="Normal 5 2 2" xfId="129" xr:uid="{CAF92382-5AE0-4C95-93E3-EDE8B19BB3AC}"/>
    <cellStyle name="Normal 5 2 2 2" xfId="130" xr:uid="{01EA363A-9494-4964-9573-0B621CDEF2F6}"/>
    <cellStyle name="Normal 5 2 2 2 2" xfId="428" xr:uid="{CA4E21D6-4862-4AC1-A862-456056EEF900}"/>
    <cellStyle name="Normal 5 2 2 3" xfId="429" xr:uid="{FBCA011B-E06B-4468-9DC1-6FD27A315A10}"/>
    <cellStyle name="Normal 5 2 3" xfId="131" xr:uid="{294C9776-3C4C-4B8C-B657-283ADB5748EB}"/>
    <cellStyle name="Normal 5 2 3 2" xfId="430" xr:uid="{778DBB56-D7C8-45EB-A68C-2DCF1DB9CA65}"/>
    <cellStyle name="Normal 5 2 4" xfId="132" xr:uid="{2D53FF13-5932-4F4D-80F6-6B8C238C12CB}"/>
    <cellStyle name="Normal 5 2 4 2" xfId="431" xr:uid="{58391B17-D6F5-4BAB-9E1D-FF02C62143AC}"/>
    <cellStyle name="Normal 5 2 5" xfId="432" xr:uid="{4335DF89-9F63-4C72-B704-DD1CF95DE782}"/>
    <cellStyle name="Normal 5 2 6" xfId="433" xr:uid="{1EC8ABC7-DF18-4295-869F-64E383F91EB7}"/>
    <cellStyle name="Normal 5 3" xfId="133" xr:uid="{8AB024F6-9590-4FAC-9552-953871FEF161}"/>
    <cellStyle name="Normal 5 3 2" xfId="134" xr:uid="{CE77B78C-78AE-4AA1-A35E-73F3A11317AA}"/>
    <cellStyle name="Normal 5 3 2 2" xfId="434" xr:uid="{7DA74126-6B6A-4068-A591-6DD921877D99}"/>
    <cellStyle name="Normal 5 3 3" xfId="135" xr:uid="{B9C5DA39-9FB3-4C13-BA92-ACE07B09747E}"/>
    <cellStyle name="Normal 5 3 3 2" xfId="435" xr:uid="{6C4F7413-5EF3-4DA2-9C7F-4F6BE6D06CD5}"/>
    <cellStyle name="Normal 5 3 4" xfId="436" xr:uid="{A71D4E71-7631-4542-9139-3F4E4BAFB5FF}"/>
    <cellStyle name="Normal 5 4" xfId="136" xr:uid="{C631C633-91EB-4503-B692-CCFF25871FCE}"/>
    <cellStyle name="Normal 5 4 2" xfId="137" xr:uid="{299FD28F-C528-47AC-9E47-E4C9C3D2B391}"/>
    <cellStyle name="Normal 5 4 2 2" xfId="437" xr:uid="{31F706DE-25B0-41A2-BFF5-DB7B6A6FB8B1}"/>
    <cellStyle name="Normal 5 4 3" xfId="438" xr:uid="{FB025158-BD5E-48DA-89DF-334F21CBC9ED}"/>
    <cellStyle name="Normal 5 5" xfId="138" xr:uid="{FBC71C42-02E3-404D-94EF-36BA18D0422F}"/>
    <cellStyle name="Normal 5 5 2" xfId="139" xr:uid="{37DD375A-3C42-41D0-919A-8017CF8B16CC}"/>
    <cellStyle name="Normal 5 5 2 2" xfId="439" xr:uid="{7AEEA857-0073-47A5-9E5F-BBE33870E515}"/>
    <cellStyle name="Normal 5 5 3" xfId="440" xr:uid="{17429FE5-F213-43BC-9320-7A31154EAC43}"/>
    <cellStyle name="Normal 5 6" xfId="140" xr:uid="{AA0516B1-0B42-45A0-8A60-7D1871E69C6C}"/>
    <cellStyle name="Normal 5 6 2" xfId="141" xr:uid="{2C35BF2E-6B92-47E2-B283-143D6E111037}"/>
    <cellStyle name="Normal 5 6 2 2" xfId="441" xr:uid="{D6792756-B9E9-4A74-9E7A-1B0130DFB1B4}"/>
    <cellStyle name="Normal 5 6 3" xfId="442" xr:uid="{205DABFF-A63A-403E-B8B0-DF80A189530A}"/>
    <cellStyle name="Normal 5 7" xfId="142" xr:uid="{D2555E3F-617D-48C0-9C1A-31548D141B3E}"/>
    <cellStyle name="Normal 5 7 2" xfId="443" xr:uid="{A6F00201-ADD4-4413-A0E3-7CF3F542EFE6}"/>
    <cellStyle name="Normal 5 8" xfId="143" xr:uid="{66EBCA1C-52B8-44F8-A147-166E598D1566}"/>
    <cellStyle name="Normal 5 8 2" xfId="444" xr:uid="{BE554A04-34E9-4170-A698-E5F3B7FF1A04}"/>
    <cellStyle name="Normal 5 9" xfId="144" xr:uid="{6B4ED3F7-FDA4-4E04-9289-49231ABF8FAF}"/>
    <cellStyle name="Normal 5 9 2" xfId="445" xr:uid="{D485479D-1556-4AF4-8207-CB50F92F62F3}"/>
    <cellStyle name="Normal 6" xfId="58" xr:uid="{CA3F0D4A-D2EB-4A8B-B761-01B5E6FA1A14}"/>
    <cellStyle name="Normal 6 2" xfId="317" xr:uid="{2672E256-9ADB-4474-A369-648BCD2FB9C5}"/>
    <cellStyle name="Normal 7" xfId="145" xr:uid="{B7389D75-4722-4E82-84F3-B5F874352C44}"/>
    <cellStyle name="Normal 7 10" xfId="446" xr:uid="{86A933C0-0A98-405E-A3B8-F8D9C85F7A0C}"/>
    <cellStyle name="Normal 7 2" xfId="146" xr:uid="{DC844379-FDD9-41E4-83F0-33E97129CE1E}"/>
    <cellStyle name="Normal 7 2 2" xfId="147" xr:uid="{C58DEA3E-AD15-47B2-8AEA-1CB6CB3EF4A9}"/>
    <cellStyle name="Normal 7 2 2 2" xfId="447" xr:uid="{5D9183A1-BFA7-4395-B461-DC2AB0D4946B}"/>
    <cellStyle name="Normal 7 2 3" xfId="148" xr:uid="{94ADE8F2-268B-4AA5-91B7-72D9CDCA52C0}"/>
    <cellStyle name="Normal 7 2 3 2" xfId="448" xr:uid="{79BC06D3-8D51-4822-BDC3-9B38F847D0D7}"/>
    <cellStyle name="Normal 7 2 4" xfId="449" xr:uid="{FB7724C2-8815-45D1-92FE-79A48CF460F5}"/>
    <cellStyle name="Normal 7 3" xfId="149" xr:uid="{2062CB98-2251-46DC-B306-C6D4E6F25AF5}"/>
    <cellStyle name="Normal 7 3 2" xfId="150" xr:uid="{475C8CDB-4074-4842-BB82-D7B0C14565EF}"/>
    <cellStyle name="Normal 7 3 2 2" xfId="450" xr:uid="{F116604A-117B-49CB-ACF2-A62EAEF9DF00}"/>
    <cellStyle name="Normal 7 3 3" xfId="451" xr:uid="{60BE39E3-DA0F-47B6-AF1F-640C4A7086C1}"/>
    <cellStyle name="Normal 7 4" xfId="151" xr:uid="{E6A62E64-2A76-42ED-A92D-FAE7812E6925}"/>
    <cellStyle name="Normal 7 4 2" xfId="152" xr:uid="{387A2FB6-D6C1-4C3B-8ACE-B6637CE004CA}"/>
    <cellStyle name="Normal 7 4 2 2" xfId="452" xr:uid="{1B8E65C0-3AD6-4A53-867E-19A036DBFD95}"/>
    <cellStyle name="Normal 7 4 3" xfId="453" xr:uid="{177BEA1C-0739-49FD-8F46-6417B71E54C6}"/>
    <cellStyle name="Normal 7 5" xfId="153" xr:uid="{DFE88A45-72F9-4866-95A0-1B9DBDA5CBBC}"/>
    <cellStyle name="Normal 7 5 2" xfId="154" xr:uid="{451DA215-D6DC-497D-BDFE-81685E11154F}"/>
    <cellStyle name="Normal 7 5 2 2" xfId="454" xr:uid="{951167E8-D39A-4A98-88EF-D702421762B1}"/>
    <cellStyle name="Normal 7 5 3" xfId="455" xr:uid="{CD9553B7-2E10-467A-9C2A-7F15E3FEFCBF}"/>
    <cellStyle name="Normal 7 6" xfId="155" xr:uid="{3D75BC9B-F9F2-4FF2-8C4E-4231AA59AC3C}"/>
    <cellStyle name="Normal 7 6 2" xfId="456" xr:uid="{C250333E-8C3D-4C6E-B8F5-42D96205B477}"/>
    <cellStyle name="Normal 7 7" xfId="156" xr:uid="{05DF8B20-CE34-4383-B8D3-CD73DE7DD7AB}"/>
    <cellStyle name="Normal 7 7 2" xfId="457" xr:uid="{FDFFB664-E14F-43B4-A501-CD818886466A}"/>
    <cellStyle name="Normal 7 8" xfId="157" xr:uid="{67451E55-CCB5-4BEA-92D8-7D356421E1C6}"/>
    <cellStyle name="Normal 7 8 2" xfId="458" xr:uid="{C8E73BD7-79E3-48D0-8152-0E79230BA91B}"/>
    <cellStyle name="Normal 7 9" xfId="459" xr:uid="{3FD26C48-C775-467F-BA68-042091AFEDFE}"/>
    <cellStyle name="Normal 8" xfId="55" xr:uid="{9E9FFD6A-9BD4-4DF0-BCF7-6BC865F99FA7}"/>
    <cellStyle name="Normal 8 2" xfId="158" xr:uid="{A12E63C3-D774-4D79-9996-C5D503A396E7}"/>
    <cellStyle name="Normal 8 2 2" xfId="159" xr:uid="{9A389B5F-7BE4-4050-953C-7025B6E20E8A}"/>
    <cellStyle name="Normal 8 2 2 2" xfId="460" xr:uid="{23B27812-7127-4356-8A78-9AB0266BE5C2}"/>
    <cellStyle name="Normal 8 2 3" xfId="461" xr:uid="{2D6859EA-303C-4528-A224-02FC52A388DD}"/>
    <cellStyle name="Normal 8 3" xfId="160" xr:uid="{A84850F7-7822-468E-9D69-5428F09BBB1F}"/>
    <cellStyle name="Normal 8 3 2" xfId="161" xr:uid="{923B19AE-0104-498C-B1D6-8B134A967C20}"/>
    <cellStyle name="Normal 8 3 2 2" xfId="462" xr:uid="{2CD0A46C-00A2-464B-8D16-CEAAF868A6EB}"/>
    <cellStyle name="Normal 8 3 3" xfId="463" xr:uid="{F707FDA9-8764-48EE-A0A3-6D0781D3809A}"/>
    <cellStyle name="Normal 8 4" xfId="162" xr:uid="{01032AA7-BE38-4DBA-BBDB-AAEB3E7C3980}"/>
    <cellStyle name="Normal 8 4 2" xfId="163" xr:uid="{04229A85-2BD8-4604-9AB5-9A69ED58C6E1}"/>
    <cellStyle name="Normal 8 4 2 2" xfId="464" xr:uid="{7A23DF17-E435-4EC7-9833-D30A35D47DE8}"/>
    <cellStyle name="Normal 8 4 3" xfId="465" xr:uid="{F119F2C9-A57A-4EDC-9DC7-C048948EEBDD}"/>
    <cellStyle name="Normal 8 5" xfId="164" xr:uid="{71AAEFD5-18F6-4035-AF07-B4CC8B737CD7}"/>
    <cellStyle name="Normal 8 5 2" xfId="466" xr:uid="{28F5EA4E-52EF-42F5-A1A7-EE56A063B531}"/>
    <cellStyle name="Normal 8 6" xfId="467" xr:uid="{E4DD28EB-743A-407A-B595-237E4A9EC312}"/>
    <cellStyle name="Normal 9" xfId="165" xr:uid="{1BC5D32C-3B6E-47B6-B90F-B6A0E92F154B}"/>
    <cellStyle name="Note" xfId="15" builtinId="10" customBuiltin="1"/>
    <cellStyle name="Note 2" xfId="318" xr:uid="{A5C8790B-07EE-4192-ACB0-F7151EFBDE3B}"/>
    <cellStyle name="Note 3" xfId="319" xr:uid="{FAF22466-B1B8-4263-A387-C36D25D1CF86}"/>
    <cellStyle name="Note 4" xfId="320" xr:uid="{3AD37F54-DED2-40C0-9647-3CBBDC2A6834}"/>
    <cellStyle name="Note 5" xfId="321" xr:uid="{3535F1FD-86EF-42E9-A9D6-91E95119BC2B}"/>
    <cellStyle name="Output" xfId="10" builtinId="21" customBuiltin="1"/>
    <cellStyle name="Output 2" xfId="322" xr:uid="{235ECCAE-7A6B-4DC7-ABA6-E0C71FA7BE22}"/>
    <cellStyle name="Percent" xfId="44" builtinId="5"/>
    <cellStyle name="Percent 2" xfId="50" xr:uid="{0E1763D6-D5EF-46C4-978A-7639A3983452}"/>
    <cellStyle name="Percent 2 10" xfId="468" xr:uid="{3380065B-1138-46F9-AA31-14A0526E396F}"/>
    <cellStyle name="Percent 2 11" xfId="469" xr:uid="{A6E0B8D4-2CC5-4F92-8694-C3401BC570E6}"/>
    <cellStyle name="Percent 2 12" xfId="545" xr:uid="{6C62C5BF-5101-40EF-9AFC-ED0B610588E9}"/>
    <cellStyle name="Percent 2 2" xfId="166" xr:uid="{3DFD74A4-A805-48BB-BEE8-22645EECDBBC}"/>
    <cellStyle name="Percent 2 2 10" xfId="323" xr:uid="{3BED3D56-D8CB-4F00-A573-84BCC3E714AE}"/>
    <cellStyle name="Percent 2 2 11" xfId="324" xr:uid="{1F69FBE2-6D0A-4EA6-A4A3-D94AC4BAF4F7}"/>
    <cellStyle name="Percent 2 2 12" xfId="325" xr:uid="{0052E76F-07FF-4A71-892D-D7F400D46A70}"/>
    <cellStyle name="Percent 2 2 2" xfId="167" xr:uid="{8EE70893-F9AD-44BB-9841-8F0DDA722A4F}"/>
    <cellStyle name="Percent 2 2 2 2" xfId="168" xr:uid="{0BDB9A01-3943-4F65-A498-E7E71A6FBF9F}"/>
    <cellStyle name="Percent 2 2 2 2 2" xfId="470" xr:uid="{4416A2DB-C43A-4132-ABEB-948B6DC76E0C}"/>
    <cellStyle name="Percent 2 2 2 3" xfId="471" xr:uid="{75AC0FD5-EB74-4A04-9E8C-A2BB3A5F0769}"/>
    <cellStyle name="Percent 2 2 3" xfId="169" xr:uid="{47DAC421-8314-4B33-818C-2ADCFE5829BF}"/>
    <cellStyle name="Percent 2 2 3 2" xfId="472" xr:uid="{1218B266-ABF1-48D6-8C88-04C9BB2E0E50}"/>
    <cellStyle name="Percent 2 2 4" xfId="170" xr:uid="{E49C76B4-DE96-4D07-A504-572E597A6372}"/>
    <cellStyle name="Percent 2 2 4 2" xfId="473" xr:uid="{4D4EAEEE-3E01-4DEA-9095-63DE110903F4}"/>
    <cellStyle name="Percent 2 2 5" xfId="326" xr:uid="{46E95C3D-28F9-43BA-8E2C-040DF3F893EF}"/>
    <cellStyle name="Percent 2 2 6" xfId="327" xr:uid="{611CB5B5-AB49-485F-9538-60656996FA58}"/>
    <cellStyle name="Percent 2 2 7" xfId="328" xr:uid="{7E731B36-577E-4072-8B87-519A6660E1B2}"/>
    <cellStyle name="Percent 2 2 8" xfId="329" xr:uid="{E396588C-BF83-4349-8D95-A689C831BCD4}"/>
    <cellStyle name="Percent 2 2 9" xfId="330" xr:uid="{F4A984AA-CF35-4818-B477-232FB4484FD1}"/>
    <cellStyle name="Percent 2 3" xfId="171" xr:uid="{1A47D177-15A4-49F5-B472-EA6A33A4D6E3}"/>
    <cellStyle name="Percent 2 3 10" xfId="331" xr:uid="{046E90D1-5291-4A1E-8E1C-AC4856F58BF9}"/>
    <cellStyle name="Percent 2 3 11" xfId="332" xr:uid="{F48E0783-183A-4863-853A-407F615543EB}"/>
    <cellStyle name="Percent 2 3 12" xfId="333" xr:uid="{C4219810-BE58-474C-A458-6A1FB786EE9F}"/>
    <cellStyle name="Percent 2 3 2" xfId="172" xr:uid="{110E66A1-3BC0-4FA3-9A7C-837F2DC21D11}"/>
    <cellStyle name="Percent 2 3 2 2" xfId="474" xr:uid="{4604D007-9ECF-43B8-A949-CB67B52974AE}"/>
    <cellStyle name="Percent 2 3 3" xfId="173" xr:uid="{92ABFF4E-D600-45FC-B6D9-7BB5A4B08460}"/>
    <cellStyle name="Percent 2 3 3 2" xfId="475" xr:uid="{1A6984FB-F264-4F73-B46B-3AC771F1138B}"/>
    <cellStyle name="Percent 2 3 4" xfId="334" xr:uid="{6C24CE28-9297-4967-A9A9-8B3D81E9FF7C}"/>
    <cellStyle name="Percent 2 3 5" xfId="335" xr:uid="{72C2415E-564B-45CC-BC25-26E8BE7B7544}"/>
    <cellStyle name="Percent 2 3 6" xfId="336" xr:uid="{FC8BAA62-1E1C-42A2-B27B-D5251B49AA93}"/>
    <cellStyle name="Percent 2 3 7" xfId="337" xr:uid="{1E66516C-94AD-43EC-A7C6-9A4757AE954B}"/>
    <cellStyle name="Percent 2 3 8" xfId="338" xr:uid="{2F5669FD-A956-4B12-B2B5-6BADC8ED7047}"/>
    <cellStyle name="Percent 2 3 9" xfId="339" xr:uid="{F9BB9B5C-51CC-461B-83C1-884BA92D655B}"/>
    <cellStyle name="Percent 2 4" xfId="174" xr:uid="{78DFB4AF-1739-46C8-847F-081608998C28}"/>
    <cellStyle name="Percent 2 4 10" xfId="340" xr:uid="{6E90C16D-BE60-45BE-828C-F3383438A533}"/>
    <cellStyle name="Percent 2 4 11" xfId="341" xr:uid="{06DECEED-012C-4F7B-9A2D-64888C07523B}"/>
    <cellStyle name="Percent 2 4 12" xfId="342" xr:uid="{8AB898E5-3811-405E-97F1-4B8E7BB8CC85}"/>
    <cellStyle name="Percent 2 4 2" xfId="175" xr:uid="{8722DB1D-CC4E-457B-B60C-1B3B7EBA50E5}"/>
    <cellStyle name="Percent 2 4 2 2" xfId="476" xr:uid="{2349DB41-107C-4F92-92D2-9B8D91612326}"/>
    <cellStyle name="Percent 2 4 3" xfId="343" xr:uid="{25E8DB2B-83DF-426D-BF48-C9BB4F9C6E02}"/>
    <cellStyle name="Percent 2 4 4" xfId="344" xr:uid="{B205187E-4576-405A-AA21-B1597199ABCD}"/>
    <cellStyle name="Percent 2 4 5" xfId="345" xr:uid="{679A00CD-2E97-48B7-B205-2D3250E6CACE}"/>
    <cellStyle name="Percent 2 4 6" xfId="346" xr:uid="{2C809F9A-7BEC-4C21-AC58-A8AC878A3C6F}"/>
    <cellStyle name="Percent 2 4 7" xfId="347" xr:uid="{7C93FECA-FA9B-418A-A277-3F975308049C}"/>
    <cellStyle name="Percent 2 4 8" xfId="348" xr:uid="{F2A8C927-AEDD-4749-947D-1A3530A14B0B}"/>
    <cellStyle name="Percent 2 4 9" xfId="349" xr:uid="{6B8090F6-CA37-402B-9B37-AF3657C8789B}"/>
    <cellStyle name="Percent 2 5" xfId="176" xr:uid="{B1F863BD-2C4D-4E41-8097-AFB270150E72}"/>
    <cellStyle name="Percent 2 5 2" xfId="177" xr:uid="{1E1DBF38-C734-46F0-8959-52E8814D6F12}"/>
    <cellStyle name="Percent 2 5 2 2" xfId="477" xr:uid="{0082E9DC-9CED-49CD-BC91-9FCF26438C5B}"/>
    <cellStyle name="Percent 2 5 3" xfId="478" xr:uid="{4DC12875-7EB5-4493-A7AB-B3B87BA02437}"/>
    <cellStyle name="Percent 2 6" xfId="178" xr:uid="{7D336653-C6CA-4BB6-A556-0549FD35E523}"/>
    <cellStyle name="Percent 2 6 2" xfId="179" xr:uid="{78E40948-28E9-48C5-A5A0-988288FCF759}"/>
    <cellStyle name="Percent 2 6 2 2" xfId="479" xr:uid="{B1705C20-CB94-4794-945B-DB220087DAD9}"/>
    <cellStyle name="Percent 2 6 3" xfId="480" xr:uid="{4EAC4DB7-F9AB-41A2-89FA-A2D09A9C187F}"/>
    <cellStyle name="Percent 2 7" xfId="180" xr:uid="{A33CF005-C267-4623-838B-928A89979431}"/>
    <cellStyle name="Percent 2 7 2" xfId="481" xr:uid="{5AFBFB66-A50C-46D6-8BBD-BB0B954BC3AC}"/>
    <cellStyle name="Percent 2 8" xfId="181" xr:uid="{B18832FE-C071-4C7F-BEF1-D2EC7DAA4FE6}"/>
    <cellStyle name="Percent 2 8 2" xfId="482" xr:uid="{D801CA9A-2A60-4A8E-844A-6BE6766E3A3D}"/>
    <cellStyle name="Percent 2 9" xfId="182" xr:uid="{0DB2CB08-C4CC-4B2D-A63E-198B256700B6}"/>
    <cellStyle name="Percent 2 9 2" xfId="483" xr:uid="{7D4574A7-BF5D-43AB-AF1F-774509EE36F4}"/>
    <cellStyle name="Percent 3" xfId="57" xr:uid="{8EFC02AD-8009-43EA-A30C-6A79CC095341}"/>
    <cellStyle name="Percent 3 10" xfId="484" xr:uid="{02569984-BC95-4B07-8C92-E9364B07FEBA}"/>
    <cellStyle name="Percent 3 11" xfId="485" xr:uid="{549FDF95-0795-4ECC-BD22-2FCB6009DD21}"/>
    <cellStyle name="Percent 3 2" xfId="183" xr:uid="{D379CD26-CF5E-4135-B843-DFE7F29AD0FD}"/>
    <cellStyle name="Percent 3 2 2" xfId="184" xr:uid="{CCE426AE-F6B7-4129-82AF-942D2A77C418}"/>
    <cellStyle name="Percent 3 2 2 2" xfId="185" xr:uid="{00E79D53-8E25-4E93-A6F5-E91238A12717}"/>
    <cellStyle name="Percent 3 2 2 2 2" xfId="486" xr:uid="{01EDA8AC-3447-4AD1-9BB8-EE2C3D416CAB}"/>
    <cellStyle name="Percent 3 2 2 3" xfId="487" xr:uid="{90DFE29F-F8E8-4570-B226-F19D683C04B0}"/>
    <cellStyle name="Percent 3 2 3" xfId="186" xr:uid="{EE4E9F68-236B-4151-ACB5-F97AD8751DD1}"/>
    <cellStyle name="Percent 3 2 3 2" xfId="488" xr:uid="{F076F273-1301-4C55-B7EA-0E7A1E0993C0}"/>
    <cellStyle name="Percent 3 2 4" xfId="187" xr:uid="{D6A0532D-9103-409E-8DDA-FD71A16DCF0F}"/>
    <cellStyle name="Percent 3 2 4 2" xfId="489" xr:uid="{4AB76916-56AC-4C71-9153-D47012FAB40F}"/>
    <cellStyle name="Percent 3 2 5" xfId="490" xr:uid="{D3BED3EE-11AF-461F-9419-93E4ACA10D3B}"/>
    <cellStyle name="Percent 3 2 6" xfId="491" xr:uid="{C1CFAAA2-C887-4023-B209-583745974FB8}"/>
    <cellStyle name="Percent 3 3" xfId="188" xr:uid="{2D5011AE-E37D-4D27-B5D7-6E36967F4674}"/>
    <cellStyle name="Percent 3 3 2" xfId="189" xr:uid="{C33A6BA8-EAA9-4321-9ABE-C0A55B37B425}"/>
    <cellStyle name="Percent 3 3 2 2" xfId="492" xr:uid="{D496CAE2-93B1-473D-BA6C-6D0F847CCBC0}"/>
    <cellStyle name="Percent 3 3 3" xfId="190" xr:uid="{C20A074D-935D-4536-86EF-7074012D55D7}"/>
    <cellStyle name="Percent 3 3 3 2" xfId="493" xr:uid="{0E0E0B3C-B606-4715-9C8E-239277A3C074}"/>
    <cellStyle name="Percent 3 3 4" xfId="494" xr:uid="{2C1AE45E-7641-4282-865B-ABD69641B191}"/>
    <cellStyle name="Percent 3 4" xfId="191" xr:uid="{E9E62C76-2733-4625-AC4A-6174C65D4669}"/>
    <cellStyle name="Percent 3 4 2" xfId="192" xr:uid="{9D2FC918-9837-4687-8CAC-83ED34E5CD76}"/>
    <cellStyle name="Percent 3 4 2 2" xfId="495" xr:uid="{2F60DE30-FA58-449C-84C0-173323FB1CA3}"/>
    <cellStyle name="Percent 3 4 3" xfId="496" xr:uid="{0B4A564A-2EA7-444A-9032-AC9808E134CC}"/>
    <cellStyle name="Percent 3 5" xfId="193" xr:uid="{482F9EC7-372C-4D7A-8EFC-5D03FAE39FD1}"/>
    <cellStyle name="Percent 3 5 2" xfId="194" xr:uid="{89CAB72E-C78D-48A6-A819-18B47073E44B}"/>
    <cellStyle name="Percent 3 5 2 2" xfId="497" xr:uid="{3754AE53-3B3B-483A-A9DB-E9DA5E0C0039}"/>
    <cellStyle name="Percent 3 5 3" xfId="498" xr:uid="{19050C0E-D5F9-4207-95A1-BB6F45F4D56D}"/>
    <cellStyle name="Percent 3 6" xfId="195" xr:uid="{C0E14BA9-A267-4A81-B478-A1921405A5F6}"/>
    <cellStyle name="Percent 3 6 2" xfId="196" xr:uid="{864C669E-9252-4B8E-9681-E863A8D866E5}"/>
    <cellStyle name="Percent 3 6 2 2" xfId="499" xr:uid="{280FE1FD-1CEB-46D3-B2E7-1C9FF7FF2AA1}"/>
    <cellStyle name="Percent 3 6 3" xfId="500" xr:uid="{73FD5BAB-BC31-41E6-ABC5-2655FC819906}"/>
    <cellStyle name="Percent 3 7" xfId="197" xr:uid="{E822C5F1-6FA6-4B01-9A60-16BA5694E0E4}"/>
    <cellStyle name="Percent 3 7 2" xfId="501" xr:uid="{F82EA6DE-64E6-4829-B9E8-7DF0ADBD3361}"/>
    <cellStyle name="Percent 3 8" xfId="198" xr:uid="{7509FB0A-19B4-47E0-BEEA-C10057030AF4}"/>
    <cellStyle name="Percent 3 8 2" xfId="502" xr:uid="{C9B0896A-502A-4A57-AC0C-602CAE70F10A}"/>
    <cellStyle name="Percent 3 9" xfId="199" xr:uid="{F94793A1-1548-4AFE-9088-3547B85FE98B}"/>
    <cellStyle name="Percent 3 9 2" xfId="503" xr:uid="{0198AB80-2543-4D3B-A0ED-0DA1F7DBA787}"/>
    <cellStyle name="Percent 4" xfId="200" xr:uid="{06884532-3658-441B-8248-005FEDED37A9}"/>
    <cellStyle name="Percent 4 10" xfId="504" xr:uid="{C6FA1AB8-F5D6-4662-9A2E-D91AE5645F20}"/>
    <cellStyle name="Percent 4 11" xfId="505" xr:uid="{2A46A0D1-4B37-4B8B-8D8B-5933A672D2AB}"/>
    <cellStyle name="Percent 4 2" xfId="201" xr:uid="{1C6804FE-86C6-4E76-82FE-EBE0F5D0030A}"/>
    <cellStyle name="Percent 4 2 2" xfId="202" xr:uid="{995C4694-E523-4DD3-B3E6-A2292AE4CBAE}"/>
    <cellStyle name="Percent 4 2 2 2" xfId="203" xr:uid="{E6EF70CA-C693-45E7-AF05-E4CC30B11161}"/>
    <cellStyle name="Percent 4 2 2 2 2" xfId="506" xr:uid="{F9E64D43-74F5-4184-89FB-F5457AB8AD82}"/>
    <cellStyle name="Percent 4 2 2 3" xfId="507" xr:uid="{6938D7CA-67C3-47E9-A9D2-CA3E964AE787}"/>
    <cellStyle name="Percent 4 2 3" xfId="204" xr:uid="{1621EE7F-F91F-4251-93BD-90AB55D1516E}"/>
    <cellStyle name="Percent 4 2 3 2" xfId="508" xr:uid="{9BC67E0E-5BB9-4387-88A2-AC5F912AB83F}"/>
    <cellStyle name="Percent 4 2 4" xfId="205" xr:uid="{C8A58F70-E76B-4255-9279-17BEA4F7767E}"/>
    <cellStyle name="Percent 4 2 4 2" xfId="509" xr:uid="{4CF4B33E-388F-40B1-9193-208684178C7F}"/>
    <cellStyle name="Percent 4 2 5" xfId="510" xr:uid="{2FA27622-6434-4496-801A-291983AB503D}"/>
    <cellStyle name="Percent 4 2 6" xfId="511" xr:uid="{60261B07-DAC9-4290-ABD3-2AB4F8D92DF7}"/>
    <cellStyle name="Percent 4 3" xfId="206" xr:uid="{BF770198-A23C-46CD-AEF1-336E8BE1670C}"/>
    <cellStyle name="Percent 4 3 2" xfId="207" xr:uid="{EFF4D338-1BA3-46C8-A42C-9C66879EB668}"/>
    <cellStyle name="Percent 4 3 2 2" xfId="512" xr:uid="{D671D684-E974-4E57-A628-093B51223A77}"/>
    <cellStyle name="Percent 4 3 3" xfId="208" xr:uid="{D303DE63-8858-4B49-85E6-0E6F20B6BE8B}"/>
    <cellStyle name="Percent 4 3 3 2" xfId="513" xr:uid="{F09DFEA3-254A-4BF1-AE9A-A58FF27A5836}"/>
    <cellStyle name="Percent 4 3 4" xfId="514" xr:uid="{D569C5DA-C79A-496C-A8FB-07C8B07942A1}"/>
    <cellStyle name="Percent 4 4" xfId="209" xr:uid="{5CD2A123-0ECD-455C-B8CB-E38A7EFC5EAC}"/>
    <cellStyle name="Percent 4 4 2" xfId="210" xr:uid="{5E7662DE-650F-4622-AD01-7265F1C264B4}"/>
    <cellStyle name="Percent 4 4 2 2" xfId="515" xr:uid="{584FBDEE-CFA9-46E5-BE09-5BEFA6F7B217}"/>
    <cellStyle name="Percent 4 4 3" xfId="516" xr:uid="{8E47C611-0323-49B9-85B5-3B238318CAA5}"/>
    <cellStyle name="Percent 4 5" xfId="211" xr:uid="{E94C1FB8-87EA-46B4-93CF-26BCD13DF684}"/>
    <cellStyle name="Percent 4 5 2" xfId="212" xr:uid="{C1E04924-304B-4273-B031-434BBE4B3B9E}"/>
    <cellStyle name="Percent 4 5 2 2" xfId="517" xr:uid="{9447CDFB-C045-4F78-AD30-0425D084C2F5}"/>
    <cellStyle name="Percent 4 5 3" xfId="518" xr:uid="{4E4A9860-26F6-4181-B033-3BC85BF7AF61}"/>
    <cellStyle name="Percent 4 6" xfId="213" xr:uid="{D9DE9463-16BA-4BC6-BEA4-31362278FFB5}"/>
    <cellStyle name="Percent 4 6 2" xfId="214" xr:uid="{7937A4E3-3FFF-44C8-8EA1-F88BCE831F7C}"/>
    <cellStyle name="Percent 4 6 2 2" xfId="519" xr:uid="{AA9A49A9-FD3B-4251-965E-3493A0AC5607}"/>
    <cellStyle name="Percent 4 6 3" xfId="520" xr:uid="{9DEAA0F7-80F6-4FEF-BC5F-48E45A69B6B0}"/>
    <cellStyle name="Percent 4 7" xfId="215" xr:uid="{391570FF-E3B8-4475-94AD-634CD3C4B2A0}"/>
    <cellStyle name="Percent 4 7 2" xfId="521" xr:uid="{BC4FC2DE-88EC-46D9-84FC-E2A6ABC73734}"/>
    <cellStyle name="Percent 4 8" xfId="216" xr:uid="{865B6B50-201A-4F1E-9ADD-BAB764C0422B}"/>
    <cellStyle name="Percent 4 8 2" xfId="522" xr:uid="{D0485AAC-1DFC-4617-A5CE-A21DE74B7C3C}"/>
    <cellStyle name="Percent 4 9" xfId="217" xr:uid="{71B1331B-FBE2-48AA-B9A9-D566469F03FB}"/>
    <cellStyle name="Percent 4 9 2" xfId="523" xr:uid="{722C0A9B-A90B-458C-86F4-BE675F8CA78A}"/>
    <cellStyle name="Percent 5" xfId="218" xr:uid="{83277415-A8BD-4A36-88F8-A33EA994C8AA}"/>
    <cellStyle name="Percent 5 10" xfId="524" xr:uid="{D16ED2B5-AAB2-4807-B301-52C79617B162}"/>
    <cellStyle name="Percent 5 2" xfId="219" xr:uid="{9B401C77-CB32-4E53-AC9A-7736BE09BBF7}"/>
    <cellStyle name="Percent 5 2 2" xfId="220" xr:uid="{82AB17CE-16E5-44BB-9932-F120A6868F0F}"/>
    <cellStyle name="Percent 5 2 2 2" xfId="525" xr:uid="{FB502505-F70C-4295-BA64-D0EF22861501}"/>
    <cellStyle name="Percent 5 2 3" xfId="221" xr:uid="{4B1222F6-84FE-4F41-8977-6405559B5221}"/>
    <cellStyle name="Percent 5 2 3 2" xfId="526" xr:uid="{340BD6CD-BCAB-4485-AFEA-05E70BE2AFE4}"/>
    <cellStyle name="Percent 5 2 4" xfId="527" xr:uid="{918B617E-329E-44D3-BF62-F974BECEFBA7}"/>
    <cellStyle name="Percent 5 3" xfId="222" xr:uid="{9B6C184D-1C68-4A14-A8B6-E2F376667BCE}"/>
    <cellStyle name="Percent 5 3 2" xfId="223" xr:uid="{7FF3BFA7-762E-4134-A427-72C0DA0BC58E}"/>
    <cellStyle name="Percent 5 3 2 2" xfId="528" xr:uid="{0059AE72-DA1A-4592-95F6-833BC05CF394}"/>
    <cellStyle name="Percent 5 3 3" xfId="529" xr:uid="{747477A2-F1C2-48DA-B4E3-A061C3B5EE86}"/>
    <cellStyle name="Percent 5 4" xfId="224" xr:uid="{0D02F522-0417-437D-9C82-F2521A801F3D}"/>
    <cellStyle name="Percent 5 4 2" xfId="225" xr:uid="{AED06DBC-C3C2-4479-8E9F-A649881581A5}"/>
    <cellStyle name="Percent 5 4 2 2" xfId="530" xr:uid="{79E7AE8A-8D8C-44FA-A751-88028F1604B4}"/>
    <cellStyle name="Percent 5 4 3" xfId="531" xr:uid="{8DEA6F5A-6ACF-474B-A2EB-2C6D4A6A21FB}"/>
    <cellStyle name="Percent 5 5" xfId="226" xr:uid="{5AF8AAF8-7F99-4E8E-8E42-49051D30C75F}"/>
    <cellStyle name="Percent 5 5 2" xfId="227" xr:uid="{FAEA21D2-A909-4F39-90BB-C018A6ACB3EF}"/>
    <cellStyle name="Percent 5 5 2 2" xfId="532" xr:uid="{2E3D3592-E3CB-4B5A-9E94-98D17599F21F}"/>
    <cellStyle name="Percent 5 5 3" xfId="533" xr:uid="{59AFEF2A-B0C6-4C81-BE8C-F26FA0A1708F}"/>
    <cellStyle name="Percent 5 6" xfId="228" xr:uid="{B33D1CA1-BB83-4829-B483-6EDC91BAD6AB}"/>
    <cellStyle name="Percent 5 6 2" xfId="534" xr:uid="{B966282B-436C-4648-86EF-2DB355E056DA}"/>
    <cellStyle name="Percent 5 7" xfId="229" xr:uid="{0D46B869-64DF-465C-8449-B26EDC70C9E4}"/>
    <cellStyle name="Percent 5 7 2" xfId="535" xr:uid="{B07483D8-7B86-453C-B7EC-1C3B47EAE669}"/>
    <cellStyle name="Percent 5 8" xfId="230" xr:uid="{40B0CAD6-02DE-4D3A-AA96-41D6F646F9DA}"/>
    <cellStyle name="Percent 5 8 2" xfId="536" xr:uid="{8A5A5D1E-6BBD-4212-B682-C027BD459096}"/>
    <cellStyle name="Percent 5 9" xfId="537" xr:uid="{B2252737-6EF3-4747-BF58-8375455AF39A}"/>
    <cellStyle name="Percent 6" xfId="350" xr:uid="{C8EDF9CD-5DC0-415A-BBAA-BFA8AEB01FBB}"/>
    <cellStyle name="Percent 7" xfId="546" xr:uid="{1EBA788B-2CBF-4A1B-9AB3-F5C71CEA8A94}"/>
    <cellStyle name="Percent 9" xfId="351" xr:uid="{63AEBE3E-3B97-48C1-B17C-6B47E93F6BB0}"/>
    <cellStyle name="Title" xfId="1" builtinId="15" customBuiltin="1"/>
    <cellStyle name="Total" xfId="17" builtinId="25" customBuiltin="1"/>
    <cellStyle name="Total 2" xfId="352" xr:uid="{1C30F386-48CA-46E8-A535-7242F7AD5DA8}"/>
    <cellStyle name="Warning Text" xfId="14" builtinId="11" customBuiltin="1"/>
    <cellStyle name="Warning Text 2" xfId="353" xr:uid="{979D015A-C631-49B4-9E1C-CFBE6775468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externalLink" Target="externalLinks/externalLink2.xml"/><Relationship Id="rId10" Type="http://schemas.openxmlformats.org/officeDocument/2006/relationships/customXml" Target="../customXml/item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kyilla\The%20Brookings%20Institution\Hutchins%20Center%20Team%20-%20Documents\Projects\Fiscal%20Impact\08-2020\fim-projections-2020-08-28.csv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kyilla\The%20Brookings%20Institution\Hutchins%20Center%20Team%20-%20Documents\Projects\Fiscal%20Impact\09-2020\fim-projections-2020-09-04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im-projections-2020-08-28"/>
    </sheetNames>
    <sheetDataSet>
      <sheetData sheetId="0">
        <row r="193">
          <cell r="T193">
            <v>1281.5999999999999</v>
          </cell>
        </row>
        <row r="194">
          <cell r="T194">
            <v>1297.9000000000001</v>
          </cell>
        </row>
        <row r="195">
          <cell r="T195">
            <v>1320.1</v>
          </cell>
        </row>
        <row r="196">
          <cell r="T196">
            <v>1335</v>
          </cell>
        </row>
        <row r="201">
          <cell r="U201">
            <v>1691.4</v>
          </cell>
        </row>
        <row r="202">
          <cell r="U202">
            <v>1760.8</v>
          </cell>
        </row>
        <row r="203">
          <cell r="U203">
            <v>4155.3999999999996</v>
          </cell>
        </row>
        <row r="204">
          <cell r="U204">
            <v>2769.5428269693298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im-projections-2020-09-04"/>
    </sheetNames>
    <sheetDataSet>
      <sheetData sheetId="0">
        <row r="197">
          <cell r="P197">
            <v>1440.5530000000001</v>
          </cell>
          <cell r="Q197">
            <v>3178</v>
          </cell>
        </row>
        <row r="198">
          <cell r="P198">
            <v>1503.8430000000001</v>
          </cell>
          <cell r="Q198">
            <v>3259.5</v>
          </cell>
        </row>
        <row r="199">
          <cell r="P199">
            <v>1509.0050000000001</v>
          </cell>
          <cell r="Q199">
            <v>3269.2</v>
          </cell>
        </row>
        <row r="200">
          <cell r="P200">
            <v>1514.3030000000001</v>
          </cell>
          <cell r="Q200">
            <v>3290.6</v>
          </cell>
        </row>
        <row r="201">
          <cell r="P201">
            <v>1522.308</v>
          </cell>
          <cell r="Q201">
            <v>3336.3</v>
          </cell>
          <cell r="U201">
            <v>1691.4</v>
          </cell>
        </row>
        <row r="202">
          <cell r="P202">
            <v>1574.779</v>
          </cell>
          <cell r="Q202">
            <v>3376.8</v>
          </cell>
          <cell r="U202">
            <v>1760.8</v>
          </cell>
        </row>
        <row r="203">
          <cell r="P203">
            <v>3690.1819999999998</v>
          </cell>
          <cell r="Q203">
            <v>3097</v>
          </cell>
          <cell r="U203">
            <v>4155.3999999999996</v>
          </cell>
        </row>
        <row r="204">
          <cell r="P204">
            <v>4207.1388100548502</v>
          </cell>
          <cell r="Q204">
            <v>3077.6723691114898</v>
          </cell>
          <cell r="U204">
            <v>4612.2197928634896</v>
          </cell>
        </row>
        <row r="205">
          <cell r="P205">
            <v>3554.8225332396901</v>
          </cell>
          <cell r="Q205">
            <v>3071.6414090328499</v>
          </cell>
        </row>
        <row r="206">
          <cell r="P206">
            <v>2989.5220552605201</v>
          </cell>
          <cell r="Q206">
            <v>3065.6104489542199</v>
          </cell>
        </row>
        <row r="207">
          <cell r="P207">
            <v>2477.7061140139999</v>
          </cell>
          <cell r="Q207">
            <v>3059.57948887558</v>
          </cell>
        </row>
        <row r="208">
          <cell r="P208">
            <v>2040.9880786444501</v>
          </cell>
          <cell r="Q208">
            <v>3053.54852879694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11851-7E3A-4012-B902-99518BD09D97}">
  <dimension ref="A1:AH39"/>
  <sheetViews>
    <sheetView topLeftCell="A3" zoomScaleNormal="100" workbookViewId="0">
      <pane xSplit="1" topLeftCell="AA1" activePane="topRight" state="frozen"/>
      <selection pane="topRight" activeCell="AA10" sqref="AA10"/>
    </sheetView>
  </sheetViews>
  <sheetFormatPr defaultRowHeight="14.5" x14ac:dyDescent="0.35"/>
  <cols>
    <col min="1" max="1" width="22.54296875" style="42" customWidth="1"/>
    <col min="3" max="3" width="10.26953125" customWidth="1"/>
    <col min="5" max="5" width="10.26953125" customWidth="1"/>
    <col min="6" max="6" width="11.90625" customWidth="1"/>
    <col min="8" max="8" width="10.08984375" customWidth="1"/>
    <col min="10" max="10" width="9.90625" customWidth="1"/>
    <col min="11" max="11" width="12.453125" customWidth="1"/>
    <col min="13" max="13" width="10.08984375" customWidth="1"/>
    <col min="15" max="15" width="8.7265625" customWidth="1"/>
    <col min="16" max="16" width="13.26953125" style="42" customWidth="1"/>
    <col min="19" max="19" width="11.54296875" customWidth="1"/>
    <col min="20" max="20" width="11.453125" customWidth="1"/>
    <col min="21" max="21" width="11.36328125" customWidth="1"/>
    <col min="22" max="22" width="11.81640625" customWidth="1"/>
    <col min="23" max="23" width="12.6328125" customWidth="1"/>
    <col min="24" max="26" width="11.90625" customWidth="1"/>
    <col min="27" max="34" width="12.81640625" customWidth="1"/>
  </cols>
  <sheetData>
    <row r="1" spans="1:34" ht="15" thickBot="1" x14ac:dyDescent="0.4">
      <c r="B1" s="58" t="s">
        <v>33</v>
      </c>
      <c r="C1" s="58"/>
      <c r="D1" s="58"/>
      <c r="E1" s="58"/>
      <c r="F1" s="58"/>
      <c r="G1" s="58" t="s">
        <v>34</v>
      </c>
      <c r="H1" s="58"/>
      <c r="I1" s="58"/>
      <c r="J1" s="58"/>
      <c r="K1" s="58"/>
      <c r="L1" s="58" t="s">
        <v>30</v>
      </c>
      <c r="M1" s="58"/>
      <c r="N1" s="58"/>
      <c r="O1" s="58"/>
      <c r="P1" s="58"/>
      <c r="R1" s="42"/>
      <c r="S1" s="59" t="s">
        <v>35</v>
      </c>
      <c r="T1" s="59"/>
      <c r="U1" s="59"/>
      <c r="V1" s="59"/>
      <c r="W1" s="59"/>
      <c r="X1" s="59"/>
      <c r="Y1" s="59"/>
      <c r="Z1" s="59"/>
      <c r="AA1" s="60" t="s">
        <v>36</v>
      </c>
      <c r="AB1" s="60"/>
      <c r="AC1" s="60"/>
      <c r="AD1" s="60"/>
      <c r="AE1" s="61"/>
      <c r="AF1" s="59" t="s">
        <v>37</v>
      </c>
      <c r="AG1" s="59"/>
      <c r="AH1" s="59"/>
    </row>
    <row r="2" spans="1:34" ht="87" x14ac:dyDescent="0.35">
      <c r="A2" s="42" t="s">
        <v>32</v>
      </c>
      <c r="B2" s="39" t="s">
        <v>22</v>
      </c>
      <c r="C2" s="39" t="s">
        <v>21</v>
      </c>
      <c r="D2" s="39" t="s">
        <v>18</v>
      </c>
      <c r="E2" s="39" t="s">
        <v>19</v>
      </c>
      <c r="F2" s="39" t="s">
        <v>20</v>
      </c>
      <c r="G2" s="16" t="s">
        <v>22</v>
      </c>
      <c r="H2" s="38" t="s">
        <v>21</v>
      </c>
      <c r="I2" s="38" t="s">
        <v>18</v>
      </c>
      <c r="J2" s="38" t="s">
        <v>19</v>
      </c>
      <c r="K2" s="38" t="s">
        <v>20</v>
      </c>
      <c r="L2" s="45" t="s">
        <v>22</v>
      </c>
      <c r="M2" s="2" t="s">
        <v>21</v>
      </c>
      <c r="N2" s="2" t="s">
        <v>18</v>
      </c>
      <c r="O2" s="2" t="s">
        <v>19</v>
      </c>
      <c r="P2" s="2" t="s">
        <v>20</v>
      </c>
      <c r="R2" s="1" t="s">
        <v>10</v>
      </c>
      <c r="S2" s="1" t="s">
        <v>17</v>
      </c>
      <c r="T2" s="1" t="s">
        <v>9</v>
      </c>
      <c r="U2" s="1" t="s">
        <v>11</v>
      </c>
      <c r="V2" s="1" t="s">
        <v>12</v>
      </c>
      <c r="W2" s="1" t="s">
        <v>13</v>
      </c>
      <c r="X2" s="1" t="s">
        <v>14</v>
      </c>
      <c r="Y2" s="1" t="s">
        <v>15</v>
      </c>
      <c r="Z2" s="1" t="s">
        <v>16</v>
      </c>
      <c r="AA2" s="29" t="s">
        <v>17</v>
      </c>
      <c r="AB2" s="11" t="s">
        <v>9</v>
      </c>
      <c r="AC2" s="11" t="s">
        <v>11</v>
      </c>
      <c r="AD2" s="11" t="s">
        <v>12</v>
      </c>
      <c r="AE2" s="18" t="s">
        <v>13</v>
      </c>
      <c r="AF2" s="11" t="s">
        <v>14</v>
      </c>
      <c r="AG2" s="11" t="s">
        <v>15</v>
      </c>
      <c r="AH2" s="11" t="s">
        <v>16</v>
      </c>
    </row>
    <row r="3" spans="1:34" x14ac:dyDescent="0.35">
      <c r="B3" s="23"/>
      <c r="C3" s="23"/>
      <c r="D3" s="23"/>
      <c r="E3" s="23"/>
      <c r="F3" s="23"/>
      <c r="G3" s="14"/>
      <c r="H3" s="15"/>
      <c r="I3" s="15"/>
      <c r="J3" s="15"/>
      <c r="K3" s="15"/>
      <c r="L3" s="22"/>
      <c r="M3" s="3"/>
      <c r="N3" s="3"/>
      <c r="O3" s="3"/>
      <c r="P3" s="3"/>
      <c r="R3" s="42" t="s">
        <v>0</v>
      </c>
      <c r="S3" s="42" t="s">
        <v>1</v>
      </c>
      <c r="T3" s="42" t="s">
        <v>2</v>
      </c>
      <c r="U3" s="42" t="s">
        <v>3</v>
      </c>
      <c r="V3" s="42" t="s">
        <v>4</v>
      </c>
      <c r="W3" s="42" t="s">
        <v>5</v>
      </c>
      <c r="X3" s="42" t="s">
        <v>6</v>
      </c>
      <c r="Y3" s="42" t="s">
        <v>7</v>
      </c>
      <c r="Z3" s="42" t="s">
        <v>8</v>
      </c>
      <c r="AA3" s="19" t="s">
        <v>1</v>
      </c>
      <c r="AB3" s="7" t="s">
        <v>2</v>
      </c>
      <c r="AC3" s="7" t="s">
        <v>3</v>
      </c>
      <c r="AD3" s="7" t="s">
        <v>4</v>
      </c>
      <c r="AE3" s="41" t="s">
        <v>5</v>
      </c>
      <c r="AF3" s="7" t="s">
        <v>6</v>
      </c>
      <c r="AG3" s="7" t="s">
        <v>7</v>
      </c>
      <c r="AH3" s="7" t="s">
        <v>8</v>
      </c>
    </row>
    <row r="4" spans="1:34" x14ac:dyDescent="0.35">
      <c r="B4" s="23"/>
      <c r="C4" s="23"/>
      <c r="D4" s="23"/>
      <c r="E4" s="23"/>
      <c r="F4" s="23"/>
      <c r="G4" s="14"/>
      <c r="H4" s="15"/>
      <c r="I4" s="15"/>
      <c r="J4" s="15"/>
      <c r="K4" s="15"/>
      <c r="L4" s="22"/>
      <c r="M4" s="3"/>
      <c r="N4" s="3"/>
      <c r="O4" s="3"/>
      <c r="P4" s="3"/>
      <c r="R4" s="42">
        <v>2017</v>
      </c>
      <c r="S4" s="42">
        <v>2060</v>
      </c>
      <c r="T4" s="42">
        <v>1582</v>
      </c>
      <c r="U4" s="42">
        <v>133</v>
      </c>
      <c r="V4" s="42">
        <v>407</v>
      </c>
      <c r="W4" s="42">
        <v>1269</v>
      </c>
      <c r="X4" s="42">
        <v>702.28399999999999</v>
      </c>
      <c r="Y4" s="42">
        <v>374.68200000000002</v>
      </c>
      <c r="Z4" s="42">
        <v>31.196999999999999</v>
      </c>
      <c r="AA4" s="10"/>
      <c r="AB4" s="27"/>
      <c r="AC4" s="27"/>
      <c r="AD4" s="27"/>
      <c r="AE4" s="8"/>
      <c r="AF4" s="27"/>
      <c r="AG4" s="27"/>
      <c r="AH4" s="27"/>
    </row>
    <row r="5" spans="1:34" x14ac:dyDescent="0.35">
      <c r="A5" s="42">
        <v>2018</v>
      </c>
      <c r="B5" s="23">
        <v>1170.701</v>
      </c>
      <c r="C5" s="23">
        <v>204.733</v>
      </c>
      <c r="D5" s="23">
        <v>270.93200000000002</v>
      </c>
      <c r="E5" s="23">
        <v>1683.538</v>
      </c>
      <c r="F5" s="23"/>
      <c r="G5" s="14"/>
      <c r="H5" s="15"/>
      <c r="I5" s="15"/>
      <c r="J5" s="15"/>
      <c r="K5" s="15"/>
      <c r="L5" s="22"/>
      <c r="M5" s="3"/>
      <c r="N5" s="3"/>
      <c r="O5" s="3"/>
      <c r="P5" s="3"/>
      <c r="R5" s="42">
        <v>2018</v>
      </c>
      <c r="S5" s="4">
        <v>2154</v>
      </c>
      <c r="T5" s="4">
        <v>1610</v>
      </c>
      <c r="U5" s="4">
        <v>149</v>
      </c>
      <c r="V5" s="4">
        <v>184</v>
      </c>
      <c r="W5" s="4">
        <v>1329</v>
      </c>
      <c r="X5" s="31">
        <v>728.11400000000003</v>
      </c>
      <c r="Y5" s="31" t="s">
        <v>38</v>
      </c>
      <c r="Z5" s="31">
        <v>28.69</v>
      </c>
      <c r="AA5" s="20"/>
      <c r="AB5" s="30"/>
      <c r="AC5" s="30"/>
      <c r="AD5" s="30"/>
      <c r="AE5" s="33"/>
      <c r="AF5" s="32"/>
      <c r="AG5" s="32"/>
      <c r="AH5" s="32"/>
    </row>
    <row r="6" spans="1:34" x14ac:dyDescent="0.35">
      <c r="A6" s="42">
        <v>2019</v>
      </c>
      <c r="B6" s="23">
        <v>1233.4949999999999</v>
      </c>
      <c r="C6" s="23">
        <v>245.08799999999999</v>
      </c>
      <c r="D6" s="23">
        <v>280.113</v>
      </c>
      <c r="E6" s="23">
        <v>1752.2660000000001</v>
      </c>
      <c r="F6" s="23">
        <f t="array" ref="F6:F16">TRANSPOSE(B29:L29)</f>
        <v>2214.9469999999997</v>
      </c>
      <c r="G6" s="14">
        <v>1243.3720000000001</v>
      </c>
      <c r="H6" s="13">
        <v>230.245</v>
      </c>
      <c r="I6" s="13">
        <v>271.327</v>
      </c>
      <c r="J6" s="13">
        <v>1717.857</v>
      </c>
      <c r="K6" s="15">
        <f t="array" ref="K6:K17">TRANSPOSE(B39:M39)</f>
        <v>2242.1040000000003</v>
      </c>
      <c r="L6" s="9">
        <f>G6/B6-1</f>
        <v>8.007328769066957E-3</v>
      </c>
      <c r="M6" s="5">
        <f t="shared" ref="M6:P16" si="0">H6/C6-1</f>
        <v>-6.0561920616268416E-2</v>
      </c>
      <c r="N6" s="5">
        <f t="shared" si="0"/>
        <v>-3.1365913042236571E-2</v>
      </c>
      <c r="O6" s="5">
        <f t="shared" si="0"/>
        <v>-1.9636858787421607E-2</v>
      </c>
      <c r="P6" s="5">
        <f t="shared" si="0"/>
        <v>1.226078998730018E-2</v>
      </c>
      <c r="R6" s="42">
        <v>2019</v>
      </c>
      <c r="S6" s="4">
        <v>2259</v>
      </c>
      <c r="T6" s="4">
        <v>1686</v>
      </c>
      <c r="U6" s="4">
        <v>179</v>
      </c>
      <c r="V6" s="4">
        <v>177</v>
      </c>
      <c r="W6" s="4">
        <v>1384</v>
      </c>
      <c r="X6" s="31">
        <v>764.75699999999995</v>
      </c>
      <c r="Y6" s="31">
        <v>404.54599999999999</v>
      </c>
      <c r="Z6" s="31">
        <v>27.965</v>
      </c>
      <c r="AA6" s="6">
        <f>S6*(1+P6)</f>
        <v>2286.6971245813111</v>
      </c>
      <c r="AB6" s="26">
        <f>T6*(1+O6)</f>
        <v>1652.8922560844071</v>
      </c>
      <c r="AC6" s="26">
        <f>U6*(1+N6)</f>
        <v>173.38550156543965</v>
      </c>
      <c r="AD6" s="26">
        <f>V6*(1+M6)</f>
        <v>166.28054005092048</v>
      </c>
      <c r="AE6" s="35">
        <f>W6*(1+L6)</f>
        <v>1395.0821430163887</v>
      </c>
      <c r="AF6" s="34">
        <v>775.40599999999995</v>
      </c>
      <c r="AG6" s="34">
        <v>409.42099999999999</v>
      </c>
      <c r="AH6" s="34">
        <v>27.626999999999999</v>
      </c>
    </row>
    <row r="7" spans="1:34" x14ac:dyDescent="0.35">
      <c r="A7" s="42">
        <v>2020</v>
      </c>
      <c r="B7" s="23">
        <v>1280.144</v>
      </c>
      <c r="C7" s="23">
        <v>274.22800000000001</v>
      </c>
      <c r="D7" s="23">
        <v>293.82499999999999</v>
      </c>
      <c r="E7" s="23">
        <v>1832.7329999999999</v>
      </c>
      <c r="F7" s="23">
        <v>2307.7590000000005</v>
      </c>
      <c r="G7" s="14">
        <v>1313.463</v>
      </c>
      <c r="H7" s="13">
        <v>151.084</v>
      </c>
      <c r="I7" s="13">
        <v>297.779</v>
      </c>
      <c r="J7" s="13">
        <v>1533.181</v>
      </c>
      <c r="K7" s="15">
        <v>4053.9370000000004</v>
      </c>
      <c r="L7" s="9">
        <f t="shared" ref="L7:L16" si="1">G7/B7-1</f>
        <v>2.6027540651676562E-2</v>
      </c>
      <c r="M7" s="5">
        <f t="shared" ref="M7:M16" si="2">H7/C7-1</f>
        <v>-0.44905698907478453</v>
      </c>
      <c r="N7" s="5">
        <f t="shared" ref="N7:N16" si="3">I7/D7-1</f>
        <v>1.3456989704756284E-2</v>
      </c>
      <c r="O7" s="5">
        <f t="shared" ref="O7:O16" si="4">J7/E7-1</f>
        <v>-0.16344552097877862</v>
      </c>
      <c r="P7" s="5">
        <f t="shared" si="0"/>
        <v>0.75665526599614585</v>
      </c>
      <c r="R7" s="42">
        <v>2020</v>
      </c>
      <c r="S7" s="4">
        <v>2371</v>
      </c>
      <c r="T7" s="4">
        <v>1793</v>
      </c>
      <c r="U7" s="4">
        <v>192</v>
      </c>
      <c r="V7" s="4">
        <v>243</v>
      </c>
      <c r="W7" s="4">
        <v>1429</v>
      </c>
      <c r="X7" s="31">
        <v>813.88599999999997</v>
      </c>
      <c r="Y7" s="31">
        <v>418.423</v>
      </c>
      <c r="Z7" s="31">
        <v>28.818000000000001</v>
      </c>
      <c r="AA7" s="6">
        <f t="shared" ref="AA7:AA16" si="5">S7*(1+P7)</f>
        <v>4165.0296356768622</v>
      </c>
      <c r="AB7" s="26">
        <f t="shared" ref="AB7:AB16" si="6">T7*(1+O7)</f>
        <v>1499.94218088505</v>
      </c>
      <c r="AC7" s="26">
        <f t="shared" ref="AC7:AC16" si="7">U7*(1+N7)</f>
        <v>194.58374202331322</v>
      </c>
      <c r="AD7" s="26">
        <f t="shared" ref="AD7:AD16" si="8">V7*(1+M7)</f>
        <v>133.87915165482735</v>
      </c>
      <c r="AE7" s="35">
        <f t="shared" ref="AE7:AE16" si="9">W7*(1+L7)</f>
        <v>1466.1933555912458</v>
      </c>
      <c r="AF7" s="34">
        <v>862.06799999999998</v>
      </c>
      <c r="AG7" s="34">
        <v>466.24400000000003</v>
      </c>
      <c r="AH7" s="34">
        <v>556.65700000000004</v>
      </c>
    </row>
    <row r="8" spans="1:34" x14ac:dyDescent="0.35">
      <c r="A8" s="42">
        <v>2021</v>
      </c>
      <c r="B8" s="23">
        <v>1329.5219999999999</v>
      </c>
      <c r="C8" s="23">
        <v>292.07799999999997</v>
      </c>
      <c r="D8" s="23">
        <v>305.80500000000001</v>
      </c>
      <c r="E8" s="23">
        <v>1906.47</v>
      </c>
      <c r="F8" s="23">
        <v>2451.1999999999998</v>
      </c>
      <c r="G8" s="14">
        <v>1245.848</v>
      </c>
      <c r="H8" s="13">
        <v>122.754</v>
      </c>
      <c r="I8" s="13">
        <v>316.37700000000001</v>
      </c>
      <c r="J8" s="13">
        <v>1571.079</v>
      </c>
      <c r="K8" s="15">
        <v>2551.788</v>
      </c>
      <c r="L8" s="9">
        <f t="shared" si="1"/>
        <v>-6.2935400843310618E-2</v>
      </c>
      <c r="M8" s="5">
        <f t="shared" si="2"/>
        <v>-0.57972185512089225</v>
      </c>
      <c r="N8" s="5">
        <f t="shared" si="3"/>
        <v>3.4571050179035723E-2</v>
      </c>
      <c r="O8" s="5">
        <f t="shared" si="4"/>
        <v>-0.17592251648334356</v>
      </c>
      <c r="P8" s="5">
        <f t="shared" si="0"/>
        <v>4.1036227154046978E-2</v>
      </c>
      <c r="R8" s="42">
        <v>2021</v>
      </c>
      <c r="S8" s="4">
        <v>2512</v>
      </c>
      <c r="T8" s="4">
        <v>1864</v>
      </c>
      <c r="U8" s="4">
        <v>199</v>
      </c>
      <c r="V8" s="4">
        <v>261</v>
      </c>
      <c r="W8" s="4">
        <v>1486</v>
      </c>
      <c r="X8" s="31">
        <v>876.58</v>
      </c>
      <c r="Y8" s="31">
        <v>437.517</v>
      </c>
      <c r="Z8" s="31">
        <v>37.654000000000003</v>
      </c>
      <c r="AA8" s="6">
        <f t="shared" si="5"/>
        <v>2615.0830026109661</v>
      </c>
      <c r="AB8" s="26">
        <f t="shared" si="6"/>
        <v>1536.0804292750477</v>
      </c>
      <c r="AC8" s="26">
        <f t="shared" si="7"/>
        <v>205.87963898562811</v>
      </c>
      <c r="AD8" s="26">
        <f t="shared" si="8"/>
        <v>109.69259581344713</v>
      </c>
      <c r="AE8" s="35">
        <f t="shared" si="9"/>
        <v>1392.4779943468404</v>
      </c>
      <c r="AF8" s="34">
        <v>809.73299999999995</v>
      </c>
      <c r="AG8" s="34">
        <v>537.41499999999996</v>
      </c>
      <c r="AH8" s="34">
        <v>166.24100000000001</v>
      </c>
    </row>
    <row r="9" spans="1:34" x14ac:dyDescent="0.35">
      <c r="A9" s="42">
        <v>2022</v>
      </c>
      <c r="B9" s="23">
        <v>1381.9079999999999</v>
      </c>
      <c r="C9" s="23">
        <v>319.26400000000001</v>
      </c>
      <c r="D9" s="23">
        <v>316.78500000000003</v>
      </c>
      <c r="E9" s="23">
        <v>1986.248</v>
      </c>
      <c r="F9" s="23">
        <v>2655.0770000000002</v>
      </c>
      <c r="G9" s="14">
        <v>1334.6990000000001</v>
      </c>
      <c r="H9" s="13">
        <v>234.07599999999999</v>
      </c>
      <c r="I9" s="13">
        <v>349.38600000000002</v>
      </c>
      <c r="J9" s="13">
        <v>1820.96</v>
      </c>
      <c r="K9" s="15">
        <v>2664.8050000000003</v>
      </c>
      <c r="L9" s="9">
        <f t="shared" si="1"/>
        <v>-3.4162187352558826E-2</v>
      </c>
      <c r="M9" s="5">
        <f t="shared" si="2"/>
        <v>-0.26682620026059944</v>
      </c>
      <c r="N9" s="5">
        <f t="shared" si="3"/>
        <v>0.10291206970026989</v>
      </c>
      <c r="O9" s="5">
        <f t="shared" si="4"/>
        <v>-8.3216194553751621E-2</v>
      </c>
      <c r="P9" s="5">
        <f t="shared" si="0"/>
        <v>3.6639238711344557E-3</v>
      </c>
      <c r="R9" s="42">
        <v>2022</v>
      </c>
      <c r="S9" s="4">
        <v>2663</v>
      </c>
      <c r="T9" s="4">
        <v>1941</v>
      </c>
      <c r="U9" s="4">
        <v>205</v>
      </c>
      <c r="V9" s="4">
        <v>286</v>
      </c>
      <c r="W9" s="4">
        <v>1547</v>
      </c>
      <c r="X9" s="31">
        <v>949.33100000000002</v>
      </c>
      <c r="Y9" s="31">
        <v>464.25400000000002</v>
      </c>
      <c r="Z9" s="31">
        <v>45.453000000000003</v>
      </c>
      <c r="AA9" s="6">
        <f t="shared" si="5"/>
        <v>2672.757029268831</v>
      </c>
      <c r="AB9" s="26">
        <f t="shared" si="6"/>
        <v>1779.477366371168</v>
      </c>
      <c r="AC9" s="26">
        <f t="shared" si="7"/>
        <v>226.09697428855532</v>
      </c>
      <c r="AD9" s="26">
        <f t="shared" si="8"/>
        <v>209.68770672546856</v>
      </c>
      <c r="AE9" s="35">
        <f t="shared" si="9"/>
        <v>1494.1510961655915</v>
      </c>
      <c r="AF9" s="34">
        <v>973.27200000000005</v>
      </c>
      <c r="AG9" s="34">
        <v>516.01800000000003</v>
      </c>
      <c r="AH9" s="34">
        <v>66.784000000000006</v>
      </c>
    </row>
    <row r="10" spans="1:34" x14ac:dyDescent="0.35">
      <c r="A10" s="42">
        <v>2023</v>
      </c>
      <c r="B10" s="23">
        <v>1442.9449999999999</v>
      </c>
      <c r="C10" s="23">
        <v>358.11200000000002</v>
      </c>
      <c r="D10" s="23">
        <v>320.95999999999998</v>
      </c>
      <c r="E10" s="23">
        <v>2077.5010000000002</v>
      </c>
      <c r="F10" s="23">
        <v>2762.15</v>
      </c>
      <c r="G10" s="14">
        <v>1412.018</v>
      </c>
      <c r="H10" s="13">
        <v>289.27600000000001</v>
      </c>
      <c r="I10" s="13">
        <v>366.04599999999999</v>
      </c>
      <c r="J10" s="13">
        <v>1912.7429999999999</v>
      </c>
      <c r="K10" s="15">
        <v>2747.5199999999995</v>
      </c>
      <c r="L10" s="9">
        <f t="shared" si="1"/>
        <v>-2.1433249361548667E-2</v>
      </c>
      <c r="M10" s="5">
        <f t="shared" si="2"/>
        <v>-0.19221919399517473</v>
      </c>
      <c r="N10" s="5">
        <f t="shared" si="3"/>
        <v>0.14047233300099715</v>
      </c>
      <c r="O10" s="5">
        <f t="shared" si="4"/>
        <v>-7.9305858336530366E-2</v>
      </c>
      <c r="P10" s="5">
        <f t="shared" si="0"/>
        <v>-5.2965986640843843E-3</v>
      </c>
      <c r="R10" s="42">
        <v>2023</v>
      </c>
      <c r="S10" s="4">
        <v>2812</v>
      </c>
      <c r="T10" s="4">
        <v>2029</v>
      </c>
      <c r="U10" s="4">
        <v>203</v>
      </c>
      <c r="V10" s="4">
        <v>317</v>
      </c>
      <c r="W10" s="4">
        <v>1619</v>
      </c>
      <c r="X10" s="31">
        <v>1012.984</v>
      </c>
      <c r="Y10" s="31">
        <v>492.48</v>
      </c>
      <c r="Z10" s="31">
        <v>47.423999999999999</v>
      </c>
      <c r="AA10" s="6">
        <f t="shared" si="5"/>
        <v>2797.1059645565947</v>
      </c>
      <c r="AB10" s="26">
        <f t="shared" si="6"/>
        <v>1868.08841343518</v>
      </c>
      <c r="AC10" s="26">
        <f t="shared" si="7"/>
        <v>231.51588359920243</v>
      </c>
      <c r="AD10" s="26">
        <f t="shared" si="8"/>
        <v>256.06651550352962</v>
      </c>
      <c r="AE10" s="35">
        <f t="shared" si="9"/>
        <v>1584.2995692836528</v>
      </c>
      <c r="AF10" s="34">
        <v>1013.1</v>
      </c>
      <c r="AG10" s="34">
        <v>494.83100000000002</v>
      </c>
      <c r="AH10" s="34">
        <v>57.195999999999998</v>
      </c>
    </row>
    <row r="11" spans="1:34" x14ac:dyDescent="0.35">
      <c r="A11" s="42">
        <v>2024</v>
      </c>
      <c r="B11" s="23">
        <v>1504.4079999999999</v>
      </c>
      <c r="C11" s="23">
        <v>398.512</v>
      </c>
      <c r="D11" s="23">
        <v>360.19299999999998</v>
      </c>
      <c r="E11" s="23">
        <v>2175.953</v>
      </c>
      <c r="F11" s="23">
        <v>2870.038</v>
      </c>
      <c r="G11" s="14">
        <v>1462.884</v>
      </c>
      <c r="H11" s="13">
        <v>318.899</v>
      </c>
      <c r="I11" s="13">
        <v>381.91</v>
      </c>
      <c r="J11" s="13">
        <v>1981.9649999999999</v>
      </c>
      <c r="K11" s="15">
        <v>2840.3490000000002</v>
      </c>
      <c r="L11" s="9">
        <f t="shared" si="1"/>
        <v>-2.7601554897341618E-2</v>
      </c>
      <c r="M11" s="5">
        <f t="shared" si="2"/>
        <v>-0.19977566547556913</v>
      </c>
      <c r="N11" s="5">
        <f t="shared" si="3"/>
        <v>6.029267642624947E-2</v>
      </c>
      <c r="O11" s="5">
        <f t="shared" si="4"/>
        <v>-8.9150822651040795E-2</v>
      </c>
      <c r="P11" s="5">
        <f t="shared" si="0"/>
        <v>-1.0344462338129246E-2</v>
      </c>
      <c r="R11" s="42">
        <v>2024</v>
      </c>
      <c r="S11" s="4">
        <v>2975</v>
      </c>
      <c r="T11" s="4">
        <v>2125</v>
      </c>
      <c r="U11" s="4">
        <v>234</v>
      </c>
      <c r="V11" s="4">
        <v>340</v>
      </c>
      <c r="W11" s="4">
        <v>1693</v>
      </c>
      <c r="X11" s="31">
        <v>1087.5139999999999</v>
      </c>
      <c r="Y11" s="31">
        <v>521.14400000000001</v>
      </c>
      <c r="Z11" s="31">
        <v>49.030999999999999</v>
      </c>
      <c r="AA11" s="6">
        <f t="shared" si="5"/>
        <v>2944.2252245440654</v>
      </c>
      <c r="AB11" s="26">
        <f t="shared" si="6"/>
        <v>1935.5545018665382</v>
      </c>
      <c r="AC11" s="26">
        <f t="shared" si="7"/>
        <v>248.10848628374237</v>
      </c>
      <c r="AD11" s="26">
        <f t="shared" si="8"/>
        <v>272.0762737383065</v>
      </c>
      <c r="AE11" s="35">
        <f t="shared" si="9"/>
        <v>1646.2705675588006</v>
      </c>
      <c r="AF11" s="34">
        <v>1036.248</v>
      </c>
      <c r="AG11" s="34">
        <v>517.13499999999999</v>
      </c>
      <c r="AH11" s="34">
        <v>53.128</v>
      </c>
    </row>
    <row r="12" spans="1:34" x14ac:dyDescent="0.35">
      <c r="A12" s="42">
        <v>2025</v>
      </c>
      <c r="B12" s="23">
        <v>1566.923</v>
      </c>
      <c r="C12" s="23">
        <v>428.08199999999999</v>
      </c>
      <c r="D12" s="23">
        <v>360.976</v>
      </c>
      <c r="E12" s="23">
        <v>2280.9609999999998</v>
      </c>
      <c r="F12" s="23">
        <v>3084.058</v>
      </c>
      <c r="G12" s="14">
        <v>1507.4</v>
      </c>
      <c r="H12" s="13">
        <v>347.32900000000001</v>
      </c>
      <c r="I12" s="13">
        <v>390.11799999999999</v>
      </c>
      <c r="J12" s="13">
        <v>2089.1390000000001</v>
      </c>
      <c r="K12" s="15">
        <v>3044.3210000000004</v>
      </c>
      <c r="L12" s="9">
        <f t="shared" si="1"/>
        <v>-3.7987188904623825E-2</v>
      </c>
      <c r="M12" s="5">
        <f t="shared" si="2"/>
        <v>-0.18863909251031341</v>
      </c>
      <c r="N12" s="5">
        <f t="shared" si="3"/>
        <v>8.0731128939319996E-2</v>
      </c>
      <c r="O12" s="5">
        <f t="shared" si="4"/>
        <v>-8.4097009988333693E-2</v>
      </c>
      <c r="P12" s="5">
        <f t="shared" si="0"/>
        <v>-1.2884647435294494E-2</v>
      </c>
      <c r="R12" s="42">
        <v>2025</v>
      </c>
      <c r="S12" s="4">
        <v>3146</v>
      </c>
      <c r="T12" s="4">
        <v>2227</v>
      </c>
      <c r="U12" s="4">
        <v>228</v>
      </c>
      <c r="V12" s="4">
        <v>350</v>
      </c>
      <c r="W12" s="4">
        <v>1771</v>
      </c>
      <c r="X12" s="31">
        <v>1166.373</v>
      </c>
      <c r="Y12" s="31">
        <v>551.85299999999995</v>
      </c>
      <c r="Z12" s="31">
        <v>50.948999999999998</v>
      </c>
      <c r="AA12" s="6">
        <f t="shared" si="5"/>
        <v>3105.4648991685635</v>
      </c>
      <c r="AB12" s="26">
        <f t="shared" si="6"/>
        <v>2039.7159587559809</v>
      </c>
      <c r="AC12" s="26">
        <f t="shared" si="7"/>
        <v>246.40669739816497</v>
      </c>
      <c r="AD12" s="26">
        <f t="shared" si="8"/>
        <v>283.97631762139031</v>
      </c>
      <c r="AE12" s="35">
        <f t="shared" si="9"/>
        <v>1703.7246884499111</v>
      </c>
      <c r="AF12" s="34">
        <v>1157.7950000000001</v>
      </c>
      <c r="AG12" s="34">
        <v>545.38900000000001</v>
      </c>
      <c r="AH12" s="34">
        <v>49.076000000000001</v>
      </c>
    </row>
    <row r="13" spans="1:34" x14ac:dyDescent="0.35">
      <c r="A13" s="42">
        <v>2026</v>
      </c>
      <c r="B13" s="23">
        <v>1628.787</v>
      </c>
      <c r="C13" s="23">
        <v>427.45299999999997</v>
      </c>
      <c r="D13" s="23">
        <v>377.28199999999998</v>
      </c>
      <c r="E13" s="23">
        <v>2512.3319999999999</v>
      </c>
      <c r="F13" s="23">
        <v>3258.0219999999999</v>
      </c>
      <c r="G13" s="14">
        <v>1567.104</v>
      </c>
      <c r="H13" s="13">
        <v>352.27699999999999</v>
      </c>
      <c r="I13" s="13">
        <v>402.255</v>
      </c>
      <c r="J13" s="13">
        <v>2333.9029999999998</v>
      </c>
      <c r="K13" s="15">
        <v>3207.5619999999994</v>
      </c>
      <c r="L13" s="9">
        <f t="shared" si="1"/>
        <v>-3.7870513455718902E-2</v>
      </c>
      <c r="M13" s="5">
        <f t="shared" si="2"/>
        <v>-0.17586962777194215</v>
      </c>
      <c r="N13" s="5">
        <f t="shared" si="3"/>
        <v>6.6191867091459411E-2</v>
      </c>
      <c r="O13" s="5">
        <f t="shared" si="4"/>
        <v>-7.1021266297607188E-2</v>
      </c>
      <c r="P13" s="5">
        <f t="shared" si="0"/>
        <v>-1.5487924882029769E-2</v>
      </c>
      <c r="R13" s="42">
        <v>2026</v>
      </c>
      <c r="S13" s="4">
        <v>3323</v>
      </c>
      <c r="T13" s="4">
        <v>2452</v>
      </c>
      <c r="U13" s="4">
        <v>237</v>
      </c>
      <c r="V13" s="4">
        <v>376</v>
      </c>
      <c r="W13" s="4">
        <v>1842</v>
      </c>
      <c r="X13" s="31">
        <v>1249.951</v>
      </c>
      <c r="Y13" s="31">
        <v>584.83699999999999</v>
      </c>
      <c r="Z13" s="31">
        <v>52.890999999999998</v>
      </c>
      <c r="AA13" s="6">
        <f t="shared" si="5"/>
        <v>3271.5336256170149</v>
      </c>
      <c r="AB13" s="26">
        <f t="shared" si="6"/>
        <v>2277.8558550382672</v>
      </c>
      <c r="AC13" s="26">
        <f t="shared" si="7"/>
        <v>252.68747250067588</v>
      </c>
      <c r="AD13" s="26">
        <f t="shared" si="8"/>
        <v>309.87301995774976</v>
      </c>
      <c r="AE13" s="35">
        <f t="shared" si="9"/>
        <v>1772.2425142145657</v>
      </c>
      <c r="AF13" s="34">
        <v>1239.729</v>
      </c>
      <c r="AG13" s="34">
        <v>574.79</v>
      </c>
      <c r="AH13" s="34">
        <v>46.4</v>
      </c>
    </row>
    <row r="14" spans="1:34" x14ac:dyDescent="0.35">
      <c r="A14" s="42">
        <v>2027</v>
      </c>
      <c r="B14" s="23">
        <v>1692.011</v>
      </c>
      <c r="C14" s="23">
        <v>408.875</v>
      </c>
      <c r="D14" s="23">
        <v>400.62799999999999</v>
      </c>
      <c r="E14" s="23">
        <v>2742.8710000000001</v>
      </c>
      <c r="F14" s="23">
        <v>3433.5569999999998</v>
      </c>
      <c r="G14" s="14">
        <v>1627.4010000000001</v>
      </c>
      <c r="H14" s="13">
        <v>355.589</v>
      </c>
      <c r="I14" s="13">
        <v>400.24299999999999</v>
      </c>
      <c r="J14" s="13">
        <v>2568.991</v>
      </c>
      <c r="K14" s="15">
        <v>3361.4089999999997</v>
      </c>
      <c r="L14" s="9">
        <f t="shared" si="1"/>
        <v>-3.8185330946429952E-2</v>
      </c>
      <c r="M14" s="5">
        <f t="shared" si="2"/>
        <v>-0.1303234484867013</v>
      </c>
      <c r="N14" s="5">
        <f t="shared" si="3"/>
        <v>-9.6099124374726674E-4</v>
      </c>
      <c r="O14" s="5">
        <f t="shared" si="4"/>
        <v>-6.3393429731110285E-2</v>
      </c>
      <c r="P14" s="5">
        <f t="shared" si="0"/>
        <v>-2.1012611702674544E-2</v>
      </c>
      <c r="R14" s="42">
        <v>2027</v>
      </c>
      <c r="S14" s="4">
        <v>3500</v>
      </c>
      <c r="T14" s="4">
        <v>2680</v>
      </c>
      <c r="U14" s="4">
        <v>245</v>
      </c>
      <c r="V14" s="4">
        <v>403</v>
      </c>
      <c r="W14" s="4">
        <v>1923</v>
      </c>
      <c r="X14" s="31">
        <v>1341.2260000000001</v>
      </c>
      <c r="Y14" s="31">
        <v>619.279</v>
      </c>
      <c r="Z14" s="31">
        <v>54.874000000000002</v>
      </c>
      <c r="AA14" s="6">
        <f t="shared" si="5"/>
        <v>3426.4558590406391</v>
      </c>
      <c r="AB14" s="26">
        <f t="shared" si="6"/>
        <v>2510.1056083206245</v>
      </c>
      <c r="AC14" s="26">
        <f t="shared" si="7"/>
        <v>244.76455714528191</v>
      </c>
      <c r="AD14" s="26">
        <f t="shared" si="8"/>
        <v>350.4796502598594</v>
      </c>
      <c r="AE14" s="35">
        <f t="shared" si="9"/>
        <v>1849.5696085900152</v>
      </c>
      <c r="AF14" s="34">
        <v>1327.9649999999999</v>
      </c>
      <c r="AG14" s="34">
        <v>605.32899999999995</v>
      </c>
      <c r="AH14" s="34">
        <v>43.795000000000002</v>
      </c>
    </row>
    <row r="15" spans="1:34" x14ac:dyDescent="0.35">
      <c r="A15" s="42">
        <v>2028</v>
      </c>
      <c r="B15" s="23">
        <v>1758.0550000000001</v>
      </c>
      <c r="C15" s="23">
        <v>425.63</v>
      </c>
      <c r="D15" s="23">
        <v>402.02800000000002</v>
      </c>
      <c r="E15" s="23">
        <v>2851.3679999999999</v>
      </c>
      <c r="F15" s="23">
        <v>3433.5569999999998</v>
      </c>
      <c r="G15" s="14">
        <v>1689.1659999999999</v>
      </c>
      <c r="H15" s="13">
        <v>368.08600000000001</v>
      </c>
      <c r="I15" s="13">
        <v>388.892</v>
      </c>
      <c r="J15" s="13">
        <v>2676.59</v>
      </c>
      <c r="K15" s="15">
        <v>3614.6659999999997</v>
      </c>
      <c r="L15" s="9">
        <f t="shared" si="1"/>
        <v>-3.9184780908447236E-2</v>
      </c>
      <c r="M15" s="5">
        <f t="shared" si="2"/>
        <v>-0.13519723703686293</v>
      </c>
      <c r="N15" s="5">
        <f t="shared" si="3"/>
        <v>-3.2674341090670356E-2</v>
      </c>
      <c r="O15" s="5">
        <f t="shared" si="4"/>
        <v>-6.1296191862993399E-2</v>
      </c>
      <c r="P15" s="5">
        <f t="shared" si="0"/>
        <v>5.2746757953923584E-2</v>
      </c>
      <c r="R15" s="42">
        <v>2028</v>
      </c>
      <c r="S15" s="4">
        <v>3711</v>
      </c>
      <c r="T15" s="4">
        <v>2786</v>
      </c>
      <c r="U15" s="4">
        <v>231</v>
      </c>
      <c r="V15" s="4">
        <v>421</v>
      </c>
      <c r="W15" s="4">
        <v>2007</v>
      </c>
      <c r="X15" s="31">
        <v>1449.38</v>
      </c>
      <c r="Y15" s="31">
        <v>655.41300000000001</v>
      </c>
      <c r="Z15" s="31">
        <v>56.932000000000002</v>
      </c>
      <c r="AA15" s="6">
        <f t="shared" si="5"/>
        <v>3906.7432187670106</v>
      </c>
      <c r="AB15" s="26">
        <f t="shared" si="6"/>
        <v>2615.2288094697005</v>
      </c>
      <c r="AC15" s="26">
        <f t="shared" si="7"/>
        <v>223.45222720805515</v>
      </c>
      <c r="AD15" s="26">
        <f t="shared" si="8"/>
        <v>364.08196320748073</v>
      </c>
      <c r="AE15" s="35">
        <f t="shared" si="9"/>
        <v>1928.3561447167465</v>
      </c>
      <c r="AF15" s="34">
        <v>1490.789</v>
      </c>
      <c r="AG15" s="34">
        <v>637.02200000000005</v>
      </c>
      <c r="AH15" s="34">
        <v>42.014000000000003</v>
      </c>
    </row>
    <row r="16" spans="1:34" x14ac:dyDescent="0.35">
      <c r="A16" s="42">
        <v>2029</v>
      </c>
      <c r="B16" s="23">
        <v>1827.296</v>
      </c>
      <c r="C16" s="23">
        <v>427.99599999999998</v>
      </c>
      <c r="D16" s="23">
        <v>430.50799999999998</v>
      </c>
      <c r="E16" s="23">
        <v>2977.9630000000002</v>
      </c>
      <c r="F16" s="23">
        <v>3433.5569999999998</v>
      </c>
      <c r="G16" s="14">
        <v>1750.2249999999999</v>
      </c>
      <c r="H16" s="13">
        <v>377.565</v>
      </c>
      <c r="I16" s="13">
        <v>375.959</v>
      </c>
      <c r="J16" s="13">
        <v>2791.902</v>
      </c>
      <c r="K16" s="15">
        <v>3648.837</v>
      </c>
      <c r="L16" s="9">
        <f t="shared" si="1"/>
        <v>-4.2177622016356442E-2</v>
      </c>
      <c r="M16" s="5">
        <f t="shared" si="2"/>
        <v>-0.11783054047234087</v>
      </c>
      <c r="N16" s="5">
        <f t="shared" si="3"/>
        <v>-0.12670844676521686</v>
      </c>
      <c r="O16" s="5">
        <f t="shared" si="4"/>
        <v>-6.2479285336990431E-2</v>
      </c>
      <c r="P16" s="5">
        <f t="shared" si="0"/>
        <v>6.2698828066637624E-2</v>
      </c>
      <c r="R16" s="42">
        <v>2029</v>
      </c>
      <c r="S16" s="4">
        <v>3921</v>
      </c>
      <c r="T16" s="4">
        <v>2910</v>
      </c>
      <c r="U16" s="4">
        <v>254</v>
      </c>
      <c r="V16" s="4">
        <v>428</v>
      </c>
      <c r="W16" s="4">
        <v>2094</v>
      </c>
      <c r="X16" s="31">
        <v>1551.769</v>
      </c>
      <c r="Y16" s="31">
        <v>693.995</v>
      </c>
      <c r="Z16" s="31">
        <v>59.088999999999999</v>
      </c>
      <c r="AA16" s="6">
        <f t="shared" si="5"/>
        <v>4166.8421048492864</v>
      </c>
      <c r="AB16" s="26">
        <f t="shared" si="6"/>
        <v>2728.1852796693579</v>
      </c>
      <c r="AC16" s="26">
        <f t="shared" si="7"/>
        <v>221.81605452163492</v>
      </c>
      <c r="AD16" s="26">
        <f t="shared" si="8"/>
        <v>377.56852867783812</v>
      </c>
      <c r="AE16" s="35">
        <f t="shared" si="9"/>
        <v>2005.6800594977497</v>
      </c>
      <c r="AF16" s="34">
        <v>1449.9179999999999</v>
      </c>
      <c r="AG16" s="34">
        <v>670.57799999999997</v>
      </c>
      <c r="AH16" s="34">
        <v>42.326999999999998</v>
      </c>
    </row>
    <row r="17" spans="1:34" s="27" customFormat="1" x14ac:dyDescent="0.35">
      <c r="B17" s="36"/>
      <c r="C17" s="36"/>
      <c r="D17" s="36"/>
      <c r="E17" s="36"/>
      <c r="F17" s="36"/>
      <c r="G17" s="14">
        <v>1809.9739999999999</v>
      </c>
      <c r="H17" s="13">
        <v>386.58199999999999</v>
      </c>
      <c r="I17" s="13">
        <v>354.14499999999998</v>
      </c>
      <c r="J17" s="13">
        <v>2906.4380000000001</v>
      </c>
      <c r="K17" s="15">
        <v>3906.2869999999998</v>
      </c>
      <c r="L17" s="22"/>
      <c r="M17" s="40"/>
      <c r="N17" s="40"/>
      <c r="O17" s="40"/>
      <c r="P17" s="40"/>
      <c r="AF17" s="34">
        <v>1611.2940000000001</v>
      </c>
      <c r="AG17" s="34">
        <v>707.21</v>
      </c>
      <c r="AH17" s="34">
        <v>43.463000000000001</v>
      </c>
    </row>
    <row r="18" spans="1:34" s="27" customFormat="1" x14ac:dyDescent="0.35">
      <c r="B18" s="36"/>
      <c r="C18" s="36"/>
      <c r="D18" s="36"/>
      <c r="E18" s="36"/>
      <c r="F18" s="36"/>
      <c r="G18" s="12"/>
      <c r="H18" s="36"/>
      <c r="I18" s="36"/>
      <c r="J18" s="36"/>
      <c r="K18" s="36"/>
      <c r="L18" s="12"/>
      <c r="M18" s="36"/>
      <c r="N18" s="36"/>
      <c r="O18" s="36"/>
      <c r="P18" s="36"/>
    </row>
    <row r="19" spans="1:34" x14ac:dyDescent="0.35">
      <c r="A19" s="44" t="s">
        <v>28</v>
      </c>
    </row>
    <row r="20" spans="1:34" ht="15" thickBot="1" x14ac:dyDescent="0.4">
      <c r="A20" s="37" t="s">
        <v>31</v>
      </c>
      <c r="B20" s="21"/>
      <c r="C20" s="21"/>
      <c r="D20" s="17"/>
    </row>
    <row r="21" spans="1:34" s="42" customFormat="1" ht="15" thickTop="1" x14ac:dyDescent="0.35">
      <c r="A21" s="25"/>
      <c r="B21" s="42">
        <v>2019</v>
      </c>
      <c r="C21" s="42">
        <v>2020</v>
      </c>
      <c r="D21" s="42">
        <v>2021</v>
      </c>
      <c r="E21" s="42">
        <v>2022</v>
      </c>
      <c r="F21" s="42">
        <v>2023</v>
      </c>
      <c r="G21" s="42">
        <v>2024</v>
      </c>
      <c r="H21" s="42">
        <v>2025</v>
      </c>
      <c r="I21" s="42">
        <v>2026</v>
      </c>
      <c r="J21" s="42">
        <v>2027</v>
      </c>
      <c r="K21" s="42">
        <v>2028</v>
      </c>
      <c r="L21" s="42">
        <v>2029</v>
      </c>
      <c r="AB21" s="24"/>
    </row>
    <row r="22" spans="1:34" x14ac:dyDescent="0.35">
      <c r="A22" s="42" t="s">
        <v>23</v>
      </c>
      <c r="B22" s="17">
        <v>1037.5930000000001</v>
      </c>
      <c r="C22" s="17">
        <v>1098.7180000000001</v>
      </c>
      <c r="D22" s="17">
        <v>1165.779</v>
      </c>
      <c r="E22" s="17">
        <v>1237.9390000000001</v>
      </c>
      <c r="F22" s="17">
        <v>1313.08</v>
      </c>
      <c r="G22" s="17">
        <v>1390.9179999999999</v>
      </c>
      <c r="H22" s="17">
        <v>1472.288</v>
      </c>
      <c r="I22" s="17">
        <v>1556.08</v>
      </c>
      <c r="J22" s="17">
        <v>1644.26</v>
      </c>
      <c r="K22" s="17">
        <v>1736.98</v>
      </c>
      <c r="L22" s="17">
        <v>1832.22</v>
      </c>
      <c r="AB22" s="24"/>
    </row>
    <row r="23" spans="1:34" x14ac:dyDescent="0.35">
      <c r="A23" s="42" t="s">
        <v>26</v>
      </c>
      <c r="B23" s="17">
        <v>764.75699999999995</v>
      </c>
      <c r="C23" s="17">
        <v>813.88599999999997</v>
      </c>
      <c r="D23" s="17">
        <v>876.58</v>
      </c>
      <c r="E23" s="17">
        <v>987.11</v>
      </c>
      <c r="F23" s="17">
        <v>1016.693</v>
      </c>
      <c r="G23" s="17">
        <v>1046.0260000000001</v>
      </c>
      <c r="H23" s="17">
        <v>1166.373</v>
      </c>
      <c r="I23" s="17">
        <v>1249.951</v>
      </c>
      <c r="J23" s="17">
        <v>1341.2260000000001</v>
      </c>
      <c r="K23" s="17">
        <v>1513.2650000000001</v>
      </c>
      <c r="L23" s="17">
        <v>1487.884</v>
      </c>
      <c r="AB23" s="24"/>
    </row>
    <row r="24" spans="1:34" x14ac:dyDescent="0.35">
      <c r="A24" s="42" t="s">
        <v>24</v>
      </c>
      <c r="B24" s="17">
        <v>298.75400000000002</v>
      </c>
      <c r="C24" s="17">
        <v>301.32600000000002</v>
      </c>
      <c r="D24" s="17">
        <v>312.99700000000001</v>
      </c>
      <c r="E24" s="17">
        <v>329.88200000000001</v>
      </c>
      <c r="F24" s="17">
        <v>330.35700000000003</v>
      </c>
      <c r="G24" s="17">
        <v>331.58</v>
      </c>
      <c r="H24" s="17">
        <v>343.45699999999999</v>
      </c>
      <c r="I24" s="17">
        <v>350.74099999999999</v>
      </c>
      <c r="J24" s="17">
        <v>346.19099999999997</v>
      </c>
      <c r="K24" s="17">
        <v>360.19600000000003</v>
      </c>
      <c r="L24" s="17">
        <v>356.81200000000001</v>
      </c>
      <c r="AB24" s="24"/>
    </row>
    <row r="25" spans="1:34" s="42" customFormat="1" x14ac:dyDescent="0.35">
      <c r="A25" s="42" t="s">
        <v>49</v>
      </c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AB25" s="24"/>
    </row>
    <row r="26" spans="1:34" s="42" customFormat="1" x14ac:dyDescent="0.35">
      <c r="A26" s="42" t="s">
        <v>50</v>
      </c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AB26" s="24"/>
    </row>
    <row r="27" spans="1:34" s="42" customFormat="1" x14ac:dyDescent="0.35">
      <c r="A27" s="42" t="s">
        <v>51</v>
      </c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AB27" s="24"/>
    </row>
    <row r="28" spans="1:34" s="63" customFormat="1" ht="15" thickBot="1" x14ac:dyDescent="0.4">
      <c r="A28" s="62" t="s">
        <v>25</v>
      </c>
      <c r="B28" s="62">
        <v>113.843</v>
      </c>
      <c r="C28" s="62">
        <v>93.828999999999994</v>
      </c>
      <c r="D28" s="62">
        <v>95.843999999999994</v>
      </c>
      <c r="E28" s="62">
        <v>100.146</v>
      </c>
      <c r="F28" s="62">
        <v>102.02</v>
      </c>
      <c r="G28" s="62">
        <v>101.514</v>
      </c>
      <c r="H28" s="62">
        <v>101.94</v>
      </c>
      <c r="I28" s="62">
        <v>101.25</v>
      </c>
      <c r="J28" s="62">
        <v>101.88</v>
      </c>
      <c r="K28" s="62">
        <v>101.88</v>
      </c>
      <c r="L28" s="62">
        <v>101.88</v>
      </c>
      <c r="AB28" s="64"/>
    </row>
    <row r="29" spans="1:34" x14ac:dyDescent="0.35">
      <c r="A29" s="43" t="s">
        <v>27</v>
      </c>
      <c r="B29">
        <f>SUM(B22:B28)</f>
        <v>2214.9469999999997</v>
      </c>
      <c r="C29" s="42">
        <f t="shared" ref="C29:J29" si="10">SUM(C22:C28)</f>
        <v>2307.7590000000005</v>
      </c>
      <c r="D29" s="42">
        <f t="shared" si="10"/>
        <v>2451.1999999999998</v>
      </c>
      <c r="E29" s="42">
        <f t="shared" si="10"/>
        <v>2655.0770000000002</v>
      </c>
      <c r="F29" s="42">
        <f t="shared" si="10"/>
        <v>2762.15</v>
      </c>
      <c r="G29" s="42">
        <f t="shared" si="10"/>
        <v>2870.038</v>
      </c>
      <c r="H29" s="42">
        <f t="shared" si="10"/>
        <v>3084.058</v>
      </c>
      <c r="I29" s="42">
        <f t="shared" si="10"/>
        <v>3258.0219999999999</v>
      </c>
      <c r="J29" s="42">
        <f t="shared" si="10"/>
        <v>3433.5569999999998</v>
      </c>
      <c r="K29">
        <v>3433.5569999999998</v>
      </c>
      <c r="L29">
        <v>3433.5569999999998</v>
      </c>
      <c r="AB29" s="24"/>
    </row>
    <row r="30" spans="1:34" x14ac:dyDescent="0.35">
      <c r="AB30" s="24"/>
    </row>
    <row r="31" spans="1:34" x14ac:dyDescent="0.35">
      <c r="AB31" s="24"/>
    </row>
    <row r="32" spans="1:34" x14ac:dyDescent="0.35">
      <c r="A32" s="44" t="s">
        <v>29</v>
      </c>
      <c r="AB32" s="24"/>
    </row>
    <row r="33" spans="1:28" ht="15" thickBot="1" x14ac:dyDescent="0.4">
      <c r="A33" s="37" t="s">
        <v>31</v>
      </c>
      <c r="B33" s="21"/>
      <c r="C33" s="21"/>
      <c r="D33" s="17"/>
      <c r="AB33" s="24"/>
    </row>
    <row r="34" spans="1:28" s="42" customFormat="1" ht="15" thickTop="1" x14ac:dyDescent="0.35">
      <c r="A34" s="25"/>
      <c r="B34" s="42">
        <v>2019</v>
      </c>
      <c r="C34" s="42">
        <v>2020</v>
      </c>
      <c r="D34" s="42">
        <v>2021</v>
      </c>
      <c r="E34" s="42">
        <v>2022</v>
      </c>
      <c r="F34" s="42">
        <v>2023</v>
      </c>
      <c r="G34" s="42">
        <v>2024</v>
      </c>
      <c r="H34" s="42">
        <v>2025</v>
      </c>
      <c r="I34" s="42">
        <v>2026</v>
      </c>
      <c r="J34" s="42">
        <v>2027</v>
      </c>
      <c r="K34" s="42">
        <v>2028</v>
      </c>
      <c r="L34" s="42">
        <v>2029</v>
      </c>
      <c r="M34" s="42">
        <v>2030</v>
      </c>
      <c r="AB34" s="24"/>
    </row>
    <row r="35" spans="1:28" x14ac:dyDescent="0.35">
      <c r="A35" s="42" t="s">
        <v>23</v>
      </c>
      <c r="B35">
        <v>1038.489</v>
      </c>
      <c r="C35">
        <v>1090.903</v>
      </c>
      <c r="D35">
        <v>1142.1130000000001</v>
      </c>
      <c r="E35">
        <v>1201.431</v>
      </c>
      <c r="F35">
        <v>1267.915</v>
      </c>
      <c r="G35">
        <v>1340.8710000000001</v>
      </c>
      <c r="H35">
        <v>1417.2539999999999</v>
      </c>
      <c r="I35">
        <v>1496.252</v>
      </c>
      <c r="J35">
        <v>1575.4559999999999</v>
      </c>
      <c r="K35">
        <v>1659.7850000000001</v>
      </c>
      <c r="L35">
        <v>1745.7380000000001</v>
      </c>
      <c r="M35">
        <v>1834.59</v>
      </c>
      <c r="AB35" s="24"/>
    </row>
    <row r="36" spans="1:28" x14ac:dyDescent="0.35">
      <c r="A36" s="42" t="s">
        <v>26</v>
      </c>
      <c r="B36">
        <v>775.40599999999995</v>
      </c>
      <c r="C36">
        <v>862.06799999999998</v>
      </c>
      <c r="D36">
        <v>809.73299999999995</v>
      </c>
      <c r="E36">
        <v>973.27200000000005</v>
      </c>
      <c r="F36">
        <v>1013.1</v>
      </c>
      <c r="G36">
        <v>1036.248</v>
      </c>
      <c r="H36">
        <v>1157.7950000000001</v>
      </c>
      <c r="I36">
        <v>1239.729</v>
      </c>
      <c r="J36">
        <v>1327.9649999999999</v>
      </c>
      <c r="K36">
        <v>1490.789</v>
      </c>
      <c r="L36">
        <v>1449.9179999999999</v>
      </c>
      <c r="M36">
        <v>1611.2940000000001</v>
      </c>
      <c r="AB36" s="24"/>
    </row>
    <row r="37" spans="1:28" x14ac:dyDescent="0.35">
      <c r="A37" s="42" t="s">
        <v>24</v>
      </c>
      <c r="B37">
        <v>302.64800000000002</v>
      </c>
      <c r="C37">
        <v>1131.606</v>
      </c>
      <c r="D37">
        <v>499.48700000000002</v>
      </c>
      <c r="E37">
        <v>385.52499999999998</v>
      </c>
      <c r="F37">
        <v>362.91</v>
      </c>
      <c r="G37">
        <v>358.28699999999998</v>
      </c>
      <c r="H37">
        <v>363.608</v>
      </c>
      <c r="I37">
        <v>364.15499999999997</v>
      </c>
      <c r="J37">
        <v>350.67599999999999</v>
      </c>
      <c r="K37">
        <v>355.81599999999997</v>
      </c>
      <c r="L37">
        <v>344.84500000000003</v>
      </c>
      <c r="M37">
        <v>353.29</v>
      </c>
    </row>
    <row r="38" spans="1:28" s="42" customFormat="1" ht="15" thickBot="1" x14ac:dyDescent="0.4">
      <c r="A38" s="28" t="s">
        <v>25</v>
      </c>
      <c r="B38" s="28">
        <v>125.56100000000001</v>
      </c>
      <c r="C38" s="28">
        <v>969.36</v>
      </c>
      <c r="D38" s="28">
        <v>100.455</v>
      </c>
      <c r="E38" s="28">
        <v>104.577</v>
      </c>
      <c r="F38" s="28">
        <v>103.595</v>
      </c>
      <c r="G38" s="28">
        <v>104.943</v>
      </c>
      <c r="H38" s="28">
        <v>105.664</v>
      </c>
      <c r="I38" s="28">
        <v>107.426</v>
      </c>
      <c r="J38" s="28">
        <v>107.312</v>
      </c>
      <c r="K38" s="28">
        <v>108.276</v>
      </c>
      <c r="L38" s="28">
        <v>108.336</v>
      </c>
      <c r="M38" s="28">
        <v>107.113</v>
      </c>
    </row>
    <row r="39" spans="1:28" x14ac:dyDescent="0.35">
      <c r="A39" s="42" t="s">
        <v>27</v>
      </c>
      <c r="B39" s="42">
        <f>SUM(B35:B38)</f>
        <v>2242.1040000000003</v>
      </c>
      <c r="C39" s="42">
        <f t="shared" ref="C39:J39" si="11">SUM(C35:C38)</f>
        <v>4053.9370000000004</v>
      </c>
      <c r="D39" s="42">
        <f t="shared" si="11"/>
        <v>2551.788</v>
      </c>
      <c r="E39" s="42">
        <f t="shared" si="11"/>
        <v>2664.8050000000003</v>
      </c>
      <c r="F39" s="42">
        <f t="shared" si="11"/>
        <v>2747.5199999999995</v>
      </c>
      <c r="G39" s="42">
        <f t="shared" si="11"/>
        <v>2840.3490000000002</v>
      </c>
      <c r="H39" s="42">
        <f t="shared" si="11"/>
        <v>3044.3210000000004</v>
      </c>
      <c r="I39" s="42">
        <f t="shared" si="11"/>
        <v>3207.5619999999994</v>
      </c>
      <c r="J39" s="42">
        <f t="shared" si="11"/>
        <v>3361.4089999999997</v>
      </c>
      <c r="K39" s="42">
        <f t="shared" ref="K39" si="12">SUM(K35:K38)</f>
        <v>3614.6659999999997</v>
      </c>
      <c r="L39" s="42">
        <f t="shared" ref="L39" si="13">SUM(L35:L38)</f>
        <v>3648.837</v>
      </c>
      <c r="M39" s="42">
        <f t="shared" ref="M39" si="14">SUM(M35:M38)</f>
        <v>3906.2869999999998</v>
      </c>
    </row>
  </sheetData>
  <mergeCells count="6">
    <mergeCell ref="B1:F1"/>
    <mergeCell ref="G1:K1"/>
    <mergeCell ref="S1:Z1"/>
    <mergeCell ref="AF1:AH1"/>
    <mergeCell ref="AA1:AE1"/>
    <mergeCell ref="L1:P1"/>
  </mergeCells>
  <pageMargins left="0.7" right="0.7" top="0.75" bottom="0.75" header="0.3" footer="0.3"/>
  <pageSetup orientation="portrait" horizontalDpi="300" verticalDpi="300" r:id="rId1"/>
  <ignoredErrors>
    <ignoredError sqref="B29 C29:J29 B39:J39 K39:M39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9ACEB-D62D-4A94-90C4-FF907EB176CD}">
  <dimension ref="A1:AO36"/>
  <sheetViews>
    <sheetView zoomScale="150" zoomScaleNormal="150" workbookViewId="0">
      <pane xSplit="1" topLeftCell="B1" activePane="topRight" state="frozen"/>
      <selection pane="topRight" activeCell="A7" sqref="A7:C7"/>
    </sheetView>
  </sheetViews>
  <sheetFormatPr defaultRowHeight="14.5" x14ac:dyDescent="0.35"/>
  <cols>
    <col min="1" max="1" width="22.54296875" style="42" customWidth="1"/>
    <col min="2" max="2" width="8.7265625" style="42"/>
    <col min="3" max="3" width="10.26953125" style="42" customWidth="1"/>
    <col min="4" max="4" width="8.7265625" style="42"/>
    <col min="5" max="5" width="10.26953125" style="42" customWidth="1"/>
    <col min="6" max="6" width="11.90625" style="42" customWidth="1"/>
    <col min="7" max="7" width="8.7265625" style="42"/>
    <col min="8" max="8" width="10.08984375" style="42" customWidth="1"/>
    <col min="9" max="9" width="8.7265625" style="42"/>
    <col min="10" max="10" width="9.90625" style="42" customWidth="1"/>
    <col min="11" max="11" width="12.453125" style="42" customWidth="1"/>
    <col min="12" max="12" width="8.7265625" style="42"/>
    <col min="13" max="13" width="10.08984375" style="42" customWidth="1"/>
    <col min="14" max="14" width="8.7265625" style="42"/>
    <col min="15" max="15" width="8.7265625" style="42" customWidth="1"/>
    <col min="16" max="16" width="13.26953125" style="42" customWidth="1"/>
    <col min="17" max="18" width="8.7265625" style="42"/>
    <col min="19" max="19" width="11.54296875" style="42" customWidth="1"/>
    <col min="20" max="20" width="11.453125" style="42" customWidth="1"/>
    <col min="21" max="21" width="11.36328125" style="42" customWidth="1"/>
    <col min="22" max="22" width="11.81640625" style="42" customWidth="1"/>
    <col min="23" max="23" width="12.6328125" style="42" customWidth="1"/>
    <col min="24" max="26" width="11.90625" style="42" customWidth="1"/>
    <col min="27" max="27" width="19.453125" style="42" bestFit="1" customWidth="1"/>
    <col min="28" max="28" width="19.453125" style="42" customWidth="1"/>
    <col min="29" max="39" width="12.81640625" style="42" customWidth="1"/>
    <col min="40" max="16384" width="8.7265625" style="42"/>
  </cols>
  <sheetData>
    <row r="1" spans="1:41" ht="15" thickBot="1" x14ac:dyDescent="0.4">
      <c r="B1" s="58" t="s">
        <v>33</v>
      </c>
      <c r="C1" s="58"/>
      <c r="D1" s="58"/>
      <c r="E1" s="58"/>
      <c r="F1" s="58"/>
      <c r="G1" s="58" t="s">
        <v>34</v>
      </c>
      <c r="H1" s="58"/>
      <c r="I1" s="58"/>
      <c r="J1" s="58"/>
      <c r="K1" s="58"/>
      <c r="L1" s="58" t="s">
        <v>30</v>
      </c>
      <c r="M1" s="58"/>
      <c r="N1" s="58"/>
      <c r="O1" s="58"/>
      <c r="P1" s="58"/>
      <c r="S1" s="59" t="s">
        <v>35</v>
      </c>
      <c r="T1" s="59"/>
      <c r="U1" s="59"/>
      <c r="V1" s="59"/>
      <c r="W1" s="59"/>
      <c r="X1" s="59"/>
      <c r="Y1" s="59"/>
      <c r="Z1" s="59"/>
      <c r="AA1" s="60" t="s">
        <v>36</v>
      </c>
      <c r="AB1" s="60"/>
      <c r="AC1" s="60"/>
      <c r="AD1" s="60"/>
      <c r="AE1" s="60"/>
      <c r="AF1" s="60"/>
      <c r="AG1" s="60"/>
      <c r="AH1" s="61"/>
      <c r="AI1" s="59" t="s">
        <v>37</v>
      </c>
      <c r="AJ1" s="59"/>
      <c r="AK1" s="59"/>
      <c r="AL1" s="59"/>
      <c r="AM1" s="59"/>
    </row>
    <row r="2" spans="1:41" ht="87" x14ac:dyDescent="0.35">
      <c r="A2" s="42" t="s">
        <v>32</v>
      </c>
      <c r="B2" s="39" t="s">
        <v>22</v>
      </c>
      <c r="C2" s="39" t="s">
        <v>21</v>
      </c>
      <c r="D2" s="39" t="s">
        <v>18</v>
      </c>
      <c r="E2" s="39" t="s">
        <v>19</v>
      </c>
      <c r="F2" s="39" t="s">
        <v>20</v>
      </c>
      <c r="G2" s="16" t="s">
        <v>22</v>
      </c>
      <c r="H2" s="38" t="s">
        <v>21</v>
      </c>
      <c r="I2" s="38" t="s">
        <v>18</v>
      </c>
      <c r="J2" s="38" t="s">
        <v>19</v>
      </c>
      <c r="K2" s="38" t="s">
        <v>20</v>
      </c>
      <c r="L2" s="45" t="s">
        <v>22</v>
      </c>
      <c r="M2" s="2" t="s">
        <v>21</v>
      </c>
      <c r="N2" s="2" t="s">
        <v>18</v>
      </c>
      <c r="O2" s="2" t="s">
        <v>19</v>
      </c>
      <c r="P2" s="2" t="s">
        <v>20</v>
      </c>
      <c r="R2" s="1" t="s">
        <v>10</v>
      </c>
      <c r="S2" s="1" t="s">
        <v>17</v>
      </c>
      <c r="T2" s="1" t="s">
        <v>9</v>
      </c>
      <c r="U2" s="1" t="s">
        <v>11</v>
      </c>
      <c r="V2" s="1" t="s">
        <v>12</v>
      </c>
      <c r="W2" s="1" t="s">
        <v>13</v>
      </c>
      <c r="X2" s="1" t="s">
        <v>14</v>
      </c>
      <c r="Y2" s="1" t="s">
        <v>15</v>
      </c>
      <c r="Z2" s="1" t="s">
        <v>16</v>
      </c>
      <c r="AA2" s="29" t="s">
        <v>17</v>
      </c>
      <c r="AB2" s="55" t="s">
        <v>43</v>
      </c>
      <c r="AC2" s="11" t="s">
        <v>9</v>
      </c>
      <c r="AD2" s="11" t="s">
        <v>11</v>
      </c>
      <c r="AE2" s="11" t="s">
        <v>12</v>
      </c>
      <c r="AG2" s="52" t="s">
        <v>42</v>
      </c>
      <c r="AH2" s="18" t="s">
        <v>13</v>
      </c>
      <c r="AI2" s="11" t="s">
        <v>14</v>
      </c>
      <c r="AJ2" s="11" t="s">
        <v>15</v>
      </c>
      <c r="AK2" s="11"/>
      <c r="AL2" s="11"/>
      <c r="AM2" s="11" t="s">
        <v>16</v>
      </c>
    </row>
    <row r="3" spans="1:41" ht="29" x14ac:dyDescent="0.35">
      <c r="B3" s="23"/>
      <c r="C3" s="23"/>
      <c r="D3" s="23"/>
      <c r="E3" s="23"/>
      <c r="F3" s="23"/>
      <c r="G3" s="14"/>
      <c r="H3" s="15"/>
      <c r="I3" s="15"/>
      <c r="J3" s="15"/>
      <c r="K3" s="15"/>
      <c r="L3" s="22"/>
      <c r="M3" s="3"/>
      <c r="N3" s="3"/>
      <c r="O3" s="3"/>
      <c r="P3" s="3"/>
      <c r="R3" s="42" t="s">
        <v>0</v>
      </c>
      <c r="S3" s="42" t="s">
        <v>1</v>
      </c>
      <c r="T3" s="42" t="s">
        <v>2</v>
      </c>
      <c r="U3" s="42" t="s">
        <v>3</v>
      </c>
      <c r="V3" s="42" t="s">
        <v>4</v>
      </c>
      <c r="W3" s="42" t="s">
        <v>5</v>
      </c>
      <c r="X3" s="42" t="s">
        <v>6</v>
      </c>
      <c r="Y3" s="42" t="s">
        <v>7</v>
      </c>
      <c r="Z3" s="42" t="s">
        <v>8</v>
      </c>
      <c r="AA3" s="19" t="s">
        <v>1</v>
      </c>
      <c r="AB3" s="56"/>
      <c r="AC3" s="7" t="s">
        <v>2</v>
      </c>
      <c r="AD3" s="7" t="s">
        <v>3</v>
      </c>
      <c r="AE3" s="7" t="s">
        <v>4</v>
      </c>
      <c r="AF3" s="48"/>
      <c r="AG3" s="53"/>
      <c r="AH3" s="41" t="s">
        <v>5</v>
      </c>
      <c r="AI3" s="7" t="s">
        <v>6</v>
      </c>
      <c r="AJ3" s="7" t="s">
        <v>7</v>
      </c>
      <c r="AK3" s="7" t="s">
        <v>45</v>
      </c>
      <c r="AL3" s="11" t="s">
        <v>46</v>
      </c>
      <c r="AM3" s="7" t="s">
        <v>8</v>
      </c>
    </row>
    <row r="4" spans="1:41" ht="29" x14ac:dyDescent="0.35">
      <c r="B4" s="23"/>
      <c r="C4" s="23"/>
      <c r="D4" s="23"/>
      <c r="E4" s="23"/>
      <c r="F4" s="23"/>
      <c r="G4" s="14"/>
      <c r="H4" s="15"/>
      <c r="I4" s="15"/>
      <c r="J4" s="15"/>
      <c r="K4" s="15"/>
      <c r="L4" s="22"/>
      <c r="M4" s="3"/>
      <c r="N4" s="3"/>
      <c r="O4" s="3"/>
      <c r="P4" s="3"/>
      <c r="R4" s="42">
        <v>2017</v>
      </c>
      <c r="S4" s="42">
        <v>2060</v>
      </c>
      <c r="T4" s="42">
        <v>1582</v>
      </c>
      <c r="U4" s="42">
        <v>133</v>
      </c>
      <c r="V4" s="42">
        <v>407</v>
      </c>
      <c r="W4" s="42">
        <v>1269</v>
      </c>
      <c r="X4" s="42">
        <v>702.28399999999999</v>
      </c>
      <c r="Y4" s="42">
        <v>374.68200000000002</v>
      </c>
      <c r="Z4" s="42">
        <v>31.196999999999999</v>
      </c>
      <c r="AA4" s="10" t="s">
        <v>44</v>
      </c>
      <c r="AB4" s="46"/>
      <c r="AC4" s="27" t="s">
        <v>39</v>
      </c>
      <c r="AD4" s="27" t="s">
        <v>39</v>
      </c>
      <c r="AE4" s="46" t="s">
        <v>40</v>
      </c>
      <c r="AF4" s="47" t="s">
        <v>41</v>
      </c>
      <c r="AG4" s="50"/>
      <c r="AH4" s="27" t="s">
        <v>39</v>
      </c>
      <c r="AI4" s="27"/>
      <c r="AJ4" s="27"/>
      <c r="AK4" s="27"/>
      <c r="AL4" s="27"/>
      <c r="AM4" s="27"/>
    </row>
    <row r="5" spans="1:41" x14ac:dyDescent="0.35">
      <c r="A5" s="42">
        <v>2018</v>
      </c>
      <c r="B5" s="23">
        <v>1170.701</v>
      </c>
      <c r="C5" s="23">
        <v>204.733</v>
      </c>
      <c r="D5" s="23">
        <v>270.93200000000002</v>
      </c>
      <c r="E5" s="23">
        <v>1683.538</v>
      </c>
      <c r="F5" s="23"/>
      <c r="G5" s="14"/>
      <c r="H5" s="15"/>
      <c r="I5" s="15"/>
      <c r="J5" s="15"/>
      <c r="K5" s="15"/>
      <c r="L5" s="22"/>
      <c r="M5" s="3"/>
      <c r="N5" s="3"/>
      <c r="O5" s="3"/>
      <c r="P5" s="3"/>
      <c r="R5" s="42">
        <v>2018</v>
      </c>
      <c r="S5" s="4">
        <v>2154</v>
      </c>
      <c r="T5" s="4">
        <v>1610</v>
      </c>
      <c r="U5" s="4">
        <v>149</v>
      </c>
      <c r="V5" s="4">
        <v>184</v>
      </c>
      <c r="W5" s="4">
        <v>1329</v>
      </c>
      <c r="X5" s="31">
        <v>728.11400000000003</v>
      </c>
      <c r="Y5" s="31" t="s">
        <v>38</v>
      </c>
      <c r="Z5" s="31">
        <v>28.69</v>
      </c>
      <c r="AA5" s="20"/>
      <c r="AB5" s="32"/>
      <c r="AC5" s="30"/>
      <c r="AD5" s="30"/>
      <c r="AE5" s="30"/>
      <c r="AF5" s="51"/>
      <c r="AG5" s="51"/>
      <c r="AH5" s="33"/>
      <c r="AI5" s="32"/>
      <c r="AJ5" s="32"/>
      <c r="AK5" s="32"/>
      <c r="AL5" s="32">
        <f>AVERAGE('[1]fim-projections-2020-08-28'!$T$193:$T$196)</f>
        <v>1308.6500000000001</v>
      </c>
      <c r="AM5" s="32"/>
      <c r="AN5" s="42" t="s">
        <v>47</v>
      </c>
      <c r="AO5" s="42" t="s">
        <v>48</v>
      </c>
    </row>
    <row r="6" spans="1:41" x14ac:dyDescent="0.35">
      <c r="A6" s="42">
        <v>2019</v>
      </c>
      <c r="B6" s="23">
        <v>1233.4949999999999</v>
      </c>
      <c r="C6" s="23">
        <v>245.08799999999999</v>
      </c>
      <c r="D6" s="23">
        <v>280.113</v>
      </c>
      <c r="E6" s="23">
        <v>1752.2660000000001</v>
      </c>
      <c r="F6" s="23">
        <f t="array" ref="F6:F16">TRANSPOSE(B26:L26)</f>
        <v>2214.9469999999997</v>
      </c>
      <c r="G6" s="14">
        <v>1243.3720000000001</v>
      </c>
      <c r="H6" s="13">
        <v>230.245</v>
      </c>
      <c r="I6" s="13">
        <v>271.327</v>
      </c>
      <c r="J6" s="13">
        <v>1717.857</v>
      </c>
      <c r="K6" s="15">
        <f t="array" ref="K6:K17">TRANSPOSE(B36:M36)</f>
        <v>2242.1040000000003</v>
      </c>
      <c r="L6" s="9">
        <f>G6/B6-1</f>
        <v>8.007328769066957E-3</v>
      </c>
      <c r="M6" s="5">
        <f t="shared" ref="M6:P16" si="0">H6/C6-1</f>
        <v>-6.0561920616268416E-2</v>
      </c>
      <c r="N6" s="5">
        <f t="shared" si="0"/>
        <v>-3.1365913042236571E-2</v>
      </c>
      <c r="O6" s="5">
        <f t="shared" si="0"/>
        <v>-1.9636858787421607E-2</v>
      </c>
      <c r="P6" s="5">
        <f t="shared" si="0"/>
        <v>1.226078998730018E-2</v>
      </c>
      <c r="R6" s="42">
        <v>2019</v>
      </c>
      <c r="S6" s="4">
        <v>2259</v>
      </c>
      <c r="T6" s="4">
        <v>1686</v>
      </c>
      <c r="U6" s="4">
        <v>179</v>
      </c>
      <c r="V6" s="4">
        <v>177</v>
      </c>
      <c r="W6" s="4">
        <v>1384</v>
      </c>
      <c r="X6" s="31">
        <v>764.75699999999995</v>
      </c>
      <c r="Y6" s="31">
        <v>404.54599999999999</v>
      </c>
      <c r="Z6" s="31">
        <v>27.965</v>
      </c>
      <c r="AA6" s="6">
        <f>S6*(1+P6)</f>
        <v>2286.6971245813111</v>
      </c>
      <c r="AB6" s="57">
        <f>AVERAGE('[2]fim-projections-2020-09-04'!$P$197:$P$200)</f>
        <v>1491.9259999999999</v>
      </c>
      <c r="AC6" s="26">
        <f>T6*(1+O6)</f>
        <v>1652.8922560844071</v>
      </c>
      <c r="AD6" s="26">
        <f>U6*(1+N6)</f>
        <v>173.38550156543965</v>
      </c>
      <c r="AE6" s="26">
        <f>V6*(1+M6)</f>
        <v>166.28054005092048</v>
      </c>
      <c r="AF6" s="49">
        <f>AC6+AD6+AH6</f>
        <v>3221.3599006662353</v>
      </c>
      <c r="AG6" s="54">
        <f>AVERAGE('[2]fim-projections-2020-09-04'!$Q$197:$Q$200)</f>
        <v>3249.3250000000003</v>
      </c>
      <c r="AH6" s="35">
        <f>W6*(1+L6)</f>
        <v>1395.0821430163887</v>
      </c>
      <c r="AI6" s="34">
        <v>775.40599999999995</v>
      </c>
      <c r="AJ6" s="34">
        <v>409.42099999999999</v>
      </c>
      <c r="AK6" s="34">
        <f>AI6+AJ6</f>
        <v>1184.827</v>
      </c>
      <c r="AL6" s="34"/>
      <c r="AM6" s="34">
        <v>27.626999999999999</v>
      </c>
    </row>
    <row r="7" spans="1:41" x14ac:dyDescent="0.35">
      <c r="A7" s="42">
        <v>2020</v>
      </c>
      <c r="B7" s="23">
        <v>1280.144</v>
      </c>
      <c r="C7" s="23">
        <v>274.22800000000001</v>
      </c>
      <c r="D7" s="23">
        <v>293.82499999999999</v>
      </c>
      <c r="E7" s="23">
        <v>1832.7329999999999</v>
      </c>
      <c r="F7" s="23">
        <v>2307.7590000000005</v>
      </c>
      <c r="G7" s="14">
        <v>1313.463</v>
      </c>
      <c r="H7" s="13">
        <v>151.084</v>
      </c>
      <c r="I7" s="13">
        <v>297.779</v>
      </c>
      <c r="J7" s="13">
        <v>1533.181</v>
      </c>
      <c r="K7" s="15">
        <v>4053.9370000000004</v>
      </c>
      <c r="L7" s="9">
        <f t="shared" ref="L7:L16" si="1">G7/B7-1</f>
        <v>2.6027540651676562E-2</v>
      </c>
      <c r="M7" s="5">
        <f t="shared" si="0"/>
        <v>-0.44905698907478453</v>
      </c>
      <c r="N7" s="5">
        <f t="shared" si="0"/>
        <v>1.3456989704756284E-2</v>
      </c>
      <c r="O7" s="5">
        <f t="shared" si="0"/>
        <v>-0.16344552097877862</v>
      </c>
      <c r="P7" s="5">
        <f t="shared" si="0"/>
        <v>0.75665526599614585</v>
      </c>
      <c r="R7" s="42">
        <v>2020</v>
      </c>
      <c r="S7" s="4">
        <v>2371</v>
      </c>
      <c r="T7" s="4">
        <v>1793</v>
      </c>
      <c r="U7" s="4">
        <v>192</v>
      </c>
      <c r="V7" s="4">
        <v>243</v>
      </c>
      <c r="W7" s="4">
        <v>1429</v>
      </c>
      <c r="X7" s="31">
        <v>813.88599999999997</v>
      </c>
      <c r="Y7" s="31">
        <v>418.423</v>
      </c>
      <c r="Z7" s="31">
        <v>28.818000000000001</v>
      </c>
      <c r="AA7" s="6">
        <f t="shared" ref="AA7:AA16" si="2">S7*(1+P7)</f>
        <v>4165.0296356768622</v>
      </c>
      <c r="AB7" s="57">
        <f>AVERAGE('[2]fim-projections-2020-09-04'!$P$201:$P$204)</f>
        <v>2748.6019525137126</v>
      </c>
      <c r="AC7" s="26">
        <f t="shared" ref="AC7:AC16" si="3">T7*(1+O7)</f>
        <v>1499.94218088505</v>
      </c>
      <c r="AD7" s="26">
        <f t="shared" ref="AD7:AD16" si="4">U7*(1+N7)</f>
        <v>194.58374202331322</v>
      </c>
      <c r="AE7" s="26">
        <f t="shared" ref="AE7:AE16" si="5">V7*(1+M7)</f>
        <v>133.87915165482735</v>
      </c>
      <c r="AF7" s="49">
        <f t="shared" ref="AF7:AF16" si="6">AC7+AD7+AH7</f>
        <v>3160.7192784996087</v>
      </c>
      <c r="AG7" s="54">
        <f>AVERAGE('[2]fim-projections-2020-09-04'!$Q$201:$Q$204)</f>
        <v>3221.9430922778724</v>
      </c>
      <c r="AH7" s="35">
        <f t="shared" ref="AH7:AH16" si="7">W7*(1+L7)</f>
        <v>1466.1933555912458</v>
      </c>
      <c r="AI7" s="34">
        <v>862.06799999999998</v>
      </c>
      <c r="AJ7" s="34">
        <v>466.24400000000003</v>
      </c>
      <c r="AK7" s="34">
        <f t="shared" ref="AK7:AK8" si="8">AI7+AJ7</f>
        <v>1328.3119999999999</v>
      </c>
      <c r="AL7" s="34"/>
      <c r="AM7" s="34">
        <v>556.65700000000004</v>
      </c>
      <c r="AN7" s="42">
        <f>AVERAGE('[1]fim-projections-2020-08-28'!$U$201:$U$204)</f>
        <v>2594.2857067423324</v>
      </c>
      <c r="AO7" s="42">
        <f>AVERAGE('[2]fim-projections-2020-09-04'!$U$201:$U$204)</f>
        <v>3054.9549482158723</v>
      </c>
    </row>
    <row r="8" spans="1:41" x14ac:dyDescent="0.35">
      <c r="A8" s="42">
        <v>2021</v>
      </c>
      <c r="B8" s="23">
        <v>1329.5219999999999</v>
      </c>
      <c r="C8" s="23">
        <v>292.07799999999997</v>
      </c>
      <c r="D8" s="23">
        <v>305.80500000000001</v>
      </c>
      <c r="E8" s="23">
        <v>1906.47</v>
      </c>
      <c r="F8" s="23">
        <v>2451.1999999999998</v>
      </c>
      <c r="G8" s="14">
        <v>1245.848</v>
      </c>
      <c r="H8" s="13">
        <v>122.754</v>
      </c>
      <c r="I8" s="13">
        <v>316.37700000000001</v>
      </c>
      <c r="J8" s="13">
        <v>1571.079</v>
      </c>
      <c r="K8" s="15">
        <v>2551.788</v>
      </c>
      <c r="L8" s="9">
        <f t="shared" si="1"/>
        <v>-6.2935400843310618E-2</v>
      </c>
      <c r="M8" s="5">
        <f t="shared" si="0"/>
        <v>-0.57972185512089225</v>
      </c>
      <c r="N8" s="5">
        <f t="shared" si="0"/>
        <v>3.4571050179035723E-2</v>
      </c>
      <c r="O8" s="5">
        <f t="shared" si="0"/>
        <v>-0.17592251648334356</v>
      </c>
      <c r="P8" s="5">
        <f t="shared" si="0"/>
        <v>4.1036227154046978E-2</v>
      </c>
      <c r="R8" s="42">
        <v>2021</v>
      </c>
      <c r="S8" s="4">
        <v>2512</v>
      </c>
      <c r="T8" s="4">
        <v>1864</v>
      </c>
      <c r="U8" s="4">
        <v>199</v>
      </c>
      <c r="V8" s="4">
        <v>261</v>
      </c>
      <c r="W8" s="4">
        <v>1486</v>
      </c>
      <c r="X8" s="31">
        <v>876.58</v>
      </c>
      <c r="Y8" s="31">
        <v>437.517</v>
      </c>
      <c r="Z8" s="31">
        <v>37.654000000000003</v>
      </c>
      <c r="AA8" s="6">
        <f t="shared" si="2"/>
        <v>2615.0830026109661</v>
      </c>
      <c r="AB8" s="57">
        <f>AVERAGE('[2]fim-projections-2020-09-04'!$P$205:$P$208)</f>
        <v>2765.7596952896652</v>
      </c>
      <c r="AC8" s="26">
        <f t="shared" si="3"/>
        <v>1536.0804292750477</v>
      </c>
      <c r="AD8" s="26">
        <f t="shared" si="4"/>
        <v>205.87963898562811</v>
      </c>
      <c r="AE8" s="26">
        <f t="shared" si="5"/>
        <v>109.69259581344713</v>
      </c>
      <c r="AF8" s="49">
        <f t="shared" si="6"/>
        <v>3134.4380626075163</v>
      </c>
      <c r="AG8" s="54">
        <f>AVERAGE('[2]fim-projections-2020-09-04'!$Q$205:$Q$208)</f>
        <v>3062.5949689148979</v>
      </c>
      <c r="AH8" s="35">
        <f t="shared" si="7"/>
        <v>1392.4779943468404</v>
      </c>
      <c r="AI8" s="34">
        <v>809.73299999999995</v>
      </c>
      <c r="AJ8" s="34">
        <v>537.41499999999996</v>
      </c>
      <c r="AK8" s="34">
        <f t="shared" si="8"/>
        <v>1347.1479999999999</v>
      </c>
      <c r="AL8" s="34"/>
      <c r="AM8" s="34">
        <v>166.24100000000001</v>
      </c>
    </row>
    <row r="9" spans="1:41" hidden="1" x14ac:dyDescent="0.35">
      <c r="A9" s="42">
        <v>2022</v>
      </c>
      <c r="B9" s="23">
        <v>1381.9079999999999</v>
      </c>
      <c r="C9" s="23">
        <v>319.26400000000001</v>
      </c>
      <c r="D9" s="23">
        <v>316.78500000000003</v>
      </c>
      <c r="E9" s="23">
        <v>1986.248</v>
      </c>
      <c r="F9" s="23">
        <v>2655.0770000000002</v>
      </c>
      <c r="G9" s="14">
        <v>1334.6990000000001</v>
      </c>
      <c r="H9" s="13">
        <v>234.07599999999999</v>
      </c>
      <c r="I9" s="13">
        <v>349.38600000000002</v>
      </c>
      <c r="J9" s="13">
        <v>1820.96</v>
      </c>
      <c r="K9" s="15">
        <v>2664.8050000000003</v>
      </c>
      <c r="L9" s="9">
        <f t="shared" si="1"/>
        <v>-3.4162187352558826E-2</v>
      </c>
      <c r="M9" s="5">
        <f t="shared" si="0"/>
        <v>-0.26682620026059944</v>
      </c>
      <c r="N9" s="5">
        <f t="shared" si="0"/>
        <v>0.10291206970026989</v>
      </c>
      <c r="O9" s="5">
        <f t="shared" si="0"/>
        <v>-8.3216194553751621E-2</v>
      </c>
      <c r="P9" s="5">
        <f t="shared" si="0"/>
        <v>3.6639238711344557E-3</v>
      </c>
      <c r="R9" s="42">
        <v>2022</v>
      </c>
      <c r="S9" s="4">
        <v>2663</v>
      </c>
      <c r="T9" s="4">
        <v>1941</v>
      </c>
      <c r="U9" s="4">
        <v>205</v>
      </c>
      <c r="V9" s="4">
        <v>286</v>
      </c>
      <c r="W9" s="4">
        <v>1547</v>
      </c>
      <c r="X9" s="31">
        <v>949.33100000000002</v>
      </c>
      <c r="Y9" s="31">
        <v>464.25400000000002</v>
      </c>
      <c r="Z9" s="31">
        <v>45.453000000000003</v>
      </c>
      <c r="AA9" s="6">
        <f t="shared" si="2"/>
        <v>2672.757029268831</v>
      </c>
      <c r="AB9" s="57"/>
      <c r="AC9" s="26">
        <f t="shared" si="3"/>
        <v>1779.477366371168</v>
      </c>
      <c r="AD9" s="26">
        <f t="shared" si="4"/>
        <v>226.09697428855532</v>
      </c>
      <c r="AE9" s="26">
        <f t="shared" si="5"/>
        <v>209.68770672546856</v>
      </c>
      <c r="AF9" s="49">
        <f t="shared" si="6"/>
        <v>3499.7254368253152</v>
      </c>
      <c r="AG9" s="54"/>
      <c r="AH9" s="35">
        <f t="shared" si="7"/>
        <v>1494.1510961655915</v>
      </c>
      <c r="AI9" s="34">
        <v>973.27200000000005</v>
      </c>
      <c r="AJ9" s="34">
        <v>516.01800000000003</v>
      </c>
      <c r="AK9" s="34"/>
      <c r="AL9" s="34"/>
      <c r="AM9" s="34">
        <v>66.784000000000006</v>
      </c>
    </row>
    <row r="10" spans="1:41" hidden="1" x14ac:dyDescent="0.35">
      <c r="A10" s="42">
        <v>2023</v>
      </c>
      <c r="B10" s="23">
        <v>1442.9449999999999</v>
      </c>
      <c r="C10" s="23">
        <v>358.11200000000002</v>
      </c>
      <c r="D10" s="23">
        <v>320.95999999999998</v>
      </c>
      <c r="E10" s="23">
        <v>2077.5010000000002</v>
      </c>
      <c r="F10" s="23">
        <v>2762.15</v>
      </c>
      <c r="G10" s="14">
        <v>1412.018</v>
      </c>
      <c r="H10" s="13">
        <v>289.27600000000001</v>
      </c>
      <c r="I10" s="13">
        <v>366.04599999999999</v>
      </c>
      <c r="J10" s="13">
        <v>1912.7429999999999</v>
      </c>
      <c r="K10" s="15">
        <v>2747.5199999999995</v>
      </c>
      <c r="L10" s="9">
        <f t="shared" si="1"/>
        <v>-2.1433249361548667E-2</v>
      </c>
      <c r="M10" s="5">
        <f t="shared" si="0"/>
        <v>-0.19221919399517473</v>
      </c>
      <c r="N10" s="5">
        <f t="shared" si="0"/>
        <v>0.14047233300099715</v>
      </c>
      <c r="O10" s="5">
        <f t="shared" si="0"/>
        <v>-7.9305858336530366E-2</v>
      </c>
      <c r="P10" s="5">
        <f t="shared" si="0"/>
        <v>-5.2965986640843843E-3</v>
      </c>
      <c r="R10" s="42">
        <v>2023</v>
      </c>
      <c r="S10" s="4">
        <v>2812</v>
      </c>
      <c r="T10" s="4">
        <v>2029</v>
      </c>
      <c r="U10" s="4">
        <v>203</v>
      </c>
      <c r="V10" s="4">
        <v>317</v>
      </c>
      <c r="W10" s="4">
        <v>1619</v>
      </c>
      <c r="X10" s="31">
        <v>1012.984</v>
      </c>
      <c r="Y10" s="31">
        <v>492.48</v>
      </c>
      <c r="Z10" s="31">
        <v>47.423999999999999</v>
      </c>
      <c r="AA10" s="6">
        <f t="shared" si="2"/>
        <v>2797.1059645565947</v>
      </c>
      <c r="AB10" s="57"/>
      <c r="AC10" s="26">
        <f t="shared" si="3"/>
        <v>1868.08841343518</v>
      </c>
      <c r="AD10" s="26">
        <f t="shared" si="4"/>
        <v>231.51588359920243</v>
      </c>
      <c r="AE10" s="26">
        <f t="shared" si="5"/>
        <v>256.06651550352962</v>
      </c>
      <c r="AF10" s="49">
        <f t="shared" si="6"/>
        <v>3683.9038663180354</v>
      </c>
      <c r="AG10" s="54"/>
      <c r="AH10" s="35">
        <f t="shared" si="7"/>
        <v>1584.2995692836528</v>
      </c>
      <c r="AI10" s="34">
        <v>1013.1</v>
      </c>
      <c r="AJ10" s="34">
        <v>494.83100000000002</v>
      </c>
      <c r="AK10" s="34"/>
      <c r="AL10" s="34"/>
      <c r="AM10" s="34">
        <v>57.195999999999998</v>
      </c>
    </row>
    <row r="11" spans="1:41" hidden="1" x14ac:dyDescent="0.35">
      <c r="A11" s="42">
        <v>2024</v>
      </c>
      <c r="B11" s="23">
        <v>1504.4079999999999</v>
      </c>
      <c r="C11" s="23">
        <v>398.512</v>
      </c>
      <c r="D11" s="23">
        <v>360.19299999999998</v>
      </c>
      <c r="E11" s="23">
        <v>2175.953</v>
      </c>
      <c r="F11" s="23">
        <v>2870.038</v>
      </c>
      <c r="G11" s="14">
        <v>1462.884</v>
      </c>
      <c r="H11" s="13">
        <v>318.899</v>
      </c>
      <c r="I11" s="13">
        <v>381.91</v>
      </c>
      <c r="J11" s="13">
        <v>1981.9649999999999</v>
      </c>
      <c r="K11" s="15">
        <v>2840.3490000000002</v>
      </c>
      <c r="L11" s="9">
        <f t="shared" si="1"/>
        <v>-2.7601554897341618E-2</v>
      </c>
      <c r="M11" s="5">
        <f t="shared" si="0"/>
        <v>-0.19977566547556913</v>
      </c>
      <c r="N11" s="5">
        <f t="shared" si="0"/>
        <v>6.029267642624947E-2</v>
      </c>
      <c r="O11" s="5">
        <f t="shared" si="0"/>
        <v>-8.9150822651040795E-2</v>
      </c>
      <c r="P11" s="5">
        <f t="shared" si="0"/>
        <v>-1.0344462338129246E-2</v>
      </c>
      <c r="R11" s="42">
        <v>2024</v>
      </c>
      <c r="S11" s="4">
        <v>2975</v>
      </c>
      <c r="T11" s="4">
        <v>2125</v>
      </c>
      <c r="U11" s="4">
        <v>234</v>
      </c>
      <c r="V11" s="4">
        <v>340</v>
      </c>
      <c r="W11" s="4">
        <v>1693</v>
      </c>
      <c r="X11" s="31">
        <v>1087.5139999999999</v>
      </c>
      <c r="Y11" s="31">
        <v>521.14400000000001</v>
      </c>
      <c r="Z11" s="31">
        <v>49.030999999999999</v>
      </c>
      <c r="AA11" s="6">
        <f t="shared" si="2"/>
        <v>2944.2252245440654</v>
      </c>
      <c r="AB11" s="57"/>
      <c r="AC11" s="26">
        <f t="shared" si="3"/>
        <v>1935.5545018665382</v>
      </c>
      <c r="AD11" s="26">
        <f t="shared" si="4"/>
        <v>248.10848628374237</v>
      </c>
      <c r="AE11" s="26">
        <f t="shared" si="5"/>
        <v>272.0762737383065</v>
      </c>
      <c r="AF11" s="49">
        <f t="shared" si="6"/>
        <v>3829.9335557090808</v>
      </c>
      <c r="AG11" s="54"/>
      <c r="AH11" s="35">
        <f t="shared" si="7"/>
        <v>1646.2705675588006</v>
      </c>
      <c r="AI11" s="34">
        <v>1036.248</v>
      </c>
      <c r="AJ11" s="34">
        <v>517.13499999999999</v>
      </c>
      <c r="AK11" s="34"/>
      <c r="AL11" s="34"/>
      <c r="AM11" s="34">
        <v>53.128</v>
      </c>
    </row>
    <row r="12" spans="1:41" hidden="1" x14ac:dyDescent="0.35">
      <c r="A12" s="42">
        <v>2025</v>
      </c>
      <c r="B12" s="23">
        <v>1566.923</v>
      </c>
      <c r="C12" s="23">
        <v>428.08199999999999</v>
      </c>
      <c r="D12" s="23">
        <v>360.976</v>
      </c>
      <c r="E12" s="23">
        <v>2280.9609999999998</v>
      </c>
      <c r="F12" s="23">
        <v>3084.058</v>
      </c>
      <c r="G12" s="14">
        <v>1507.4</v>
      </c>
      <c r="H12" s="13">
        <v>347.32900000000001</v>
      </c>
      <c r="I12" s="13">
        <v>390.11799999999999</v>
      </c>
      <c r="J12" s="13">
        <v>2089.1390000000001</v>
      </c>
      <c r="K12" s="15">
        <v>3044.3210000000004</v>
      </c>
      <c r="L12" s="9">
        <f t="shared" si="1"/>
        <v>-3.7987188904623825E-2</v>
      </c>
      <c r="M12" s="5">
        <f t="shared" si="0"/>
        <v>-0.18863909251031341</v>
      </c>
      <c r="N12" s="5">
        <f t="shared" si="0"/>
        <v>8.0731128939319996E-2</v>
      </c>
      <c r="O12" s="5">
        <f t="shared" si="0"/>
        <v>-8.4097009988333693E-2</v>
      </c>
      <c r="P12" s="5">
        <f t="shared" si="0"/>
        <v>-1.2884647435294494E-2</v>
      </c>
      <c r="R12" s="42">
        <v>2025</v>
      </c>
      <c r="S12" s="4">
        <v>3146</v>
      </c>
      <c r="T12" s="4">
        <v>2227</v>
      </c>
      <c r="U12" s="4">
        <v>228</v>
      </c>
      <c r="V12" s="4">
        <v>350</v>
      </c>
      <c r="W12" s="4">
        <v>1771</v>
      </c>
      <c r="X12" s="31">
        <v>1166.373</v>
      </c>
      <c r="Y12" s="31">
        <v>551.85299999999995</v>
      </c>
      <c r="Z12" s="31">
        <v>50.948999999999998</v>
      </c>
      <c r="AA12" s="6">
        <f t="shared" si="2"/>
        <v>3105.4648991685635</v>
      </c>
      <c r="AB12" s="57"/>
      <c r="AC12" s="26">
        <f t="shared" si="3"/>
        <v>2039.7159587559809</v>
      </c>
      <c r="AD12" s="26">
        <f t="shared" si="4"/>
        <v>246.40669739816497</v>
      </c>
      <c r="AE12" s="26">
        <f t="shared" si="5"/>
        <v>283.97631762139031</v>
      </c>
      <c r="AF12" s="49">
        <f t="shared" si="6"/>
        <v>3989.8473446040571</v>
      </c>
      <c r="AG12" s="54"/>
      <c r="AH12" s="35">
        <f t="shared" si="7"/>
        <v>1703.7246884499111</v>
      </c>
      <c r="AI12" s="34">
        <v>1157.7950000000001</v>
      </c>
      <c r="AJ12" s="34">
        <v>545.38900000000001</v>
      </c>
      <c r="AK12" s="34"/>
      <c r="AL12" s="34"/>
      <c r="AM12" s="34">
        <v>49.076000000000001</v>
      </c>
    </row>
    <row r="13" spans="1:41" hidden="1" x14ac:dyDescent="0.35">
      <c r="A13" s="42">
        <v>2026</v>
      </c>
      <c r="B13" s="23">
        <v>1628.787</v>
      </c>
      <c r="C13" s="23">
        <v>427.45299999999997</v>
      </c>
      <c r="D13" s="23">
        <v>377.28199999999998</v>
      </c>
      <c r="E13" s="23">
        <v>2512.3319999999999</v>
      </c>
      <c r="F13" s="23">
        <v>3258.0219999999999</v>
      </c>
      <c r="G13" s="14">
        <v>1567.104</v>
      </c>
      <c r="H13" s="13">
        <v>352.27699999999999</v>
      </c>
      <c r="I13" s="13">
        <v>402.255</v>
      </c>
      <c r="J13" s="13">
        <v>2333.9029999999998</v>
      </c>
      <c r="K13" s="15">
        <v>3207.5619999999994</v>
      </c>
      <c r="L13" s="9">
        <f t="shared" si="1"/>
        <v>-3.7870513455718902E-2</v>
      </c>
      <c r="M13" s="5">
        <f t="shared" si="0"/>
        <v>-0.17586962777194215</v>
      </c>
      <c r="N13" s="5">
        <f t="shared" si="0"/>
        <v>6.6191867091459411E-2</v>
      </c>
      <c r="O13" s="5">
        <f t="shared" si="0"/>
        <v>-7.1021266297607188E-2</v>
      </c>
      <c r="P13" s="5">
        <f t="shared" si="0"/>
        <v>-1.5487924882029769E-2</v>
      </c>
      <c r="R13" s="42">
        <v>2026</v>
      </c>
      <c r="S13" s="4">
        <v>3323</v>
      </c>
      <c r="T13" s="4">
        <v>2452</v>
      </c>
      <c r="U13" s="4">
        <v>237</v>
      </c>
      <c r="V13" s="4">
        <v>376</v>
      </c>
      <c r="W13" s="4">
        <v>1842</v>
      </c>
      <c r="X13" s="31">
        <v>1249.951</v>
      </c>
      <c r="Y13" s="31">
        <v>584.83699999999999</v>
      </c>
      <c r="Z13" s="31">
        <v>52.890999999999998</v>
      </c>
      <c r="AA13" s="6">
        <f t="shared" si="2"/>
        <v>3271.5336256170149</v>
      </c>
      <c r="AB13" s="57"/>
      <c r="AC13" s="26">
        <f t="shared" si="3"/>
        <v>2277.8558550382672</v>
      </c>
      <c r="AD13" s="26">
        <f t="shared" si="4"/>
        <v>252.68747250067588</v>
      </c>
      <c r="AE13" s="26">
        <f t="shared" si="5"/>
        <v>309.87301995774976</v>
      </c>
      <c r="AF13" s="49">
        <f t="shared" si="6"/>
        <v>4302.785841753509</v>
      </c>
      <c r="AG13" s="54"/>
      <c r="AH13" s="35">
        <f t="shared" si="7"/>
        <v>1772.2425142145657</v>
      </c>
      <c r="AI13" s="34">
        <v>1239.729</v>
      </c>
      <c r="AJ13" s="34">
        <v>574.79</v>
      </c>
      <c r="AK13" s="34"/>
      <c r="AL13" s="34"/>
      <c r="AM13" s="34">
        <v>46.4</v>
      </c>
    </row>
    <row r="14" spans="1:41" hidden="1" x14ac:dyDescent="0.35">
      <c r="A14" s="42">
        <v>2027</v>
      </c>
      <c r="B14" s="23">
        <v>1692.011</v>
      </c>
      <c r="C14" s="23">
        <v>408.875</v>
      </c>
      <c r="D14" s="23">
        <v>400.62799999999999</v>
      </c>
      <c r="E14" s="23">
        <v>2742.8710000000001</v>
      </c>
      <c r="F14" s="23">
        <v>3433.5569999999998</v>
      </c>
      <c r="G14" s="14">
        <v>1627.4010000000001</v>
      </c>
      <c r="H14" s="13">
        <v>355.589</v>
      </c>
      <c r="I14" s="13">
        <v>400.24299999999999</v>
      </c>
      <c r="J14" s="13">
        <v>2568.991</v>
      </c>
      <c r="K14" s="15">
        <v>3361.4089999999997</v>
      </c>
      <c r="L14" s="9">
        <f t="shared" si="1"/>
        <v>-3.8185330946429952E-2</v>
      </c>
      <c r="M14" s="5">
        <f t="shared" si="0"/>
        <v>-0.1303234484867013</v>
      </c>
      <c r="N14" s="5">
        <f t="shared" si="0"/>
        <v>-9.6099124374726674E-4</v>
      </c>
      <c r="O14" s="5">
        <f t="shared" si="0"/>
        <v>-6.3393429731110285E-2</v>
      </c>
      <c r="P14" s="5">
        <f t="shared" si="0"/>
        <v>-2.1012611702674544E-2</v>
      </c>
      <c r="R14" s="42">
        <v>2027</v>
      </c>
      <c r="S14" s="4">
        <v>3500</v>
      </c>
      <c r="T14" s="4">
        <v>2680</v>
      </c>
      <c r="U14" s="4">
        <v>245</v>
      </c>
      <c r="V14" s="4">
        <v>403</v>
      </c>
      <c r="W14" s="4">
        <v>1923</v>
      </c>
      <c r="X14" s="31">
        <v>1341.2260000000001</v>
      </c>
      <c r="Y14" s="31">
        <v>619.279</v>
      </c>
      <c r="Z14" s="31">
        <v>54.874000000000002</v>
      </c>
      <c r="AA14" s="6">
        <f t="shared" si="2"/>
        <v>3426.4558590406391</v>
      </c>
      <c r="AB14" s="57"/>
      <c r="AC14" s="26">
        <f t="shared" si="3"/>
        <v>2510.1056083206245</v>
      </c>
      <c r="AD14" s="26">
        <f t="shared" si="4"/>
        <v>244.76455714528191</v>
      </c>
      <c r="AE14" s="26">
        <f t="shared" si="5"/>
        <v>350.4796502598594</v>
      </c>
      <c r="AF14" s="49">
        <f t="shared" si="6"/>
        <v>4604.4397740559216</v>
      </c>
      <c r="AG14" s="54"/>
      <c r="AH14" s="35">
        <f t="shared" si="7"/>
        <v>1849.5696085900152</v>
      </c>
      <c r="AI14" s="34">
        <v>1327.9649999999999</v>
      </c>
      <c r="AJ14" s="34">
        <v>605.32899999999995</v>
      </c>
      <c r="AK14" s="34"/>
      <c r="AL14" s="34"/>
      <c r="AM14" s="34">
        <v>43.795000000000002</v>
      </c>
    </row>
    <row r="15" spans="1:41" hidden="1" x14ac:dyDescent="0.35">
      <c r="A15" s="42">
        <v>2028</v>
      </c>
      <c r="B15" s="23">
        <v>1758.0550000000001</v>
      </c>
      <c r="C15" s="23">
        <v>425.63</v>
      </c>
      <c r="D15" s="23">
        <v>402.02800000000002</v>
      </c>
      <c r="E15" s="23">
        <v>2851.3679999999999</v>
      </c>
      <c r="F15" s="23">
        <v>3433.5569999999998</v>
      </c>
      <c r="G15" s="14">
        <v>1689.1659999999999</v>
      </c>
      <c r="H15" s="13">
        <v>368.08600000000001</v>
      </c>
      <c r="I15" s="13">
        <v>388.892</v>
      </c>
      <c r="J15" s="13">
        <v>2676.59</v>
      </c>
      <c r="K15" s="15">
        <v>3614.6659999999997</v>
      </c>
      <c r="L15" s="9">
        <f t="shared" si="1"/>
        <v>-3.9184780908447236E-2</v>
      </c>
      <c r="M15" s="5">
        <f t="shared" si="0"/>
        <v>-0.13519723703686293</v>
      </c>
      <c r="N15" s="5">
        <f t="shared" si="0"/>
        <v>-3.2674341090670356E-2</v>
      </c>
      <c r="O15" s="5">
        <f t="shared" si="0"/>
        <v>-6.1296191862993399E-2</v>
      </c>
      <c r="P15" s="5">
        <f t="shared" si="0"/>
        <v>5.2746757953923584E-2</v>
      </c>
      <c r="R15" s="42">
        <v>2028</v>
      </c>
      <c r="S15" s="4">
        <v>3711</v>
      </c>
      <c r="T15" s="4">
        <v>2786</v>
      </c>
      <c r="U15" s="4">
        <v>231</v>
      </c>
      <c r="V15" s="4">
        <v>421</v>
      </c>
      <c r="W15" s="4">
        <v>2007</v>
      </c>
      <c r="X15" s="31">
        <v>1449.38</v>
      </c>
      <c r="Y15" s="31">
        <v>655.41300000000001</v>
      </c>
      <c r="Z15" s="31">
        <v>56.932000000000002</v>
      </c>
      <c r="AA15" s="6">
        <f t="shared" si="2"/>
        <v>3906.7432187670106</v>
      </c>
      <c r="AB15" s="57"/>
      <c r="AC15" s="26">
        <f t="shared" si="3"/>
        <v>2615.2288094697005</v>
      </c>
      <c r="AD15" s="26">
        <f t="shared" si="4"/>
        <v>223.45222720805515</v>
      </c>
      <c r="AE15" s="26">
        <f t="shared" si="5"/>
        <v>364.08196320748073</v>
      </c>
      <c r="AF15" s="49">
        <f t="shared" si="6"/>
        <v>4767.0371813945021</v>
      </c>
      <c r="AG15" s="54"/>
      <c r="AH15" s="35">
        <f t="shared" si="7"/>
        <v>1928.3561447167465</v>
      </c>
      <c r="AI15" s="34">
        <v>1490.789</v>
      </c>
      <c r="AJ15" s="34">
        <v>637.02200000000005</v>
      </c>
      <c r="AK15" s="34"/>
      <c r="AL15" s="34"/>
      <c r="AM15" s="34">
        <v>42.014000000000003</v>
      </c>
    </row>
    <row r="16" spans="1:41" hidden="1" x14ac:dyDescent="0.35">
      <c r="A16" s="42">
        <v>2029</v>
      </c>
      <c r="B16" s="23">
        <v>1827.296</v>
      </c>
      <c r="C16" s="23">
        <v>427.99599999999998</v>
      </c>
      <c r="D16" s="23">
        <v>430.50799999999998</v>
      </c>
      <c r="E16" s="23">
        <v>2977.9630000000002</v>
      </c>
      <c r="F16" s="23">
        <v>3433.5569999999998</v>
      </c>
      <c r="G16" s="14">
        <v>1750.2249999999999</v>
      </c>
      <c r="H16" s="13">
        <v>377.565</v>
      </c>
      <c r="I16" s="13">
        <v>375.959</v>
      </c>
      <c r="J16" s="13">
        <v>2791.902</v>
      </c>
      <c r="K16" s="15">
        <v>3648.837</v>
      </c>
      <c r="L16" s="9">
        <f t="shared" si="1"/>
        <v>-4.2177622016356442E-2</v>
      </c>
      <c r="M16" s="5">
        <f t="shared" si="0"/>
        <v>-0.11783054047234087</v>
      </c>
      <c r="N16" s="5">
        <f t="shared" si="0"/>
        <v>-0.12670844676521686</v>
      </c>
      <c r="O16" s="5">
        <f t="shared" si="0"/>
        <v>-6.2479285336990431E-2</v>
      </c>
      <c r="P16" s="5">
        <f t="shared" si="0"/>
        <v>6.2698828066637624E-2</v>
      </c>
      <c r="R16" s="42">
        <v>2029</v>
      </c>
      <c r="S16" s="4">
        <v>3921</v>
      </c>
      <c r="T16" s="4">
        <v>2910</v>
      </c>
      <c r="U16" s="4">
        <v>254</v>
      </c>
      <c r="V16" s="4">
        <v>428</v>
      </c>
      <c r="W16" s="4">
        <v>2094</v>
      </c>
      <c r="X16" s="31">
        <v>1551.769</v>
      </c>
      <c r="Y16" s="31">
        <v>693.995</v>
      </c>
      <c r="Z16" s="31">
        <v>59.088999999999999</v>
      </c>
      <c r="AA16" s="6">
        <f t="shared" si="2"/>
        <v>4166.8421048492864</v>
      </c>
      <c r="AB16" s="57"/>
      <c r="AC16" s="26">
        <f t="shared" si="3"/>
        <v>2728.1852796693579</v>
      </c>
      <c r="AD16" s="26">
        <f t="shared" si="4"/>
        <v>221.81605452163492</v>
      </c>
      <c r="AE16" s="26">
        <f t="shared" si="5"/>
        <v>377.56852867783812</v>
      </c>
      <c r="AF16" s="49">
        <f t="shared" si="6"/>
        <v>4955.6813936887429</v>
      </c>
      <c r="AG16" s="54"/>
      <c r="AH16" s="35">
        <f t="shared" si="7"/>
        <v>2005.6800594977497</v>
      </c>
      <c r="AI16" s="34">
        <v>1449.9179999999999</v>
      </c>
      <c r="AJ16" s="34">
        <v>670.57799999999997</v>
      </c>
      <c r="AK16" s="34"/>
      <c r="AL16" s="34"/>
      <c r="AM16" s="34">
        <v>42.326999999999998</v>
      </c>
    </row>
    <row r="17" spans="1:39" s="27" customFormat="1" x14ac:dyDescent="0.35">
      <c r="B17" s="36"/>
      <c r="C17" s="36"/>
      <c r="D17" s="36"/>
      <c r="E17" s="36"/>
      <c r="F17" s="36"/>
      <c r="G17" s="14">
        <v>1809.9739999999999</v>
      </c>
      <c r="H17" s="13">
        <v>386.58199999999999</v>
      </c>
      <c r="I17" s="13">
        <v>354.14499999999998</v>
      </c>
      <c r="J17" s="13">
        <v>2906.4380000000001</v>
      </c>
      <c r="K17" s="15">
        <v>3906.2869999999998</v>
      </c>
      <c r="L17" s="22"/>
      <c r="M17" s="40"/>
      <c r="N17" s="40"/>
      <c r="O17" s="40"/>
      <c r="P17" s="40"/>
      <c r="AI17" s="34">
        <v>1611.2940000000001</v>
      </c>
      <c r="AJ17" s="34">
        <v>707.21</v>
      </c>
      <c r="AK17" s="34"/>
      <c r="AL17" s="34"/>
      <c r="AM17" s="34">
        <v>43.463000000000001</v>
      </c>
    </row>
    <row r="18" spans="1:39" s="27" customFormat="1" x14ac:dyDescent="0.35">
      <c r="B18" s="36"/>
      <c r="C18" s="36"/>
      <c r="D18" s="36"/>
      <c r="E18" s="36"/>
      <c r="F18" s="36"/>
      <c r="G18" s="12"/>
      <c r="H18" s="36"/>
      <c r="I18" s="36"/>
      <c r="J18" s="36"/>
      <c r="K18" s="36"/>
      <c r="L18" s="12"/>
      <c r="M18" s="36"/>
      <c r="N18" s="36"/>
      <c r="O18" s="36"/>
      <c r="P18" s="36"/>
    </row>
    <row r="19" spans="1:39" x14ac:dyDescent="0.35">
      <c r="A19" s="44" t="s">
        <v>28</v>
      </c>
    </row>
    <row r="20" spans="1:39" ht="15" thickBot="1" x14ac:dyDescent="0.4">
      <c r="A20" s="37" t="s">
        <v>31</v>
      </c>
      <c r="B20" s="21"/>
      <c r="C20" s="21"/>
      <c r="D20" s="17"/>
    </row>
    <row r="21" spans="1:39" ht="15" thickTop="1" x14ac:dyDescent="0.35">
      <c r="A21" s="25"/>
      <c r="B21" s="42">
        <v>2019</v>
      </c>
      <c r="C21" s="42">
        <v>2020</v>
      </c>
      <c r="D21" s="42">
        <v>2021</v>
      </c>
      <c r="E21" s="42">
        <v>2022</v>
      </c>
      <c r="F21" s="42">
        <v>2023</v>
      </c>
      <c r="G21" s="42">
        <v>2024</v>
      </c>
      <c r="H21" s="42">
        <v>2025</v>
      </c>
      <c r="I21" s="42">
        <v>2026</v>
      </c>
      <c r="J21" s="42">
        <v>2027</v>
      </c>
      <c r="K21" s="42">
        <v>2028</v>
      </c>
      <c r="L21" s="42">
        <v>2029</v>
      </c>
      <c r="AC21" s="24"/>
    </row>
    <row r="22" spans="1:39" x14ac:dyDescent="0.35">
      <c r="A22" s="42" t="s">
        <v>23</v>
      </c>
      <c r="B22" s="17">
        <v>1037.5930000000001</v>
      </c>
      <c r="C22" s="17">
        <v>1098.7180000000001</v>
      </c>
      <c r="D22" s="17">
        <v>1165.779</v>
      </c>
      <c r="E22" s="17">
        <v>1237.9390000000001</v>
      </c>
      <c r="F22" s="17">
        <v>1313.08</v>
      </c>
      <c r="G22" s="17">
        <v>1390.9179999999999</v>
      </c>
      <c r="H22" s="17">
        <v>1472.288</v>
      </c>
      <c r="I22" s="17">
        <v>1556.08</v>
      </c>
      <c r="J22" s="17">
        <v>1644.26</v>
      </c>
      <c r="K22" s="17">
        <v>1736.98</v>
      </c>
      <c r="L22" s="17">
        <v>1832.22</v>
      </c>
      <c r="AC22" s="24"/>
    </row>
    <row r="23" spans="1:39" x14ac:dyDescent="0.35">
      <c r="A23" s="42" t="s">
        <v>26</v>
      </c>
      <c r="B23" s="17">
        <v>764.75699999999995</v>
      </c>
      <c r="C23" s="17">
        <v>813.88599999999997</v>
      </c>
      <c r="D23" s="17">
        <v>876.58</v>
      </c>
      <c r="E23" s="17">
        <v>987.11</v>
      </c>
      <c r="F23" s="17">
        <v>1016.693</v>
      </c>
      <c r="G23" s="17">
        <v>1046.0260000000001</v>
      </c>
      <c r="H23" s="17">
        <v>1166.373</v>
      </c>
      <c r="I23" s="17">
        <v>1249.951</v>
      </c>
      <c r="J23" s="17">
        <v>1341.2260000000001</v>
      </c>
      <c r="K23" s="17">
        <v>1513.2650000000001</v>
      </c>
      <c r="L23" s="17">
        <v>1487.884</v>
      </c>
      <c r="AC23" s="24"/>
    </row>
    <row r="24" spans="1:39" x14ac:dyDescent="0.35">
      <c r="A24" s="42" t="s">
        <v>24</v>
      </c>
      <c r="B24" s="17">
        <v>298.75400000000002</v>
      </c>
      <c r="C24" s="17">
        <v>301.32600000000002</v>
      </c>
      <c r="D24" s="17">
        <v>312.99700000000001</v>
      </c>
      <c r="E24" s="17">
        <v>329.88200000000001</v>
      </c>
      <c r="F24" s="17">
        <v>330.35700000000003</v>
      </c>
      <c r="G24" s="17">
        <v>331.58</v>
      </c>
      <c r="H24" s="17">
        <v>343.45699999999999</v>
      </c>
      <c r="I24" s="17">
        <v>350.74099999999999</v>
      </c>
      <c r="J24" s="17">
        <v>346.19099999999997</v>
      </c>
      <c r="K24" s="17">
        <v>360.19600000000003</v>
      </c>
      <c r="L24" s="17">
        <v>356.81200000000001</v>
      </c>
      <c r="AC24" s="24"/>
    </row>
    <row r="25" spans="1:39" ht="15" thickBot="1" x14ac:dyDescent="0.4">
      <c r="A25" s="28" t="s">
        <v>25</v>
      </c>
      <c r="B25" s="28">
        <v>113.843</v>
      </c>
      <c r="C25" s="28">
        <v>93.828999999999994</v>
      </c>
      <c r="D25" s="28">
        <v>95.843999999999994</v>
      </c>
      <c r="E25" s="28">
        <v>100.146</v>
      </c>
      <c r="F25" s="28">
        <v>102.02</v>
      </c>
      <c r="G25" s="28">
        <v>101.514</v>
      </c>
      <c r="H25" s="28">
        <v>101.94</v>
      </c>
      <c r="I25" s="28">
        <v>101.25</v>
      </c>
      <c r="J25" s="28">
        <v>101.88</v>
      </c>
      <c r="K25" s="28">
        <v>101.88</v>
      </c>
      <c r="L25" s="28">
        <v>101.88</v>
      </c>
      <c r="AC25" s="24"/>
    </row>
    <row r="26" spans="1:39" x14ac:dyDescent="0.35">
      <c r="A26" s="43" t="s">
        <v>27</v>
      </c>
      <c r="B26" s="42">
        <f>SUM(B22:B25)</f>
        <v>2214.9469999999997</v>
      </c>
      <c r="C26" s="42">
        <f t="shared" ref="C26:J26" si="9">SUM(C22:C25)</f>
        <v>2307.7590000000005</v>
      </c>
      <c r="D26" s="42">
        <f t="shared" si="9"/>
        <v>2451.1999999999998</v>
      </c>
      <c r="E26" s="42">
        <f t="shared" si="9"/>
        <v>2655.0770000000002</v>
      </c>
      <c r="F26" s="42">
        <f t="shared" si="9"/>
        <v>2762.15</v>
      </c>
      <c r="G26" s="42">
        <f t="shared" si="9"/>
        <v>2870.038</v>
      </c>
      <c r="H26" s="42">
        <f t="shared" si="9"/>
        <v>3084.058</v>
      </c>
      <c r="I26" s="42">
        <f t="shared" si="9"/>
        <v>3258.0219999999999</v>
      </c>
      <c r="J26" s="42">
        <f t="shared" si="9"/>
        <v>3433.5569999999998</v>
      </c>
      <c r="K26" s="42">
        <v>3433.5569999999998</v>
      </c>
      <c r="L26" s="42">
        <v>3433.5569999999998</v>
      </c>
      <c r="AC26" s="24"/>
    </row>
    <row r="27" spans="1:39" x14ac:dyDescent="0.35">
      <c r="AC27" s="24"/>
    </row>
    <row r="28" spans="1:39" x14ac:dyDescent="0.35">
      <c r="AC28" s="24"/>
    </row>
    <row r="29" spans="1:39" x14ac:dyDescent="0.35">
      <c r="A29" s="44" t="s">
        <v>29</v>
      </c>
      <c r="AC29" s="24"/>
    </row>
    <row r="30" spans="1:39" ht="15" thickBot="1" x14ac:dyDescent="0.4">
      <c r="A30" s="37" t="s">
        <v>31</v>
      </c>
      <c r="B30" s="21"/>
      <c r="C30" s="21"/>
      <c r="D30" s="17"/>
      <c r="AC30" s="24"/>
    </row>
    <row r="31" spans="1:39" ht="15" thickTop="1" x14ac:dyDescent="0.35">
      <c r="A31" s="25"/>
      <c r="B31" s="42">
        <v>2019</v>
      </c>
      <c r="C31" s="42">
        <v>2020</v>
      </c>
      <c r="D31" s="42">
        <v>2021</v>
      </c>
      <c r="E31" s="42">
        <v>2022</v>
      </c>
      <c r="F31" s="42">
        <v>2023</v>
      </c>
      <c r="G31" s="42">
        <v>2024</v>
      </c>
      <c r="H31" s="42">
        <v>2025</v>
      </c>
      <c r="I31" s="42">
        <v>2026</v>
      </c>
      <c r="J31" s="42">
        <v>2027</v>
      </c>
      <c r="K31" s="42">
        <v>2028</v>
      </c>
      <c r="L31" s="42">
        <v>2029</v>
      </c>
      <c r="M31" s="42">
        <v>2030</v>
      </c>
      <c r="AC31" s="24"/>
    </row>
    <row r="32" spans="1:39" x14ac:dyDescent="0.35">
      <c r="A32" s="42" t="s">
        <v>23</v>
      </c>
      <c r="B32" s="42">
        <v>1038.489</v>
      </c>
      <c r="C32" s="42">
        <v>1090.903</v>
      </c>
      <c r="D32" s="42">
        <v>1142.1130000000001</v>
      </c>
      <c r="E32" s="42">
        <v>1201.431</v>
      </c>
      <c r="F32" s="42">
        <v>1267.915</v>
      </c>
      <c r="G32" s="42">
        <v>1340.8710000000001</v>
      </c>
      <c r="H32" s="42">
        <v>1417.2539999999999</v>
      </c>
      <c r="I32" s="42">
        <v>1496.252</v>
      </c>
      <c r="J32" s="42">
        <v>1575.4559999999999</v>
      </c>
      <c r="K32" s="42">
        <v>1659.7850000000001</v>
      </c>
      <c r="L32" s="42">
        <v>1745.7380000000001</v>
      </c>
      <c r="M32" s="42">
        <v>1834.59</v>
      </c>
      <c r="AC32" s="24"/>
    </row>
    <row r="33" spans="1:29" x14ac:dyDescent="0.35">
      <c r="A33" s="42" t="s">
        <v>26</v>
      </c>
      <c r="B33" s="42">
        <v>775.40599999999995</v>
      </c>
      <c r="C33" s="42">
        <v>862.06799999999998</v>
      </c>
      <c r="D33" s="42">
        <v>809.73299999999995</v>
      </c>
      <c r="E33" s="42">
        <v>973.27200000000005</v>
      </c>
      <c r="F33" s="42">
        <v>1013.1</v>
      </c>
      <c r="G33" s="42">
        <v>1036.248</v>
      </c>
      <c r="H33" s="42">
        <v>1157.7950000000001</v>
      </c>
      <c r="I33" s="42">
        <v>1239.729</v>
      </c>
      <c r="J33" s="42">
        <v>1327.9649999999999</v>
      </c>
      <c r="K33" s="42">
        <v>1490.789</v>
      </c>
      <c r="L33" s="42">
        <v>1449.9179999999999</v>
      </c>
      <c r="M33" s="42">
        <v>1611.2940000000001</v>
      </c>
      <c r="AC33" s="24"/>
    </row>
    <row r="34" spans="1:29" x14ac:dyDescent="0.35">
      <c r="A34" s="42" t="s">
        <v>24</v>
      </c>
      <c r="B34" s="42">
        <v>302.64800000000002</v>
      </c>
      <c r="C34" s="42">
        <v>1131.606</v>
      </c>
      <c r="D34" s="42">
        <v>499.48700000000002</v>
      </c>
      <c r="E34" s="42">
        <v>385.52499999999998</v>
      </c>
      <c r="F34" s="42">
        <v>362.91</v>
      </c>
      <c r="G34" s="42">
        <v>358.28699999999998</v>
      </c>
      <c r="H34" s="42">
        <v>363.608</v>
      </c>
      <c r="I34" s="42">
        <v>364.15499999999997</v>
      </c>
      <c r="J34" s="42">
        <v>350.67599999999999</v>
      </c>
      <c r="K34" s="42">
        <v>355.81599999999997</v>
      </c>
      <c r="L34" s="42">
        <v>344.84500000000003</v>
      </c>
      <c r="M34" s="42">
        <v>353.29</v>
      </c>
    </row>
    <row r="35" spans="1:29" ht="15" thickBot="1" x14ac:dyDescent="0.4">
      <c r="A35" s="28" t="s">
        <v>25</v>
      </c>
      <c r="B35" s="28">
        <v>125.56100000000001</v>
      </c>
      <c r="C35" s="28">
        <v>969.36</v>
      </c>
      <c r="D35" s="28">
        <v>100.455</v>
      </c>
      <c r="E35" s="28">
        <v>104.577</v>
      </c>
      <c r="F35" s="28">
        <v>103.595</v>
      </c>
      <c r="G35" s="28">
        <v>104.943</v>
      </c>
      <c r="H35" s="28">
        <v>105.664</v>
      </c>
      <c r="I35" s="28">
        <v>107.426</v>
      </c>
      <c r="J35" s="28">
        <v>107.312</v>
      </c>
      <c r="K35" s="28">
        <v>108.276</v>
      </c>
      <c r="L35" s="28">
        <v>108.336</v>
      </c>
      <c r="M35" s="28">
        <v>107.113</v>
      </c>
    </row>
    <row r="36" spans="1:29" x14ac:dyDescent="0.35">
      <c r="A36" s="42" t="s">
        <v>27</v>
      </c>
      <c r="B36" s="42">
        <f>SUM(B32:B35)</f>
        <v>2242.1040000000003</v>
      </c>
      <c r="C36" s="42">
        <f t="shared" ref="C36:M36" si="10">SUM(C32:C35)</f>
        <v>4053.9370000000004</v>
      </c>
      <c r="D36" s="42">
        <f t="shared" si="10"/>
        <v>2551.788</v>
      </c>
      <c r="E36" s="42">
        <f t="shared" si="10"/>
        <v>2664.8050000000003</v>
      </c>
      <c r="F36" s="42">
        <f t="shared" si="10"/>
        <v>2747.5199999999995</v>
      </c>
      <c r="G36" s="42">
        <f t="shared" si="10"/>
        <v>2840.3490000000002</v>
      </c>
      <c r="H36" s="42">
        <f t="shared" si="10"/>
        <v>3044.3210000000004</v>
      </c>
      <c r="I36" s="42">
        <f t="shared" si="10"/>
        <v>3207.5619999999994</v>
      </c>
      <c r="J36" s="42">
        <f t="shared" si="10"/>
        <v>3361.4089999999997</v>
      </c>
      <c r="K36" s="42">
        <f t="shared" si="10"/>
        <v>3614.6659999999997</v>
      </c>
      <c r="L36" s="42">
        <f t="shared" si="10"/>
        <v>3648.837</v>
      </c>
      <c r="M36" s="42">
        <f t="shared" si="10"/>
        <v>3906.2869999999998</v>
      </c>
    </row>
  </sheetData>
  <mergeCells count="6">
    <mergeCell ref="AI1:AM1"/>
    <mergeCell ref="B1:F1"/>
    <mergeCell ref="G1:K1"/>
    <mergeCell ref="L1:P1"/>
    <mergeCell ref="S1:Z1"/>
    <mergeCell ref="AA1:AH1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7117A-DD73-4F46-AA3A-BF815B30FF3E}">
  <dimension ref="A1:AB29"/>
  <sheetViews>
    <sheetView tabSelected="1" zoomScaleNormal="100" workbookViewId="0">
      <pane xSplit="1" topLeftCell="B1" activePane="topRight" state="frozen"/>
      <selection pane="topRight" activeCell="K10" sqref="K10:K17"/>
    </sheetView>
  </sheetViews>
  <sheetFormatPr defaultRowHeight="14.5" x14ac:dyDescent="0.35"/>
  <cols>
    <col min="1" max="1" width="22.54296875" style="42" customWidth="1"/>
    <col min="2" max="2" width="8.7265625" style="42"/>
    <col min="3" max="3" width="10.26953125" style="42" customWidth="1"/>
    <col min="4" max="4" width="8.7265625" style="42"/>
    <col min="5" max="5" width="10.26953125" style="42" customWidth="1"/>
    <col min="6" max="6" width="11.90625" style="42" customWidth="1"/>
    <col min="7" max="7" width="8.7265625" style="42"/>
    <col min="8" max="8" width="10.08984375" style="42" customWidth="1"/>
    <col min="9" max="9" width="8.7265625" style="42"/>
    <col min="10" max="10" width="9.90625" style="42" customWidth="1"/>
    <col min="11" max="11" width="12.453125" style="42" customWidth="1"/>
    <col min="12" max="12" width="8.7265625" style="42"/>
    <col min="13" max="13" width="10.08984375" style="42" customWidth="1"/>
    <col min="14" max="14" width="8.7265625" style="42"/>
    <col min="15" max="15" width="8.7265625" style="42" customWidth="1"/>
    <col min="16" max="16" width="13.26953125" style="42" customWidth="1"/>
    <col min="17" max="17" width="8.7265625" style="42"/>
    <col min="18" max="18" width="0" style="42" hidden="1" customWidth="1"/>
    <col min="19" max="19" width="11.54296875" style="42" hidden="1" customWidth="1"/>
    <col min="20" max="20" width="11.453125" style="42" hidden="1" customWidth="1"/>
    <col min="21" max="21" width="11.36328125" style="42" hidden="1" customWidth="1"/>
    <col min="22" max="22" width="11.81640625" style="42" hidden="1" customWidth="1"/>
    <col min="23" max="23" width="12.6328125" style="42" hidden="1" customWidth="1"/>
    <col min="24" max="26" width="11.90625" style="42" hidden="1" customWidth="1"/>
    <col min="27" max="34" width="12.81640625" style="42" customWidth="1"/>
    <col min="35" max="16384" width="8.7265625" style="42"/>
  </cols>
  <sheetData>
    <row r="1" spans="1:26" ht="15" thickBot="1" x14ac:dyDescent="0.4">
      <c r="B1" s="58" t="s">
        <v>34</v>
      </c>
      <c r="C1" s="58"/>
      <c r="D1" s="58"/>
      <c r="E1" s="58"/>
      <c r="F1" s="58"/>
      <c r="G1" s="60" t="s">
        <v>36</v>
      </c>
      <c r="H1" s="60"/>
      <c r="I1" s="60"/>
      <c r="J1" s="60"/>
      <c r="K1" s="61"/>
      <c r="L1" s="59" t="s">
        <v>37</v>
      </c>
      <c r="M1" s="59"/>
      <c r="N1" s="59"/>
      <c r="O1" s="67"/>
      <c r="P1" s="67"/>
      <c r="S1" s="59" t="s">
        <v>35</v>
      </c>
      <c r="T1" s="59"/>
      <c r="U1" s="59"/>
      <c r="V1" s="59"/>
      <c r="W1" s="59"/>
      <c r="X1" s="59"/>
      <c r="Y1" s="59"/>
      <c r="Z1" s="59"/>
    </row>
    <row r="2" spans="1:26" ht="116" x14ac:dyDescent="0.35">
      <c r="A2" s="42" t="s">
        <v>32</v>
      </c>
      <c r="B2" s="16" t="s">
        <v>22</v>
      </c>
      <c r="C2" s="38" t="s">
        <v>21</v>
      </c>
      <c r="D2" s="38" t="s">
        <v>18</v>
      </c>
      <c r="E2" s="38" t="s">
        <v>19</v>
      </c>
      <c r="F2" s="38" t="s">
        <v>20</v>
      </c>
      <c r="G2" s="29" t="s">
        <v>17</v>
      </c>
      <c r="H2" s="11" t="s">
        <v>9</v>
      </c>
      <c r="I2" s="11" t="s">
        <v>11</v>
      </c>
      <c r="J2" s="11" t="s">
        <v>12</v>
      </c>
      <c r="K2" s="18" t="s">
        <v>13</v>
      </c>
      <c r="L2" s="11" t="s">
        <v>14</v>
      </c>
      <c r="M2" s="11" t="s">
        <v>15</v>
      </c>
      <c r="N2" s="11" t="s">
        <v>16</v>
      </c>
      <c r="O2" s="65"/>
      <c r="P2" s="65"/>
      <c r="R2" s="1" t="s">
        <v>10</v>
      </c>
      <c r="S2" s="1" t="s">
        <v>17</v>
      </c>
      <c r="T2" s="1" t="s">
        <v>9</v>
      </c>
      <c r="U2" s="1" t="s">
        <v>11</v>
      </c>
      <c r="V2" s="1" t="s">
        <v>12</v>
      </c>
      <c r="W2" s="1" t="s">
        <v>13</v>
      </c>
      <c r="X2" s="1" t="s">
        <v>14</v>
      </c>
      <c r="Y2" s="1" t="s">
        <v>15</v>
      </c>
      <c r="Z2" s="1" t="s">
        <v>16</v>
      </c>
    </row>
    <row r="3" spans="1:26" x14ac:dyDescent="0.35">
      <c r="B3" s="14"/>
      <c r="C3" s="15"/>
      <c r="D3" s="15"/>
      <c r="E3" s="15"/>
      <c r="F3" s="15"/>
      <c r="G3" s="19" t="s">
        <v>1</v>
      </c>
      <c r="H3" s="7" t="s">
        <v>2</v>
      </c>
      <c r="I3" s="7" t="s">
        <v>3</v>
      </c>
      <c r="J3" s="7" t="s">
        <v>4</v>
      </c>
      <c r="K3" s="41" t="s">
        <v>5</v>
      </c>
      <c r="L3" s="7" t="s">
        <v>6</v>
      </c>
      <c r="M3" s="7" t="s">
        <v>7</v>
      </c>
      <c r="N3" s="7" t="s">
        <v>8</v>
      </c>
      <c r="O3" s="36"/>
      <c r="P3" s="36"/>
      <c r="R3" s="42" t="s">
        <v>0</v>
      </c>
      <c r="S3" s="42" t="s">
        <v>1</v>
      </c>
      <c r="T3" s="42" t="s">
        <v>2</v>
      </c>
      <c r="U3" s="42" t="s">
        <v>3</v>
      </c>
      <c r="V3" s="42" t="s">
        <v>4</v>
      </c>
      <c r="W3" s="42" t="s">
        <v>5</v>
      </c>
      <c r="X3" s="42" t="s">
        <v>6</v>
      </c>
      <c r="Y3" s="42" t="s">
        <v>7</v>
      </c>
      <c r="Z3" s="42" t="s">
        <v>8</v>
      </c>
    </row>
    <row r="4" spans="1:26" x14ac:dyDescent="0.35">
      <c r="B4" s="14"/>
      <c r="C4" s="15"/>
      <c r="D4" s="15"/>
      <c r="E4" s="15"/>
      <c r="F4" s="15"/>
      <c r="G4" s="10"/>
      <c r="H4" s="27"/>
      <c r="I4" s="27"/>
      <c r="J4" s="27"/>
      <c r="K4" s="8"/>
      <c r="L4" s="27"/>
      <c r="M4" s="27"/>
      <c r="N4" s="27"/>
      <c r="O4" s="36"/>
      <c r="P4" s="36"/>
      <c r="R4" s="42">
        <v>2017</v>
      </c>
      <c r="S4" s="42">
        <v>2060</v>
      </c>
      <c r="T4" s="42">
        <v>1582</v>
      </c>
      <c r="U4" s="42">
        <v>133</v>
      </c>
      <c r="V4" s="42">
        <v>407</v>
      </c>
      <c r="W4" s="42">
        <v>1269</v>
      </c>
      <c r="X4" s="42">
        <v>702.28399999999999</v>
      </c>
      <c r="Y4" s="42">
        <v>374.68200000000002</v>
      </c>
      <c r="Z4" s="42">
        <v>31.196999999999999</v>
      </c>
    </row>
    <row r="5" spans="1:26" x14ac:dyDescent="0.35">
      <c r="A5" s="42">
        <v>2018</v>
      </c>
      <c r="B5" s="14"/>
      <c r="C5" s="15"/>
      <c r="D5" s="15"/>
      <c r="E5" s="15"/>
      <c r="F5" s="15"/>
      <c r="G5" s="20"/>
      <c r="H5" s="30"/>
      <c r="I5" s="30"/>
      <c r="J5" s="30"/>
      <c r="K5" s="33"/>
      <c r="L5" s="32"/>
      <c r="M5" s="32"/>
      <c r="N5" s="32"/>
      <c r="O5" s="36"/>
      <c r="P5" s="36"/>
      <c r="R5" s="42">
        <v>2018</v>
      </c>
      <c r="S5" s="4">
        <v>2154</v>
      </c>
      <c r="T5" s="4">
        <v>1610</v>
      </c>
      <c r="U5" s="4">
        <v>149</v>
      </c>
      <c r="V5" s="4">
        <v>184</v>
      </c>
      <c r="W5" s="4">
        <v>1329</v>
      </c>
      <c r="X5" s="31">
        <v>728.11400000000003</v>
      </c>
      <c r="Y5" s="31" t="s">
        <v>38</v>
      </c>
      <c r="Z5" s="31">
        <v>28.69</v>
      </c>
    </row>
    <row r="6" spans="1:26" x14ac:dyDescent="0.35">
      <c r="A6" s="42">
        <v>2019</v>
      </c>
      <c r="B6" s="14">
        <v>1243.3720000000001</v>
      </c>
      <c r="C6" s="13">
        <v>230.245</v>
      </c>
      <c r="D6" s="13">
        <v>271.327</v>
      </c>
      <c r="E6" s="13">
        <v>1717.857</v>
      </c>
      <c r="F6" s="15">
        <f t="array" ref="F6:F17">TRANSPOSE(B29:M29)</f>
        <v>2155.5679999999998</v>
      </c>
      <c r="G6" s="20"/>
      <c r="H6" s="30"/>
      <c r="I6" s="30"/>
      <c r="J6" s="30"/>
      <c r="K6" s="33"/>
      <c r="L6" s="32"/>
      <c r="M6" s="32"/>
      <c r="N6" s="32"/>
      <c r="O6" s="66"/>
      <c r="P6" s="66"/>
      <c r="R6" s="42">
        <v>2019</v>
      </c>
      <c r="S6" s="4">
        <v>2259</v>
      </c>
      <c r="T6" s="4">
        <v>1686</v>
      </c>
      <c r="U6" s="4">
        <v>179</v>
      </c>
      <c r="V6" s="4">
        <v>177</v>
      </c>
      <c r="W6" s="4">
        <v>1384</v>
      </c>
      <c r="X6" s="31">
        <v>764.75699999999995</v>
      </c>
      <c r="Y6" s="31">
        <v>404.54599999999999</v>
      </c>
      <c r="Z6" s="31">
        <v>27.965</v>
      </c>
    </row>
    <row r="7" spans="1:26" x14ac:dyDescent="0.35">
      <c r="A7" s="42">
        <v>2020</v>
      </c>
      <c r="B7" s="14">
        <v>1313.463</v>
      </c>
      <c r="C7" s="13">
        <v>151.084</v>
      </c>
      <c r="D7" s="13">
        <v>297.779</v>
      </c>
      <c r="E7" s="13">
        <v>1533.181</v>
      </c>
      <c r="F7" s="15">
        <v>3119.5830000000001</v>
      </c>
      <c r="G7" s="6">
        <v>3320.7721322167745</v>
      </c>
      <c r="H7" s="34">
        <v>1649.4616519302829</v>
      </c>
      <c r="I7" s="34">
        <v>194.58374202331322</v>
      </c>
      <c r="J7" s="34">
        <v>193.42290277747617</v>
      </c>
      <c r="K7" s="35">
        <v>1354.69413685124</v>
      </c>
      <c r="L7" s="34">
        <v>862.06799999999998</v>
      </c>
      <c r="M7" s="34">
        <v>466.24400000000003</v>
      </c>
      <c r="N7" s="34">
        <v>556.65700000000004</v>
      </c>
      <c r="O7" s="66"/>
      <c r="P7" s="66"/>
      <c r="R7" s="42">
        <v>2020</v>
      </c>
      <c r="S7" s="4">
        <v>2371</v>
      </c>
      <c r="T7" s="4">
        <v>1793</v>
      </c>
      <c r="U7" s="4">
        <v>192</v>
      </c>
      <c r="V7" s="4">
        <v>243</v>
      </c>
      <c r="W7" s="4">
        <v>1429</v>
      </c>
      <c r="X7" s="31">
        <v>813.88599999999997</v>
      </c>
      <c r="Y7" s="31">
        <v>418.423</v>
      </c>
      <c r="Z7" s="31">
        <v>28.818000000000001</v>
      </c>
    </row>
    <row r="8" spans="1:26" x14ac:dyDescent="0.35">
      <c r="A8" s="42">
        <v>2021</v>
      </c>
      <c r="B8" s="14">
        <v>1245.848</v>
      </c>
      <c r="C8" s="13">
        <v>122.754</v>
      </c>
      <c r="D8" s="13">
        <v>316.37700000000001</v>
      </c>
      <c r="E8" s="13">
        <v>1571.079</v>
      </c>
      <c r="F8" s="15">
        <v>2492.3159999999998</v>
      </c>
      <c r="G8" s="6">
        <v>2675.6800557811207</v>
      </c>
      <c r="H8" s="34">
        <v>1678.1639909491882</v>
      </c>
      <c r="I8" s="34">
        <v>205.87963898562811</v>
      </c>
      <c r="J8" s="34">
        <v>231.6049614783829</v>
      </c>
      <c r="K8" s="35">
        <v>1429.6567868867883</v>
      </c>
      <c r="L8" s="34">
        <v>809.73299999999995</v>
      </c>
      <c r="M8" s="34">
        <v>537.41499999999996</v>
      </c>
      <c r="N8" s="34">
        <v>166.24100000000001</v>
      </c>
      <c r="O8" s="66"/>
      <c r="P8" s="66"/>
      <c r="R8" s="42">
        <v>2021</v>
      </c>
      <c r="S8" s="4">
        <v>2512</v>
      </c>
      <c r="T8" s="4">
        <v>1864</v>
      </c>
      <c r="U8" s="4">
        <v>199</v>
      </c>
      <c r="V8" s="4">
        <v>261</v>
      </c>
      <c r="W8" s="4">
        <v>1486</v>
      </c>
      <c r="X8" s="31">
        <v>876.58</v>
      </c>
      <c r="Y8" s="31">
        <v>437.517</v>
      </c>
      <c r="Z8" s="31">
        <v>37.654000000000003</v>
      </c>
    </row>
    <row r="9" spans="1:26" x14ac:dyDescent="0.35">
      <c r="A9" s="42">
        <v>2022</v>
      </c>
      <c r="B9" s="14">
        <v>1334.6990000000001</v>
      </c>
      <c r="C9" s="13">
        <v>234.07599999999999</v>
      </c>
      <c r="D9" s="13">
        <v>349.38600000000002</v>
      </c>
      <c r="E9" s="13">
        <v>1820.96</v>
      </c>
      <c r="F9" s="15">
        <v>2602.0320000000002</v>
      </c>
      <c r="G9" s="6">
        <v>2725.1688956203648</v>
      </c>
      <c r="H9" s="34">
        <v>1762.3300952873258</v>
      </c>
      <c r="I9" s="34">
        <v>226.09697428855532</v>
      </c>
      <c r="J9" s="34">
        <v>393.46530157600398</v>
      </c>
      <c r="K9" s="35">
        <v>1517.5549260800469</v>
      </c>
      <c r="L9" s="34">
        <v>973.27200000000005</v>
      </c>
      <c r="M9" s="34">
        <v>516.01800000000003</v>
      </c>
      <c r="N9" s="34">
        <v>66.784000000000006</v>
      </c>
      <c r="O9" s="66"/>
      <c r="P9" s="66"/>
      <c r="R9" s="42">
        <v>2022</v>
      </c>
      <c r="S9" s="4">
        <v>2663</v>
      </c>
      <c r="T9" s="4">
        <v>1941</v>
      </c>
      <c r="U9" s="4">
        <v>205</v>
      </c>
      <c r="V9" s="4">
        <v>286</v>
      </c>
      <c r="W9" s="4">
        <v>1547</v>
      </c>
      <c r="X9" s="31">
        <v>949.33100000000002</v>
      </c>
      <c r="Y9" s="31">
        <v>464.25400000000002</v>
      </c>
      <c r="Z9" s="31">
        <v>45.453000000000003</v>
      </c>
    </row>
    <row r="10" spans="1:26" x14ac:dyDescent="0.35">
      <c r="A10" s="42">
        <v>2023</v>
      </c>
      <c r="B10" s="14">
        <v>1412.018</v>
      </c>
      <c r="C10" s="13">
        <v>289.27600000000001</v>
      </c>
      <c r="D10" s="13">
        <v>366.04599999999999</v>
      </c>
      <c r="E10" s="13">
        <v>1912.7429999999999</v>
      </c>
      <c r="F10" s="15">
        <v>2663.7119999999995</v>
      </c>
      <c r="G10" s="68">
        <f>G9*(F10/F9)</f>
        <v>2789.76780043086</v>
      </c>
      <c r="H10" s="69">
        <f>H9*(E10/E9)</f>
        <v>1851.1579350727995</v>
      </c>
      <c r="I10" s="69">
        <v>231.51588359920243</v>
      </c>
      <c r="J10" s="69">
        <f>J9*(C10/C9)</f>
        <v>486.25262127984132</v>
      </c>
      <c r="K10" s="70">
        <f>K9*(B10/B9)</f>
        <v>1605.4667543870908</v>
      </c>
      <c r="L10" s="34">
        <v>1013.1</v>
      </c>
      <c r="M10" s="34">
        <v>494.83100000000002</v>
      </c>
      <c r="N10" s="34">
        <v>57.195999999999998</v>
      </c>
      <c r="O10" s="66"/>
      <c r="P10" s="66"/>
      <c r="R10" s="42">
        <v>2023</v>
      </c>
      <c r="S10" s="4">
        <v>2812</v>
      </c>
      <c r="T10" s="4">
        <v>2029</v>
      </c>
      <c r="U10" s="4">
        <v>203</v>
      </c>
      <c r="V10" s="4">
        <v>317</v>
      </c>
      <c r="W10" s="4">
        <v>1619</v>
      </c>
      <c r="X10" s="31">
        <v>1012.984</v>
      </c>
      <c r="Y10" s="31">
        <v>492.48</v>
      </c>
      <c r="Z10" s="31">
        <v>47.423999999999999</v>
      </c>
    </row>
    <row r="11" spans="1:26" x14ac:dyDescent="0.35">
      <c r="A11" s="42">
        <v>2024</v>
      </c>
      <c r="B11" s="14">
        <v>1462.884</v>
      </c>
      <c r="C11" s="13">
        <v>318.899</v>
      </c>
      <c r="D11" s="13">
        <v>381.91</v>
      </c>
      <c r="E11" s="13">
        <v>1981.9649999999999</v>
      </c>
      <c r="F11" s="15">
        <v>2732.9160000000002</v>
      </c>
      <c r="G11" s="68">
        <f t="shared" ref="G11:G17" si="0">G10*(F11/F10)</f>
        <v>2862.2467661978117</v>
      </c>
      <c r="H11" s="69">
        <f>H10*(E11/E10)</f>
        <v>1918.1511770198929</v>
      </c>
      <c r="I11" s="69">
        <v>248.10848628374237</v>
      </c>
      <c r="J11" s="69">
        <f>J10*(C11/C10)</f>
        <v>536.04680192452929</v>
      </c>
      <c r="K11" s="70">
        <f>K10*(B11/B10)</f>
        <v>1663.3014788230778</v>
      </c>
      <c r="L11" s="34">
        <v>1036.248</v>
      </c>
      <c r="M11" s="34">
        <v>517.13499999999999</v>
      </c>
      <c r="N11" s="34">
        <v>53.128</v>
      </c>
      <c r="O11" s="66"/>
      <c r="P11" s="66"/>
      <c r="R11" s="42">
        <v>2024</v>
      </c>
      <c r="S11" s="4">
        <v>2975</v>
      </c>
      <c r="T11" s="4">
        <v>2125</v>
      </c>
      <c r="U11" s="4">
        <v>234</v>
      </c>
      <c r="V11" s="4">
        <v>340</v>
      </c>
      <c r="W11" s="4">
        <v>1693</v>
      </c>
      <c r="X11" s="31">
        <v>1087.5139999999999</v>
      </c>
      <c r="Y11" s="31">
        <v>521.14400000000001</v>
      </c>
      <c r="Z11" s="31">
        <v>49.030999999999999</v>
      </c>
    </row>
    <row r="12" spans="1:26" x14ac:dyDescent="0.35">
      <c r="A12" s="42">
        <v>2025</v>
      </c>
      <c r="B12" s="14">
        <v>1507.4</v>
      </c>
      <c r="C12" s="13">
        <v>347.32900000000001</v>
      </c>
      <c r="D12" s="13">
        <v>390.11799999999999</v>
      </c>
      <c r="E12" s="13">
        <v>2089.1390000000001</v>
      </c>
      <c r="F12" s="15">
        <v>2937.76</v>
      </c>
      <c r="G12" s="68">
        <f t="shared" si="0"/>
        <v>3076.784672439725</v>
      </c>
      <c r="H12" s="69">
        <f>H11*(E12/E11)</f>
        <v>2021.8744689276361</v>
      </c>
      <c r="I12" s="69">
        <v>246.40669739816497</v>
      </c>
      <c r="J12" s="69">
        <f>J11*(C12/C11)</f>
        <v>583.83563343141509</v>
      </c>
      <c r="K12" s="70">
        <f>K11*(B12/B11)</f>
        <v>1713.9162429679373</v>
      </c>
      <c r="L12" s="34">
        <v>1157.7950000000001</v>
      </c>
      <c r="M12" s="34">
        <v>545.38900000000001</v>
      </c>
      <c r="N12" s="34">
        <v>49.076000000000001</v>
      </c>
      <c r="O12" s="66"/>
      <c r="P12" s="66"/>
      <c r="R12" s="42">
        <v>2025</v>
      </c>
      <c r="S12" s="4">
        <v>3146</v>
      </c>
      <c r="T12" s="4">
        <v>2227</v>
      </c>
      <c r="U12" s="4">
        <v>228</v>
      </c>
      <c r="V12" s="4">
        <v>350</v>
      </c>
      <c r="W12" s="4">
        <v>1771</v>
      </c>
      <c r="X12" s="31">
        <v>1166.373</v>
      </c>
      <c r="Y12" s="31">
        <v>551.85299999999995</v>
      </c>
      <c r="Z12" s="31">
        <v>50.948999999999998</v>
      </c>
    </row>
    <row r="13" spans="1:26" x14ac:dyDescent="0.35">
      <c r="A13" s="42">
        <v>2026</v>
      </c>
      <c r="B13" s="14">
        <v>1567.104</v>
      </c>
      <c r="C13" s="13">
        <v>352.27699999999999</v>
      </c>
      <c r="D13" s="13">
        <v>402.255</v>
      </c>
      <c r="E13" s="13">
        <v>2333.9029999999998</v>
      </c>
      <c r="F13" s="15">
        <v>3089.9119999999998</v>
      </c>
      <c r="G13" s="68">
        <f t="shared" si="0"/>
        <v>3236.1370162258236</v>
      </c>
      <c r="H13" s="69">
        <f>H12*(E13/E12)</f>
        <v>2258.7577411812313</v>
      </c>
      <c r="I13" s="69">
        <v>252.68747250067588</v>
      </c>
      <c r="J13" s="69">
        <f>J12*(C13/C12)</f>
        <v>592.15287361066476</v>
      </c>
      <c r="K13" s="70">
        <f>K12*(B13/B12)</f>
        <v>1781.7997877272301</v>
      </c>
      <c r="L13" s="34">
        <v>1239.729</v>
      </c>
      <c r="M13" s="34">
        <v>574.79</v>
      </c>
      <c r="N13" s="34">
        <v>46.4</v>
      </c>
      <c r="O13" s="66"/>
      <c r="P13" s="66"/>
      <c r="R13" s="42">
        <v>2026</v>
      </c>
      <c r="S13" s="4">
        <v>3323</v>
      </c>
      <c r="T13" s="4">
        <v>2452</v>
      </c>
      <c r="U13" s="4">
        <v>237</v>
      </c>
      <c r="V13" s="4">
        <v>376</v>
      </c>
      <c r="W13" s="4">
        <v>1842</v>
      </c>
      <c r="X13" s="31">
        <v>1249.951</v>
      </c>
      <c r="Y13" s="31">
        <v>584.83699999999999</v>
      </c>
      <c r="Z13" s="31">
        <v>52.890999999999998</v>
      </c>
    </row>
    <row r="14" spans="1:26" x14ac:dyDescent="0.35">
      <c r="A14" s="42">
        <v>2027</v>
      </c>
      <c r="B14" s="14">
        <v>1627.4010000000001</v>
      </c>
      <c r="C14" s="13">
        <v>355.589</v>
      </c>
      <c r="D14" s="13">
        <v>400.24299999999999</v>
      </c>
      <c r="E14" s="13">
        <v>2568.991</v>
      </c>
      <c r="F14" s="15">
        <v>3232.8909999999996</v>
      </c>
      <c r="G14" s="68">
        <f t="shared" si="0"/>
        <v>3385.8822628357434</v>
      </c>
      <c r="H14" s="69">
        <f>H13*(E14/E13)</f>
        <v>2486.276554027701</v>
      </c>
      <c r="I14" s="69">
        <v>244.76455714528191</v>
      </c>
      <c r="J14" s="69">
        <f>J13*(C14/C13)</f>
        <v>597.72011279289507</v>
      </c>
      <c r="K14" s="70">
        <f>K13*(B14/B13)</f>
        <v>1850.3575744475684</v>
      </c>
      <c r="L14" s="34">
        <v>1327.9649999999999</v>
      </c>
      <c r="M14" s="34">
        <v>605.32899999999995</v>
      </c>
      <c r="N14" s="34">
        <v>43.795000000000002</v>
      </c>
      <c r="O14" s="66"/>
      <c r="P14" s="66"/>
      <c r="R14" s="42">
        <v>2027</v>
      </c>
      <c r="S14" s="4">
        <v>3500</v>
      </c>
      <c r="T14" s="4">
        <v>2680</v>
      </c>
      <c r="U14" s="4">
        <v>245</v>
      </c>
      <c r="V14" s="4">
        <v>403</v>
      </c>
      <c r="W14" s="4">
        <v>1923</v>
      </c>
      <c r="X14" s="31">
        <v>1341.2260000000001</v>
      </c>
      <c r="Y14" s="31">
        <v>619.279</v>
      </c>
      <c r="Z14" s="31">
        <v>54.874000000000002</v>
      </c>
    </row>
    <row r="15" spans="1:26" x14ac:dyDescent="0.35">
      <c r="A15" s="42">
        <v>2028</v>
      </c>
      <c r="B15" s="14">
        <v>1689.1659999999999</v>
      </c>
      <c r="C15" s="13">
        <v>368.08600000000001</v>
      </c>
      <c r="D15" s="13">
        <v>388.892</v>
      </c>
      <c r="E15" s="13">
        <v>2676.59</v>
      </c>
      <c r="F15" s="15">
        <v>3489.7899999999995</v>
      </c>
      <c r="G15" s="68">
        <f t="shared" si="0"/>
        <v>3654.9385865535055</v>
      </c>
      <c r="H15" s="69">
        <f>H14*(E15/E14)</f>
        <v>2590.411162104112</v>
      </c>
      <c r="I15" s="69">
        <v>223.45222720805515</v>
      </c>
      <c r="J15" s="69">
        <f>J14*(C15/C14)</f>
        <v>618.72669131352643</v>
      </c>
      <c r="K15" s="70">
        <f>K14*(B15/B14)</f>
        <v>1920.5844795470205</v>
      </c>
      <c r="L15" s="34">
        <v>1490.789</v>
      </c>
      <c r="M15" s="34">
        <v>637.02200000000005</v>
      </c>
      <c r="N15" s="34">
        <v>42.014000000000003</v>
      </c>
      <c r="O15" s="66"/>
      <c r="P15" s="66"/>
      <c r="R15" s="42">
        <v>2028</v>
      </c>
      <c r="S15" s="4">
        <v>3711</v>
      </c>
      <c r="T15" s="4">
        <v>2786</v>
      </c>
      <c r="U15" s="4">
        <v>231</v>
      </c>
      <c r="V15" s="4">
        <v>421</v>
      </c>
      <c r="W15" s="4">
        <v>2007</v>
      </c>
      <c r="X15" s="31">
        <v>1449.38</v>
      </c>
      <c r="Y15" s="31">
        <v>655.41300000000001</v>
      </c>
      <c r="Z15" s="31">
        <v>56.932000000000002</v>
      </c>
    </row>
    <row r="16" spans="1:26" x14ac:dyDescent="0.35">
      <c r="A16" s="42">
        <v>2029</v>
      </c>
      <c r="B16" s="14">
        <v>1750.2249999999999</v>
      </c>
      <c r="C16" s="13">
        <v>377.565</v>
      </c>
      <c r="D16" s="13">
        <v>375.959</v>
      </c>
      <c r="E16" s="13">
        <v>2791.902</v>
      </c>
      <c r="F16" s="15">
        <v>3486.8270000000002</v>
      </c>
      <c r="G16" s="68">
        <f t="shared" si="0"/>
        <v>3651.8353674394743</v>
      </c>
      <c r="H16" s="69">
        <f>H15*(E16/E15)</f>
        <v>2702.0104327897789</v>
      </c>
      <c r="I16" s="69">
        <v>221.81605452163492</v>
      </c>
      <c r="J16" s="69">
        <f>J15*(C16/C15)</f>
        <v>634.66022398513292</v>
      </c>
      <c r="K16" s="70">
        <f>K15*(B16/B15)</f>
        <v>1990.008661502294</v>
      </c>
      <c r="L16" s="34">
        <v>1449.9179999999999</v>
      </c>
      <c r="M16" s="34">
        <v>670.57799999999997</v>
      </c>
      <c r="N16" s="34">
        <v>42.326999999999998</v>
      </c>
      <c r="O16" s="66"/>
      <c r="P16" s="66"/>
      <c r="R16" s="42">
        <v>2029</v>
      </c>
      <c r="S16" s="4">
        <v>3921</v>
      </c>
      <c r="T16" s="4">
        <v>2910</v>
      </c>
      <c r="U16" s="4">
        <v>254</v>
      </c>
      <c r="V16" s="4">
        <v>428</v>
      </c>
      <c r="W16" s="4">
        <v>2094</v>
      </c>
      <c r="X16" s="31">
        <v>1551.769</v>
      </c>
      <c r="Y16" s="31">
        <v>693.995</v>
      </c>
      <c r="Z16" s="31">
        <v>59.088999999999999</v>
      </c>
    </row>
    <row r="17" spans="1:28" s="27" customFormat="1" x14ac:dyDescent="0.35">
      <c r="B17" s="14">
        <v>1809.9739999999999</v>
      </c>
      <c r="C17" s="13">
        <v>386.58199999999999</v>
      </c>
      <c r="D17" s="13">
        <v>354.14499999999998</v>
      </c>
      <c r="E17" s="13">
        <v>2906.4380000000001</v>
      </c>
      <c r="F17" s="15">
        <v>3754.9279999999999</v>
      </c>
      <c r="G17" s="68">
        <f t="shared" si="0"/>
        <v>3932.6238074297262</v>
      </c>
      <c r="H17" s="69">
        <f>H16*(E17/E16)</f>
        <v>2812.8586885415962</v>
      </c>
      <c r="I17" s="69">
        <v>221.81605452163492</v>
      </c>
      <c r="J17" s="69">
        <f>J16*(C17/C16)</f>
        <v>649.81716713313119</v>
      </c>
      <c r="K17" s="70">
        <f>K16*(B17/B16)</f>
        <v>2057.9433713345161</v>
      </c>
      <c r="L17" s="34">
        <v>1611.2940000000001</v>
      </c>
      <c r="M17" s="34">
        <v>707.21</v>
      </c>
      <c r="N17" s="34">
        <v>43.463000000000001</v>
      </c>
      <c r="O17" s="36"/>
      <c r="P17" s="36"/>
    </row>
    <row r="18" spans="1:28" s="27" customFormat="1" x14ac:dyDescent="0.35">
      <c r="B18" s="12"/>
      <c r="C18" s="36"/>
      <c r="D18" s="36"/>
      <c r="E18" s="36"/>
      <c r="F18" s="36"/>
      <c r="L18" s="12"/>
      <c r="M18" s="36"/>
      <c r="N18" s="36"/>
      <c r="O18" s="36"/>
      <c r="P18" s="36"/>
    </row>
    <row r="19" spans="1:28" x14ac:dyDescent="0.35">
      <c r="AB19" s="24"/>
    </row>
    <row r="20" spans="1:28" x14ac:dyDescent="0.35">
      <c r="A20" s="44" t="s">
        <v>29</v>
      </c>
      <c r="AB20" s="24"/>
    </row>
    <row r="21" spans="1:28" ht="15" thickBot="1" x14ac:dyDescent="0.4">
      <c r="A21" s="37" t="s">
        <v>31</v>
      </c>
      <c r="B21" s="21"/>
      <c r="C21" s="21"/>
      <c r="D21" s="17"/>
      <c r="AB21" s="24"/>
    </row>
    <row r="22" spans="1:28" ht="15" thickTop="1" x14ac:dyDescent="0.35">
      <c r="A22" s="25"/>
      <c r="B22" s="42">
        <v>2019</v>
      </c>
      <c r="C22" s="42">
        <v>2020</v>
      </c>
      <c r="D22" s="42">
        <v>2021</v>
      </c>
      <c r="E22" s="42">
        <v>2022</v>
      </c>
      <c r="F22" s="42">
        <v>2023</v>
      </c>
      <c r="G22" s="42">
        <v>2024</v>
      </c>
      <c r="H22" s="42">
        <v>2025</v>
      </c>
      <c r="I22" s="42">
        <v>2026</v>
      </c>
      <c r="J22" s="42">
        <v>2027</v>
      </c>
      <c r="K22" s="42">
        <v>2028</v>
      </c>
      <c r="L22" s="42">
        <v>2029</v>
      </c>
      <c r="AB22" s="24"/>
    </row>
    <row r="23" spans="1:28" x14ac:dyDescent="0.35">
      <c r="A23" s="42" t="s">
        <v>23</v>
      </c>
      <c r="B23" s="17">
        <v>1038.489</v>
      </c>
      <c r="C23" s="17">
        <v>1090.903</v>
      </c>
      <c r="D23" s="17">
        <v>1142.1130000000001</v>
      </c>
      <c r="E23" s="17">
        <v>1201.431</v>
      </c>
      <c r="F23" s="17">
        <v>1267.915</v>
      </c>
      <c r="G23" s="17">
        <v>1340.8710000000001</v>
      </c>
      <c r="H23" s="17">
        <v>1417.2539999999999</v>
      </c>
      <c r="I23" s="17">
        <v>1496.252</v>
      </c>
      <c r="J23" s="17">
        <v>1575.4559999999999</v>
      </c>
      <c r="K23" s="17">
        <v>1659.7850000000001</v>
      </c>
      <c r="L23" s="17">
        <v>1745.7380000000001</v>
      </c>
      <c r="M23" s="42">
        <v>1834.59</v>
      </c>
      <c r="N23" s="42">
        <v>6369.5839999999998</v>
      </c>
      <c r="O23" s="42">
        <v>14681.405000000001</v>
      </c>
      <c r="AB23" s="24"/>
    </row>
    <row r="24" spans="1:28" x14ac:dyDescent="0.35">
      <c r="A24" s="42" t="s">
        <v>26</v>
      </c>
      <c r="B24" s="17">
        <v>775.40599999999995</v>
      </c>
      <c r="C24" s="17">
        <v>862.06799999999998</v>
      </c>
      <c r="D24" s="17">
        <v>809.73299999999995</v>
      </c>
      <c r="E24" s="17">
        <v>973.27200000000005</v>
      </c>
      <c r="F24" s="17">
        <v>1013.1</v>
      </c>
      <c r="G24" s="17">
        <v>1036.248</v>
      </c>
      <c r="H24" s="17">
        <v>1157.7950000000001</v>
      </c>
      <c r="I24" s="17">
        <v>1239.729</v>
      </c>
      <c r="J24" s="17">
        <v>1327.9649999999999</v>
      </c>
      <c r="K24" s="17">
        <v>1490.789</v>
      </c>
      <c r="L24" s="17">
        <v>1449.9179999999999</v>
      </c>
      <c r="M24" s="42">
        <v>1611.2940000000001</v>
      </c>
      <c r="N24" s="42">
        <v>4990.1480000000001</v>
      </c>
      <c r="O24" s="42">
        <v>12109.843000000001</v>
      </c>
      <c r="AB24" s="24"/>
    </row>
    <row r="25" spans="1:28" x14ac:dyDescent="0.35">
      <c r="A25" s="42" t="s">
        <v>24</v>
      </c>
      <c r="B25" s="17">
        <v>302.64800000000002</v>
      </c>
      <c r="C25" s="17">
        <v>1131.606</v>
      </c>
      <c r="D25" s="17">
        <v>499.48700000000002</v>
      </c>
      <c r="E25" s="17">
        <v>385.52499999999998</v>
      </c>
      <c r="F25" s="17">
        <v>362.91</v>
      </c>
      <c r="G25" s="17">
        <v>358.28699999999998</v>
      </c>
      <c r="H25" s="17">
        <v>363.608</v>
      </c>
      <c r="I25" s="17">
        <v>364.15499999999997</v>
      </c>
      <c r="J25" s="17">
        <v>350.67599999999999</v>
      </c>
      <c r="K25" s="17">
        <v>355.81599999999997</v>
      </c>
      <c r="L25" s="17">
        <v>344.84500000000003</v>
      </c>
      <c r="M25" s="42">
        <v>353.29</v>
      </c>
      <c r="N25" s="42">
        <v>1969.817</v>
      </c>
      <c r="O25" s="42">
        <v>3738.5990000000002</v>
      </c>
    </row>
    <row r="26" spans="1:28" x14ac:dyDescent="0.35">
      <c r="A26" s="42" t="s">
        <v>49</v>
      </c>
      <c r="B26" s="17">
        <v>115.02200000000001</v>
      </c>
      <c r="C26" s="17">
        <v>121.64700000000001</v>
      </c>
      <c r="D26" s="17">
        <v>131.58199999999999</v>
      </c>
      <c r="E26" s="17">
        <v>146.983</v>
      </c>
      <c r="F26" s="17">
        <v>141.24100000000001</v>
      </c>
      <c r="G26" s="17">
        <v>133.40899999999999</v>
      </c>
      <c r="H26" s="17">
        <v>149.096</v>
      </c>
      <c r="I26" s="17">
        <v>153.47399999999999</v>
      </c>
      <c r="J26" s="17">
        <v>158.11000000000001</v>
      </c>
      <c r="K26" s="17">
        <v>176.01900000000001</v>
      </c>
      <c r="L26" s="17">
        <v>154.41800000000001</v>
      </c>
      <c r="M26" s="42">
        <v>173.596</v>
      </c>
      <c r="N26" s="42">
        <v>702.31100000000004</v>
      </c>
      <c r="O26" s="42">
        <v>1517.9280000000001</v>
      </c>
    </row>
    <row r="27" spans="1:28" x14ac:dyDescent="0.35">
      <c r="A27" s="42" t="s">
        <v>50</v>
      </c>
      <c r="B27" s="17">
        <v>55.533000000000001</v>
      </c>
      <c r="C27" s="17">
        <v>54.094999999999999</v>
      </c>
      <c r="D27" s="17">
        <v>56.356999999999999</v>
      </c>
      <c r="E27" s="17">
        <v>54.631999999999998</v>
      </c>
      <c r="F27" s="17">
        <v>54.654000000000003</v>
      </c>
      <c r="G27" s="17">
        <v>55.994</v>
      </c>
      <c r="H27" s="17">
        <v>56.795999999999999</v>
      </c>
      <c r="I27" s="17">
        <v>58.15</v>
      </c>
      <c r="J27" s="17">
        <v>60.082000000000001</v>
      </c>
      <c r="K27" s="17">
        <v>63.768999999999998</v>
      </c>
      <c r="L27" s="17">
        <v>67.947000000000003</v>
      </c>
      <c r="M27" s="42">
        <v>72.968000000000004</v>
      </c>
      <c r="N27" s="42">
        <v>278.43299999999999</v>
      </c>
      <c r="O27" s="42">
        <v>601.34900000000005</v>
      </c>
    </row>
    <row r="28" spans="1:28" ht="15" thickBot="1" x14ac:dyDescent="0.4">
      <c r="A28" s="28" t="s">
        <v>51</v>
      </c>
      <c r="B28" s="28">
        <v>-131.53</v>
      </c>
      <c r="C28" s="28">
        <v>-140.73599999999999</v>
      </c>
      <c r="D28" s="28">
        <v>-146.95599999999999</v>
      </c>
      <c r="E28" s="28">
        <v>-159.81100000000001</v>
      </c>
      <c r="F28" s="28">
        <v>-176.108</v>
      </c>
      <c r="G28" s="28">
        <v>-191.893</v>
      </c>
      <c r="H28" s="28">
        <v>-206.78899999999999</v>
      </c>
      <c r="I28" s="28">
        <v>-221.84800000000001</v>
      </c>
      <c r="J28" s="28">
        <v>-239.398</v>
      </c>
      <c r="K28" s="28">
        <v>-256.38799999999998</v>
      </c>
      <c r="L28" s="28">
        <v>-276.03899999999999</v>
      </c>
      <c r="M28" s="28">
        <v>-290.81</v>
      </c>
      <c r="N28" s="28">
        <v>-881.55700000000002</v>
      </c>
      <c r="O28" s="28">
        <v>-2166.04</v>
      </c>
    </row>
    <row r="29" spans="1:28" x14ac:dyDescent="0.35">
      <c r="A29" s="42" t="s">
        <v>27</v>
      </c>
      <c r="B29" s="42">
        <f>SUM(B23:B28)</f>
        <v>2155.5679999999998</v>
      </c>
      <c r="C29" s="42">
        <f t="shared" ref="C29:M29" si="1">SUM(C23:C28)</f>
        <v>3119.5830000000001</v>
      </c>
      <c r="D29" s="42">
        <f t="shared" si="1"/>
        <v>2492.3159999999998</v>
      </c>
      <c r="E29" s="42">
        <f t="shared" si="1"/>
        <v>2602.0320000000002</v>
      </c>
      <c r="F29" s="42">
        <f t="shared" si="1"/>
        <v>2663.7119999999995</v>
      </c>
      <c r="G29" s="42">
        <f t="shared" si="1"/>
        <v>2732.9160000000002</v>
      </c>
      <c r="H29" s="42">
        <f t="shared" si="1"/>
        <v>2937.76</v>
      </c>
      <c r="I29" s="42">
        <f t="shared" si="1"/>
        <v>3089.9119999999998</v>
      </c>
      <c r="J29" s="42">
        <f t="shared" si="1"/>
        <v>3232.8909999999996</v>
      </c>
      <c r="K29" s="42">
        <f t="shared" si="1"/>
        <v>3489.7899999999995</v>
      </c>
      <c r="L29" s="42">
        <f t="shared" si="1"/>
        <v>3486.8270000000002</v>
      </c>
      <c r="M29" s="42">
        <f t="shared" si="1"/>
        <v>3754.9279999999999</v>
      </c>
    </row>
  </sheetData>
  <mergeCells count="4">
    <mergeCell ref="B1:F1"/>
    <mergeCell ref="S1:Z1"/>
    <mergeCell ref="G1:K1"/>
    <mergeCell ref="L1:N1"/>
  </mergeCells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9F3DB0CD4D844B918872BCED9B9CF9" ma:contentTypeVersion="12" ma:contentTypeDescription="Create a new document." ma:contentTypeScope="" ma:versionID="61f75d9b13a46a58fd2456a565edcb9c">
  <xsd:schema xmlns:xsd="http://www.w3.org/2001/XMLSchema" xmlns:xs="http://www.w3.org/2001/XMLSchema" xmlns:p="http://schemas.microsoft.com/office/2006/metadata/properties" xmlns:ns2="cac5d118-ba7b-4807-b700-df6f95cfff50" xmlns:ns3="66951ee6-cd93-49c7-9437-e871b2a117d6" targetNamespace="http://schemas.microsoft.com/office/2006/metadata/properties" ma:root="true" ma:fieldsID="d86870d415110e2c98f3a885b29630d1" ns2:_="" ns3:_="">
    <xsd:import namespace="cac5d118-ba7b-4807-b700-df6f95cfff50"/>
    <xsd:import namespace="66951ee6-cd93-49c7-9437-e871b2a117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c5d118-ba7b-4807-b700-df6f95cfff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951ee6-cd93-49c7-9437-e871b2a117d6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3855348-BA47-46D1-8CDC-7197C4471791}">
  <ds:schemaRefs>
    <ds:schemaRef ds:uri="http://schemas.openxmlformats.org/package/2006/metadata/core-properties"/>
    <ds:schemaRef ds:uri="cac5d118-ba7b-4807-b700-df6f95cfff50"/>
    <ds:schemaRef ds:uri="http://purl.org/dc/terms/"/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purl.org/dc/dcmitype/"/>
    <ds:schemaRef ds:uri="http://schemas.microsoft.com/office/infopath/2007/PartnerControls"/>
    <ds:schemaRef ds:uri="66951ee6-cd93-49c7-9437-e871b2a117d6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BC8F5157-1E91-4547-B1FE-C0DE422BE60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c5d118-ba7b-4807-b700-df6f95cfff50"/>
    <ds:schemaRef ds:uri="66951ee6-cd93-49c7-9437-e871b2a117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A49A678-ADE0-45E2-B83D-D7AB2D97075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Workbook</vt:lpstr>
      <vt:lpstr>Comparison</vt:lpstr>
      <vt:lpstr>Workbook - Louise Changes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Kadija Yilla</dc:creator>
  <cp:lastModifiedBy>Kadija Yilla</cp:lastModifiedBy>
  <dcterms:created xsi:type="dcterms:W3CDTF">2020-01-30T18:18:21Z</dcterms:created>
  <dcterms:modified xsi:type="dcterms:W3CDTF">2020-09-10T20:05:21Z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0x010100FA9F3DB0CD4D844B918872BCED9B9CF9</vt:lpwstr>
  </property>
</Properties>
</file>