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BAC1864B-3132-4387-B280-F04B452BBEF5}" xr6:coauthVersionLast="44" xr6:coauthVersionMax="44" xr10:uidLastSave="{00000000-0000-0000-0000-000000000000}"/>
  <bookViews>
    <workbookView xWindow="-110" yWindow="-110" windowWidth="19420" windowHeight="1042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1" i="5" l="1"/>
  <c r="F21" i="5"/>
  <c r="G21" i="5"/>
  <c r="H21" i="5"/>
  <c r="I21" i="5"/>
  <c r="J21" i="5"/>
  <c r="K21" i="5"/>
  <c r="L21" i="5"/>
  <c r="M21" i="5"/>
  <c r="N21" i="5"/>
  <c r="E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5" i="1" s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8" i="1"/>
  <c r="O7" i="1"/>
  <c r="O6" i="1"/>
  <c r="O5" i="1"/>
  <c r="N5" i="1"/>
  <c r="F11" i="1"/>
  <c r="G11" i="1"/>
  <c r="H11" i="1"/>
  <c r="I11" i="1"/>
  <c r="J11" i="1"/>
  <c r="K11" i="1"/>
  <c r="L11" i="1"/>
  <c r="AC12" i="1"/>
  <c r="AI12" i="1" s="1"/>
  <c r="AD12" i="1"/>
  <c r="AG12" i="1"/>
  <c r="N15" i="1"/>
  <c r="AC15" i="1"/>
  <c r="AD15" i="1"/>
  <c r="AG15" i="1"/>
  <c r="AC18" i="1"/>
  <c r="AJ18" i="1" s="1"/>
  <c r="AD18" i="1"/>
  <c r="AG18" i="1"/>
  <c r="N21" i="1"/>
  <c r="AC21" i="1"/>
  <c r="AK21" i="1" s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90" i="1"/>
  <c r="P90" i="1"/>
  <c r="Q90" i="1"/>
  <c r="R90" i="1"/>
  <c r="O91" i="1"/>
  <c r="P91" i="1"/>
  <c r="Q91" i="1"/>
  <c r="R91" i="1"/>
  <c r="O92" i="1"/>
  <c r="P92" i="1"/>
  <c r="Q92" i="1"/>
  <c r="R92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AK18" i="1"/>
  <c r="AK12" i="1"/>
  <c r="AJ21" i="1"/>
  <c r="AJ12" i="1"/>
  <c r="O11" i="1"/>
  <c r="P12" i="1"/>
  <c r="N11" i="1"/>
  <c r="AI18" i="1"/>
  <c r="AI21" i="1"/>
  <c r="AE18" i="1"/>
  <c r="N8" i="1"/>
  <c r="N6" i="1"/>
  <c r="N30" i="1" s="1"/>
  <c r="N31" i="1" s="1"/>
  <c r="N26" i="1"/>
  <c r="P89" i="1"/>
  <c r="R89" i="1"/>
  <c r="Q89" i="1"/>
  <c r="O89" i="1"/>
  <c r="O63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P63" i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Q11" i="1" l="1"/>
  <c r="R12" i="1"/>
  <c r="AE12" i="1"/>
  <c r="P26" i="1"/>
  <c r="Q27" i="1"/>
  <c r="R11" i="1" l="1"/>
  <c r="S12" i="1"/>
  <c r="Q26" i="1"/>
  <c r="R27" i="1"/>
  <c r="O80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E22" i="5" l="1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T80" i="1" s="1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P79" i="1" l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P21" i="5" s="1"/>
  <c r="Q21" i="5" s="1"/>
  <c r="R21" i="5" s="1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S21" i="5" l="1"/>
  <c r="T21" i="5" s="1"/>
  <c r="U21" i="5" s="1"/>
  <c r="V21" i="5" s="1"/>
  <c r="W21" i="5" s="1"/>
  <c r="X21" i="5" s="1"/>
  <c r="Y21" i="5" s="1"/>
  <c r="Z21" i="5" s="1"/>
  <c r="AA21" i="5" s="1"/>
  <c r="P35" i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B2" i="12" l="1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G24" i="5" s="1"/>
  <c r="H68" i="5"/>
  <c r="H47" i="5"/>
  <c r="H50" i="5" s="1"/>
  <c r="H71" i="5" l="1"/>
  <c r="J5" i="9"/>
  <c r="I68" i="5"/>
  <c r="I71" i="5" s="1"/>
  <c r="P112" i="1"/>
  <c r="H24" i="5" s="1"/>
  <c r="P95" i="1"/>
  <c r="I47" i="5" s="1"/>
  <c r="I50" i="5" s="1"/>
  <c r="J68" i="5" l="1"/>
  <c r="J71" i="5" s="1"/>
  <c r="Q112" i="1"/>
  <c r="I24" i="5" s="1"/>
  <c r="Q95" i="1"/>
  <c r="J47" i="5" s="1"/>
  <c r="K47" i="5" l="1"/>
  <c r="K50" i="5" s="1"/>
  <c r="J50" i="5"/>
  <c r="K68" i="5"/>
  <c r="K71" i="5" s="1"/>
  <c r="R95" i="1"/>
  <c r="R112" i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4" i="5" s="1"/>
  <c r="T95" i="1"/>
  <c r="M50" i="5" s="1"/>
  <c r="R47" i="5" l="1"/>
  <c r="Q50" i="5"/>
  <c r="U95" i="1"/>
  <c r="N50" i="5" s="1"/>
  <c r="U112" i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P111" i="1"/>
  <c r="N5" i="10"/>
  <c r="I31" i="11" s="1"/>
  <c r="I34" i="11" s="1"/>
  <c r="P24" i="5"/>
  <c r="U50" i="5"/>
  <c r="V47" i="5"/>
  <c r="Q97" i="1"/>
  <c r="P113" i="1" l="1"/>
  <c r="I28" i="5" s="1"/>
  <c r="I31" i="5" s="1"/>
  <c r="Q111" i="1"/>
  <c r="O5" i="10"/>
  <c r="J31" i="11" s="1"/>
  <c r="J34" i="11" s="1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X47" i="5"/>
  <c r="W50" i="5"/>
  <c r="S97" i="1"/>
  <c r="T98" i="1"/>
  <c r="R113" i="1" l="1"/>
  <c r="K28" i="5" s="1"/>
  <c r="K31" i="5" s="1"/>
  <c r="S111" i="1"/>
  <c r="Q5" i="10"/>
  <c r="L31" i="11" s="1"/>
  <c r="S24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<sst xmlns="http://schemas.openxmlformats.org/spreadsheetml/2006/main" count="1041" uniqueCount="398">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</sst>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57" zoomScaleNormal="110" workbookViewId="0">
      <pane xSplit="2" ySplit="3" topLeftCell="L96" activePane="bottomRight" state="frozen"/>
      <selection pane="topRight" activeCell="C1" sqref="C1"/>
      <selection pane="bottomLeft" activeCell="A4" sqref="A4"/>
      <selection pane="bottomRight" activeCell="W112" sqref="W112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53" t="s">
        <v>364</v>
      </c>
      <c r="B1" s="353"/>
      <c r="C1" s="268"/>
      <c r="D1" s="268"/>
      <c r="E1" s="35"/>
      <c r="N1" t="s">
        <v>366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273</v>
      </c>
      <c r="AJ1" s="355"/>
      <c r="AK1" s="355"/>
      <c r="AL1" s="355"/>
      <c r="AM1" s="354" t="s">
        <v>271</v>
      </c>
      <c r="AN1" s="354"/>
      <c r="AO1" s="354"/>
      <c r="AP1" s="354"/>
    </row>
    <row r="2" spans="1:43" ht="23" customHeight="1" x14ac:dyDescent="0.35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8.5" x14ac:dyDescent="0.4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254</v>
      </c>
      <c r="B5" t="s">
        <v>275</v>
      </c>
      <c r="C5" s="35" t="s">
        <v>286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255</v>
      </c>
      <c r="B7" t="s">
        <v>275</v>
      </c>
      <c r="C7" s="35" t="s">
        <v>287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35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35">
      <c r="A12" s="211" t="s">
        <v>24</v>
      </c>
      <c r="B12" t="s">
        <v>275</v>
      </c>
      <c r="C12" t="s">
        <v>288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369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365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25</v>
      </c>
      <c r="B15" t="s">
        <v>275</v>
      </c>
      <c r="C15" t="s">
        <v>289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369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26</v>
      </c>
      <c r="B18" t="s">
        <v>275</v>
      </c>
      <c r="C18" t="s">
        <v>290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369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275</v>
      </c>
      <c r="C21" t="s">
        <v>291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369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35">
      <c r="A27" s="211" t="s">
        <v>21</v>
      </c>
      <c r="C27" t="s">
        <v>292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35">
      <c r="A28" s="211" t="s">
        <v>22</v>
      </c>
      <c r="C28" t="s">
        <v>293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35">
      <c r="A29" s="211" t="s">
        <v>23</v>
      </c>
      <c r="C29" t="s">
        <v>294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35">
      <c r="A30" s="176" t="s">
        <v>0</v>
      </c>
      <c r="C30" t="s">
        <v>295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3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A33" t="s">
        <v>397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275</v>
      </c>
      <c r="C34" t="s">
        <v>296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P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x14ac:dyDescent="0.35">
      <c r="A35" s="86" t="s">
        <v>3</v>
      </c>
      <c r="B35" t="s">
        <v>275</v>
      </c>
      <c r="C35" t="s">
        <v>297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x14ac:dyDescent="0.35">
      <c r="A36" s="93" t="s">
        <v>333</v>
      </c>
      <c r="B36" t="s">
        <v>275</v>
      </c>
      <c r="C36" t="s">
        <v>298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334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344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327</v>
      </c>
      <c r="B41" t="s">
        <v>275</v>
      </c>
      <c r="C41" t="s">
        <v>299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339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202</v>
      </c>
      <c r="B48" s="107" t="s">
        <v>275</v>
      </c>
      <c r="C48" s="107" t="s">
        <v>300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375</v>
      </c>
      <c r="B49" s="107" t="s">
        <v>275</v>
      </c>
      <c r="C49" s="107" t="s">
        <v>301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275</v>
      </c>
      <c r="C54" t="s">
        <v>302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331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329</v>
      </c>
      <c r="C57" t="s">
        <v>303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266</v>
      </c>
      <c r="C58" t="s">
        <v>328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276</v>
      </c>
      <c r="B59" s="185" t="s">
        <v>275</v>
      </c>
      <c r="C59" t="s">
        <v>304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277</v>
      </c>
      <c r="B60" s="185" t="s">
        <v>275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278</v>
      </c>
      <c r="B61" s="185" t="s">
        <v>275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332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330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391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277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345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275</v>
      </c>
      <c r="C68" t="s">
        <v>307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205</v>
      </c>
      <c r="B72" s="138" t="s">
        <v>275</v>
      </c>
      <c r="C72" t="s">
        <v>308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376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335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195</v>
      </c>
      <c r="B75" s="35" t="s">
        <v>275</v>
      </c>
      <c r="C75" s="35" t="s">
        <v>370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374</v>
      </c>
      <c r="B76" s="107" t="s">
        <v>275</v>
      </c>
      <c r="C76" s="107" t="s">
        <v>371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199</v>
      </c>
      <c r="B77" s="107" t="s">
        <v>275</v>
      </c>
      <c r="C77" s="107" t="s">
        <v>372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336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337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338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342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343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275</v>
      </c>
      <c r="C85" t="s">
        <v>309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201</v>
      </c>
      <c r="B86" s="35" t="s">
        <v>275</v>
      </c>
      <c r="C86" t="s">
        <v>310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373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392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346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347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348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393</v>
      </c>
      <c r="B93" s="35" t="s">
        <v>275</v>
      </c>
      <c r="C93" t="s">
        <v>311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P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35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35">
      <c r="A97" s="35" t="s">
        <v>15</v>
      </c>
      <c r="B97" s="35" t="s">
        <v>275</v>
      </c>
      <c r="C97" t="s">
        <v>312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P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35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35">
      <c r="A100" s="35" t="s">
        <v>221</v>
      </c>
      <c r="B100" s="35" t="s">
        <v>275</v>
      </c>
      <c r="C100" t="s">
        <v>313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394</v>
      </c>
      <c r="B103" s="35" t="s">
        <v>275</v>
      </c>
      <c r="C103" t="s">
        <v>314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35">
      <c r="A104" s="169" t="s">
        <v>279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280</v>
      </c>
      <c r="B105" s="35" t="s">
        <v>275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395</v>
      </c>
      <c r="B106" s="35" t="s">
        <v>275</v>
      </c>
      <c r="C106" t="s">
        <v>315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35">
      <c r="A108" s="169" t="s">
        <v>279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280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365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396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35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35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377</v>
      </c>
      <c r="C1" t="s">
        <v>378</v>
      </c>
      <c r="D1" t="s">
        <v>379</v>
      </c>
      <c r="E1" t="s">
        <v>380</v>
      </c>
      <c r="F1" t="s">
        <v>116</v>
      </c>
      <c r="G1" t="s">
        <v>382</v>
      </c>
      <c r="H1" t="s">
        <v>383</v>
      </c>
      <c r="I1" t="s">
        <v>384</v>
      </c>
      <c r="J1" t="s">
        <v>385</v>
      </c>
    </row>
    <row r="2" spans="1:10" x14ac:dyDescent="0.35">
      <c r="A2" t="s">
        <v>381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377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378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379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380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109</v>
      </c>
      <c r="C11" t="s">
        <v>110</v>
      </c>
      <c r="D11" t="s">
        <v>111</v>
      </c>
      <c r="E11" t="s">
        <v>134</v>
      </c>
    </row>
    <row r="12" spans="1:10" x14ac:dyDescent="0.35">
      <c r="A12" t="s">
        <v>387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386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388</v>
      </c>
      <c r="B14">
        <f>SUM(B2:D2)*4</f>
        <v>716</v>
      </c>
      <c r="C14">
        <f>E2*4</f>
        <v>328</v>
      </c>
    </row>
    <row r="15" spans="1:10" x14ac:dyDescent="0.35">
      <c r="A15" t="s">
        <v>389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349</v>
      </c>
      <c r="B1" s="97" t="s">
        <v>350</v>
      </c>
      <c r="C1" s="97" t="s">
        <v>351</v>
      </c>
    </row>
    <row r="2" spans="1:3" x14ac:dyDescent="0.35">
      <c r="A2" s="289" t="s">
        <v>353</v>
      </c>
      <c r="B2" s="289">
        <v>325</v>
      </c>
      <c r="C2" s="290">
        <f>B2*1000</f>
        <v>325000</v>
      </c>
    </row>
    <row r="3" spans="1:3" x14ac:dyDescent="0.35">
      <c r="A3" s="289" t="s">
        <v>354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19</v>
      </c>
      <c r="B4" s="289">
        <v>166</v>
      </c>
      <c r="C4" s="290">
        <f t="shared" si="0"/>
        <v>166000</v>
      </c>
    </row>
    <row r="5" spans="1:3" x14ac:dyDescent="0.35">
      <c r="A5" s="289" t="s">
        <v>196</v>
      </c>
      <c r="B5" s="289">
        <v>82</v>
      </c>
      <c r="C5" s="290">
        <f t="shared" si="0"/>
        <v>82000</v>
      </c>
    </row>
    <row r="6" spans="1:3" x14ac:dyDescent="0.35">
      <c r="A6" s="289" t="s">
        <v>355</v>
      </c>
      <c r="B6" s="289">
        <v>63</v>
      </c>
      <c r="C6" s="290">
        <f t="shared" si="0"/>
        <v>63000</v>
      </c>
    </row>
    <row r="7" spans="1:3" x14ac:dyDescent="0.35">
      <c r="A7" s="291" t="s">
        <v>346</v>
      </c>
      <c r="B7">
        <v>22</v>
      </c>
      <c r="C7" s="290">
        <f>B7*1000</f>
        <v>22000</v>
      </c>
    </row>
    <row r="8" spans="1:3" x14ac:dyDescent="0.35">
      <c r="A8" s="176" t="s">
        <v>347</v>
      </c>
      <c r="B8">
        <v>20</v>
      </c>
      <c r="C8" s="290">
        <f>B8*1000</f>
        <v>20000</v>
      </c>
    </row>
    <row r="9" spans="1:3" x14ac:dyDescent="0.35">
      <c r="A9" s="176" t="s">
        <v>348</v>
      </c>
      <c r="B9">
        <v>9</v>
      </c>
      <c r="C9" s="290">
        <f>B9*1000</f>
        <v>9000</v>
      </c>
    </row>
    <row r="10" spans="1:3" x14ac:dyDescent="0.35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356</v>
      </c>
      <c r="B11" s="289">
        <v>45</v>
      </c>
      <c r="C11" s="290">
        <f t="shared" si="0"/>
        <v>45000</v>
      </c>
    </row>
    <row r="12" spans="1:3" x14ac:dyDescent="0.35">
      <c r="A12" s="291" t="s">
        <v>357</v>
      </c>
      <c r="B12" s="289">
        <v>16</v>
      </c>
      <c r="C12" s="290">
        <f t="shared" si="0"/>
        <v>16000</v>
      </c>
    </row>
    <row r="13" spans="1:3" x14ac:dyDescent="0.35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358</v>
      </c>
      <c r="B14" s="289">
        <v>80</v>
      </c>
      <c r="C14" s="290">
        <f t="shared" si="0"/>
        <v>80000</v>
      </c>
    </row>
    <row r="15" spans="1:3" x14ac:dyDescent="0.35">
      <c r="A15" s="291" t="s">
        <v>341</v>
      </c>
      <c r="B15" s="289">
        <v>26</v>
      </c>
      <c r="C15" s="290">
        <f t="shared" si="0"/>
        <v>26000</v>
      </c>
    </row>
    <row r="16" spans="1:3" x14ac:dyDescent="0.35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359</v>
      </c>
      <c r="B17">
        <v>30</v>
      </c>
      <c r="C17" s="290">
        <f t="shared" si="0"/>
        <v>30000</v>
      </c>
    </row>
    <row r="18" spans="1:3" x14ac:dyDescent="0.35">
      <c r="A18" s="291" t="s">
        <v>360</v>
      </c>
      <c r="B18">
        <v>20</v>
      </c>
      <c r="C18" s="290">
        <f t="shared" si="0"/>
        <v>20000</v>
      </c>
    </row>
    <row r="19" spans="1:3" x14ac:dyDescent="0.35">
      <c r="A19" s="291" t="s">
        <v>361</v>
      </c>
      <c r="B19">
        <v>5</v>
      </c>
      <c r="C19" s="290">
        <f t="shared" si="0"/>
        <v>5000</v>
      </c>
    </row>
    <row r="20" spans="1:3" ht="15" thickBot="1" x14ac:dyDescent="0.4">
      <c r="A20" s="293" t="s">
        <v>362</v>
      </c>
      <c r="B20" s="294">
        <v>5</v>
      </c>
      <c r="C20" s="295">
        <f t="shared" si="0"/>
        <v>5000</v>
      </c>
    </row>
    <row r="21" spans="1:3" x14ac:dyDescent="0.35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tabSelected="1" zoomScale="64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11" sqref="H1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60" t="s">
        <v>203</v>
      </c>
      <c r="B1" s="361"/>
      <c r="C1" s="35"/>
      <c r="H1"/>
      <c r="I1" s="240"/>
      <c r="J1" s="368" t="s">
        <v>274</v>
      </c>
      <c r="V1" s="352"/>
      <c r="W1" s="352"/>
      <c r="X1" s="352"/>
      <c r="Y1" s="352"/>
    </row>
    <row r="2" spans="1:49" x14ac:dyDescent="0.35">
      <c r="A2" s="362" t="s">
        <v>189</v>
      </c>
      <c r="B2" s="126"/>
      <c r="C2" t="s">
        <v>190</v>
      </c>
      <c r="I2" s="241"/>
      <c r="J2" s="368"/>
    </row>
    <row r="3" spans="1:49" x14ac:dyDescent="0.35">
      <c r="A3" s="363"/>
      <c r="B3" s="127"/>
      <c r="C3" t="s">
        <v>191</v>
      </c>
      <c r="I3" s="241"/>
      <c r="J3" s="368"/>
    </row>
    <row r="4" spans="1:49" x14ac:dyDescent="0.35">
      <c r="A4" s="363"/>
      <c r="B4" s="128"/>
      <c r="C4" t="s">
        <v>192</v>
      </c>
    </row>
    <row r="5" spans="1:49" x14ac:dyDescent="0.35">
      <c r="A5" s="364"/>
      <c r="B5" s="129"/>
      <c r="C5" t="s">
        <v>179</v>
      </c>
    </row>
    <row r="7" spans="1:49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49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168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169</v>
      </c>
      <c r="D11">
        <v>440</v>
      </c>
      <c r="E11">
        <v>363.8</v>
      </c>
      <c r="F11">
        <v>243.1</v>
      </c>
      <c r="G11">
        <v>216.8</v>
      </c>
      <c r="H11">
        <v>221.2388066778216</v>
      </c>
      <c r="I11">
        <v>221.86349004229669</v>
      </c>
      <c r="J11">
        <v>234.39138633050541</v>
      </c>
      <c r="K11">
        <v>247.1569560101569</v>
      </c>
      <c r="L11">
        <v>260.1639705503635</v>
      </c>
      <c r="M11">
        <v>272.23431764689792</v>
      </c>
      <c r="N11">
        <v>293.69134259129783</v>
      </c>
      <c r="O11">
        <v>314.10658648539982</v>
      </c>
      <c r="P11">
        <v>334.67508713304738</v>
      </c>
      <c r="Q11">
        <v>355.23230513680301</v>
      </c>
      <c r="R11">
        <v>364.17283208422822</v>
      </c>
      <c r="S11">
        <v>373.56443272323418</v>
      </c>
      <c r="T11">
        <v>383.36610035458648</v>
      </c>
      <c r="U11">
        <v>392.59367419665421</v>
      </c>
      <c r="V11">
        <v>394.69632275445218</v>
      </c>
      <c r="W11">
        <v>396.75796461301559</v>
      </c>
      <c r="X11">
        <v>398.77859977234471</v>
      </c>
      <c r="Y11">
        <v>400.7992349316736</v>
      </c>
      <c r="Z11">
        <v>402.86399484636888</v>
      </c>
      <c r="AA11">
        <v>404.92875476106428</v>
      </c>
      <c r="AB11">
        <v>407.03452137499431</v>
      </c>
      <c r="AC11">
        <v>409.14028798892389</v>
      </c>
      <c r="AD11">
        <v>409.73379874423068</v>
      </c>
      <c r="AE11">
        <v>410.32730949953748</v>
      </c>
      <c r="AF11">
        <v>410.96182695407867</v>
      </c>
      <c r="AG11">
        <v>411.63735110785461</v>
      </c>
      <c r="AH11">
        <v>412.21430625165902</v>
      </c>
      <c r="AI11">
        <v>412.79126139546281</v>
      </c>
      <c r="AJ11">
        <v>413.40922323850202</v>
      </c>
      <c r="AK11">
        <v>414.02718508154038</v>
      </c>
      <c r="AL11">
        <v>414.27799963667508</v>
      </c>
      <c r="AM11">
        <v>414.52881419180898</v>
      </c>
      <c r="AN11">
        <v>414.77962874694288</v>
      </c>
      <c r="AO11">
        <v>415.07145000131192</v>
      </c>
      <c r="AP11">
        <v>414.74747299871819</v>
      </c>
      <c r="AQ11">
        <v>414.4645026953591</v>
      </c>
      <c r="AR11">
        <v>414.26354579046932</v>
      </c>
      <c r="AS11">
        <v>414.1446022840484</v>
      </c>
      <c r="AT11">
        <v>413.58529200772671</v>
      </c>
      <c r="AU11">
        <v>413.10799512987472</v>
      </c>
      <c r="AV11">
        <v>412.753718349726</v>
      </c>
      <c r="AW11">
        <v>412.44044826881247</v>
      </c>
    </row>
    <row r="12" spans="1:49" x14ac:dyDescent="0.35">
      <c r="B12" s="86" t="s">
        <v>170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171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173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164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167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193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161.43899999999999</v>
      </c>
      <c r="H21" s="104">
        <f>main!O112/1000</f>
        <v>164.11099999999999</v>
      </c>
      <c r="I21" s="104">
        <f>main!P112/1000</f>
        <v>180.4743832661581</v>
      </c>
      <c r="J21" s="104">
        <f>main!Q112/1000</f>
        <v>180.4743832661581</v>
      </c>
      <c r="K21" s="104">
        <f>main!R112/1000</f>
        <v>180.4743832661581</v>
      </c>
      <c r="L21" s="104">
        <f>main!S112/1000</f>
        <v>180.4743832661581</v>
      </c>
      <c r="M21" s="104">
        <f>main!T112/1000</f>
        <v>222.12231786604073</v>
      </c>
      <c r="N21" s="104">
        <f>main!U112/1000</f>
        <v>222.12231786604073</v>
      </c>
      <c r="O21" s="104">
        <f>main!V112/1000</f>
        <v>222.12231786604073</v>
      </c>
      <c r="P21" s="104">
        <f>O21*(1+P23)</f>
        <v>219.68993235338124</v>
      </c>
      <c r="Q21" s="104">
        <f t="shared" ref="Q21:AA21" si="0">P21*(1+Q23)</f>
        <v>217.25754684072169</v>
      </c>
      <c r="R21" s="104">
        <f t="shared" si="0"/>
        <v>214.82516132806217</v>
      </c>
      <c r="S21" s="104">
        <f t="shared" si="0"/>
        <v>216.09567521347361</v>
      </c>
      <c r="T21" s="104">
        <f t="shared" si="0"/>
        <v>217.36618909888475</v>
      </c>
      <c r="U21" s="104">
        <f t="shared" si="0"/>
        <v>218.63670298429588</v>
      </c>
      <c r="V21" s="104">
        <f t="shared" si="0"/>
        <v>219.90721686970718</v>
      </c>
      <c r="W21" s="104">
        <f t="shared" si="0"/>
        <v>223.17521967052849</v>
      </c>
      <c r="X21" s="104">
        <f t="shared" si="0"/>
        <v>226.44322247135005</v>
      </c>
      <c r="Y21" s="104">
        <f t="shared" si="0"/>
        <v>229.71122527217128</v>
      </c>
      <c r="Z21" s="104">
        <f t="shared" si="0"/>
        <v>232.9792280729927</v>
      </c>
      <c r="AA21" s="104">
        <f t="shared" si="0"/>
        <v>236.23369153711843</v>
      </c>
      <c r="AB21" s="95"/>
    </row>
    <row r="22" spans="1:49" x14ac:dyDescent="0.35">
      <c r="B22" t="s">
        <v>175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272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-8.7680000000000007</v>
      </c>
      <c r="H24" s="217">
        <f t="shared" ref="H24" si="18">H21-H22</f>
        <v>-2.5999999999896772E-2</v>
      </c>
      <c r="I24" s="217">
        <f t="shared" ref="I24" si="19">I21-I22</f>
        <v>12.191000475937301</v>
      </c>
      <c r="J24" s="217">
        <f t="shared" ref="J24" si="20">J21-J22</f>
        <v>8.0446176857163891</v>
      </c>
      <c r="K24" s="150">
        <f t="shared" ref="K24:AA24" si="21">K21-K22</f>
        <v>7.459524934636903</v>
      </c>
      <c r="L24" s="217">
        <f t="shared" si="21"/>
        <v>6.8744321835573885</v>
      </c>
      <c r="M24" s="239">
        <f t="shared" si="21"/>
        <v>47.937274032360534</v>
      </c>
      <c r="N24" s="217">
        <f t="shared" si="21"/>
        <v>47.35218128128102</v>
      </c>
      <c r="O24" s="150">
        <f t="shared" si="21"/>
        <v>49.245298378709919</v>
      </c>
      <c r="P24" s="217">
        <f t="shared" si="21"/>
        <v>48.706029963479324</v>
      </c>
      <c r="Q24" s="217">
        <f t="shared" si="21"/>
        <v>48.166761548248701</v>
      </c>
      <c r="R24" s="217">
        <f t="shared" si="21"/>
        <v>47.627493133018078</v>
      </c>
      <c r="S24" s="150">
        <f t="shared" si="21"/>
        <v>47.909170525827903</v>
      </c>
      <c r="T24" s="217">
        <f t="shared" si="21"/>
        <v>48.190847918637644</v>
      </c>
      <c r="U24" s="217">
        <f t="shared" si="21"/>
        <v>48.472525311447384</v>
      </c>
      <c r="V24" s="217">
        <f t="shared" si="21"/>
        <v>48.754202704257182</v>
      </c>
      <c r="W24" s="150">
        <f t="shared" si="21"/>
        <v>49.478730408519482</v>
      </c>
      <c r="X24" s="217">
        <f t="shared" si="21"/>
        <v>50.203258112781867</v>
      </c>
      <c r="Y24" s="217">
        <f t="shared" si="21"/>
        <v>50.927785817044168</v>
      </c>
      <c r="Z24" s="217">
        <f t="shared" si="21"/>
        <v>51.652313521306496</v>
      </c>
      <c r="AA24" s="150">
        <f t="shared" si="21"/>
        <v>52.373839507048018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203.30373636403667</v>
      </c>
      <c r="N28" s="104">
        <f t="shared" ref="N28:AA28" si="22">M28*(1 + N30)</f>
        <v>212.73604422259623</v>
      </c>
      <c r="O28" s="104">
        <f t="shared" si="22"/>
        <v>229.50352103049025</v>
      </c>
      <c r="P28" s="104">
        <f t="shared" si="22"/>
        <v>245.45690363636706</v>
      </c>
      <c r="Q28" s="104">
        <f t="shared" si="22"/>
        <v>261.53004790852276</v>
      </c>
      <c r="R28" s="104">
        <f t="shared" si="22"/>
        <v>277.59437541925513</v>
      </c>
      <c r="S28" s="104">
        <f t="shared" si="22"/>
        <v>284.58090214557228</v>
      </c>
      <c r="T28" s="104">
        <f t="shared" si="22"/>
        <v>291.91991798358265</v>
      </c>
      <c r="U28" s="104">
        <f t="shared" si="22"/>
        <v>299.57937846858704</v>
      </c>
      <c r="V28" s="104">
        <f t="shared" si="22"/>
        <v>306.79021644780005</v>
      </c>
      <c r="W28" s="104">
        <f t="shared" si="22"/>
        <v>308.43331986122229</v>
      </c>
      <c r="X28" s="104">
        <f t="shared" si="22"/>
        <v>310.04437880994516</v>
      </c>
      <c r="Y28" s="104">
        <f t="shared" si="22"/>
        <v>311.62339329396889</v>
      </c>
      <c r="Z28" s="104">
        <f t="shared" si="22"/>
        <v>313.20240777799245</v>
      </c>
      <c r="AA28" s="104">
        <f t="shared" si="22"/>
        <v>314.81590331491952</v>
      </c>
      <c r="AB28" s="95"/>
    </row>
    <row r="29" spans="1:49" x14ac:dyDescent="0.35">
      <c r="B29" t="s">
        <v>175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221.2388066778216</v>
      </c>
      <c r="J29" s="104">
        <f t="shared" si="23"/>
        <v>221.86349004229669</v>
      </c>
      <c r="K29" s="149">
        <f t="shared" si="23"/>
        <v>234.39138633050541</v>
      </c>
      <c r="L29" s="223">
        <f t="shared" si="23"/>
        <v>247.1569560101569</v>
      </c>
      <c r="M29" s="104">
        <f t="shared" si="23"/>
        <v>260.1639705503635</v>
      </c>
      <c r="N29" s="104">
        <f t="shared" si="23"/>
        <v>272.23431764689792</v>
      </c>
      <c r="O29" s="149">
        <f t="shared" si="23"/>
        <v>293.69134259129783</v>
      </c>
      <c r="P29" s="104">
        <f t="shared" si="23"/>
        <v>314.10658648539982</v>
      </c>
      <c r="Q29" s="104">
        <f t="shared" si="23"/>
        <v>334.67508713304738</v>
      </c>
      <c r="R29" s="104">
        <f t="shared" si="23"/>
        <v>355.23230513680301</v>
      </c>
      <c r="S29" s="149">
        <f t="shared" si="23"/>
        <v>364.17283208422822</v>
      </c>
      <c r="T29" s="104">
        <f t="shared" si="23"/>
        <v>373.56443272323418</v>
      </c>
      <c r="U29" s="104">
        <f t="shared" si="23"/>
        <v>383.36610035458648</v>
      </c>
      <c r="V29" s="104">
        <f t="shared" si="23"/>
        <v>392.59367419665421</v>
      </c>
      <c r="W29" s="149">
        <f t="shared" si="23"/>
        <v>394.69632275445218</v>
      </c>
      <c r="X29" s="104">
        <f t="shared" si="23"/>
        <v>396.75796461301559</v>
      </c>
      <c r="Y29" s="104">
        <f t="shared" si="23"/>
        <v>398.77859977234471</v>
      </c>
      <c r="Z29" s="104">
        <f t="shared" si="23"/>
        <v>400.7992349316736</v>
      </c>
      <c r="AA29" s="149">
        <f t="shared" si="23"/>
        <v>402.86399484636888</v>
      </c>
      <c r="AB29" s="95"/>
    </row>
    <row r="30" spans="1:49" s="170" customFormat="1" ht="12" x14ac:dyDescent="0.3">
      <c r="B30" s="210" t="s">
        <v>272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5.262653639281778E-2</v>
      </c>
      <c r="N30" s="230">
        <f t="shared" ref="N30" si="25">(N29/M29)-1</f>
        <v>4.6395152530153361E-2</v>
      </c>
      <c r="O30" s="246">
        <f t="shared" ref="O30" si="26">(O29/N29)-1</f>
        <v>7.8818222220722323E-2</v>
      </c>
      <c r="P30" s="230">
        <f t="shared" ref="P30" si="27">(P29/O29)-1</f>
        <v>6.951258322419096E-2</v>
      </c>
      <c r="Q30" s="230">
        <f t="shared" ref="Q30" si="28">(Q29/P29)-1</f>
        <v>6.5482551250492849E-2</v>
      </c>
      <c r="R30" s="230">
        <f t="shared" ref="R30" si="29">(R29/Q29)-1</f>
        <v>6.1424404725958226E-2</v>
      </c>
      <c r="S30" s="246">
        <f t="shared" ref="S30" si="30">(S29/R29)-1</f>
        <v>2.5168113423643002E-2</v>
      </c>
      <c r="T30" s="230">
        <f t="shared" ref="T30" si="31">(T29/S29)-1</f>
        <v>2.5788855761853746E-2</v>
      </c>
      <c r="U30" s="230">
        <f t="shared" ref="U30" si="32">(U29/T29)-1</f>
        <v>2.6238224982767955E-2</v>
      </c>
      <c r="V30" s="230">
        <f t="shared" ref="V30" si="33">(V29/U29)-1</f>
        <v>2.4069874288657367E-2</v>
      </c>
      <c r="W30" s="246">
        <f t="shared" ref="W30" si="34">(W29/V29)-1</f>
        <v>5.3557881748873548E-3</v>
      </c>
      <c r="X30" s="230">
        <f t="shared" ref="X30" si="35">(X29/W29)-1</f>
        <v>5.2233622147170866E-3</v>
      </c>
      <c r="Y30" s="230">
        <f t="shared" ref="Y30" si="36">(Y29/X29)-1</f>
        <v>5.0928660280329385E-3</v>
      </c>
      <c r="Z30" s="230">
        <f t="shared" ref="Z30" si="37">(Z29/Y29)-1</f>
        <v>5.0670601694333683E-3</v>
      </c>
      <c r="AA30" s="246">
        <f t="shared" ref="AA30" si="38">(AA29/Z29)-1</f>
        <v>5.1516064272110196E-3</v>
      </c>
      <c r="AB30" s="243"/>
    </row>
    <row r="31" spans="1:49" s="97" customFormat="1" x14ac:dyDescent="0.35">
      <c r="B31" s="99" t="s">
        <v>176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-10.88900000000001</v>
      </c>
      <c r="I31" s="217">
        <f t="shared" ref="I31" si="42">I28-I29</f>
        <v>-31.404359752821648</v>
      </c>
      <c r="J31" s="217">
        <f t="shared" ref="J31" si="43">J28-J29</f>
        <v>-31.299870882671769</v>
      </c>
      <c r="K31" s="150">
        <f t="shared" ref="K31:N31" si="44">K28-K29</f>
        <v>-42.7285400271833</v>
      </c>
      <c r="L31" s="239">
        <f t="shared" si="44"/>
        <v>-54.017481243801541</v>
      </c>
      <c r="M31" s="217">
        <f t="shared" si="44"/>
        <v>-56.860234186326835</v>
      </c>
      <c r="N31" s="217">
        <f t="shared" si="44"/>
        <v>-59.498273424301686</v>
      </c>
      <c r="O31" s="150">
        <f t="shared" ref="O31:AA31" si="45">O28-O29</f>
        <v>-64.187821560807578</v>
      </c>
      <c r="P31" s="150">
        <f t="shared" si="45"/>
        <v>-68.649682849032757</v>
      </c>
      <c r="Q31" s="150">
        <f t="shared" si="45"/>
        <v>-73.145039224524623</v>
      </c>
      <c r="R31" s="150">
        <f t="shared" si="45"/>
        <v>-77.637929717547877</v>
      </c>
      <c r="S31" s="150">
        <f t="shared" si="45"/>
        <v>-79.591929938655937</v>
      </c>
      <c r="T31" s="150">
        <f t="shared" si="45"/>
        <v>-81.644514739651527</v>
      </c>
      <c r="U31" s="150">
        <f t="shared" si="45"/>
        <v>-83.786721885999441</v>
      </c>
      <c r="V31" s="150">
        <f t="shared" si="45"/>
        <v>-85.803457748854157</v>
      </c>
      <c r="W31" s="150">
        <f t="shared" si="45"/>
        <v>-86.263002893229896</v>
      </c>
      <c r="X31" s="150">
        <f t="shared" si="45"/>
        <v>-86.71358580307043</v>
      </c>
      <c r="Y31" s="150">
        <f t="shared" si="45"/>
        <v>-87.155206478375817</v>
      </c>
      <c r="Z31" s="150">
        <f t="shared" si="45"/>
        <v>-87.596827153681147</v>
      </c>
      <c r="AA31" s="150">
        <f t="shared" si="45"/>
        <v>-88.048091531449359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175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7">G35-G36</f>
        <v>-34.161000000000058</v>
      </c>
      <c r="H37" s="217">
        <f t="shared" si="47"/>
        <v>-27.260999999999967</v>
      </c>
      <c r="I37" s="217">
        <f t="shared" si="47"/>
        <v>-27.540460525652634</v>
      </c>
      <c r="J37" s="217">
        <f t="shared" si="47"/>
        <v>-27.939190811361868</v>
      </c>
      <c r="K37" s="150">
        <f t="shared" si="47"/>
        <v>-28.310598840321973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175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176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-1.9565613146719585</v>
      </c>
      <c r="I43" s="217">
        <f t="shared" si="49"/>
        <v>-1.9766185999319106</v>
      </c>
      <c r="J43" s="217">
        <f t="shared" si="49"/>
        <v>-2.0052360480081433</v>
      </c>
      <c r="K43" s="150">
        <f t="shared" si="49"/>
        <v>-2.0318925382844242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1470.9965270419113</v>
      </c>
      <c r="L47" s="104">
        <f t="shared" ref="L47:AA47" si="50">K47*(1+L49)</f>
        <v>1502.3965830074708</v>
      </c>
      <c r="M47" s="104">
        <f t="shared" si="50"/>
        <v>1533.7966389730316</v>
      </c>
      <c r="N47" s="104">
        <f t="shared" si="50"/>
        <v>1565.1966949385912</v>
      </c>
      <c r="O47" s="149">
        <f t="shared" si="50"/>
        <v>1578.5108335772602</v>
      </c>
      <c r="P47" s="104">
        <f t="shared" si="50"/>
        <v>1591.8249722159314</v>
      </c>
      <c r="Q47" s="104">
        <f t="shared" si="50"/>
        <v>1605.1391108546004</v>
      </c>
      <c r="R47" s="104">
        <f t="shared" si="50"/>
        <v>1618.4532494932703</v>
      </c>
      <c r="S47" s="149">
        <f t="shared" si="50"/>
        <v>1629.4283263923317</v>
      </c>
      <c r="T47" s="104">
        <f t="shared" si="50"/>
        <v>1640.403403291393</v>
      </c>
      <c r="U47" s="104">
        <f t="shared" si="50"/>
        <v>1651.3784801904544</v>
      </c>
      <c r="V47" s="104">
        <f t="shared" si="50"/>
        <v>1662.3535570895153</v>
      </c>
      <c r="W47" s="149">
        <f t="shared" si="50"/>
        <v>1703.314424689763</v>
      </c>
      <c r="X47" s="104">
        <f t="shared" si="50"/>
        <v>1744.2752922900111</v>
      </c>
      <c r="Y47" s="104">
        <f t="shared" si="50"/>
        <v>1785.236159890258</v>
      </c>
      <c r="Z47" s="104">
        <f t="shared" si="50"/>
        <v>1826.1970274905057</v>
      </c>
      <c r="AA47" s="149">
        <f t="shared" si="50"/>
        <v>1856.7252504367475</v>
      </c>
      <c r="AB47" s="95"/>
    </row>
    <row r="48" spans="1:28" x14ac:dyDescent="0.35">
      <c r="B48" t="s">
        <v>175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272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176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4.0000000001327862E-3</v>
      </c>
      <c r="I50" s="217">
        <f t="shared" ref="I50" si="72">I47-I48</f>
        <v>21.90016870089994</v>
      </c>
      <c r="J50" s="239">
        <f t="shared" ref="J50" si="73">J47-J48</f>
        <v>53.580416839850386</v>
      </c>
      <c r="K50" s="150">
        <f t="shared" ref="K50:AA50" si="74">K47-K48</f>
        <v>54.749097175786346</v>
      </c>
      <c r="L50" s="217">
        <f t="shared" si="74"/>
        <v>55.917777511721852</v>
      </c>
      <c r="M50" s="217">
        <f t="shared" si="74"/>
        <v>57.086457847657584</v>
      </c>
      <c r="N50" s="217">
        <f t="shared" si="74"/>
        <v>58.255138183593317</v>
      </c>
      <c r="O50" s="150">
        <f t="shared" si="74"/>
        <v>58.750677810465277</v>
      </c>
      <c r="P50" s="217">
        <f t="shared" si="74"/>
        <v>59.246217437337464</v>
      </c>
      <c r="Q50" s="217">
        <f t="shared" si="74"/>
        <v>59.741757064209423</v>
      </c>
      <c r="R50" s="217">
        <f t="shared" si="74"/>
        <v>60.237296691081383</v>
      </c>
      <c r="S50" s="150">
        <f t="shared" si="74"/>
        <v>60.645778655934691</v>
      </c>
      <c r="T50" s="217">
        <f t="shared" si="74"/>
        <v>61.054260620788</v>
      </c>
      <c r="U50" s="217">
        <f t="shared" si="74"/>
        <v>61.462742585641308</v>
      </c>
      <c r="V50" s="217">
        <f t="shared" si="74"/>
        <v>61.871224550494389</v>
      </c>
      <c r="W50" s="150">
        <f t="shared" si="74"/>
        <v>63.39574923795908</v>
      </c>
      <c r="X50" s="217">
        <f t="shared" si="74"/>
        <v>64.920273925423999</v>
      </c>
      <c r="Y50" s="217">
        <f t="shared" si="74"/>
        <v>66.444798612888917</v>
      </c>
      <c r="Z50" s="217">
        <f t="shared" si="74"/>
        <v>67.969323300353608</v>
      </c>
      <c r="AA50" s="150">
        <f t="shared" si="74"/>
        <v>69.105554837248519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175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272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176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175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272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2.5539999999999736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175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272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18" sqref="C18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281</v>
      </c>
      <c r="J1" t="s">
        <v>267</v>
      </c>
      <c r="K1" t="s">
        <v>283</v>
      </c>
      <c r="L1" t="s">
        <v>284</v>
      </c>
      <c r="M1" t="s">
        <v>285</v>
      </c>
      <c r="N1" t="s">
        <v>340</v>
      </c>
      <c r="O1" t="s">
        <v>352</v>
      </c>
      <c r="P1" t="s">
        <v>363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-8.7680000000000007</v>
      </c>
      <c r="C4">
        <v>-61.292000000000002</v>
      </c>
      <c r="D4">
        <v>-34.161000000000058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-2.5999999999896772E-2</v>
      </c>
      <c r="C5">
        <v>-10.88900000000001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12.191000475937301</v>
      </c>
      <c r="C6">
        <v>-31.404359752821648</v>
      </c>
      <c r="D6">
        <v>-27.540460525652634</v>
      </c>
      <c r="E6">
        <v>-1.9766185999319106</v>
      </c>
      <c r="F6">
        <v>21.90016870089994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8.0446176857163891</v>
      </c>
      <c r="C7">
        <v>-31.299870882671769</v>
      </c>
      <c r="D7">
        <v>-27.939190811361868</v>
      </c>
      <c r="E7">
        <v>-2.0052360480081433</v>
      </c>
      <c r="F7">
        <v>53.580416839850386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7.459524934636903</v>
      </c>
      <c r="C8">
        <v>-42.7285400271833</v>
      </c>
      <c r="D8">
        <v>-28.310598840321973</v>
      </c>
      <c r="E8">
        <v>-2.0318925382844242</v>
      </c>
      <c r="F8">
        <v>54.749097175786346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6.8744321835573885</v>
      </c>
      <c r="C9">
        <v>-54.017481243801541</v>
      </c>
      <c r="D9">
        <v>0</v>
      </c>
      <c r="E9">
        <v>0</v>
      </c>
      <c r="F9">
        <v>55.917777511721852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47.937274032360534</v>
      </c>
      <c r="C10">
        <v>-56.860234186326835</v>
      </c>
      <c r="D10">
        <v>0</v>
      </c>
      <c r="E10">
        <v>0</v>
      </c>
      <c r="F10">
        <v>57.086457847657584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47.35218128128102</v>
      </c>
      <c r="C11">
        <v>-59.498273424301686</v>
      </c>
      <c r="D11">
        <v>0</v>
      </c>
      <c r="E11">
        <v>0</v>
      </c>
      <c r="F11">
        <v>58.255138183593317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49.245298378709919</v>
      </c>
      <c r="C12">
        <v>-64.187821560807578</v>
      </c>
      <c r="D12">
        <v>0</v>
      </c>
      <c r="E12">
        <v>0</v>
      </c>
      <c r="F12">
        <v>58.750677810465277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48.706029963479324</v>
      </c>
      <c r="C13">
        <v>-68.649682849032757</v>
      </c>
      <c r="D13">
        <v>0</v>
      </c>
      <c r="E13">
        <v>0</v>
      </c>
      <c r="F13">
        <v>59.246217437337464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48.166761548248701</v>
      </c>
      <c r="C14">
        <v>-73.145039224524623</v>
      </c>
      <c r="D14">
        <v>0</v>
      </c>
      <c r="E14">
        <v>0</v>
      </c>
      <c r="F14">
        <v>59.741757064209423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47.627493133018078</v>
      </c>
      <c r="C15">
        <v>-77.637929717547877</v>
      </c>
      <c r="D15">
        <v>0</v>
      </c>
      <c r="E15">
        <v>0</v>
      </c>
      <c r="F15">
        <v>60.237296691081383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47.909170525827903</v>
      </c>
      <c r="C16">
        <v>-79.591929938655937</v>
      </c>
      <c r="D16">
        <v>0</v>
      </c>
      <c r="E16">
        <v>0</v>
      </c>
      <c r="F16">
        <v>60.645778655934691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48.190847918637644</v>
      </c>
      <c r="C17">
        <v>-81.644514739651527</v>
      </c>
      <c r="D17">
        <v>0</v>
      </c>
      <c r="E17">
        <v>0</v>
      </c>
      <c r="F17">
        <v>61.054260620788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48.472525311447384</v>
      </c>
      <c r="C18">
        <v>-83.786721885999441</v>
      </c>
      <c r="D18">
        <v>0</v>
      </c>
      <c r="E18">
        <v>0</v>
      </c>
      <c r="F18">
        <v>61.462742585641308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48.754202704257182</v>
      </c>
      <c r="C19">
        <v>-85.803457748854157</v>
      </c>
      <c r="D19">
        <v>0</v>
      </c>
      <c r="E19">
        <v>0</v>
      </c>
      <c r="F19">
        <v>61.871224550494389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49.478730408519482</v>
      </c>
      <c r="C20">
        <v>-86.263002893229896</v>
      </c>
      <c r="D20">
        <v>0</v>
      </c>
      <c r="E20">
        <v>0</v>
      </c>
      <c r="F20">
        <v>63.39574923795908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50.203258112781867</v>
      </c>
      <c r="C21">
        <v>-86.71358580307043</v>
      </c>
      <c r="D21">
        <v>0</v>
      </c>
      <c r="E21">
        <v>0</v>
      </c>
      <c r="F21">
        <v>64.920273925423999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50.927785817044168</v>
      </c>
      <c r="C22">
        <v>-87.155206478375817</v>
      </c>
      <c r="D22">
        <v>0</v>
      </c>
      <c r="E22">
        <v>0</v>
      </c>
      <c r="F22">
        <v>66.444798612888917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51.652313521306496</v>
      </c>
      <c r="C23">
        <v>-87.596827153681147</v>
      </c>
      <c r="D23">
        <v>0</v>
      </c>
      <c r="E23">
        <v>0</v>
      </c>
      <c r="F23">
        <v>67.969323300353608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52.373839507048018</v>
      </c>
      <c r="C24">
        <v>-88.048091531449359</v>
      </c>
      <c r="D24">
        <v>0</v>
      </c>
      <c r="E24">
        <v>0</v>
      </c>
      <c r="F24">
        <v>69.105554837248519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35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60" t="s">
        <v>203</v>
      </c>
      <c r="B1" s="361"/>
      <c r="C1" s="35"/>
      <c r="I1" s="240"/>
      <c r="J1" s="368" t="s">
        <v>274</v>
      </c>
      <c r="V1" s="352"/>
      <c r="W1" s="352"/>
      <c r="X1" s="352"/>
      <c r="Y1" s="352"/>
    </row>
    <row r="2" spans="1:27" x14ac:dyDescent="0.35">
      <c r="A2" s="362" t="s">
        <v>189</v>
      </c>
      <c r="B2" s="126"/>
      <c r="C2" t="s">
        <v>190</v>
      </c>
      <c r="H2" s="95"/>
      <c r="I2" s="241"/>
      <c r="J2" s="368"/>
    </row>
    <row r="3" spans="1:27" x14ac:dyDescent="0.35">
      <c r="A3" s="363"/>
      <c r="B3" s="127"/>
      <c r="C3" t="s">
        <v>191</v>
      </c>
      <c r="H3" s="95"/>
      <c r="I3" s="241"/>
      <c r="J3" s="368"/>
    </row>
    <row r="4" spans="1:27" x14ac:dyDescent="0.35">
      <c r="A4" s="363"/>
      <c r="B4" s="128"/>
      <c r="C4" t="s">
        <v>192</v>
      </c>
      <c r="H4" s="95"/>
      <c r="I4" s="95"/>
      <c r="J4" s="95"/>
    </row>
    <row r="5" spans="1:27" x14ac:dyDescent="0.35">
      <c r="A5" s="364"/>
      <c r="B5" s="129"/>
      <c r="C5" t="s">
        <v>179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27" s="257" customFormat="1" x14ac:dyDescent="0.35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35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272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35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272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35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272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35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272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281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35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-1.9766185999319106</v>
      </c>
      <c r="F5" s="259">
        <v>98.551231642654102</v>
      </c>
      <c r="G5" s="259">
        <v>850.99060951851379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-111.56838766869976</v>
      </c>
      <c r="C6" s="259">
        <v>792.20394865642345</v>
      </c>
      <c r="D6" s="259">
        <v>-27.939190811361868</v>
      </c>
      <c r="E6" s="259">
        <v>-2.0052360480081433</v>
      </c>
      <c r="F6" s="259">
        <v>134.39780552942921</v>
      </c>
      <c r="G6" s="259">
        <v>902.92646535170434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-103.54871181228123</v>
      </c>
      <c r="C7" s="259">
        <v>778.87705585744209</v>
      </c>
      <c r="D7" s="259">
        <v>-28.310598840321973</v>
      </c>
      <c r="E7" s="259">
        <v>-2.0318925382844242</v>
      </c>
      <c r="F7" s="259">
        <v>141.18377161901594</v>
      </c>
      <c r="G7" s="259">
        <v>923.30179747597185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defaultColWidth="8.81640625" defaultRowHeight="14.5" x14ac:dyDescent="0.35"/>
  <cols>
    <col min="11" max="11" width="9.453125" bestFit="1" customWidth="1"/>
  </cols>
  <sheetData>
    <row r="1" spans="1:11" s="297" customFormat="1" x14ac:dyDescent="0.35">
      <c r="A1" s="297" t="s">
        <v>316</v>
      </c>
      <c r="B1" s="297" t="s">
        <v>317</v>
      </c>
      <c r="C1" s="297" t="s">
        <v>318</v>
      </c>
      <c r="D1" s="297" t="s">
        <v>319</v>
      </c>
      <c r="E1" s="297" t="s">
        <v>320</v>
      </c>
      <c r="F1" s="297" t="s">
        <v>321</v>
      </c>
      <c r="G1" s="297" t="s">
        <v>322</v>
      </c>
      <c r="H1" s="297" t="s">
        <v>323</v>
      </c>
      <c r="I1" s="297" t="s">
        <v>324</v>
      </c>
      <c r="J1" s="297" t="s">
        <v>367</v>
      </c>
      <c r="K1" s="350">
        <v>44286</v>
      </c>
    </row>
    <row r="2" spans="1:11" x14ac:dyDescent="0.35">
      <c r="A2" t="s">
        <v>286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35">
      <c r="A3" t="s">
        <v>287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35">
      <c r="A4" t="s">
        <v>288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35">
      <c r="A5" t="s">
        <v>289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35">
      <c r="A6" t="s">
        <v>290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35">
      <c r="A7" t="s">
        <v>291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35">
      <c r="A8" t="s">
        <v>292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35">
      <c r="A9" t="s">
        <v>293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35">
      <c r="A10" t="s">
        <v>325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35">
      <c r="A11" t="s">
        <v>326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35">
      <c r="A12" t="s">
        <v>295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35">
      <c r="A13" t="s">
        <v>296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35">
      <c r="A14" t="s">
        <v>297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35">
      <c r="A15" t="s">
        <v>298</v>
      </c>
      <c r="H15">
        <v>1078100</v>
      </c>
      <c r="I15">
        <v>15600</v>
      </c>
      <c r="J15">
        <v>5000</v>
      </c>
      <c r="K15">
        <v>1933.7</v>
      </c>
    </row>
    <row r="16" spans="1:11" x14ac:dyDescent="0.35">
      <c r="A16" t="s">
        <v>299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35">
      <c r="A17" t="s">
        <v>300</v>
      </c>
      <c r="H17">
        <v>19100</v>
      </c>
      <c r="I17">
        <v>27000</v>
      </c>
      <c r="J17">
        <v>10800</v>
      </c>
      <c r="K17">
        <v>10.8</v>
      </c>
    </row>
    <row r="18" spans="1:11" x14ac:dyDescent="0.35">
      <c r="A18" t="s">
        <v>301</v>
      </c>
      <c r="H18">
        <v>160900</v>
      </c>
      <c r="I18">
        <v>58400</v>
      </c>
      <c r="J18">
        <v>34500</v>
      </c>
      <c r="K18">
        <v>43</v>
      </c>
    </row>
    <row r="19" spans="1:11" x14ac:dyDescent="0.35">
      <c r="A19" t="s">
        <v>302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35">
      <c r="A20" t="s">
        <v>303</v>
      </c>
      <c r="H20">
        <v>609300</v>
      </c>
      <c r="I20">
        <v>865600</v>
      </c>
      <c r="J20">
        <v>260300</v>
      </c>
      <c r="K20">
        <v>184.6</v>
      </c>
    </row>
    <row r="21" spans="1:11" x14ac:dyDescent="0.35">
      <c r="A21" t="s">
        <v>304</v>
      </c>
      <c r="H21">
        <v>63800</v>
      </c>
      <c r="I21">
        <v>15000</v>
      </c>
      <c r="J21">
        <v>100</v>
      </c>
      <c r="K21">
        <v>38</v>
      </c>
    </row>
    <row r="22" spans="1:11" x14ac:dyDescent="0.35">
      <c r="A22" t="s">
        <v>305</v>
      </c>
      <c r="H22">
        <v>73300</v>
      </c>
      <c r="I22">
        <v>73300</v>
      </c>
      <c r="J22">
        <v>73300</v>
      </c>
      <c r="K22">
        <v>73.3</v>
      </c>
    </row>
    <row r="23" spans="1:11" x14ac:dyDescent="0.35">
      <c r="A23" t="s">
        <v>306</v>
      </c>
      <c r="H23">
        <v>140000</v>
      </c>
      <c r="I23">
        <v>140000</v>
      </c>
      <c r="J23">
        <v>140000</v>
      </c>
      <c r="K23">
        <v>8</v>
      </c>
    </row>
    <row r="24" spans="1:11" x14ac:dyDescent="0.35">
      <c r="A24" t="s">
        <v>307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35">
      <c r="A25" t="s">
        <v>310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35">
      <c r="A26" t="s">
        <v>309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35">
      <c r="A27" t="s">
        <v>311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35">
      <c r="A28" t="s">
        <v>312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35">
      <c r="A29" t="s">
        <v>313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35">
      <c r="A30" t="s">
        <v>314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35">
      <c r="A31" t="s">
        <v>315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35">
      <c r="A32" t="s">
        <v>294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328</v>
      </c>
      <c r="H33">
        <v>277100</v>
      </c>
      <c r="I33">
        <v>228300</v>
      </c>
      <c r="J33">
        <v>213400</v>
      </c>
    </row>
    <row r="34" spans="1:10" x14ac:dyDescent="0.35">
      <c r="A34" t="s">
        <v>308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250</v>
      </c>
      <c r="B1" t="s">
        <v>282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232</v>
      </c>
      <c r="C8" s="160"/>
      <c r="D8" s="161">
        <f>SUMPRODUCT(B5:B6,C5:C6)</f>
        <v>0.45</v>
      </c>
    </row>
    <row r="9" spans="1:16" x14ac:dyDescent="0.35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232</v>
      </c>
      <c r="C8" s="160"/>
      <c r="D8" s="161">
        <f>SUMPRODUCT(B5:B6,C5:C6)</f>
        <v>0.52500000000000002</v>
      </c>
    </row>
    <row r="9" spans="1:16" x14ac:dyDescent="0.35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35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35">
      <c r="A2" s="375" t="s">
        <v>189</v>
      </c>
      <c r="B2" s="107"/>
      <c r="C2" t="s">
        <v>190</v>
      </c>
    </row>
    <row r="3" spans="1:32" x14ac:dyDescent="0.35">
      <c r="A3" s="375"/>
      <c r="B3" s="108"/>
      <c r="C3" t="s">
        <v>191</v>
      </c>
    </row>
    <row r="4" spans="1:32" x14ac:dyDescent="0.35">
      <c r="A4" s="375"/>
      <c r="B4" s="109"/>
      <c r="C4" t="s">
        <v>192</v>
      </c>
    </row>
    <row r="5" spans="1:32" x14ac:dyDescent="0.35">
      <c r="A5" s="375"/>
      <c r="B5" s="98"/>
      <c r="C5" t="s">
        <v>179</v>
      </c>
    </row>
    <row r="7" spans="1:32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182</v>
      </c>
      <c r="B23" s="110"/>
    </row>
    <row r="24" spans="1:12" x14ac:dyDescent="0.35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185</v>
      </c>
      <c r="B31" s="110"/>
    </row>
    <row r="32" spans="1:12" x14ac:dyDescent="0.35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186</v>
      </c>
      <c r="B53" s="105"/>
    </row>
    <row r="54" spans="1:12" x14ac:dyDescent="0.35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187</v>
      </c>
      <c r="B61" s="105"/>
    </row>
    <row r="62" spans="1:12" x14ac:dyDescent="0.35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81" t="s">
        <v>103</v>
      </c>
      <c r="B2" s="381"/>
      <c r="C2" s="381"/>
      <c r="D2" s="381"/>
      <c r="E2" s="381"/>
      <c r="F2" s="381"/>
      <c r="G2" s="381"/>
      <c r="H2" s="381"/>
      <c r="I2" s="381"/>
      <c r="J2" s="381"/>
      <c r="K2" s="77"/>
    </row>
    <row r="3" spans="1:24" x14ac:dyDescent="0.35">
      <c r="A3" s="381" t="s">
        <v>104</v>
      </c>
      <c r="B3" s="381"/>
      <c r="C3" s="381"/>
      <c r="D3" s="381"/>
      <c r="E3" s="381"/>
      <c r="F3" s="381"/>
      <c r="G3" s="381"/>
      <c r="H3" s="381"/>
      <c r="I3" s="381"/>
      <c r="J3" s="381"/>
      <c r="K3" s="77"/>
    </row>
    <row r="4" spans="1:24" ht="15" thickBot="1" x14ac:dyDescent="0.4">
      <c r="A4" s="382"/>
      <c r="B4" s="382"/>
      <c r="C4" s="382"/>
      <c r="D4" s="382"/>
      <c r="E4" s="382"/>
      <c r="F4" s="382"/>
      <c r="G4" s="382"/>
      <c r="H4" s="382"/>
      <c r="I4" s="382"/>
      <c r="J4" s="382"/>
      <c r="K4" s="387" t="s">
        <v>159</v>
      </c>
      <c r="L4" s="387"/>
      <c r="M4" s="387"/>
      <c r="N4" s="387"/>
    </row>
    <row r="5" spans="1:24" x14ac:dyDescent="0.35">
      <c r="A5" s="47"/>
      <c r="B5" s="48"/>
      <c r="C5" s="383" t="s">
        <v>105</v>
      </c>
      <c r="D5" s="384"/>
      <c r="E5" s="384"/>
      <c r="F5" s="384"/>
      <c r="G5" s="384"/>
      <c r="H5" s="384"/>
      <c r="I5" s="384"/>
      <c r="J5" s="385"/>
      <c r="K5" s="78"/>
      <c r="L5" s="386" t="s">
        <v>106</v>
      </c>
      <c r="M5" s="352"/>
      <c r="N5" s="352"/>
    </row>
    <row r="6" spans="1:24" x14ac:dyDescent="0.35">
      <c r="A6" s="1" t="s">
        <v>108</v>
      </c>
      <c r="B6" s="49"/>
      <c r="C6" s="377">
        <v>2020</v>
      </c>
      <c r="D6" s="378"/>
      <c r="E6" s="378"/>
      <c r="F6" s="378"/>
      <c r="G6" s="378"/>
      <c r="H6" s="378"/>
      <c r="I6" s="378"/>
      <c r="J6" s="379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35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35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136</v>
      </c>
    </row>
    <row r="17" spans="3:23" x14ac:dyDescent="0.35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135</v>
      </c>
    </row>
    <row r="21" spans="3:23" x14ac:dyDescent="0.35">
      <c r="C21" s="69" t="s">
        <v>120</v>
      </c>
      <c r="D21" s="69"/>
      <c r="E21" s="69"/>
      <c r="F21" s="70"/>
      <c r="G21" s="67"/>
    </row>
    <row r="22" spans="3:23" x14ac:dyDescent="0.35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35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0" t="s">
        <v>107</v>
      </c>
      <c r="L23" s="380"/>
      <c r="M23" s="380"/>
      <c r="N23" s="380"/>
      <c r="O23" s="35" t="s">
        <v>145</v>
      </c>
      <c r="P23" s="35"/>
      <c r="Q23" s="35"/>
      <c r="R23" s="35"/>
    </row>
    <row r="24" spans="3:23" x14ac:dyDescent="0.35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6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125</v>
      </c>
      <c r="F29">
        <f>557</f>
        <v>557</v>
      </c>
      <c r="G29">
        <v>166</v>
      </c>
      <c r="H29">
        <v>67</v>
      </c>
      <c r="I29" s="376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6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76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6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6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261</v>
      </c>
    </row>
    <row r="37" spans="3:23" x14ac:dyDescent="0.35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368</v>
      </c>
    </row>
    <row r="43" spans="3:23" x14ac:dyDescent="0.35">
      <c r="N43" s="82" t="s">
        <v>143</v>
      </c>
      <c r="O43" s="72">
        <v>15</v>
      </c>
    </row>
    <row r="44" spans="3:23" x14ac:dyDescent="0.35">
      <c r="N44" s="82" t="s">
        <v>142</v>
      </c>
      <c r="O44" s="72">
        <v>10</v>
      </c>
    </row>
    <row r="45" spans="3:23" x14ac:dyDescent="0.35">
      <c r="N45" s="82" t="s">
        <v>141</v>
      </c>
      <c r="O45" s="72">
        <v>5</v>
      </c>
    </row>
    <row r="46" spans="3:23" x14ac:dyDescent="0.35">
      <c r="N46" s="35" t="s">
        <v>139</v>
      </c>
      <c r="O46" s="72">
        <v>2</v>
      </c>
    </row>
    <row r="47" spans="3:23" x14ac:dyDescent="0.35">
      <c r="N47" s="316" t="s">
        <v>252</v>
      </c>
      <c r="O47">
        <v>32</v>
      </c>
    </row>
    <row r="48" spans="3:23" x14ac:dyDescent="0.35">
      <c r="N48" t="s">
        <v>253</v>
      </c>
      <c r="O48">
        <v>36.75</v>
      </c>
    </row>
    <row r="49" spans="14:15" x14ac:dyDescent="0.35">
      <c r="N49" t="s">
        <v>144</v>
      </c>
      <c r="O49">
        <v>47</v>
      </c>
    </row>
    <row r="50" spans="14:15" x14ac:dyDescent="0.35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84</v>
      </c>
    </row>
    <row r="2" spans="1:18" x14ac:dyDescent="0.35">
      <c r="A2" t="s">
        <v>85</v>
      </c>
    </row>
    <row r="4" spans="1:18" x14ac:dyDescent="0.35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89" t="s">
        <v>86</v>
      </c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</row>
    <row r="7" spans="1:18" x14ac:dyDescent="0.35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35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102</v>
      </c>
    </row>
    <row r="19" spans="1:20" x14ac:dyDescent="0.35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90" t="s">
        <v>94</v>
      </c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</row>
    <row r="28" spans="1:20" x14ac:dyDescent="0.35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35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91" t="s">
        <v>98</v>
      </c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</row>
    <row r="38" spans="1:18" ht="17" x14ac:dyDescent="0.35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35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90" t="s">
        <v>100</v>
      </c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</row>
    <row r="49" spans="1:18" x14ac:dyDescent="0.35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35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3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3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3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3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3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3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3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3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2021-05-24T19:03:11Z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