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6-28-2018\"/>
    </mc:Choice>
  </mc:AlternateContent>
  <xr:revisionPtr revIDLastSave="0" documentId="11_A01BFCADCD5E760B6D0B46A2CFB5FFAC6AF8F11D" xr6:coauthVersionLast="40" xr6:coauthVersionMax="40" xr10:uidLastSave="{00000000-0000-0000-0000-000000000000}"/>
  <bookViews>
    <workbookView xWindow="15" yWindow="3900" windowWidth="21600" windowHeight="11385" activeTab="2" xr2:uid="{00000000-000D-0000-FFFF-FFFF00000000}"/>
  </bookViews>
  <sheets>
    <sheet name="MASTER" sheetId="1" r:id="rId1"/>
    <sheet name="HaverPull" sheetId="2" r:id="rId2"/>
    <sheet name="Calculations" sheetId="5" r:id="rId3"/>
    <sheet name="fiscal_impact" sheetId="19" r:id="rId4"/>
    <sheet name="Fiscal_impact_0427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8" i="22" l="1"/>
  <c r="AD41" i="22"/>
  <c r="AD42" i="22"/>
  <c r="AD43" i="22"/>
  <c r="AD44" i="22"/>
  <c r="AD45" i="22"/>
  <c r="AD46" i="22"/>
  <c r="AD47" i="22"/>
  <c r="AD48" i="22"/>
  <c r="AD40" i="22"/>
  <c r="AD49" i="22" s="1"/>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7" i="22" l="1"/>
  <c r="R25" i="22"/>
  <c r="R33" i="22"/>
  <c r="R41" i="22"/>
  <c r="R49" i="22"/>
  <c r="R57" i="22"/>
  <c r="R65" i="22"/>
  <c r="R73" i="22"/>
  <c r="R81" i="22"/>
  <c r="R89" i="22"/>
  <c r="R97" i="22"/>
  <c r="R105" i="22"/>
  <c r="R113" i="22"/>
  <c r="R121" i="22"/>
  <c r="R129" i="22"/>
  <c r="Q10" i="22"/>
  <c r="Q11" i="22"/>
  <c r="Q12" i="22"/>
  <c r="Q13" i="22"/>
  <c r="Q14" i="22"/>
  <c r="Q15" i="22"/>
  <c r="Q16" i="22"/>
  <c r="R16" i="22" s="1"/>
  <c r="Q17" i="22"/>
  <c r="Q18" i="22"/>
  <c r="Q19" i="22"/>
  <c r="Q20" i="22"/>
  <c r="Q21" i="22"/>
  <c r="Q22" i="22"/>
  <c r="Q23" i="22"/>
  <c r="Q24" i="22"/>
  <c r="R24" i="22" s="1"/>
  <c r="Q25" i="22"/>
  <c r="Q26" i="22"/>
  <c r="Q27" i="22"/>
  <c r="Q28" i="22"/>
  <c r="Q29" i="22"/>
  <c r="Q30" i="22"/>
  <c r="Q31" i="22"/>
  <c r="Q32" i="22"/>
  <c r="R32" i="22" s="1"/>
  <c r="Q33" i="22"/>
  <c r="Q34" i="22"/>
  <c r="Q35" i="22"/>
  <c r="Q36" i="22"/>
  <c r="Q37" i="22"/>
  <c r="Q38" i="22"/>
  <c r="Q39" i="22"/>
  <c r="Q40" i="22"/>
  <c r="R40" i="22" s="1"/>
  <c r="Q41" i="22"/>
  <c r="Q42" i="22"/>
  <c r="Q43" i="22"/>
  <c r="Q44" i="22"/>
  <c r="Q45" i="22"/>
  <c r="Q46" i="22"/>
  <c r="Q47" i="22"/>
  <c r="Q48" i="22"/>
  <c r="R48" i="22" s="1"/>
  <c r="Q49" i="22"/>
  <c r="Q50" i="22"/>
  <c r="Q51" i="22"/>
  <c r="Q52" i="22"/>
  <c r="Q53" i="22"/>
  <c r="Q54" i="22"/>
  <c r="Q55" i="22"/>
  <c r="Q56" i="22"/>
  <c r="R56" i="22" s="1"/>
  <c r="Q57" i="22"/>
  <c r="Q58" i="22"/>
  <c r="Q59" i="22"/>
  <c r="Q60" i="22"/>
  <c r="Q61" i="22"/>
  <c r="Q62" i="22"/>
  <c r="Q63" i="22"/>
  <c r="Q64" i="22"/>
  <c r="R64" i="22" s="1"/>
  <c r="Q65" i="22"/>
  <c r="Q66" i="22"/>
  <c r="Q67" i="22"/>
  <c r="Q68" i="22"/>
  <c r="Q69" i="22"/>
  <c r="Q70" i="22"/>
  <c r="Q71" i="22"/>
  <c r="Q72" i="22"/>
  <c r="R72" i="22" s="1"/>
  <c r="Q73" i="22"/>
  <c r="Q74" i="22"/>
  <c r="Q75" i="22"/>
  <c r="Q76" i="22"/>
  <c r="Q77" i="22"/>
  <c r="Q78" i="22"/>
  <c r="Q79" i="22"/>
  <c r="Q80" i="22"/>
  <c r="R80" i="22" s="1"/>
  <c r="Q81" i="22"/>
  <c r="Q82" i="22"/>
  <c r="Q83" i="22"/>
  <c r="Q84" i="22"/>
  <c r="Q85" i="22"/>
  <c r="Q86" i="22"/>
  <c r="Q87" i="22"/>
  <c r="Q88" i="22"/>
  <c r="R88" i="22" s="1"/>
  <c r="Q89" i="22"/>
  <c r="Q90" i="22"/>
  <c r="Q91" i="22"/>
  <c r="Q92" i="22"/>
  <c r="Q93" i="22"/>
  <c r="Q94" i="22"/>
  <c r="Q95" i="22"/>
  <c r="Q96" i="22"/>
  <c r="R96" i="22" s="1"/>
  <c r="Q97" i="22"/>
  <c r="Q98" i="22"/>
  <c r="Q99" i="22"/>
  <c r="Q100" i="22"/>
  <c r="Q101" i="22"/>
  <c r="Q102" i="22"/>
  <c r="Q103" i="22"/>
  <c r="Q104" i="22"/>
  <c r="W104" i="22" s="1"/>
  <c r="Q105" i="22"/>
  <c r="Q106" i="22"/>
  <c r="W106" i="22" s="1"/>
  <c r="Q107" i="22"/>
  <c r="Q108" i="22"/>
  <c r="Q109" i="22"/>
  <c r="W109" i="22" s="1"/>
  <c r="Q110" i="22"/>
  <c r="W110" i="22" s="1"/>
  <c r="Q111" i="22"/>
  <c r="W111" i="22" s="1"/>
  <c r="Q112" i="22"/>
  <c r="W112" i="22" s="1"/>
  <c r="Q113" i="22"/>
  <c r="Q114" i="22"/>
  <c r="W114" i="22" s="1"/>
  <c r="Q115" i="22"/>
  <c r="Q116" i="22"/>
  <c r="Q117" i="22"/>
  <c r="W117" i="22" s="1"/>
  <c r="Q118" i="22"/>
  <c r="W118" i="22" s="1"/>
  <c r="Q119" i="22"/>
  <c r="W119" i="22" s="1"/>
  <c r="Q120" i="22"/>
  <c r="W120" i="22" s="1"/>
  <c r="Q121" i="22"/>
  <c r="Q122" i="22"/>
  <c r="W122" i="22" s="1"/>
  <c r="Q123" i="22"/>
  <c r="Q124" i="22"/>
  <c r="Q125" i="22"/>
  <c r="W125" i="22" s="1"/>
  <c r="Q126" i="22"/>
  <c r="W126" i="22" s="1"/>
  <c r="Q127" i="22"/>
  <c r="W127" i="22" s="1"/>
  <c r="Q128" i="22"/>
  <c r="W128" i="22" s="1"/>
  <c r="Q129" i="22"/>
  <c r="Q130" i="22"/>
  <c r="Q9" i="22"/>
  <c r="R13" i="22" s="1"/>
  <c r="G201" i="2"/>
  <c r="E201" i="2"/>
  <c r="F201" i="2"/>
  <c r="W8" i="22"/>
  <c r="U130" i="22"/>
  <c r="S130" i="22"/>
  <c r="U129" i="22"/>
  <c r="S129" i="22"/>
  <c r="U128" i="22"/>
  <c r="S128" i="22"/>
  <c r="U127" i="22"/>
  <c r="S127" i="22"/>
  <c r="U126" i="22"/>
  <c r="S126" i="22"/>
  <c r="U125" i="22"/>
  <c r="S125" i="22"/>
  <c r="U124" i="22"/>
  <c r="S124" i="22"/>
  <c r="U123" i="22"/>
  <c r="S123" i="22"/>
  <c r="U122" i="22"/>
  <c r="S122" i="22"/>
  <c r="U121" i="22"/>
  <c r="S121" i="22"/>
  <c r="U120" i="22"/>
  <c r="S120" i="22"/>
  <c r="U119" i="22"/>
  <c r="S119" i="22"/>
  <c r="T121" i="22" s="1"/>
  <c r="U118" i="22"/>
  <c r="S118" i="22"/>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U105" i="22"/>
  <c r="S105" i="22"/>
  <c r="U104" i="22"/>
  <c r="S104" i="22"/>
  <c r="U103" i="22"/>
  <c r="S103" i="22"/>
  <c r="U102" i="22"/>
  <c r="S102" i="22"/>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S90" i="22"/>
  <c r="U89" i="22"/>
  <c r="S89" i="22"/>
  <c r="U88" i="22"/>
  <c r="S88" i="22"/>
  <c r="U87" i="22"/>
  <c r="S87" i="22"/>
  <c r="T87" i="22" s="1"/>
  <c r="U86" i="22"/>
  <c r="S86" i="22"/>
  <c r="U85" i="22"/>
  <c r="S85" i="22"/>
  <c r="U84" i="22"/>
  <c r="S84" i="22"/>
  <c r="U83" i="22"/>
  <c r="S83" i="22"/>
  <c r="U82" i="22"/>
  <c r="S82" i="22"/>
  <c r="U81" i="22"/>
  <c r="S81" i="22"/>
  <c r="U80" i="22"/>
  <c r="S80" i="22"/>
  <c r="U79" i="22"/>
  <c r="S79" i="22"/>
  <c r="T81" i="22" s="1"/>
  <c r="U78" i="22"/>
  <c r="S78" i="22"/>
  <c r="U77" i="22"/>
  <c r="S77" i="22"/>
  <c r="U76" i="22"/>
  <c r="S76" i="22"/>
  <c r="U75" i="22"/>
  <c r="S75" i="22"/>
  <c r="U74" i="22"/>
  <c r="S74" i="22"/>
  <c r="U73" i="22"/>
  <c r="S73" i="22"/>
  <c r="U72" i="22"/>
  <c r="S72" i="22"/>
  <c r="U71" i="22"/>
  <c r="S71" i="22"/>
  <c r="U70" i="22"/>
  <c r="S70" i="22"/>
  <c r="U69" i="22"/>
  <c r="S69" i="22"/>
  <c r="U68" i="22"/>
  <c r="S68" i="22"/>
  <c r="U67" i="22"/>
  <c r="S67" i="22"/>
  <c r="U66" i="22"/>
  <c r="S66" i="22"/>
  <c r="U65" i="22"/>
  <c r="S65" i="22"/>
  <c r="U64" i="22"/>
  <c r="S64" i="22"/>
  <c r="U63" i="22"/>
  <c r="S63" i="22"/>
  <c r="U62" i="22"/>
  <c r="S62" i="22"/>
  <c r="U61" i="22"/>
  <c r="S61" i="22"/>
  <c r="U60" i="22"/>
  <c r="S60" i="22"/>
  <c r="U59" i="22"/>
  <c r="S59" i="22"/>
  <c r="U58" i="22"/>
  <c r="S58" i="22"/>
  <c r="U57" i="22"/>
  <c r="S57" i="22"/>
  <c r="U56" i="22"/>
  <c r="S56" i="22"/>
  <c r="U55" i="22"/>
  <c r="S55" i="22"/>
  <c r="U54" i="22"/>
  <c r="S54" i="22"/>
  <c r="U53" i="22"/>
  <c r="S53" i="22"/>
  <c r="U52" i="22"/>
  <c r="S52" i="22"/>
  <c r="U51" i="22"/>
  <c r="S51" i="22"/>
  <c r="U50" i="22"/>
  <c r="S50" i="22"/>
  <c r="U49" i="22"/>
  <c r="S49" i="22"/>
  <c r="U48" i="22"/>
  <c r="S48" i="22"/>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AA24" i="22"/>
  <c r="U24" i="22"/>
  <c r="S24" i="22"/>
  <c r="AA23" i="22"/>
  <c r="U23" i="22"/>
  <c r="S23" i="22"/>
  <c r="AA22" i="22"/>
  <c r="U22" i="22"/>
  <c r="S22" i="22"/>
  <c r="AA21" i="22"/>
  <c r="U21" i="22"/>
  <c r="S21" i="22"/>
  <c r="T23" i="22" s="1"/>
  <c r="AA20" i="22"/>
  <c r="U20" i="22"/>
  <c r="S20" i="22"/>
  <c r="AA19" i="22"/>
  <c r="U19" i="22"/>
  <c r="S19" i="22"/>
  <c r="AA18" i="22"/>
  <c r="U18" i="22"/>
  <c r="V20" i="22" s="1"/>
  <c r="S18" i="22"/>
  <c r="AA17" i="22"/>
  <c r="U17" i="22"/>
  <c r="S17" i="22"/>
  <c r="AA16" i="22"/>
  <c r="U16" i="22"/>
  <c r="S16" i="22"/>
  <c r="AA15" i="22"/>
  <c r="AB18" i="22" s="1"/>
  <c r="U15" i="22"/>
  <c r="S15" i="22"/>
  <c r="AA14" i="22"/>
  <c r="U14" i="22"/>
  <c r="S14" i="22"/>
  <c r="AA13" i="22"/>
  <c r="U13" i="22"/>
  <c r="S13" i="22"/>
  <c r="T15" i="22" s="1"/>
  <c r="AA12" i="22"/>
  <c r="U12" i="22"/>
  <c r="S12" i="22"/>
  <c r="AA11" i="22"/>
  <c r="U11" i="22"/>
  <c r="S11" i="22"/>
  <c r="AA10" i="22"/>
  <c r="U10" i="22"/>
  <c r="S10" i="22"/>
  <c r="AA9" i="22"/>
  <c r="U9" i="22"/>
  <c r="S9" i="22"/>
  <c r="AB11" i="22"/>
  <c r="A74" i="20"/>
  <c r="F74" i="20" s="1"/>
  <c r="R128" i="22" l="1"/>
  <c r="R112" i="22"/>
  <c r="R104" i="22"/>
  <c r="AB13" i="22"/>
  <c r="T18" i="22"/>
  <c r="V23" i="22"/>
  <c r="T50" i="22"/>
  <c r="T82" i="22"/>
  <c r="T86" i="22"/>
  <c r="R127" i="22"/>
  <c r="R119" i="22"/>
  <c r="R111" i="22"/>
  <c r="R103" i="22"/>
  <c r="R95" i="22"/>
  <c r="R87" i="22"/>
  <c r="R79" i="22"/>
  <c r="R71" i="22"/>
  <c r="R63" i="22"/>
  <c r="R55" i="22"/>
  <c r="R47" i="22"/>
  <c r="R39" i="22"/>
  <c r="R31" i="22"/>
  <c r="R23" i="22"/>
  <c r="R15" i="22"/>
  <c r="R126" i="22"/>
  <c r="R118" i="22"/>
  <c r="R110" i="22"/>
  <c r="R102" i="22"/>
  <c r="R94" i="22"/>
  <c r="R86" i="22"/>
  <c r="R78" i="22"/>
  <c r="R70" i="22"/>
  <c r="R62" i="22"/>
  <c r="R54" i="22"/>
  <c r="R46" i="22"/>
  <c r="R38" i="22"/>
  <c r="R30" i="22"/>
  <c r="R22" i="22"/>
  <c r="R14" i="22"/>
  <c r="W132" i="22"/>
  <c r="R120" i="22"/>
  <c r="W124" i="22"/>
  <c r="W116" i="22"/>
  <c r="W108" i="22"/>
  <c r="R125" i="22"/>
  <c r="R117" i="22"/>
  <c r="R109" i="22"/>
  <c r="R101" i="22"/>
  <c r="R93" i="22"/>
  <c r="R85" i="22"/>
  <c r="R77" i="22"/>
  <c r="R69" i="22"/>
  <c r="R61" i="22"/>
  <c r="R53" i="22"/>
  <c r="R45" i="22"/>
  <c r="R37" i="22"/>
  <c r="R29" i="22"/>
  <c r="R21" i="22"/>
  <c r="V16" i="22"/>
  <c r="T19" i="22"/>
  <c r="T27" i="22"/>
  <c r="V107" i="22"/>
  <c r="T127" i="22"/>
  <c r="R130" i="22"/>
  <c r="W123" i="22"/>
  <c r="W115" i="22"/>
  <c r="W107" i="22"/>
  <c r="R124" i="22"/>
  <c r="R116" i="22"/>
  <c r="R108" i="22"/>
  <c r="R100" i="22"/>
  <c r="R92" i="22"/>
  <c r="R84" i="22"/>
  <c r="R76" i="22"/>
  <c r="R68" i="22"/>
  <c r="R60" i="22"/>
  <c r="R52" i="22"/>
  <c r="R44" i="22"/>
  <c r="R36" i="22"/>
  <c r="R28" i="22"/>
  <c r="R20" i="22"/>
  <c r="R12" i="22"/>
  <c r="T92" i="22"/>
  <c r="T104" i="22"/>
  <c r="T108" i="22"/>
  <c r="T120" i="22"/>
  <c r="V123" i="22"/>
  <c r="R132" i="22"/>
  <c r="W130" i="22"/>
  <c r="R123" i="22"/>
  <c r="R115" i="22"/>
  <c r="R107" i="22"/>
  <c r="R99" i="22"/>
  <c r="R91" i="22"/>
  <c r="R83" i="22"/>
  <c r="R75" i="22"/>
  <c r="R67" i="22"/>
  <c r="R59" i="22"/>
  <c r="R51" i="22"/>
  <c r="R43" i="22"/>
  <c r="R35" i="22"/>
  <c r="R27" i="22"/>
  <c r="R19" i="22"/>
  <c r="R11" i="22"/>
  <c r="V52" i="22"/>
  <c r="V60" i="22"/>
  <c r="V68" i="22"/>
  <c r="V76" i="22"/>
  <c r="V88" i="22"/>
  <c r="V92" i="22"/>
  <c r="V104" i="22"/>
  <c r="W129" i="22"/>
  <c r="W121" i="22"/>
  <c r="W113" i="22"/>
  <c r="W105" i="22"/>
  <c r="R9" i="22"/>
  <c r="R122" i="22"/>
  <c r="R114" i="22"/>
  <c r="R106" i="22"/>
  <c r="R98" i="22"/>
  <c r="R90" i="22"/>
  <c r="R82" i="22"/>
  <c r="R74" i="22"/>
  <c r="R66" i="22"/>
  <c r="R58" i="22"/>
  <c r="R50" i="22"/>
  <c r="R42" i="22"/>
  <c r="R34" i="22"/>
  <c r="R26" i="22"/>
  <c r="R18" i="22"/>
  <c r="R10" i="22"/>
  <c r="E74" i="20"/>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A72" i="20"/>
  <c r="F72" i="20" s="1"/>
  <c r="E72" i="20" l="1"/>
  <c r="A71" i="20"/>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6" i="20"/>
  <c r="F27" i="20"/>
  <c r="F34" i="20"/>
  <c r="F35" i="20"/>
  <c r="F40" i="20"/>
  <c r="F42" i="20"/>
  <c r="F43" i="20"/>
  <c r="F50" i="20"/>
  <c r="F51" i="20"/>
  <c r="F58" i="20"/>
  <c r="F59" i="20"/>
  <c r="F66" i="20"/>
  <c r="F67" i="20"/>
  <c r="E3" i="20"/>
  <c r="E4" i="20"/>
  <c r="E5" i="20"/>
  <c r="E10" i="20"/>
  <c r="E11" i="20"/>
  <c r="E13" i="20"/>
  <c r="E18" i="20"/>
  <c r="E19" i="20"/>
  <c r="E20" i="20"/>
  <c r="E21" i="20"/>
  <c r="E26" i="20"/>
  <c r="E27" i="20"/>
  <c r="E29" i="20"/>
  <c r="E34" i="20"/>
  <c r="E35" i="20"/>
  <c r="E36" i="20"/>
  <c r="E37" i="20"/>
  <c r="E42" i="20"/>
  <c r="E43" i="20"/>
  <c r="E45" i="20"/>
  <c r="E50" i="20"/>
  <c r="E51" i="20"/>
  <c r="E52" i="20"/>
  <c r="E58" i="20"/>
  <c r="E59" i="20"/>
  <c r="E61" i="20"/>
  <c r="E66" i="20"/>
  <c r="E67" i="20"/>
  <c r="E68"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D68" i="5"/>
  <c r="C68" i="5"/>
  <c r="C69" i="5" s="1"/>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D69" i="5"/>
  <c r="L41" i="5"/>
  <c r="J41" i="5"/>
  <c r="GV40" i="5"/>
  <c r="C38" i="5"/>
  <c r="GT38" i="5"/>
  <c r="E38" i="5"/>
  <c r="G40" i="5"/>
  <c r="K41" i="5"/>
  <c r="H40" i="5"/>
  <c r="D40" i="5"/>
  <c r="D38" i="5"/>
  <c r="C39" i="5"/>
  <c r="C40" i="5"/>
  <c r="GU40" i="5"/>
  <c r="E41" i="5"/>
  <c r="I41" i="5"/>
  <c r="F41" i="5"/>
  <c r="I40" i="5"/>
  <c r="E39" i="5"/>
  <c r="GV38" i="5"/>
  <c r="G41" i="5"/>
  <c r="D41" i="5"/>
  <c r="H41" i="5"/>
  <c r="M41" i="5"/>
  <c r="F40" i="5"/>
  <c r="E40" i="5"/>
  <c r="C41" i="5"/>
  <c r="GU38" i="5"/>
  <c r="D39" i="5"/>
  <c r="E69" i="5" l="1"/>
  <c r="F70" i="20"/>
  <c r="F25" i="20"/>
  <c r="E60" i="20"/>
  <c r="E44" i="20"/>
  <c r="E28" i="20"/>
  <c r="E12" i="20"/>
  <c r="F41" i="20"/>
  <c r="F57" i="20"/>
  <c r="E69" i="20"/>
  <c r="E53" i="20"/>
  <c r="F56" i="20"/>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P68" i="5" l="1"/>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ER39" i="5"/>
  <c r="FG41" i="5"/>
  <c r="GO39" i="5"/>
  <c r="DO39" i="5"/>
  <c r="Y40" i="5"/>
  <c r="CI40" i="5"/>
  <c r="CB40" i="5"/>
  <c r="GR38" i="5"/>
  <c r="FJ41" i="5"/>
  <c r="EJ41" i="5"/>
  <c r="EW39" i="5"/>
  <c r="DS41" i="5"/>
  <c r="AF39" i="5"/>
  <c r="FS41" i="5"/>
  <c r="GT39" i="5"/>
  <c r="FS40" i="5"/>
  <c r="BA40" i="5"/>
  <c r="FQ40" i="5"/>
  <c r="AA38" i="5"/>
  <c r="BO40" i="5"/>
  <c r="GS38" i="5"/>
  <c r="FY40" i="5"/>
  <c r="DX38" i="5"/>
  <c r="AQ41" i="5"/>
  <c r="CX40" i="5"/>
  <c r="GE39" i="5"/>
  <c r="S41" i="5"/>
  <c r="FO39" i="5"/>
  <c r="DQ41" i="5"/>
  <c r="EN41" i="5"/>
  <c r="GB40" i="5"/>
  <c r="H39" i="5"/>
  <c r="AL38" i="5"/>
  <c r="CI39" i="5"/>
  <c r="CP38" i="5"/>
  <c r="FT39" i="5"/>
  <c r="ES40" i="5"/>
  <c r="EZ39" i="5"/>
  <c r="GH41" i="5"/>
  <c r="DW40" i="5"/>
  <c r="EO38" i="5"/>
  <c r="AK38" i="5"/>
  <c r="DX41" i="5"/>
  <c r="CU41" i="5"/>
  <c r="CM39" i="5"/>
  <c r="CD41" i="5"/>
  <c r="FG39" i="5"/>
  <c r="FJ38" i="5"/>
  <c r="CE39" i="5"/>
  <c r="DV39" i="5"/>
  <c r="AC40" i="5"/>
  <c r="GC38" i="5"/>
  <c r="CB39" i="5"/>
  <c r="AX39" i="5"/>
  <c r="FM40" i="5"/>
  <c r="DB39" i="5"/>
  <c r="K38" i="5"/>
  <c r="CR38" i="5"/>
  <c r="ET39" i="5"/>
  <c r="T41" i="5"/>
  <c r="W39" i="5"/>
  <c r="Q41" i="5"/>
  <c r="AP38" i="5"/>
  <c r="EN38" i="5"/>
  <c r="W38" i="5"/>
  <c r="DF40" i="5"/>
  <c r="CF39" i="5"/>
  <c r="DK41" i="5"/>
  <c r="BI39" i="5"/>
  <c r="FQ41" i="5"/>
  <c r="DO41" i="5"/>
  <c r="CJ40" i="5"/>
  <c r="EF41" i="5"/>
  <c r="CQ38" i="5"/>
  <c r="FZ40" i="5"/>
  <c r="CL41" i="5"/>
  <c r="V39" i="5"/>
  <c r="CD38" i="5"/>
  <c r="EJ40" i="5"/>
  <c r="FM39" i="5"/>
  <c r="DH38" i="5"/>
  <c r="AD40" i="5"/>
  <c r="BC40" i="5"/>
  <c r="BO38" i="5"/>
  <c r="BM40" i="5"/>
  <c r="DT41" i="5"/>
  <c r="K40" i="5"/>
  <c r="BF39" i="5"/>
  <c r="EX41" i="5"/>
  <c r="M39" i="5"/>
  <c r="GH39" i="5"/>
  <c r="AJ41" i="5"/>
  <c r="AB40" i="5"/>
  <c r="GG39" i="5"/>
  <c r="EV39" i="5"/>
  <c r="CL38" i="5"/>
  <c r="EF39" i="5"/>
  <c r="FM38" i="5"/>
  <c r="DE38" i="5"/>
  <c r="T39" i="5"/>
  <c r="FM41" i="5"/>
  <c r="GG40" i="5"/>
  <c r="AV38" i="5"/>
  <c r="FR38" i="5"/>
  <c r="DL39" i="5"/>
  <c r="EN40" i="5"/>
  <c r="GP38" i="5"/>
  <c r="BB38" i="5"/>
  <c r="DY38" i="5"/>
  <c r="AO40" i="5"/>
  <c r="AA41" i="5"/>
  <c r="GU41" i="5"/>
  <c r="EM41" i="5"/>
  <c r="CY41" i="5"/>
  <c r="DA38" i="5"/>
  <c r="GF39" i="5"/>
  <c r="BY40" i="5"/>
  <c r="EV40" i="5"/>
  <c r="BL41" i="5"/>
  <c r="EC38" i="5"/>
  <c r="CT41" i="5"/>
  <c r="EE39" i="5"/>
  <c r="W41" i="5"/>
  <c r="BB41" i="5"/>
  <c r="FT38" i="5"/>
  <c r="CT39" i="5"/>
  <c r="AJ40" i="5"/>
  <c r="X40" i="5"/>
  <c r="GI39" i="5"/>
  <c r="AD41" i="5"/>
  <c r="EB41" i="5"/>
  <c r="CR41" i="5"/>
  <c r="BA39" i="5"/>
  <c r="CG39" i="5"/>
  <c r="EB39" i="5"/>
  <c r="DY39" i="5"/>
  <c r="AN38" i="5"/>
  <c r="EZ41" i="5"/>
  <c r="FG38" i="5"/>
  <c r="V41" i="5"/>
  <c r="ED39" i="5"/>
  <c r="FS38" i="5"/>
  <c r="BZ41" i="5"/>
  <c r="DQ38" i="5"/>
  <c r="AY40" i="5"/>
  <c r="H38" i="5"/>
  <c r="DP40" i="5"/>
  <c r="CL39" i="5"/>
  <c r="FU39" i="5"/>
  <c r="AM39" i="5"/>
  <c r="EK40" i="5"/>
  <c r="BX41" i="5"/>
  <c r="EP41" i="5"/>
  <c r="DF38" i="5"/>
  <c r="AQ38" i="5"/>
  <c r="W40" i="5"/>
  <c r="GN40" i="5"/>
  <c r="GL38" i="5"/>
  <c r="DB38" i="5"/>
  <c r="BF40" i="5"/>
  <c r="BG40" i="5"/>
  <c r="BN39" i="5"/>
  <c r="BE39" i="5"/>
  <c r="EK39" i="5"/>
  <c r="DC41" i="5"/>
  <c r="CK41" i="5"/>
  <c r="CU40" i="5"/>
  <c r="AN41" i="5"/>
  <c r="FP40" i="5"/>
  <c r="BR38" i="5"/>
  <c r="CR40" i="5"/>
  <c r="EQ41" i="5"/>
  <c r="FC38" i="5"/>
  <c r="ER40" i="5"/>
  <c r="Z38" i="5"/>
  <c r="AU41" i="5"/>
  <c r="R40" i="5"/>
  <c r="AZ38" i="5"/>
  <c r="FR41" i="5"/>
  <c r="FD40" i="5"/>
  <c r="DP41" i="5"/>
  <c r="CU38" i="5"/>
  <c r="AD39" i="5"/>
  <c r="CS39" i="5"/>
  <c r="ER41" i="5"/>
  <c r="AE38" i="5"/>
  <c r="CZ38" i="5"/>
  <c r="EG41" i="5"/>
  <c r="BP41" i="5"/>
  <c r="GL39" i="5"/>
  <c r="FN38" i="5"/>
  <c r="DL40" i="5"/>
  <c r="BJ41" i="5"/>
  <c r="N38" i="5"/>
  <c r="ET38" i="5"/>
  <c r="BW38" i="5"/>
  <c r="BC41" i="5"/>
  <c r="BC39" i="5"/>
  <c r="GE38" i="5"/>
  <c r="AB41" i="5"/>
  <c r="AY39" i="5"/>
  <c r="AO39" i="5"/>
  <c r="EF38" i="5"/>
  <c r="CN38" i="5"/>
  <c r="U40" i="5"/>
  <c r="GL41" i="5"/>
  <c r="AL40" i="5"/>
  <c r="BK41" i="5"/>
  <c r="DG38" i="5"/>
  <c r="DC38" i="5"/>
  <c r="AG38" i="5"/>
  <c r="DD38" i="5"/>
  <c r="FF38" i="5"/>
  <c r="EQ38" i="5"/>
  <c r="AE40" i="5"/>
  <c r="EA38" i="5"/>
  <c r="EP38" i="5"/>
  <c r="BD41" i="5"/>
  <c r="AY38" i="5"/>
  <c r="CO38" i="5"/>
  <c r="AJ39" i="5"/>
  <c r="FK39" i="5"/>
  <c r="BV38" i="5"/>
  <c r="EJ39" i="5"/>
  <c r="AK39" i="5"/>
  <c r="BO41" i="5"/>
  <c r="FT41" i="5"/>
  <c r="FS39" i="5"/>
  <c r="BH40" i="5"/>
  <c r="DZ41" i="5"/>
  <c r="CE38" i="5"/>
  <c r="EP40" i="5"/>
  <c r="CP39" i="5"/>
  <c r="FH38" i="5"/>
  <c r="DW41" i="5"/>
  <c r="CZ40" i="5"/>
  <c r="GB38" i="5"/>
  <c r="AR40" i="5"/>
  <c r="GO40" i="5"/>
  <c r="BS40" i="5"/>
  <c r="EG40" i="5"/>
  <c r="GM41" i="5"/>
  <c r="CE41" i="5"/>
  <c r="AC41" i="5"/>
  <c r="FX39" i="5"/>
  <c r="T40" i="5"/>
  <c r="CP40" i="5"/>
  <c r="CX39" i="5"/>
  <c r="GF38" i="5"/>
  <c r="FZ38" i="5"/>
  <c r="AW38" i="5"/>
  <c r="FL38" i="5"/>
  <c r="EH39" i="5"/>
  <c r="AT40" i="5"/>
  <c r="BV41" i="5"/>
  <c r="G39" i="5"/>
  <c r="CH41" i="5"/>
  <c r="DB41" i="5"/>
  <c r="EO41" i="5"/>
  <c r="N39" i="5"/>
  <c r="FF41" i="5"/>
  <c r="AI39" i="5"/>
  <c r="GP39" i="5"/>
  <c r="BM41" i="5"/>
  <c r="BU38" i="5"/>
  <c r="EJ38" i="5"/>
  <c r="FD41" i="5"/>
  <c r="AO38" i="5"/>
  <c r="GJ40" i="5"/>
  <c r="J38" i="5"/>
  <c r="AM40" i="5"/>
  <c r="DS40" i="5"/>
  <c r="DX40" i="5"/>
  <c r="K39" i="5"/>
  <c r="GF40" i="5"/>
  <c r="BW41" i="5"/>
  <c r="FG40" i="5"/>
  <c r="GK39" i="5"/>
  <c r="GI40" i="5"/>
  <c r="GC39" i="5"/>
  <c r="EM38" i="5"/>
  <c r="EH41" i="5"/>
  <c r="P38" i="5"/>
  <c r="AJ38" i="5"/>
  <c r="EL38" i="5"/>
  <c r="GL40" i="5"/>
  <c r="DN40" i="5"/>
  <c r="AW41" i="5"/>
  <c r="EC41" i="5"/>
  <c r="F39" i="5"/>
  <c r="DV38" i="5"/>
  <c r="EG39" i="5"/>
  <c r="GH40" i="5"/>
  <c r="DV40" i="5"/>
  <c r="CF40" i="5"/>
  <c r="DM41" i="5"/>
  <c r="EB40" i="5"/>
  <c r="CN39" i="5"/>
  <c r="EW40" i="5"/>
  <c r="DW39" i="5"/>
  <c r="GT40" i="5"/>
  <c r="AI38" i="5"/>
  <c r="GN38" i="5"/>
  <c r="CC41" i="5"/>
  <c r="ET40" i="5"/>
  <c r="FD38" i="5"/>
  <c r="CO40" i="5"/>
  <c r="O38" i="5"/>
  <c r="AU38" i="5"/>
  <c r="Y41" i="5"/>
  <c r="DD39" i="5"/>
  <c r="AW40" i="5"/>
  <c r="DR39" i="5"/>
  <c r="X39" i="5"/>
  <c r="DB40" i="5"/>
  <c r="CG40" i="5"/>
  <c r="BU41" i="5"/>
  <c r="GO38" i="5"/>
  <c r="FU40" i="5"/>
  <c r="CP41" i="5"/>
  <c r="BJ38" i="5"/>
  <c r="S39" i="5"/>
  <c r="AS39" i="5"/>
  <c r="EI39" i="5"/>
  <c r="BA38" i="5"/>
  <c r="GV41" i="5"/>
  <c r="X41" i="5"/>
  <c r="EY40" i="5"/>
  <c r="FA39" i="5"/>
  <c r="BC38" i="5"/>
  <c r="CF38" i="5"/>
  <c r="FQ39" i="5"/>
  <c r="AT38" i="5"/>
  <c r="FH40" i="5"/>
  <c r="FI39" i="5"/>
  <c r="AS40" i="5"/>
  <c r="BN38" i="5"/>
  <c r="FC39" i="5"/>
  <c r="CE40" i="5"/>
  <c r="GS41" i="5"/>
  <c r="DZ38" i="5"/>
  <c r="FN40" i="5"/>
  <c r="FR40" i="5"/>
  <c r="AZ40" i="5"/>
  <c r="GB39" i="5"/>
  <c r="S38" i="5"/>
  <c r="EA40" i="5"/>
  <c r="AF38" i="5"/>
  <c r="DL41" i="5"/>
  <c r="CM41" i="5"/>
  <c r="EE41" i="5"/>
  <c r="CX41" i="5"/>
  <c r="DA41" i="5"/>
  <c r="FX41" i="5"/>
  <c r="GK41" i="5"/>
  <c r="EY38" i="5"/>
  <c r="CG38" i="5"/>
  <c r="ER38" i="5"/>
  <c r="Q39" i="5"/>
  <c r="Z40" i="5"/>
  <c r="EA41" i="5"/>
  <c r="ED41" i="5"/>
  <c r="BR39" i="5"/>
  <c r="BR40" i="5"/>
  <c r="AR38" i="5"/>
  <c r="AN39" i="5"/>
  <c r="FO41" i="5"/>
  <c r="DZ39" i="5"/>
  <c r="CS41" i="5"/>
  <c r="DI38" i="5"/>
  <c r="DT38" i="5"/>
  <c r="AV39" i="5"/>
  <c r="DR38" i="5"/>
  <c r="BU39" i="5"/>
  <c r="AE41" i="5"/>
  <c r="BL40" i="5"/>
  <c r="EK41" i="5"/>
  <c r="CT40" i="5"/>
  <c r="CO39" i="5"/>
  <c r="DH41" i="5"/>
  <c r="DR41" i="5"/>
  <c r="BI38" i="5"/>
  <c r="GJ41" i="5"/>
  <c r="GA41" i="5"/>
  <c r="ES38" i="5"/>
  <c r="FA41" i="5"/>
  <c r="GM40" i="5"/>
  <c r="GT41" i="5"/>
  <c r="CK38" i="5"/>
  <c r="DA39" i="5"/>
  <c r="R41" i="5"/>
  <c r="AI41" i="5"/>
  <c r="AX41" i="5"/>
  <c r="GD38" i="5"/>
  <c r="FJ40" i="5"/>
  <c r="GC40" i="5"/>
  <c r="BX40" i="5"/>
  <c r="AG40" i="5"/>
  <c r="AC38" i="5"/>
  <c r="FF39" i="5"/>
  <c r="EW41" i="5"/>
  <c r="P40" i="5"/>
  <c r="CX38" i="5"/>
  <c r="DQ39" i="5"/>
  <c r="DP39" i="5"/>
  <c r="CV41" i="5"/>
  <c r="AX40" i="5"/>
  <c r="CH39" i="5"/>
  <c r="DV41" i="5"/>
  <c r="AI40" i="5"/>
  <c r="BO39" i="5"/>
  <c r="GN41" i="5"/>
  <c r="FD39" i="5"/>
  <c r="DI39" i="5"/>
  <c r="CT38" i="5"/>
  <c r="CV38" i="5"/>
  <c r="L38" i="5"/>
  <c r="GJ39" i="5"/>
  <c r="J39" i="5"/>
  <c r="GI41" i="5"/>
  <c r="FI41" i="5"/>
  <c r="FT40" i="5"/>
  <c r="EF40" i="5"/>
  <c r="CL40" i="5"/>
  <c r="EX39" i="5"/>
  <c r="DI41" i="5"/>
  <c r="EZ40" i="5"/>
  <c r="CB38" i="5"/>
  <c r="FL41" i="5"/>
  <c r="EZ38" i="5"/>
  <c r="N41" i="5"/>
  <c r="CW38" i="5"/>
  <c r="BY38" i="5"/>
  <c r="DJ38" i="5"/>
  <c r="EU41" i="5"/>
  <c r="EL41" i="5"/>
  <c r="FC40" i="5"/>
  <c r="CW41" i="5"/>
  <c r="FW38" i="5"/>
  <c r="CJ41" i="5"/>
  <c r="EL39" i="5"/>
  <c r="BT38" i="5"/>
  <c r="BE41" i="5"/>
  <c r="FL39" i="5"/>
  <c r="GA40" i="5"/>
  <c r="BZ38" i="5"/>
  <c r="CM40" i="5"/>
  <c r="FO38" i="5"/>
  <c r="FP41" i="5"/>
  <c r="BZ39" i="5"/>
  <c r="CI38" i="5"/>
  <c r="EK38" i="5"/>
  <c r="EV41" i="5"/>
  <c r="BH41" i="5"/>
  <c r="AZ41" i="5"/>
  <c r="CB41" i="5"/>
  <c r="GE40" i="5"/>
  <c r="CQ41" i="5"/>
  <c r="BA41" i="5"/>
  <c r="EE40" i="5"/>
  <c r="AL39" i="5"/>
  <c r="Z39" i="5"/>
  <c r="FV41" i="5"/>
  <c r="BP39" i="5"/>
  <c r="FV38" i="5"/>
  <c r="GG41" i="5"/>
  <c r="CJ38" i="5"/>
  <c r="EL40" i="5"/>
  <c r="EI41" i="5"/>
  <c r="GI38" i="5"/>
  <c r="FK40" i="5"/>
  <c r="CY38" i="5"/>
  <c r="DG40" i="5"/>
  <c r="BT40" i="5"/>
  <c r="DG41" i="5"/>
  <c r="GG38" i="5"/>
  <c r="CJ39" i="5"/>
  <c r="EU39" i="5"/>
  <c r="DK38" i="5"/>
  <c r="BM38" i="5"/>
  <c r="GM38" i="5"/>
  <c r="J40" i="5"/>
  <c r="EM40" i="5"/>
  <c r="ED40" i="5"/>
  <c r="CZ41" i="5"/>
  <c r="EQ39" i="5"/>
  <c r="GP40" i="5"/>
  <c r="GS40" i="5"/>
  <c r="AQ40" i="5"/>
  <c r="FL40" i="5"/>
  <c r="BL38" i="5"/>
  <c r="EW38" i="5"/>
  <c r="V40" i="5"/>
  <c r="AV40" i="5"/>
  <c r="BQ38" i="5"/>
  <c r="ED38" i="5"/>
  <c r="DX39" i="5"/>
  <c r="AP39" i="5"/>
  <c r="U38" i="5"/>
  <c r="EQ40" i="5"/>
  <c r="FY41" i="5"/>
  <c r="DL38" i="5"/>
  <c r="N40" i="5"/>
  <c r="GR40" i="5"/>
  <c r="BD40" i="5"/>
  <c r="FB41" i="5"/>
  <c r="CC39" i="5"/>
  <c r="FK38" i="5"/>
  <c r="GB41" i="5"/>
  <c r="T38" i="5"/>
  <c r="DA40" i="5"/>
  <c r="DU39" i="5"/>
  <c r="GF41" i="5"/>
  <c r="DD40" i="5"/>
  <c r="DQ40" i="5"/>
  <c r="BQ41" i="5"/>
  <c r="FH39" i="5"/>
  <c r="AP40" i="5"/>
  <c r="DJ39" i="5"/>
  <c r="M40" i="5"/>
  <c r="AF40" i="5"/>
  <c r="EY39" i="5"/>
  <c r="EA39" i="5"/>
  <c r="BF38" i="5"/>
  <c r="CW39" i="5"/>
  <c r="Y38" i="5"/>
  <c r="R39" i="5"/>
  <c r="Q38" i="5"/>
  <c r="DP38" i="5"/>
  <c r="BR41" i="5"/>
  <c r="FJ39" i="5"/>
  <c r="BK38" i="5"/>
  <c r="AG41" i="5"/>
  <c r="BX38" i="5"/>
  <c r="DJ41" i="5"/>
  <c r="GD41" i="5"/>
  <c r="DH39" i="5"/>
  <c r="BV39" i="5"/>
  <c r="GE41" i="5"/>
  <c r="AO41" i="5"/>
  <c r="R38" i="5"/>
  <c r="GK38" i="5"/>
  <c r="BE38" i="5"/>
  <c r="AT41" i="5"/>
  <c r="CG41" i="5"/>
  <c r="EH38" i="5"/>
  <c r="CK40" i="5"/>
  <c r="EO39" i="5"/>
  <c r="DM39" i="5"/>
  <c r="EP39" i="5"/>
  <c r="GQ39" i="5"/>
  <c r="FC41" i="5"/>
  <c r="BD39" i="5"/>
  <c r="AC39" i="5"/>
  <c r="DC40" i="5"/>
  <c r="DN41" i="5"/>
  <c r="EC39" i="5"/>
  <c r="BI41" i="5"/>
  <c r="F38" i="5"/>
  <c r="FA38" i="5"/>
  <c r="AA40" i="5"/>
  <c r="P39" i="5"/>
  <c r="AH40" i="5"/>
  <c r="CD39" i="5"/>
  <c r="DF39" i="5"/>
  <c r="GN39" i="5"/>
  <c r="AB38" i="5"/>
  <c r="BH39" i="5"/>
  <c r="EC40" i="5"/>
  <c r="BV40" i="5"/>
  <c r="AQ39" i="5"/>
  <c r="DM38" i="5"/>
  <c r="EY41" i="5"/>
  <c r="CO41" i="5"/>
  <c r="O39" i="5"/>
  <c r="EG38" i="5"/>
  <c r="GR41" i="5"/>
  <c r="L39" i="5"/>
  <c r="AV41" i="5"/>
  <c r="AD38" i="5"/>
  <c r="AM38" i="5"/>
  <c r="AP41" i="5"/>
  <c r="AL41" i="5"/>
  <c r="BQ40" i="5"/>
  <c r="GK40" i="5"/>
  <c r="DS39" i="5"/>
  <c r="EU38" i="5"/>
  <c r="AH39" i="5"/>
  <c r="CK39" i="5"/>
  <c r="P41" i="5"/>
  <c r="V38" i="5"/>
  <c r="DZ40" i="5"/>
  <c r="FK41" i="5"/>
  <c r="DR40" i="5"/>
  <c r="BG38" i="5"/>
  <c r="BE40" i="5"/>
  <c r="DU40" i="5"/>
  <c r="DE41" i="5"/>
  <c r="CC38" i="5"/>
  <c r="GD39" i="5"/>
  <c r="AW39" i="5"/>
  <c r="BP40" i="5"/>
  <c r="AK41" i="5"/>
  <c r="FU38" i="5"/>
  <c r="DF41" i="5"/>
  <c r="DC39" i="5"/>
  <c r="BJ40" i="5"/>
  <c r="FY38" i="5"/>
  <c r="AR39" i="5"/>
  <c r="CH40" i="5"/>
  <c r="FE40" i="5"/>
  <c r="DI40" i="5"/>
  <c r="CF41" i="5"/>
  <c r="BJ39" i="5"/>
  <c r="GQ41" i="5"/>
  <c r="M38" i="5"/>
  <c r="EU40" i="5"/>
  <c r="AK40" i="5"/>
  <c r="FW41" i="5"/>
  <c r="DW38" i="5"/>
  <c r="GQ40" i="5"/>
  <c r="BY39" i="5"/>
  <c r="FV40" i="5"/>
  <c r="FQ38" i="5"/>
  <c r="BS38" i="5"/>
  <c r="FF40" i="5"/>
  <c r="AX38" i="5"/>
  <c r="U41" i="5"/>
  <c r="CA40" i="5"/>
  <c r="BL39" i="5"/>
  <c r="CY39" i="5"/>
  <c r="CM38" i="5"/>
  <c r="CW40" i="5"/>
  <c r="EX40" i="5"/>
  <c r="DN38" i="5"/>
  <c r="EN39" i="5"/>
  <c r="BP38" i="5"/>
  <c r="EV38" i="5"/>
  <c r="ES41" i="5"/>
  <c r="CV39" i="5"/>
  <c r="FB40" i="5"/>
  <c r="DS38" i="5"/>
  <c r="EM39" i="5"/>
  <c r="ES39" i="5"/>
  <c r="DM40" i="5"/>
  <c r="DY41" i="5"/>
  <c r="DG39" i="5"/>
  <c r="BT41" i="5"/>
  <c r="BT39" i="5"/>
  <c r="CV40" i="5"/>
  <c r="GS39" i="5"/>
  <c r="BN41" i="5"/>
  <c r="BS41" i="5"/>
  <c r="DD41" i="5"/>
  <c r="AZ39" i="5"/>
  <c r="BY41" i="5"/>
  <c r="FP38" i="5"/>
  <c r="DO40" i="5"/>
  <c r="AS41" i="5"/>
  <c r="Y39" i="5"/>
  <c r="BS39" i="5"/>
  <c r="FZ41" i="5"/>
  <c r="CH38" i="5"/>
  <c r="GA38" i="5"/>
  <c r="EI40" i="5"/>
  <c r="CN41" i="5"/>
  <c r="BK39" i="5"/>
  <c r="DK40" i="5"/>
  <c r="FP39" i="5"/>
  <c r="S40" i="5"/>
  <c r="BN40" i="5"/>
  <c r="GP41" i="5"/>
  <c r="CZ39" i="5"/>
  <c r="AM41" i="5"/>
  <c r="AR41" i="5"/>
  <c r="FR39" i="5"/>
  <c r="CA39" i="5"/>
  <c r="FH41" i="5"/>
  <c r="FE39" i="5"/>
  <c r="DT40" i="5"/>
  <c r="BB39" i="5"/>
  <c r="BG39" i="5"/>
  <c r="BF41" i="5"/>
  <c r="CA41" i="5"/>
  <c r="CR39" i="5"/>
  <c r="GO41" i="5"/>
  <c r="CS38" i="5"/>
  <c r="FN39" i="5"/>
  <c r="G38" i="5"/>
  <c r="AT39" i="5"/>
  <c r="FW39" i="5"/>
  <c r="X38" i="5"/>
  <c r="AU39" i="5"/>
  <c r="GM39" i="5"/>
  <c r="BG41" i="5"/>
  <c r="FX40" i="5"/>
  <c r="BW40" i="5"/>
  <c r="BK40" i="5"/>
  <c r="AH38" i="5"/>
  <c r="CQ40" i="5"/>
  <c r="DT39" i="5"/>
  <c r="FY39" i="5"/>
  <c r="GC41" i="5"/>
  <c r="L40" i="5"/>
  <c r="CN40" i="5"/>
  <c r="AH41" i="5"/>
  <c r="EE38" i="5"/>
  <c r="FE38" i="5"/>
  <c r="FI38" i="5"/>
  <c r="GV39" i="5"/>
  <c r="BH38" i="5"/>
  <c r="FI40" i="5"/>
  <c r="FV39" i="5"/>
  <c r="BW39" i="5"/>
  <c r="GD40" i="5"/>
  <c r="AE39" i="5"/>
  <c r="FA40" i="5"/>
  <c r="AU40" i="5"/>
  <c r="DE39" i="5"/>
  <c r="CA38" i="5"/>
  <c r="BQ39" i="5"/>
  <c r="CS40" i="5"/>
  <c r="DE40" i="5"/>
  <c r="AA39" i="5"/>
  <c r="GJ38" i="5"/>
  <c r="DN39" i="5"/>
  <c r="CI41" i="5"/>
  <c r="BI40" i="5"/>
  <c r="FZ39" i="5"/>
  <c r="U39" i="5"/>
  <c r="EO40" i="5"/>
  <c r="FN41" i="5"/>
  <c r="FW40" i="5"/>
  <c r="GR39" i="5"/>
  <c r="Z41" i="5"/>
  <c r="ET41" i="5"/>
  <c r="O41" i="5"/>
  <c r="BD38" i="5"/>
  <c r="FU41" i="5"/>
  <c r="FB39" i="5"/>
  <c r="DY40" i="5"/>
  <c r="DU38" i="5"/>
  <c r="BZ40" i="5"/>
  <c r="CC40" i="5"/>
  <c r="EH40" i="5"/>
  <c r="GQ38" i="5"/>
  <c r="DK39" i="5"/>
  <c r="I38" i="5"/>
  <c r="BB40" i="5"/>
  <c r="O40" i="5"/>
  <c r="DH40" i="5"/>
  <c r="FO40" i="5"/>
  <c r="I39" i="5"/>
  <c r="FB38" i="5"/>
  <c r="CD40" i="5"/>
  <c r="AG39" i="5"/>
  <c r="Q40" i="5"/>
  <c r="BX39" i="5"/>
  <c r="AY41" i="5"/>
  <c r="AF41" i="5"/>
  <c r="GU39" i="5"/>
  <c r="EI38" i="5"/>
  <c r="AS38" i="5"/>
  <c r="FX38" i="5"/>
  <c r="EX38" i="5"/>
  <c r="EB38" i="5"/>
  <c r="DU41" i="5"/>
  <c r="BU40" i="5"/>
  <c r="AB39" i="5"/>
  <c r="DJ40" i="5"/>
  <c r="GA39" i="5"/>
  <c r="CQ39" i="5"/>
  <c r="BM39" i="5"/>
  <c r="GH38" i="5"/>
  <c r="AN40" i="5"/>
  <c r="CU39" i="5"/>
  <c r="DO38" i="5"/>
  <c r="CY40" i="5"/>
  <c r="EL45" i="5" l="1"/>
  <c r="EL46" i="5" s="1"/>
  <c r="EL47" i="5" s="1"/>
  <c r="BD45" i="5"/>
  <c r="BD46" i="5" s="1"/>
  <c r="BD47" i="5" s="1"/>
  <c r="EN45" i="5"/>
  <c r="EN46" i="5" s="1"/>
  <c r="EN47" i="5" s="1"/>
  <c r="DT45" i="5"/>
  <c r="DT46" i="5" s="1"/>
  <c r="DT47" i="5" s="1"/>
  <c r="X45" i="5"/>
  <c r="X46" i="5" s="1"/>
  <c r="X47" i="5" s="1"/>
  <c r="DC45" i="5"/>
  <c r="DC46" i="5" s="1"/>
  <c r="DC47" i="5" s="1"/>
  <c r="FQ45" i="5"/>
  <c r="FQ46" i="5" s="1"/>
  <c r="FQ47" i="5" s="1"/>
  <c r="AK45" i="5"/>
  <c r="AK46" i="5" s="1"/>
  <c r="AK47" i="5" s="1"/>
  <c r="DV45" i="5"/>
  <c r="DV46" i="5" s="1"/>
  <c r="DV47" i="5" s="1"/>
  <c r="K45" i="5"/>
  <c r="K46" i="5" s="1"/>
  <c r="K47" i="5" s="1"/>
  <c r="EO45" i="5"/>
  <c r="EO46" i="5" s="1"/>
  <c r="EO47" i="5" s="1"/>
  <c r="EO51" i="5" s="1"/>
  <c r="EO52" i="5" s="1"/>
  <c r="EO58" i="5" s="1"/>
  <c r="GQ45" i="5"/>
  <c r="GQ46" i="5" s="1"/>
  <c r="GQ47" i="5" s="1"/>
  <c r="DZ45" i="5"/>
  <c r="DZ46" i="5" s="1"/>
  <c r="DZ47" i="5" s="1"/>
  <c r="CG45" i="5"/>
  <c r="CG46" i="5" s="1"/>
  <c r="CG47" i="5" s="1"/>
  <c r="DR45" i="5"/>
  <c r="DR46" i="5" s="1"/>
  <c r="DR47" i="5" s="1"/>
  <c r="CD45" i="5"/>
  <c r="CD46" i="5" s="1"/>
  <c r="CD47" i="5" s="1"/>
  <c r="O45" i="5"/>
  <c r="O46" i="5" s="1"/>
  <c r="O47" i="5" s="1"/>
  <c r="P45" i="5"/>
  <c r="P46" i="5" s="1"/>
  <c r="P47" i="5" s="1"/>
  <c r="DX45" i="5"/>
  <c r="DX46" i="5" s="1"/>
  <c r="DX47" i="5" s="1"/>
  <c r="ES45" i="5"/>
  <c r="ES46" i="5" s="1"/>
  <c r="ES47" i="5" s="1"/>
  <c r="BZ45" i="5"/>
  <c r="BZ46" i="5" s="1"/>
  <c r="BZ47" i="5" s="1"/>
  <c r="CM45" i="5"/>
  <c r="CM46" i="5" s="1"/>
  <c r="CM47" i="5" s="1"/>
  <c r="EA45" i="5"/>
  <c r="EA46" i="5" s="1"/>
  <c r="EA47" i="5" s="1"/>
  <c r="S45" i="5"/>
  <c r="S46" i="5" s="1"/>
  <c r="S47"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EJ45" i="5"/>
  <c r="EJ46" i="5" s="1"/>
  <c r="EJ47" i="5" s="1"/>
  <c r="BO45" i="5"/>
  <c r="BO46" i="5" s="1"/>
  <c r="BO47" i="5" s="1"/>
  <c r="AV45" i="5"/>
  <c r="AV46" i="5" s="1"/>
  <c r="AV47" i="5" s="1"/>
  <c r="AV51" i="5" s="1"/>
  <c r="AV52" i="5" s="1"/>
  <c r="AV58" i="5" s="1"/>
  <c r="AV59" i="5" s="1"/>
  <c r="AV70" i="5" s="1"/>
  <c r="EG45" i="5"/>
  <c r="EG46" i="5" s="1"/>
  <c r="EG47" i="5" s="1"/>
  <c r="U45" i="5"/>
  <c r="U46" i="5" s="1"/>
  <c r="U47" i="5" s="1"/>
  <c r="CT45" i="5"/>
  <c r="CT46" i="5" s="1"/>
  <c r="CT47" i="5" s="1"/>
  <c r="AF45" i="5"/>
  <c r="AF46" i="5" s="1"/>
  <c r="AF47" i="5" s="1"/>
  <c r="DM45" i="5"/>
  <c r="DM46" i="5" s="1"/>
  <c r="DM47" i="5" s="1"/>
  <c r="T45" i="5"/>
  <c r="T46" i="5" s="1"/>
  <c r="T47" i="5" s="1"/>
  <c r="DI45" i="5"/>
  <c r="DI46" i="5" s="1"/>
  <c r="DI47" i="5" s="1"/>
  <c r="BS45" i="5"/>
  <c r="BS46" i="5" s="1"/>
  <c r="BS47" i="5" s="1"/>
  <c r="CS45" i="5"/>
  <c r="CS46" i="5" s="1"/>
  <c r="CS47" i="5" s="1"/>
  <c r="GJ45" i="5"/>
  <c r="GJ46" i="5" s="1"/>
  <c r="GJ47" i="5" s="1"/>
  <c r="GP45" i="5"/>
  <c r="GP46" i="5" s="1"/>
  <c r="GP47" i="5" s="1"/>
  <c r="AP45" i="5"/>
  <c r="AP46" i="5" s="1"/>
  <c r="AP47" i="5" s="1"/>
  <c r="GF45" i="5"/>
  <c r="GF46" i="5" s="1"/>
  <c r="GF47" i="5" s="1"/>
  <c r="AE45" i="5"/>
  <c r="AE46" i="5" s="1"/>
  <c r="AE47" i="5" s="1"/>
  <c r="BJ45" i="5"/>
  <c r="BJ46" i="5" s="1"/>
  <c r="BJ47" i="5" s="1"/>
  <c r="EE45" i="5"/>
  <c r="EE46" i="5" s="1"/>
  <c r="EE47" i="5" s="1"/>
  <c r="F45" i="5"/>
  <c r="F46" i="5" s="1"/>
  <c r="F47" i="5" s="1"/>
  <c r="F51" i="5" s="1"/>
  <c r="F52" i="5" s="1"/>
  <c r="F58" i="5" s="1"/>
  <c r="F59" i="5" s="1"/>
  <c r="F70" i="5" s="1"/>
  <c r="CH45" i="5"/>
  <c r="CH46" i="5" s="1"/>
  <c r="CH47" i="5" s="1"/>
  <c r="FS45" i="5"/>
  <c r="FS46" i="5" s="1"/>
  <c r="FS47" i="5" s="1"/>
  <c r="EB45" i="5"/>
  <c r="EB46" i="5" s="1"/>
  <c r="EB47" i="5" s="1"/>
  <c r="GH45" i="5"/>
  <c r="GH46" i="5" s="1"/>
  <c r="GH47" i="5" s="1"/>
  <c r="GO45" i="5"/>
  <c r="GO46" i="5" s="1"/>
  <c r="GO47" i="5" s="1"/>
  <c r="AW45" i="5"/>
  <c r="AW46" i="5" s="1"/>
  <c r="AW47" i="5" s="1"/>
  <c r="CK45" i="5"/>
  <c r="CK46" i="5" s="1"/>
  <c r="CK47" i="5" s="1"/>
  <c r="CQ45" i="5"/>
  <c r="CQ46" i="5" s="1"/>
  <c r="CQ47" i="5" s="1"/>
  <c r="GB45" i="5"/>
  <c r="GB46" i="5" s="1"/>
  <c r="GB47" i="5" s="1"/>
  <c r="AY45" i="5"/>
  <c r="AY46" i="5" s="1"/>
  <c r="AY47" i="5" s="1"/>
  <c r="AB45" i="5"/>
  <c r="AB46" i="5" s="1"/>
  <c r="AB47" i="5" s="1"/>
  <c r="Y45" i="5"/>
  <c r="Y46" i="5" s="1"/>
  <c r="Y47" i="5" s="1"/>
  <c r="L45" i="5"/>
  <c r="L46" i="5" s="1"/>
  <c r="L47" i="5" s="1"/>
  <c r="EP45" i="5"/>
  <c r="EP46" i="5" s="1"/>
  <c r="EP47" i="5" s="1"/>
  <c r="GE45" i="5"/>
  <c r="GE46" i="5" s="1"/>
  <c r="GE47" i="5" s="1"/>
  <c r="EU45" i="5"/>
  <c r="EU46" i="5" s="1"/>
  <c r="EU47" i="5" s="1"/>
  <c r="BE45" i="5"/>
  <c r="BE46" i="5" s="1"/>
  <c r="BE47" i="5" s="1"/>
  <c r="GL45" i="5"/>
  <c r="GL46" i="5" s="1"/>
  <c r="GL47" i="5" s="1"/>
  <c r="BG45" i="5"/>
  <c r="BG46" i="5" s="1"/>
  <c r="BG47" i="5" s="1"/>
  <c r="BW45" i="5"/>
  <c r="BW46" i="5" s="1"/>
  <c r="BW47" i="5" s="1"/>
  <c r="AM45" i="5"/>
  <c r="AM46" i="5" s="1"/>
  <c r="AM47" i="5" s="1"/>
  <c r="BA45" i="5"/>
  <c r="BA46" i="5" s="1"/>
  <c r="BA47" i="5" s="1"/>
  <c r="M45" i="5"/>
  <c r="M46" i="5" s="1"/>
  <c r="M47" i="5" s="1"/>
  <c r="FZ45" i="5"/>
  <c r="FZ46" i="5" s="1"/>
  <c r="FZ47" i="5" s="1"/>
  <c r="N45" i="5"/>
  <c r="N46" i="5" s="1"/>
  <c r="N47" i="5" s="1"/>
  <c r="BY45" i="5"/>
  <c r="BY46" i="5" s="1"/>
  <c r="BY47" i="5" s="1"/>
  <c r="AS45" i="5"/>
  <c r="AS46" i="5" s="1"/>
  <c r="AS47" i="5" s="1"/>
  <c r="DU45" i="5"/>
  <c r="DU46" i="5" s="1"/>
  <c r="DU47" i="5" s="1"/>
  <c r="FB45" i="5"/>
  <c r="FB46" i="5" s="1"/>
  <c r="FB47" i="5" s="1"/>
  <c r="CC45" i="5"/>
  <c r="CC46" i="5" s="1"/>
  <c r="CC47" i="5" s="1"/>
  <c r="FW45" i="5"/>
  <c r="FW46" i="5" s="1"/>
  <c r="FW47" i="5" s="1"/>
  <c r="FT45" i="5"/>
  <c r="FT46" i="5" s="1"/>
  <c r="FT47" i="5" s="1"/>
  <c r="Q45" i="5"/>
  <c r="Q46" i="5" s="1"/>
  <c r="Q47" i="5" s="1"/>
  <c r="CN45" i="5"/>
  <c r="CN46" i="5" s="1"/>
  <c r="CN47" i="5" s="1"/>
  <c r="CN51" i="5" s="1"/>
  <c r="CN52" i="5" s="1"/>
  <c r="CN58" i="5" s="1"/>
  <c r="CN59" i="5" s="1"/>
  <c r="CN70" i="5" s="1"/>
  <c r="EW45" i="5"/>
  <c r="EW46" i="5" s="1"/>
  <c r="EW47" i="5" s="1"/>
  <c r="BR45" i="5"/>
  <c r="BR46" i="5" s="1"/>
  <c r="BR47" i="5" s="1"/>
  <c r="CU45" i="5"/>
  <c r="CU46" i="5" s="1"/>
  <c r="CU47" i="5" s="1"/>
  <c r="AH45" i="5"/>
  <c r="AH46" i="5" s="1"/>
  <c r="AH47" i="5" s="1"/>
  <c r="FL45" i="5"/>
  <c r="FL46" i="5" s="1"/>
  <c r="FL47" i="5" s="1"/>
  <c r="EC45" i="5"/>
  <c r="EC46" i="5" s="1"/>
  <c r="EC47" i="5" s="1"/>
  <c r="J45" i="5"/>
  <c r="J46" i="5" s="1"/>
  <c r="J47" i="5" s="1"/>
  <c r="FX45" i="5"/>
  <c r="FX46" i="5" s="1"/>
  <c r="FX47" i="5" s="1"/>
  <c r="FF45" i="5"/>
  <c r="FF46" i="5" s="1"/>
  <c r="FF47" i="5" s="1"/>
  <c r="EX45" i="5"/>
  <c r="EX46" i="5" s="1"/>
  <c r="EX47" i="5" s="1"/>
  <c r="AO45" i="5"/>
  <c r="AO46" i="5" s="1"/>
  <c r="AO47" i="5" s="1"/>
  <c r="FM45" i="5"/>
  <c r="FM46" i="5" s="1"/>
  <c r="FM47" i="5" s="1"/>
  <c r="BX45" i="5"/>
  <c r="BX46" i="5" s="1"/>
  <c r="BX47" i="5" s="1"/>
  <c r="BB45" i="5"/>
  <c r="BB46" i="5" s="1"/>
  <c r="BB47" i="5" s="1"/>
  <c r="DL45" i="5"/>
  <c r="DL46" i="5" s="1"/>
  <c r="DL47" i="5" s="1"/>
  <c r="CP45" i="5"/>
  <c r="CP46" i="5" s="1"/>
  <c r="CP47" i="5" s="1"/>
  <c r="EF45" i="5"/>
  <c r="EF46" i="5" s="1"/>
  <c r="EF47" i="5" s="1"/>
  <c r="GR45" i="5"/>
  <c r="GR46" i="5" s="1"/>
  <c r="GR47" i="5" s="1"/>
  <c r="AI45" i="5"/>
  <c r="AI46" i="5" s="1"/>
  <c r="AI47" i="5" s="1"/>
  <c r="AL45" i="5"/>
  <c r="AL46" i="5" s="1"/>
  <c r="AL47" i="5" s="1"/>
  <c r="GI45" i="5"/>
  <c r="GI46" i="5" s="1"/>
  <c r="GI47" i="5" s="1"/>
  <c r="FG45" i="5"/>
  <c r="FG46" i="5" s="1"/>
  <c r="FG47" i="5" s="1"/>
  <c r="BK45" i="5"/>
  <c r="BK46" i="5" s="1"/>
  <c r="BK47"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S45" i="5"/>
  <c r="GS46" i="5" s="1"/>
  <c r="GS47" i="5" s="1"/>
  <c r="GT51" i="5" s="1"/>
  <c r="GT52" i="5" s="1"/>
  <c r="GT58" i="5" s="1"/>
  <c r="GT59" i="5" s="1"/>
  <c r="GT70" i="5" s="1"/>
  <c r="EK45" i="5"/>
  <c r="EK46" i="5" s="1"/>
  <c r="EK47" i="5" s="1"/>
  <c r="G45" i="5"/>
  <c r="G46" i="5" s="1"/>
  <c r="G47" i="5" s="1"/>
  <c r="AD45" i="5"/>
  <c r="AD46" i="5" s="1"/>
  <c r="AD47" i="5" s="1"/>
  <c r="AE51" i="5" s="1"/>
  <c r="AE52" i="5" s="1"/>
  <c r="AE58" i="5" s="1"/>
  <c r="AE59" i="5" s="1"/>
  <c r="AE70"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DA45" i="5"/>
  <c r="DA46" i="5" s="1"/>
  <c r="DA47" i="5" s="1"/>
  <c r="DB45" i="5"/>
  <c r="DB46" i="5" s="1"/>
  <c r="DB47" i="5" s="1"/>
  <c r="FN45" i="5"/>
  <c r="FN46" i="5" s="1"/>
  <c r="FN47" i="5" s="1"/>
  <c r="AG45" i="5"/>
  <c r="AG46" i="5" s="1"/>
  <c r="AG47" i="5" s="1"/>
  <c r="FC45" i="5"/>
  <c r="FC46" i="5" s="1"/>
  <c r="FC47" i="5" s="1"/>
  <c r="DY45" i="5"/>
  <c r="DY46" i="5" s="1"/>
  <c r="DY47" i="5" s="1"/>
  <c r="DY51" i="5" s="1"/>
  <c r="DY52" i="5" s="1"/>
  <c r="DY58" i="5" s="1"/>
  <c r="G8" i="20" s="1"/>
  <c r="DG45" i="5"/>
  <c r="DG46" i="5" s="1"/>
  <c r="DG47" i="5" s="1"/>
  <c r="CR45" i="5"/>
  <c r="CR46" i="5" s="1"/>
  <c r="CR47" i="5" s="1"/>
  <c r="CJ45" i="5"/>
  <c r="CJ46" i="5" s="1"/>
  <c r="CJ47" i="5" s="1"/>
  <c r="BF45" i="5"/>
  <c r="BF46" i="5" s="1"/>
  <c r="BF47" i="5" s="1"/>
  <c r="FA45" i="5"/>
  <c r="FA46" i="5" s="1"/>
  <c r="FA47" i="5" s="1"/>
  <c r="DQ45" i="5"/>
  <c r="DQ46" i="5" s="1"/>
  <c r="DQ47" i="5" s="1"/>
  <c r="AQ45" i="5"/>
  <c r="AQ46" i="5" s="1"/>
  <c r="AQ47" i="5" s="1"/>
  <c r="GA45" i="5"/>
  <c r="GA46" i="5" s="1"/>
  <c r="GA47" i="5" s="1"/>
  <c r="FK45" i="5"/>
  <c r="FK46" i="5" s="1"/>
  <c r="FK47" i="5" s="1"/>
  <c r="FR45" i="5"/>
  <c r="FR46" i="5" s="1"/>
  <c r="FR47" i="5" s="1"/>
  <c r="EZ45" i="5"/>
  <c r="EZ46" i="5" s="1"/>
  <c r="EZ47" i="5" s="1"/>
  <c r="I45" i="5"/>
  <c r="I46" i="5" s="1"/>
  <c r="I47" i="5" s="1"/>
  <c r="FE45" i="5"/>
  <c r="FE46" i="5" s="1"/>
  <c r="FE47" i="5" s="1"/>
  <c r="EY45" i="5"/>
  <c r="EY46" i="5" s="1"/>
  <c r="EY47" i="5" s="1"/>
  <c r="CB45" i="5"/>
  <c r="CB46" i="5" s="1"/>
  <c r="CB47" i="5" s="1"/>
  <c r="BV45" i="5"/>
  <c r="BV46" i="5" s="1"/>
  <c r="BV47" i="5" s="1"/>
  <c r="GM45" i="5"/>
  <c r="GM46" i="5" s="1"/>
  <c r="GM47" i="5" s="1"/>
  <c r="GM51" i="5" s="1"/>
  <c r="GM52" i="5" s="1"/>
  <c r="GM58" i="5" s="1"/>
  <c r="G74" i="20" s="1"/>
  <c r="AN45" i="5"/>
  <c r="AN46" i="5" s="1"/>
  <c r="AN47" i="5" s="1"/>
  <c r="CZ45" i="5"/>
  <c r="CZ46" i="5" s="1"/>
  <c r="CZ47" i="5" s="1"/>
  <c r="CZ51" i="5" s="1"/>
  <c r="CZ52" i="5" s="1"/>
  <c r="CZ58" i="5" s="1"/>
  <c r="CZ59" i="5" s="1"/>
  <c r="CZ70" i="5" s="1"/>
  <c r="H45" i="5"/>
  <c r="H46" i="5" s="1"/>
  <c r="H47" i="5" s="1"/>
  <c r="Z45" i="5"/>
  <c r="Z46" i="5" s="1"/>
  <c r="Z47" i="5" s="1"/>
  <c r="CI45" i="5"/>
  <c r="CI46" i="5" s="1"/>
  <c r="CI47" i="5" s="1"/>
  <c r="AA45" i="5"/>
  <c r="AA46" i="5" s="1"/>
  <c r="AA47" i="5" s="1"/>
  <c r="GG45" i="5"/>
  <c r="GG46" i="5" s="1"/>
  <c r="GG47" i="5" s="1"/>
  <c r="DS45" i="5"/>
  <c r="DS46" i="5" s="1"/>
  <c r="DS47" i="5" s="1"/>
  <c r="EI45" i="5"/>
  <c r="EI46" i="5" s="1"/>
  <c r="EI47" i="5" s="1"/>
  <c r="CE45" i="5"/>
  <c r="CE46" i="5" s="1"/>
  <c r="CE47" i="5" s="1"/>
  <c r="CE51" i="5" s="1"/>
  <c r="CE52" i="5" s="1"/>
  <c r="CE58" i="5" s="1"/>
  <c r="CE59" i="5" s="1"/>
  <c r="CE70" i="5" s="1"/>
  <c r="AC45" i="5"/>
  <c r="AC46" i="5" s="1"/>
  <c r="AC47" i="5" s="1"/>
  <c r="FV45" i="5"/>
  <c r="FV46" i="5" s="1"/>
  <c r="FV47" i="5" s="1"/>
  <c r="BC45" i="5"/>
  <c r="BC46" i="5" s="1"/>
  <c r="BC47" i="5" s="1"/>
  <c r="GN45" i="5"/>
  <c r="GN46" i="5" s="1"/>
  <c r="GN47" i="5" s="1"/>
  <c r="DN45" i="5"/>
  <c r="DN46" i="5" s="1"/>
  <c r="DN47" i="5" s="1"/>
  <c r="V45" i="5"/>
  <c r="V46" i="5" s="1"/>
  <c r="V47" i="5" s="1"/>
  <c r="BI45" i="5"/>
  <c r="BI46" i="5" s="1"/>
  <c r="BI47" i="5" s="1"/>
  <c r="ET45" i="5"/>
  <c r="ET46" i="5" s="1"/>
  <c r="ET47" i="5" s="1"/>
  <c r="ET51" i="5" s="1"/>
  <c r="ET52" i="5" s="1"/>
  <c r="ET58" i="5" s="1"/>
  <c r="ET59" i="5" s="1"/>
  <c r="FJ45" i="5"/>
  <c r="FJ46" i="5" s="1"/>
  <c r="FJ47" i="5" s="1"/>
  <c r="DH45" i="5"/>
  <c r="DH46" i="5" s="1"/>
  <c r="DH47" i="5" s="1"/>
  <c r="DI51" i="5" s="1"/>
  <c r="DI52" i="5" s="1"/>
  <c r="DI58" i="5" s="1"/>
  <c r="DI59" i="5" s="1"/>
  <c r="DI70" i="5" s="1"/>
  <c r="FD45" i="5"/>
  <c r="FD46" i="5" s="1"/>
  <c r="FD47" i="5" s="1"/>
  <c r="GK45" i="5"/>
  <c r="GK46" i="5" s="1"/>
  <c r="GK47" i="5" s="1"/>
  <c r="R45" i="5"/>
  <c r="R46" i="5" s="1"/>
  <c r="R47" i="5" s="1"/>
  <c r="R51" i="5" s="1"/>
  <c r="R52" i="5" s="1"/>
  <c r="R58" i="5" s="1"/>
  <c r="R59" i="5" s="1"/>
  <c r="R70" i="5" s="1"/>
  <c r="BU45" i="5"/>
  <c r="BU46" i="5" s="1"/>
  <c r="BU47" i="5" s="1"/>
  <c r="W45" i="5"/>
  <c r="W46" i="5" s="1"/>
  <c r="W47" i="5" s="1"/>
  <c r="DJ45" i="5"/>
  <c r="DJ46" i="5" s="1"/>
  <c r="DJ47" i="5" s="1"/>
  <c r="EM45" i="5"/>
  <c r="EM46" i="5" s="1"/>
  <c r="EM47" i="5" s="1"/>
  <c r="EM51" i="5" s="1"/>
  <c r="EM52" i="5" s="1"/>
  <c r="EM58" i="5" s="1"/>
  <c r="EM59" i="5" s="1"/>
  <c r="FI45" i="5"/>
  <c r="FI46" i="5" s="1"/>
  <c r="FI47" i="5" s="1"/>
  <c r="BN45" i="5"/>
  <c r="BN46" i="5" s="1"/>
  <c r="BN47" i="5" s="1"/>
  <c r="DW45" i="5"/>
  <c r="DW46" i="5" s="1"/>
  <c r="DW47" i="5" s="1"/>
  <c r="BQ45" i="5"/>
  <c r="BQ46" i="5" s="1"/>
  <c r="BQ47" i="5" s="1"/>
  <c r="BQ51" i="5" s="1"/>
  <c r="BQ52" i="5" s="1"/>
  <c r="BQ58" i="5" s="1"/>
  <c r="BQ59" i="5" s="1"/>
  <c r="CW45" i="5"/>
  <c r="CW46" i="5" s="1"/>
  <c r="CW47" i="5" s="1"/>
  <c r="FY45" i="5"/>
  <c r="FY46" i="5" s="1"/>
  <c r="FY47" i="5" s="1"/>
  <c r="DP45" i="5"/>
  <c r="DP46" i="5" s="1"/>
  <c r="DP47" i="5" s="1"/>
  <c r="FO45" i="5"/>
  <c r="FO46" i="5" s="1"/>
  <c r="FO47" i="5" s="1"/>
  <c r="GD45" i="5"/>
  <c r="GD46" i="5" s="1"/>
  <c r="GD47" i="5" s="1"/>
  <c r="FU45" i="5"/>
  <c r="FU46" i="5" s="1"/>
  <c r="FU47" i="5" s="1"/>
  <c r="FH45" i="5"/>
  <c r="FH46" i="5" s="1"/>
  <c r="FH47" i="5" s="1"/>
  <c r="FH51" i="5" s="1"/>
  <c r="FH52" i="5" s="1"/>
  <c r="FH58" i="5" s="1"/>
  <c r="FH59" i="5" s="1"/>
  <c r="DE45" i="5"/>
  <c r="DE46" i="5" s="1"/>
  <c r="DE47" i="5" s="1"/>
  <c r="DO45" i="5"/>
  <c r="DO46" i="5" s="1"/>
  <c r="DO47" i="5" s="1"/>
  <c r="DF45" i="5"/>
  <c r="DF46" i="5" s="1"/>
  <c r="DF47" i="5" s="1"/>
  <c r="ED45" i="5"/>
  <c r="ED46" i="5" s="1"/>
  <c r="ED47" i="5" s="1"/>
  <c r="FP45" i="5"/>
  <c r="FP46" i="5" s="1"/>
  <c r="FP47" i="5" s="1"/>
  <c r="FP51" i="5" s="1"/>
  <c r="FP52" i="5" s="1"/>
  <c r="FP58" i="5" s="1"/>
  <c r="G51" i="20" s="1"/>
  <c r="EH45" i="5"/>
  <c r="EH46" i="5" s="1"/>
  <c r="EH47" i="5" s="1"/>
  <c r="BL45" i="5"/>
  <c r="BL46" i="5" s="1"/>
  <c r="BL47" i="5" s="1"/>
  <c r="AR45" i="5"/>
  <c r="AR46" i="5" s="1"/>
  <c r="AR47" i="5" s="1"/>
  <c r="AR51" i="5" s="1"/>
  <c r="AR52" i="5" s="1"/>
  <c r="AR58" i="5" s="1"/>
  <c r="AR59" i="5" s="1"/>
  <c r="AR70" i="5" s="1"/>
  <c r="AH51" i="5"/>
  <c r="AH52" i="5" s="1"/>
  <c r="AH58" i="5" s="1"/>
  <c r="AH59" i="5" s="1"/>
  <c r="AH70" i="5" s="1"/>
  <c r="G69" i="5"/>
  <c r="H69" i="5"/>
  <c r="EP51" i="5" l="1"/>
  <c r="EP52" i="5" s="1"/>
  <c r="EP58" i="5" s="1"/>
  <c r="EP59" i="5" s="1"/>
  <c r="GO51" i="5"/>
  <c r="GO52" i="5" s="1"/>
  <c r="GO58" i="5" s="1"/>
  <c r="GO59" i="5" s="1"/>
  <c r="GR67" i="5" s="1"/>
  <c r="GR69" i="5" s="1"/>
  <c r="DW51" i="5"/>
  <c r="DW52" i="5" s="1"/>
  <c r="DW58" i="5" s="1"/>
  <c r="DW59" i="5" s="1"/>
  <c r="EE51" i="5"/>
  <c r="EE52" i="5" s="1"/>
  <c r="EE58" i="5" s="1"/>
  <c r="G14" i="20" s="1"/>
  <c r="DJ51" i="5"/>
  <c r="DJ52" i="5" s="1"/>
  <c r="DJ58" i="5" s="1"/>
  <c r="DJ59" i="5" s="1"/>
  <c r="DJ70" i="5" s="1"/>
  <c r="EZ51" i="5"/>
  <c r="EZ52" i="5" s="1"/>
  <c r="EZ58" i="5" s="1"/>
  <c r="G35" i="20" s="1"/>
  <c r="CK51" i="5"/>
  <c r="CK52" i="5" s="1"/>
  <c r="CK58" i="5" s="1"/>
  <c r="CK59" i="5" s="1"/>
  <c r="CK70" i="5" s="1"/>
  <c r="CV51" i="5"/>
  <c r="CV52" i="5" s="1"/>
  <c r="CV58" i="5" s="1"/>
  <c r="CV59" i="5" s="1"/>
  <c r="CV70" i="5" s="1"/>
  <c r="EX51" i="5"/>
  <c r="EX52" i="5" s="1"/>
  <c r="EX58" i="5" s="1"/>
  <c r="EX59" i="5" s="1"/>
  <c r="EX70" i="5" s="1"/>
  <c r="FC51" i="5"/>
  <c r="FC52" i="5" s="1"/>
  <c r="FC58" i="5" s="1"/>
  <c r="FC59" i="5" s="1"/>
  <c r="DL51" i="5"/>
  <c r="DL52" i="5" s="1"/>
  <c r="DL58" i="5" s="1"/>
  <c r="DL59" i="5" s="1"/>
  <c r="DL70" i="5" s="1"/>
  <c r="O51" i="5"/>
  <c r="O52" i="5" s="1"/>
  <c r="O58" i="5" s="1"/>
  <c r="O59" i="5" s="1"/>
  <c r="O70" i="5" s="1"/>
  <c r="Z51" i="5"/>
  <c r="Z52" i="5" s="1"/>
  <c r="Z58" i="5" s="1"/>
  <c r="Z59" i="5" s="1"/>
  <c r="Z70" i="5" s="1"/>
  <c r="CD51" i="5"/>
  <c r="CD52" i="5" s="1"/>
  <c r="CD58" i="5" s="1"/>
  <c r="CD59" i="5" s="1"/>
  <c r="CD70" i="5" s="1"/>
  <c r="BJ51" i="5"/>
  <c r="BJ52" i="5" s="1"/>
  <c r="BJ58" i="5" s="1"/>
  <c r="BJ59" i="5" s="1"/>
  <c r="BJ70" i="5" s="1"/>
  <c r="GA51" i="5"/>
  <c r="GA52" i="5" s="1"/>
  <c r="GA58" i="5" s="1"/>
  <c r="G62" i="20" s="1"/>
  <c r="GK51" i="5"/>
  <c r="GK52" i="5" s="1"/>
  <c r="GK58" i="5" s="1"/>
  <c r="G72" i="20" s="1"/>
  <c r="U51" i="5"/>
  <c r="U52" i="5" s="1"/>
  <c r="U58" i="5" s="1"/>
  <c r="U59" i="5" s="1"/>
  <c r="U70" i="5" s="1"/>
  <c r="DP51" i="5"/>
  <c r="DP52" i="5" s="1"/>
  <c r="DP58" i="5" s="1"/>
  <c r="DP59" i="5" s="1"/>
  <c r="DP70" i="5" s="1"/>
  <c r="H51" i="5"/>
  <c r="H52" i="5" s="1"/>
  <c r="H58" i="5" s="1"/>
  <c r="H59" i="5" s="1"/>
  <c r="K67" i="5" s="1"/>
  <c r="K69" i="5" s="1"/>
  <c r="GR51" i="5"/>
  <c r="GR52" i="5" s="1"/>
  <c r="GR58" i="5" s="1"/>
  <c r="GR59" i="5" s="1"/>
  <c r="GU67" i="5" s="1"/>
  <c r="GU69" i="5" s="1"/>
  <c r="BR51" i="5"/>
  <c r="BR52" i="5" s="1"/>
  <c r="BR58" i="5" s="1"/>
  <c r="BR59" i="5" s="1"/>
  <c r="BR70" i="5" s="1"/>
  <c r="DU51" i="5"/>
  <c r="DU52" i="5" s="1"/>
  <c r="DU58" i="5" s="1"/>
  <c r="G4" i="20" s="1"/>
  <c r="BW51" i="5"/>
  <c r="BW52" i="5" s="1"/>
  <c r="BW58" i="5" s="1"/>
  <c r="BW59" i="5" s="1"/>
  <c r="BW70" i="5" s="1"/>
  <c r="GI51" i="5"/>
  <c r="GI52" i="5" s="1"/>
  <c r="GI58" i="5" s="1"/>
  <c r="G70" i="20" s="1"/>
  <c r="GG51" i="5"/>
  <c r="GG52" i="5" s="1"/>
  <c r="GG58" i="5" s="1"/>
  <c r="GG59" i="5" s="1"/>
  <c r="D68" i="20" s="1"/>
  <c r="DM51" i="5"/>
  <c r="DM52" i="5" s="1"/>
  <c r="DM58" i="5" s="1"/>
  <c r="DM59" i="5" s="1"/>
  <c r="DM70" i="5" s="1"/>
  <c r="CY51" i="5"/>
  <c r="CY52" i="5" s="1"/>
  <c r="CY58" i="5" s="1"/>
  <c r="CY59" i="5" s="1"/>
  <c r="CY70" i="5" s="1"/>
  <c r="S51" i="5"/>
  <c r="S52" i="5" s="1"/>
  <c r="S58" i="5" s="1"/>
  <c r="S59" i="5" s="1"/>
  <c r="S70" i="5" s="1"/>
  <c r="FZ51" i="5"/>
  <c r="FZ52" i="5" s="1"/>
  <c r="FZ58" i="5" s="1"/>
  <c r="FZ59" i="5" s="1"/>
  <c r="D61" i="20" s="1"/>
  <c r="W51" i="5"/>
  <c r="W52" i="5" s="1"/>
  <c r="W58" i="5" s="1"/>
  <c r="W59" i="5" s="1"/>
  <c r="W70" i="5" s="1"/>
  <c r="EJ51" i="5"/>
  <c r="EJ52" i="5" s="1"/>
  <c r="EJ58" i="5" s="1"/>
  <c r="G19" i="20" s="1"/>
  <c r="AN51" i="5"/>
  <c r="AN52" i="5" s="1"/>
  <c r="AN58" i="5" s="1"/>
  <c r="AN59" i="5" s="1"/>
  <c r="AN70" i="5" s="1"/>
  <c r="CR51" i="5"/>
  <c r="CR52" i="5" s="1"/>
  <c r="CR58" i="5" s="1"/>
  <c r="CR59" i="5" s="1"/>
  <c r="CR70" i="5" s="1"/>
  <c r="AJ51" i="5"/>
  <c r="AJ52" i="5" s="1"/>
  <c r="AJ58" i="5" s="1"/>
  <c r="AJ59" i="5" s="1"/>
  <c r="AJ70" i="5" s="1"/>
  <c r="EL51" i="5"/>
  <c r="EL52" i="5" s="1"/>
  <c r="EL58" i="5" s="1"/>
  <c r="EL59" i="5" s="1"/>
  <c r="D21" i="20" s="1"/>
  <c r="CO51" i="5"/>
  <c r="CO52" i="5" s="1"/>
  <c r="CO58" i="5" s="1"/>
  <c r="CO59" i="5" s="1"/>
  <c r="CO70" i="5" s="1"/>
  <c r="EG51" i="5"/>
  <c r="EG52" i="5" s="1"/>
  <c r="EG58" i="5" s="1"/>
  <c r="G16" i="20" s="1"/>
  <c r="BG51" i="5"/>
  <c r="BG52" i="5" s="1"/>
  <c r="BG58" i="5" s="1"/>
  <c r="BG59" i="5" s="1"/>
  <c r="BG70" i="5" s="1"/>
  <c r="AF51" i="5"/>
  <c r="AF52" i="5" s="1"/>
  <c r="AF58" i="5" s="1"/>
  <c r="AF59" i="5" s="1"/>
  <c r="AF70" i="5" s="1"/>
  <c r="FJ51" i="5"/>
  <c r="FJ52" i="5" s="1"/>
  <c r="FJ58" i="5" s="1"/>
  <c r="FJ59" i="5" s="1"/>
  <c r="FJ70" i="5" s="1"/>
  <c r="FB51" i="5"/>
  <c r="FB52" i="5" s="1"/>
  <c r="FB58" i="5" s="1"/>
  <c r="G37" i="20" s="1"/>
  <c r="AM51" i="5"/>
  <c r="AM52" i="5" s="1"/>
  <c r="AM58" i="5" s="1"/>
  <c r="AM59" i="5" s="1"/>
  <c r="AM70" i="5" s="1"/>
  <c r="AS51" i="5"/>
  <c r="AS52" i="5" s="1"/>
  <c r="AS58" i="5" s="1"/>
  <c r="AS59" i="5" s="1"/>
  <c r="AS70" i="5" s="1"/>
  <c r="FQ51" i="5"/>
  <c r="FQ52" i="5" s="1"/>
  <c r="FQ58" i="5" s="1"/>
  <c r="G52" i="20" s="1"/>
  <c r="FX51" i="5"/>
  <c r="FX52" i="5" s="1"/>
  <c r="FX58" i="5" s="1"/>
  <c r="FX59" i="5" s="1"/>
  <c r="D59" i="20" s="1"/>
  <c r="GP51" i="5"/>
  <c r="GP52" i="5" s="1"/>
  <c r="GP58" i="5" s="1"/>
  <c r="GP59" i="5" s="1"/>
  <c r="GP70" i="5" s="1"/>
  <c r="FR51" i="5"/>
  <c r="FR52" i="5" s="1"/>
  <c r="FR58" i="5" s="1"/>
  <c r="G53" i="20" s="1"/>
  <c r="I67" i="5"/>
  <c r="I69" i="5" s="1"/>
  <c r="EH51" i="5"/>
  <c r="EH52" i="5" s="1"/>
  <c r="EH58" i="5" s="1"/>
  <c r="EH59" i="5" s="1"/>
  <c r="EH70" i="5" s="1"/>
  <c r="AI51" i="5"/>
  <c r="AI52" i="5" s="1"/>
  <c r="AI58" i="5" s="1"/>
  <c r="AI59" i="5" s="1"/>
  <c r="AI70" i="5" s="1"/>
  <c r="EA51" i="5"/>
  <c r="EA52" i="5" s="1"/>
  <c r="EA58" i="5" s="1"/>
  <c r="G10" i="20" s="1"/>
  <c r="BV51" i="5"/>
  <c r="BV52" i="5" s="1"/>
  <c r="BV58" i="5" s="1"/>
  <c r="BV59" i="5" s="1"/>
  <c r="BV70" i="5" s="1"/>
  <c r="V51" i="5"/>
  <c r="V52" i="5" s="1"/>
  <c r="V58" i="5" s="1"/>
  <c r="V59" i="5" s="1"/>
  <c r="V70" i="5" s="1"/>
  <c r="CQ51" i="5"/>
  <c r="CQ52" i="5" s="1"/>
  <c r="CQ58" i="5" s="1"/>
  <c r="CQ59" i="5" s="1"/>
  <c r="CQ70" i="5" s="1"/>
  <c r="BY51" i="5"/>
  <c r="BY52" i="5" s="1"/>
  <c r="BY58" i="5" s="1"/>
  <c r="BY59" i="5" s="1"/>
  <c r="BY70" i="5" s="1"/>
  <c r="GQ51" i="5"/>
  <c r="GQ52" i="5" s="1"/>
  <c r="GQ58" i="5" s="1"/>
  <c r="GQ59" i="5" s="1"/>
  <c r="GT67" i="5" s="1"/>
  <c r="GT69" i="5" s="1"/>
  <c r="CU51" i="5"/>
  <c r="CU52" i="5" s="1"/>
  <c r="CU58" i="5" s="1"/>
  <c r="CU59" i="5" s="1"/>
  <c r="CU70" i="5" s="1"/>
  <c r="DC51" i="5"/>
  <c r="DC52" i="5" s="1"/>
  <c r="DC58" i="5" s="1"/>
  <c r="DC59" i="5" s="1"/>
  <c r="DC70" i="5" s="1"/>
  <c r="BT51" i="5"/>
  <c r="BT52" i="5" s="1"/>
  <c r="BT58" i="5" s="1"/>
  <c r="BT59" i="5" s="1"/>
  <c r="BT70" i="5" s="1"/>
  <c r="BB51" i="5"/>
  <c r="BB52" i="5" s="1"/>
  <c r="BB58" i="5" s="1"/>
  <c r="BB59" i="5" s="1"/>
  <c r="BB70" i="5" s="1"/>
  <c r="I51" i="5"/>
  <c r="I52" i="5" s="1"/>
  <c r="I58" i="5" s="1"/>
  <c r="I59" i="5" s="1"/>
  <c r="L67" i="5" s="1"/>
  <c r="L69" i="5" s="1"/>
  <c r="AD51" i="5"/>
  <c r="AD52" i="5" s="1"/>
  <c r="AD58" i="5" s="1"/>
  <c r="AD59" i="5" s="1"/>
  <c r="AD70" i="5" s="1"/>
  <c r="FF51" i="5"/>
  <c r="FF52" i="5" s="1"/>
  <c r="FF58" i="5" s="1"/>
  <c r="FF59" i="5" s="1"/>
  <c r="D41" i="20" s="1"/>
  <c r="CB51" i="5"/>
  <c r="CB52" i="5" s="1"/>
  <c r="CB58" i="5" s="1"/>
  <c r="CB59" i="5" s="1"/>
  <c r="CB70" i="5" s="1"/>
  <c r="AK51" i="5"/>
  <c r="AK52" i="5" s="1"/>
  <c r="AK58" i="5" s="1"/>
  <c r="AK59" i="5" s="1"/>
  <c r="AK70" i="5" s="1"/>
  <c r="FK51" i="5"/>
  <c r="FK52" i="5" s="1"/>
  <c r="FK58" i="5" s="1"/>
  <c r="G46" i="20" s="1"/>
  <c r="BK51" i="5"/>
  <c r="BK52" i="5" s="1"/>
  <c r="BK58" i="5" s="1"/>
  <c r="BK59" i="5" s="1"/>
  <c r="BK70" i="5" s="1"/>
  <c r="J51" i="5"/>
  <c r="J52" i="5" s="1"/>
  <c r="J58" i="5" s="1"/>
  <c r="J59" i="5" s="1"/>
  <c r="M67" i="5" s="1"/>
  <c r="M69" i="5" s="1"/>
  <c r="Q51" i="5"/>
  <c r="Q52" i="5" s="1"/>
  <c r="Q58" i="5" s="1"/>
  <c r="Q59" i="5" s="1"/>
  <c r="Q70" i="5" s="1"/>
  <c r="BE51" i="5"/>
  <c r="BE52" i="5" s="1"/>
  <c r="BE58" i="5" s="1"/>
  <c r="BE59" i="5" s="1"/>
  <c r="BE70" i="5" s="1"/>
  <c r="BO51" i="5"/>
  <c r="BO52" i="5" s="1"/>
  <c r="BO58" i="5" s="1"/>
  <c r="BO59" i="5" s="1"/>
  <c r="BO70" i="5" s="1"/>
  <c r="FI51" i="5"/>
  <c r="FI52" i="5" s="1"/>
  <c r="FI58" i="5" s="1"/>
  <c r="G44" i="20" s="1"/>
  <c r="DX51" i="5"/>
  <c r="DX52" i="5" s="1"/>
  <c r="DX58" i="5" s="1"/>
  <c r="DX59" i="5" s="1"/>
  <c r="D7" i="20" s="1"/>
  <c r="FD51" i="5"/>
  <c r="FD52" i="5" s="1"/>
  <c r="FD58" i="5" s="1"/>
  <c r="FD59" i="5" s="1"/>
  <c r="D39" i="20" s="1"/>
  <c r="CX51" i="5"/>
  <c r="CX52" i="5" s="1"/>
  <c r="CX58" i="5" s="1"/>
  <c r="CX59" i="5" s="1"/>
  <c r="CX70" i="5" s="1"/>
  <c r="GE51" i="5"/>
  <c r="GE52" i="5" s="1"/>
  <c r="GE58" i="5" s="1"/>
  <c r="G66" i="20" s="1"/>
  <c r="FO51" i="5"/>
  <c r="FO52" i="5" s="1"/>
  <c r="FO58" i="5" s="1"/>
  <c r="FO59" i="5" s="1"/>
  <c r="D50" i="20" s="1"/>
  <c r="AW51" i="5"/>
  <c r="AW52" i="5" s="1"/>
  <c r="AW58" i="5" s="1"/>
  <c r="AW59" i="5" s="1"/>
  <c r="AW70" i="5" s="1"/>
  <c r="EK51" i="5"/>
  <c r="EK52" i="5" s="1"/>
  <c r="EK58" i="5" s="1"/>
  <c r="G20" i="20" s="1"/>
  <c r="CP51" i="5"/>
  <c r="CP52" i="5" s="1"/>
  <c r="CP58" i="5" s="1"/>
  <c r="CP59" i="5" s="1"/>
  <c r="CP70" i="5" s="1"/>
  <c r="FE51" i="5"/>
  <c r="FE52" i="5" s="1"/>
  <c r="FE58" i="5" s="1"/>
  <c r="G40" i="20" s="1"/>
  <c r="BF51" i="5"/>
  <c r="BF52" i="5" s="1"/>
  <c r="BF58" i="5" s="1"/>
  <c r="BF59" i="5" s="1"/>
  <c r="BF70" i="5" s="1"/>
  <c r="GL51" i="5"/>
  <c r="GL52" i="5" s="1"/>
  <c r="GL58" i="5" s="1"/>
  <c r="GL59" i="5" s="1"/>
  <c r="D73" i="20" s="1"/>
  <c r="AA51" i="5"/>
  <c r="AA52" i="5" s="1"/>
  <c r="AA58" i="5" s="1"/>
  <c r="AA59" i="5" s="1"/>
  <c r="AA70" i="5" s="1"/>
  <c r="CM51" i="5"/>
  <c r="CM52" i="5" s="1"/>
  <c r="CM58" i="5" s="1"/>
  <c r="CM59" i="5" s="1"/>
  <c r="CM70" i="5" s="1"/>
  <c r="FT51" i="5"/>
  <c r="FT52" i="5" s="1"/>
  <c r="FT58" i="5" s="1"/>
  <c r="FT59" i="5" s="1"/>
  <c r="FT70" i="5" s="1"/>
  <c r="CT51" i="5"/>
  <c r="CT52" i="5" s="1"/>
  <c r="CT58" i="5" s="1"/>
  <c r="CT59" i="5" s="1"/>
  <c r="CT70" i="5" s="1"/>
  <c r="DT51" i="5"/>
  <c r="DT52" i="5" s="1"/>
  <c r="DT58" i="5" s="1"/>
  <c r="DT59" i="5" s="1"/>
  <c r="D3" i="20" s="1"/>
  <c r="DE51" i="5"/>
  <c r="DE52" i="5" s="1"/>
  <c r="DE58" i="5" s="1"/>
  <c r="DE59" i="5" s="1"/>
  <c r="DE70" i="5" s="1"/>
  <c r="DO51" i="5"/>
  <c r="DO52" i="5" s="1"/>
  <c r="DO58" i="5" s="1"/>
  <c r="DO59" i="5" s="1"/>
  <c r="DO70" i="5" s="1"/>
  <c r="GB51" i="5"/>
  <c r="GB52" i="5" s="1"/>
  <c r="GB58" i="5" s="1"/>
  <c r="GB59" i="5" s="1"/>
  <c r="D63" i="20" s="1"/>
  <c r="CH51" i="5"/>
  <c r="CH52" i="5" s="1"/>
  <c r="CH58" i="5" s="1"/>
  <c r="CH59" i="5" s="1"/>
  <c r="CH70" i="5" s="1"/>
  <c r="BZ51" i="5"/>
  <c r="BZ52" i="5" s="1"/>
  <c r="BZ58" i="5" s="1"/>
  <c r="BZ59" i="5" s="1"/>
  <c r="BZ70" i="5" s="1"/>
  <c r="X51" i="5"/>
  <c r="X52" i="5" s="1"/>
  <c r="X58" i="5" s="1"/>
  <c r="X59" i="5" s="1"/>
  <c r="X70" i="5" s="1"/>
  <c r="AO51" i="5"/>
  <c r="AO52" i="5" s="1"/>
  <c r="AO58" i="5" s="1"/>
  <c r="AO59" i="5" s="1"/>
  <c r="AO70" i="5" s="1"/>
  <c r="FG51" i="5"/>
  <c r="FG52" i="5" s="1"/>
  <c r="FG58" i="5" s="1"/>
  <c r="G42" i="20" s="1"/>
  <c r="FN51" i="5"/>
  <c r="FN52" i="5" s="1"/>
  <c r="FN58" i="5" s="1"/>
  <c r="FN59" i="5" s="1"/>
  <c r="D49" i="20" s="1"/>
  <c r="EI51" i="5"/>
  <c r="EI52" i="5" s="1"/>
  <c r="EI58" i="5" s="1"/>
  <c r="G18" i="20" s="1"/>
  <c r="CL51" i="5"/>
  <c r="CL52" i="5" s="1"/>
  <c r="CL58" i="5" s="1"/>
  <c r="CL59" i="5" s="1"/>
  <c r="CL70" i="5" s="1"/>
  <c r="BA51" i="5"/>
  <c r="BA52" i="5" s="1"/>
  <c r="BA58" i="5" s="1"/>
  <c r="BA59" i="5" s="1"/>
  <c r="BA70" i="5" s="1"/>
  <c r="P51" i="5"/>
  <c r="P52" i="5" s="1"/>
  <c r="P58" i="5" s="1"/>
  <c r="P59" i="5" s="1"/>
  <c r="P70" i="5" s="1"/>
  <c r="AY51" i="5"/>
  <c r="AY52" i="5" s="1"/>
  <c r="AY58" i="5" s="1"/>
  <c r="AY59" i="5" s="1"/>
  <c r="AY70" i="5" s="1"/>
  <c r="AT51" i="5"/>
  <c r="AT52" i="5" s="1"/>
  <c r="AT58" i="5" s="1"/>
  <c r="AT59" i="5" s="1"/>
  <c r="AT70" i="5" s="1"/>
  <c r="AZ51" i="5"/>
  <c r="AZ52" i="5" s="1"/>
  <c r="AZ58" i="5" s="1"/>
  <c r="AZ59" i="5" s="1"/>
  <c r="AZ70" i="5" s="1"/>
  <c r="AB51" i="5"/>
  <c r="AB52" i="5" s="1"/>
  <c r="AB58" i="5" s="1"/>
  <c r="AB59" i="5" s="1"/>
  <c r="AB70" i="5" s="1"/>
  <c r="EC51" i="5"/>
  <c r="EC52" i="5" s="1"/>
  <c r="EC58" i="5" s="1"/>
  <c r="EC59" i="5" s="1"/>
  <c r="D12" i="20"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DS70" i="5" s="1"/>
  <c r="GN51" i="5"/>
  <c r="GN52" i="5" s="1"/>
  <c r="GN58" i="5" s="1"/>
  <c r="GN59" i="5" s="1"/>
  <c r="GQ67" i="5" s="1"/>
  <c r="GQ6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G58" i="20"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CF70" i="5" s="1"/>
  <c r="G24" i="20"/>
  <c r="EO59" i="5"/>
  <c r="EO70" i="5" s="1"/>
  <c r="GH51" i="5"/>
  <c r="GH52" i="5" s="1"/>
  <c r="GH58" i="5" s="1"/>
  <c r="GH59" i="5" s="1"/>
  <c r="DQ51" i="5"/>
  <c r="DQ52" i="5" s="1"/>
  <c r="DQ58" i="5" s="1"/>
  <c r="DQ59" i="5" s="1"/>
  <c r="DQ70" i="5" s="1"/>
  <c r="BH51" i="5"/>
  <c r="BH52" i="5" s="1"/>
  <c r="BH58" i="5" s="1"/>
  <c r="BH59" i="5" s="1"/>
  <c r="BH70" i="5" s="1"/>
  <c r="AL51" i="5"/>
  <c r="AL52" i="5" s="1"/>
  <c r="AL58" i="5" s="1"/>
  <c r="AL5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67" i="20" s="1"/>
  <c r="DN51" i="5"/>
  <c r="DN52" i="5" s="1"/>
  <c r="DN58" i="5" s="1"/>
  <c r="DN59" i="5" s="1"/>
  <c r="DN70" i="5" s="1"/>
  <c r="EE59" i="5"/>
  <c r="EE70" i="5" s="1"/>
  <c r="GD51" i="5"/>
  <c r="GD52" i="5" s="1"/>
  <c r="GD58" i="5" s="1"/>
  <c r="GD59" i="5" s="1"/>
  <c r="D65" i="20" s="1"/>
  <c r="DH51" i="5"/>
  <c r="DH52" i="5" s="1"/>
  <c r="DH58" i="5" s="1"/>
  <c r="DH59" i="5" s="1"/>
  <c r="DH70" i="5" s="1"/>
  <c r="FA51" i="5"/>
  <c r="FA52" i="5" s="1"/>
  <c r="FA58" i="5" s="1"/>
  <c r="FM51" i="5"/>
  <c r="FM52" i="5" s="1"/>
  <c r="FM58" i="5" s="1"/>
  <c r="ED51" i="5"/>
  <c r="ED52" i="5" s="1"/>
  <c r="ED58" i="5" s="1"/>
  <c r="ED59" i="5" s="1"/>
  <c r="D13" i="20" s="1"/>
  <c r="BM51" i="5"/>
  <c r="BM52" i="5" s="1"/>
  <c r="BM58" i="5" s="1"/>
  <c r="BM59" i="5" s="1"/>
  <c r="BM70" i="5" s="1"/>
  <c r="FV51" i="5"/>
  <c r="FV52" i="5" s="1"/>
  <c r="FV58" i="5" s="1"/>
  <c r="FV59" i="5" s="1"/>
  <c r="D57" i="20" s="1"/>
  <c r="DV51" i="5"/>
  <c r="DV52" i="5" s="1"/>
  <c r="DV58" i="5" s="1"/>
  <c r="G64" i="20"/>
  <c r="GR70" i="5"/>
  <c r="G25" i="20"/>
  <c r="G43" i="20"/>
  <c r="EZ59" i="5"/>
  <c r="EZ70" i="5" s="1"/>
  <c r="EQ59" i="5"/>
  <c r="EQ70" i="5" s="1"/>
  <c r="G28" i="20"/>
  <c r="G29" i="20"/>
  <c r="FP59" i="5"/>
  <c r="FP70" i="5" s="1"/>
  <c r="G38" i="20"/>
  <c r="GM59" i="5"/>
  <c r="GO70" i="5"/>
  <c r="G22" i="20"/>
  <c r="BQ70" i="5"/>
  <c r="G6" i="20"/>
  <c r="DY59" i="5"/>
  <c r="D8" i="20" s="1"/>
  <c r="GC70" i="5"/>
  <c r="EM70" i="5"/>
  <c r="FC70" i="5"/>
  <c r="D38" i="20"/>
  <c r="FH70" i="5"/>
  <c r="D25" i="20"/>
  <c r="ES70" i="5"/>
  <c r="D29" i="20"/>
  <c r="D43" i="20"/>
  <c r="D64" i="20"/>
  <c r="D22" i="20"/>
  <c r="ET70" i="5"/>
  <c r="D28" i="20"/>
  <c r="EP70" i="5"/>
  <c r="D6" i="20"/>
  <c r="DW70" i="5"/>
  <c r="D33" i="20" l="1"/>
  <c r="D45" i="20"/>
  <c r="G33" i="20"/>
  <c r="DT70" i="5"/>
  <c r="FX70" i="5"/>
  <c r="EA59" i="5"/>
  <c r="EA70" i="5" s="1"/>
  <c r="J70" i="5"/>
  <c r="GA59" i="5"/>
  <c r="GA70" i="5" s="1"/>
  <c r="GK59" i="5"/>
  <c r="GK70" i="5" s="1"/>
  <c r="FZ70" i="5"/>
  <c r="FQ59" i="5"/>
  <c r="FQ70" i="5" s="1"/>
  <c r="EL70" i="5"/>
  <c r="G73" i="20"/>
  <c r="K70" i="5"/>
  <c r="GL70" i="5"/>
  <c r="G21" i="20"/>
  <c r="H70" i="5"/>
  <c r="G59" i="20"/>
  <c r="DU59" i="5"/>
  <c r="D4" i="20" s="1"/>
  <c r="G61" i="20"/>
  <c r="EG59" i="5"/>
  <c r="EG70" i="5" s="1"/>
  <c r="GF70" i="5"/>
  <c r="GG70" i="5"/>
  <c r="G45" i="20"/>
  <c r="GS67" i="5"/>
  <c r="GS69" i="5" s="1"/>
  <c r="FR59" i="5"/>
  <c r="G68" i="20"/>
  <c r="FB59" i="5"/>
  <c r="D37" i="20" s="1"/>
  <c r="DX70" i="5"/>
  <c r="FF70" i="5"/>
  <c r="EJ59" i="5"/>
  <c r="EJ70" i="5" s="1"/>
  <c r="GI59" i="5"/>
  <c r="D70" i="20" s="1"/>
  <c r="G13" i="20"/>
  <c r="G7" i="20"/>
  <c r="G49" i="20"/>
  <c r="AN67" i="5"/>
  <c r="AN69" i="5" s="1"/>
  <c r="D17" i="20"/>
  <c r="G17" i="20"/>
  <c r="AK67" i="5"/>
  <c r="AK69" i="5" s="1"/>
  <c r="FE59" i="5"/>
  <c r="D40" i="20" s="1"/>
  <c r="I70" i="5"/>
  <c r="G2" i="20"/>
  <c r="FD70" i="5"/>
  <c r="G63" i="20"/>
  <c r="GQ70" i="5"/>
  <c r="CQ67" i="5"/>
  <c r="CQ69" i="5" s="1"/>
  <c r="G41" i="20"/>
  <c r="AF67" i="5"/>
  <c r="AF69" i="5" s="1"/>
  <c r="CY67" i="5"/>
  <c r="CY69" i="5" s="1"/>
  <c r="DM67" i="5"/>
  <c r="DM69" i="5" s="1"/>
  <c r="CR67" i="5"/>
  <c r="CR69" i="5" s="1"/>
  <c r="BN67" i="5"/>
  <c r="BN69" i="5" s="1"/>
  <c r="FK59" i="5"/>
  <c r="D46" i="20" s="1"/>
  <c r="BB67" i="5"/>
  <c r="BB69" i="5" s="1"/>
  <c r="FW59" i="5"/>
  <c r="D55" i="20"/>
  <c r="GB70" i="5"/>
  <c r="CE67" i="5"/>
  <c r="CE69" i="5" s="1"/>
  <c r="GE59" i="5"/>
  <c r="D66" i="20" s="1"/>
  <c r="EU59" i="5"/>
  <c r="D30" i="20" s="1"/>
  <c r="G50" i="20"/>
  <c r="N70" i="5"/>
  <c r="GD70" i="5"/>
  <c r="DN67" i="5"/>
  <c r="DN69" i="5" s="1"/>
  <c r="FI59" i="5"/>
  <c r="FI70" i="5" s="1"/>
  <c r="BG67" i="5"/>
  <c r="BG69" i="5" s="1"/>
  <c r="FO70" i="5"/>
  <c r="R67" i="5"/>
  <c r="R69" i="5" s="1"/>
  <c r="ED70" i="5"/>
  <c r="G3" i="20"/>
  <c r="G67" i="20"/>
  <c r="ER59" i="5"/>
  <c r="ER70" i="5" s="1"/>
  <c r="S67" i="5"/>
  <c r="S69" i="5" s="1"/>
  <c r="G39" i="20"/>
  <c r="DZ70" i="5"/>
  <c r="Y67" i="5"/>
  <c r="Y69" i="5" s="1"/>
  <c r="G55" i="20"/>
  <c r="CP67" i="5"/>
  <c r="CP69" i="5" s="1"/>
  <c r="BE67" i="5"/>
  <c r="BE69" i="5" s="1"/>
  <c r="EK59" i="5"/>
  <c r="D20" i="20" s="1"/>
  <c r="AO67" i="5"/>
  <c r="AO69" i="5" s="1"/>
  <c r="BS67" i="5"/>
  <c r="BS69" i="5" s="1"/>
  <c r="X67" i="5"/>
  <c r="X69" i="5" s="1"/>
  <c r="CN67" i="5"/>
  <c r="CN69" i="5" s="1"/>
  <c r="CD67" i="5"/>
  <c r="CD69" i="5" s="1"/>
  <c r="EC70" i="5"/>
  <c r="AT67" i="5"/>
  <c r="AT69" i="5" s="1"/>
  <c r="AD67" i="5"/>
  <c r="AD69" i="5" s="1"/>
  <c r="Z67" i="5"/>
  <c r="Z69" i="5" s="1"/>
  <c r="EI59" i="5"/>
  <c r="EI70" i="5" s="1"/>
  <c r="CB67" i="5"/>
  <c r="CB69" i="5" s="1"/>
  <c r="BM67" i="5"/>
  <c r="BM69" i="5" s="1"/>
  <c r="G12" i="20"/>
  <c r="FN70" i="5"/>
  <c r="CX67" i="5"/>
  <c r="CX69" i="5" s="1"/>
  <c r="CW67" i="5"/>
  <c r="CW69" i="5" s="1"/>
  <c r="CZ67" i="5"/>
  <c r="CZ69" i="5" s="1"/>
  <c r="D2" i="20"/>
  <c r="AE67" i="5"/>
  <c r="AE69" i="5" s="1"/>
  <c r="AC67" i="5"/>
  <c r="AC69" i="5" s="1"/>
  <c r="CM67" i="5"/>
  <c r="CM69" i="5" s="1"/>
  <c r="CO67" i="5"/>
  <c r="CO69" i="5" s="1"/>
  <c r="J67" i="5"/>
  <c r="J69" i="5" s="1"/>
  <c r="GN70" i="5"/>
  <c r="P67" i="5"/>
  <c r="P69" i="5" s="1"/>
  <c r="FG59" i="5"/>
  <c r="FG70" i="5" s="1"/>
  <c r="AA67" i="5"/>
  <c r="AA69" i="5" s="1"/>
  <c r="CK67" i="5"/>
  <c r="CK69" i="5" s="1"/>
  <c r="BL67" i="5"/>
  <c r="BL69" i="5" s="1"/>
  <c r="GV67" i="5"/>
  <c r="GV69" i="5" s="1"/>
  <c r="AB67" i="5"/>
  <c r="AB69" i="5" s="1"/>
  <c r="CC67" i="5"/>
  <c r="CC69" i="5" s="1"/>
  <c r="AJ67" i="5"/>
  <c r="AJ69" i="5" s="1"/>
  <c r="EB59" i="5"/>
  <c r="EC67" i="5" s="1"/>
  <c r="EC69" i="5" s="1"/>
  <c r="FS59" i="5"/>
  <c r="FS70" i="5" s="1"/>
  <c r="G9" i="20"/>
  <c r="D14"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DT69" i="5" s="1"/>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G31" i="20"/>
  <c r="CI67" i="5"/>
  <c r="CI69" i="5" s="1"/>
  <c r="CF67" i="5"/>
  <c r="CF69" i="5" s="1"/>
  <c r="L70" i="5"/>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FA67" i="5" s="1"/>
  <c r="G36" i="20"/>
  <c r="G5" i="20"/>
  <c r="DV59" i="5"/>
  <c r="DX67" i="5" s="1"/>
  <c r="DX69" i="5" s="1"/>
  <c r="DG67" i="5"/>
  <c r="DG69" i="5" s="1"/>
  <c r="EF59" i="5"/>
  <c r="G15" i="20"/>
  <c r="DF67" i="5"/>
  <c r="DF69" i="5" s="1"/>
  <c r="DQ67" i="5"/>
  <c r="DQ69" i="5" s="1"/>
  <c r="AM67" i="5"/>
  <c r="AM69" i="5" s="1"/>
  <c r="G57" i="20"/>
  <c r="G65" i="20"/>
  <c r="AL67" i="5"/>
  <c r="AL69" i="5" s="1"/>
  <c r="FV70" i="5"/>
  <c r="BO67" i="5"/>
  <c r="BO69" i="5" s="1"/>
  <c r="DL67" i="5"/>
  <c r="DL69" i="5" s="1"/>
  <c r="DD67" i="5"/>
  <c r="DD69" i="5" s="1"/>
  <c r="DH67" i="5"/>
  <c r="DH69" i="5" s="1"/>
  <c r="D35" i="20"/>
  <c r="D26" i="20"/>
  <c r="D51" i="20"/>
  <c r="D10" i="20"/>
  <c r="DZ67" i="5"/>
  <c r="B9" i="20" s="1"/>
  <c r="GM70" i="5"/>
  <c r="D74" i="20"/>
  <c r="D52" i="20"/>
  <c r="GO67" i="5"/>
  <c r="GO69" i="5" s="1"/>
  <c r="GP67" i="5"/>
  <c r="GP69" i="5" s="1"/>
  <c r="EA67" i="5"/>
  <c r="EA69" i="5" s="1"/>
  <c r="DY70" i="5"/>
  <c r="D69" i="20"/>
  <c r="GH70" i="5"/>
  <c r="D19" i="20" l="1"/>
  <c r="D62" i="20"/>
  <c r="GC67" i="5"/>
  <c r="B64" i="20" s="1"/>
  <c r="GD67" i="5"/>
  <c r="GD69" i="5" s="1"/>
  <c r="D72" i="20"/>
  <c r="GN67" i="5"/>
  <c r="GN69" i="5" s="1"/>
  <c r="DU67" i="5"/>
  <c r="DU69" i="5" s="1"/>
  <c r="FQ67" i="5"/>
  <c r="FQ69" i="5" s="1"/>
  <c r="DU70" i="5"/>
  <c r="FR67" i="5"/>
  <c r="B53" i="20" s="1"/>
  <c r="FB70" i="5"/>
  <c r="D16" i="20"/>
  <c r="GI70" i="5"/>
  <c r="GI67" i="5"/>
  <c r="B70" i="20" s="1"/>
  <c r="D32" i="20"/>
  <c r="FF67" i="5"/>
  <c r="FF69" i="5" s="1"/>
  <c r="EG67" i="5"/>
  <c r="B16" i="20" s="1"/>
  <c r="FT67" i="5"/>
  <c r="FT69" i="5" s="1"/>
  <c r="EE67" i="5"/>
  <c r="EE69" i="5" s="1"/>
  <c r="FR70" i="5"/>
  <c r="GG67" i="5"/>
  <c r="GG69" i="5" s="1"/>
  <c r="EB67" i="5"/>
  <c r="EB69" i="5" s="1"/>
  <c r="GE67" i="5"/>
  <c r="B66" i="20" s="1"/>
  <c r="D53" i="20"/>
  <c r="GE70" i="5"/>
  <c r="D44" i="20"/>
  <c r="FE67" i="5"/>
  <c r="FE69" i="5" s="1"/>
  <c r="FE70" i="5"/>
  <c r="ER67" i="5"/>
  <c r="ER69" i="5" s="1"/>
  <c r="EV67" i="5"/>
  <c r="B31" i="20" s="1"/>
  <c r="B3" i="20"/>
  <c r="FK70" i="5"/>
  <c r="GB67" i="5"/>
  <c r="GB69" i="5" s="1"/>
  <c r="FY70" i="5"/>
  <c r="EU70" i="5"/>
  <c r="EK70" i="5"/>
  <c r="FY67" i="5"/>
  <c r="FY69" i="5" s="1"/>
  <c r="FK67" i="5"/>
  <c r="FK69" i="5" s="1"/>
  <c r="D71" i="20"/>
  <c r="EM67" i="5"/>
  <c r="B22" i="20" s="1"/>
  <c r="FZ67" i="5"/>
  <c r="B61" i="20" s="1"/>
  <c r="GF67" i="5"/>
  <c r="GF69" i="5" s="1"/>
  <c r="FG67" i="5"/>
  <c r="FG69" i="5" s="1"/>
  <c r="ET67" i="5"/>
  <c r="ET69" i="5" s="1"/>
  <c r="GH67" i="5"/>
  <c r="GH69" i="5" s="1"/>
  <c r="EU67" i="5"/>
  <c r="EU69" i="5" s="1"/>
  <c r="FJ67" i="5"/>
  <c r="B45" i="20" s="1"/>
  <c r="D27" i="20"/>
  <c r="ES67" i="5"/>
  <c r="B28" i="20" s="1"/>
  <c r="FW70" i="5"/>
  <c r="D58" i="20"/>
  <c r="B25" i="20"/>
  <c r="DV67" i="5"/>
  <c r="B5" i="20" s="1"/>
  <c r="FM67" i="5"/>
  <c r="B48" i="20" s="1"/>
  <c r="EZ67" i="5"/>
  <c r="B35" i="20" s="1"/>
  <c r="D11" i="20"/>
  <c r="D18" i="20"/>
  <c r="FL67" i="5"/>
  <c r="FL69" i="5" s="1"/>
  <c r="ED67" i="5"/>
  <c r="B13" i="20" s="1"/>
  <c r="D42" i="20"/>
  <c r="D34" i="20"/>
  <c r="EL67" i="5"/>
  <c r="EL69" i="5" s="1"/>
  <c r="EB70" i="5"/>
  <c r="EK67" i="5"/>
  <c r="EK69" i="5" s="1"/>
  <c r="GL67" i="5"/>
  <c r="B73" i="20" s="1"/>
  <c r="EJ67" i="5"/>
  <c r="B19" i="20" s="1"/>
  <c r="GA67" i="5"/>
  <c r="GA69" i="5" s="1"/>
  <c r="D54" i="20"/>
  <c r="FN67" i="5"/>
  <c r="FN69" i="5" s="1"/>
  <c r="FI67" i="5"/>
  <c r="FI69" i="5" s="1"/>
  <c r="FV67" i="5"/>
  <c r="FV69" i="5" s="1"/>
  <c r="FU67" i="5"/>
  <c r="B56" i="20" s="1"/>
  <c r="FS67" i="5"/>
  <c r="B54" i="20" s="1"/>
  <c r="FH67" i="5"/>
  <c r="FH69" i="5" s="1"/>
  <c r="EY67" i="5"/>
  <c r="EY69" i="5" s="1"/>
  <c r="B2" i="20"/>
  <c r="EW67" i="5"/>
  <c r="EW69" i="5" s="1"/>
  <c r="EN67" i="5"/>
  <c r="B23" i="20" s="1"/>
  <c r="FX67" i="5"/>
  <c r="FW67" i="5"/>
  <c r="D56" i="20"/>
  <c r="FU70" i="5"/>
  <c r="EQ67" i="5"/>
  <c r="B26" i="20" s="1"/>
  <c r="D23" i="20"/>
  <c r="DY67" i="5"/>
  <c r="B8" i="20" s="1"/>
  <c r="EN70" i="5"/>
  <c r="EO67" i="5"/>
  <c r="B24" i="20" s="1"/>
  <c r="GJ67" i="5"/>
  <c r="GJ69" i="5" s="1"/>
  <c r="DW67" i="5"/>
  <c r="B6" i="20" s="1"/>
  <c r="EX67" i="5"/>
  <c r="B33" i="20" s="1"/>
  <c r="D31" i="20"/>
  <c r="EV70" i="5"/>
  <c r="GM67" i="5"/>
  <c r="GM69" i="5" s="1"/>
  <c r="D47" i="20"/>
  <c r="FL70" i="5"/>
  <c r="GK67" i="5"/>
  <c r="B72" i="20" s="1"/>
  <c r="B36" i="20"/>
  <c r="FA69" i="5"/>
  <c r="FB67" i="5"/>
  <c r="B37" i="20" s="1"/>
  <c r="FA70" i="5"/>
  <c r="D36" i="20"/>
  <c r="D15" i="20"/>
  <c r="EH67" i="5"/>
  <c r="EF70" i="5"/>
  <c r="EF67" i="5"/>
  <c r="FD67" i="5"/>
  <c r="B39" i="20" s="1"/>
  <c r="EI67" i="5"/>
  <c r="DV70" i="5"/>
  <c r="D5" i="20"/>
  <c r="FC67" i="5"/>
  <c r="B38" i="20" s="1"/>
  <c r="D48" i="20"/>
  <c r="FM70" i="5"/>
  <c r="FO67" i="5"/>
  <c r="B7" i="20"/>
  <c r="B65" i="20"/>
  <c r="GC69" i="5"/>
  <c r="FP69" i="5"/>
  <c r="B4" i="20"/>
  <c r="B12" i="20"/>
  <c r="B52" i="20"/>
  <c r="DZ69" i="5"/>
  <c r="B10" i="20"/>
  <c r="B46" i="20"/>
  <c r="FR69" i="5" l="1"/>
  <c r="B41" i="20"/>
  <c r="B68" i="20"/>
  <c r="GI69" i="5"/>
  <c r="B14" i="20"/>
  <c r="B40" i="20"/>
  <c r="EG69" i="5"/>
  <c r="B67" i="20"/>
  <c r="FZ69" i="5"/>
  <c r="B11" i="20"/>
  <c r="B55" i="20"/>
  <c r="B27" i="20"/>
  <c r="GE69" i="5"/>
  <c r="ED69" i="5"/>
  <c r="ES69" i="5"/>
  <c r="B63" i="20"/>
  <c r="EV69" i="5"/>
  <c r="B71" i="20"/>
  <c r="EJ69" i="5"/>
  <c r="FU69" i="5"/>
  <c r="B29" i="20"/>
  <c r="FS69" i="5"/>
  <c r="B47" i="20"/>
  <c r="GL69" i="5"/>
  <c r="B42" i="20"/>
  <c r="B69" i="20"/>
  <c r="DV69" i="5"/>
  <c r="B60" i="20"/>
  <c r="EM69" i="5"/>
  <c r="FJ69" i="5"/>
  <c r="EZ69" i="5"/>
  <c r="B57" i="20"/>
  <c r="B30" i="20"/>
  <c r="EO69" i="5"/>
  <c r="B43" i="20"/>
  <c r="FM69" i="5"/>
  <c r="B74" i="20"/>
  <c r="B44" i="20"/>
  <c r="EN69" i="5"/>
  <c r="DY69" i="5"/>
  <c r="B32" i="20"/>
  <c r="B62" i="20"/>
  <c r="B21" i="20"/>
  <c r="B49" i="20"/>
  <c r="B34" i="20"/>
  <c r="B20" i="20"/>
  <c r="FB69" i="5"/>
  <c r="DW69" i="5"/>
  <c r="FX69" i="5"/>
  <c r="B59" i="20"/>
  <c r="EQ69" i="5"/>
  <c r="B58" i="20"/>
  <c r="FW69" i="5"/>
  <c r="GK69" i="5"/>
  <c r="EX69" i="5"/>
  <c r="FC69" i="5"/>
  <c r="FO69" i="5"/>
  <c r="B50" i="20"/>
  <c r="EH69" i="5"/>
  <c r="B17" i="20"/>
  <c r="B18" i="20"/>
  <c r="EI69" i="5"/>
  <c r="FD69" i="5"/>
  <c r="EF69" i="5"/>
  <c r="B15" i="20"/>
</calcChain>
</file>

<file path=xl/sharedStrings.xml><?xml version="1.0" encoding="utf-8"?>
<sst xmlns="http://schemas.openxmlformats.org/spreadsheetml/2006/main" count="1726" uniqueCount="621">
  <si>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</si>
  <si>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</si>
  <si>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</si>
  <si>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</si>
  <si>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</si>
  <si>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</si>
  <si>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</si>
  <si>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</si>
  <si>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</si>
  <si>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</si>
  <si>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</si>
  <si>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</si>
  <si>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</si>
  <si>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</si>
  <si>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</si>
  <si>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</si>
  <si>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</si>
  <si>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</si>
  <si>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</si>
  <si>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</si>
  <si>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</si>
  <si>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</si>
  <si>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</si>
  <si>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</si>
  <si>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</si>
  <si>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</si>
  <si>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</si>
  <si>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</si>
  <si>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</si>
  <si>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</si>
  <si>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</si>
  <si>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</si>
  <si>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</si>
  <si>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</si>
  <si>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</si>
  <si>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</si>
  <si>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</si>
  <si>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</si>
  <si>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</si>
  <si>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</si>
  <si>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</si>
  <si>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</si>
  <si>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</si>
  <si>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</si>
  <si>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</si>
  <si>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</si>
  <si>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</si>
  <si>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</si>
  <si>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</si>
  <si>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</si>
  <si>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</si>
  <si>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</si>
  <si>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</si>
  <si>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</si>
  <si>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</si>
  <si>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</si>
  <si>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</si>
  <si>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</si>
  <si>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</si>
  <si>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</si>
  <si>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</si>
  <si>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</si>
  <si>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</si>
  <si>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</si>
  <si>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</si>
  <si>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</si>
  <si>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</si>
  <si>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</si>
  <si>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</si>
  <si>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</si>
  <si>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</si>
  <si>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</si>
  <si>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</si>
  <si>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</si>
  <si>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</si>
  <si>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</si>
  <si>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</si>
  <si>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</si>
  <si>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</si>
  <si>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</si>
  <si>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</si>
  <si>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</si>
  <si>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</si>
  <si>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</si>
  <si>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</si>
  <si>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</si>
  <si>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</si>
  <si>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</si>
  <si>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</si>
  <si>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</si>
  <si>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</si>
  <si>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</si>
  <si>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</si>
  <si>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</si>
  <si>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</si>
  <si>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</si>
  <si>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</si>
  <si>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</si>
  <si>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</si>
  <si>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</si>
  <si>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</si>
  <si>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</si>
  <si>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</si>
  <si>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</si>
  <si>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</si>
  <si>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</si>
  <si>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</si>
  <si>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</si>
  <si>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</si>
  <si>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</si>
  <si>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</si>
  <si>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</si>
  <si>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</si>
  <si>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</si>
  <si>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</si>
  <si>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</si>
  <si>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</si>
  <si>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</si>
  <si>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</si>
  <si>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</si>
  <si>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</si>
  <si>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</si>
  <si>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</si>
  <si>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</si>
  <si>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</si>
  <si>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</si>
  <si>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</si>
  <si>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</si>
  <si>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</si>
  <si>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</si>
  <si>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</si>
  <si>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</si>
  <si>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</si>
  <si>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</si>
  <si>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</si>
  <si>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</si>
  <si>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</si>
  <si>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</si>
  <si>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</si>
  <si>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</si>
  <si>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</si>
  <si>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</si>
  <si>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</si>
  <si>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</si>
  <si>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</si>
  <si>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</si>
  <si>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</si>
  <si>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</si>
  <si>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</si>
  <si>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</si>
  <si>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</si>
  <si>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</si>
  <si>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</si>
  <si>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</si>
  <si>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</si>
  <si>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</si>
  <si>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</si>
  <si>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</si>
  <si>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</si>
  <si>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</si>
  <si>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</si>
  <si>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</si>
  <si>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</si>
  <si>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</si>
  <si>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</si>
  <si>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</si>
  <si>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</si>
  <si>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</si>
  <si>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</si>
  <si>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</si>
  <si>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</si>
  <si>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</si>
  <si>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</si>
  <si>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</si>
  <si>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</si>
  <si>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</si>
  <si>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</si>
  <si>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</si>
  <si>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</si>
  <si>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</si>
  <si>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</si>
  <si>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</si>
  <si>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</si>
  <si>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</si>
  <si>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</si>
  <si>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</si>
  <si>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</si>
  <si>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</si>
  <si>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</si>
  <si>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</si>
  <si>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</si>
  <si>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</si>
  <si>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</si>
  <si>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</si>
  <si>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</si>
  <si>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</si>
  <si>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</si>
  <si>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</si>
  <si>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</si>
  <si>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</si>
  <si>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</si>
  <si>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</si>
  <si>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</si>
  <si>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</si>
  <si>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</si>
  <si>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</si>
  <si>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</si>
  <si>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</si>
  <si>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</si>
  <si>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</si>
  <si>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</si>
  <si>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</si>
  <si>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</si>
  <si>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</si>
  <si>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</si>
  <si>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</si>
  <si>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</si>
  <si>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</si>
  <si>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</si>
  <si>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</si>
  <si>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</si>
  <si>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</si>
  <si>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</si>
  <si>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</si>
  <si>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</si>
  <si>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</si>
  <si>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</si>
  <si>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</si>
  <si>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</si>
  <si>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</si>
  <si>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</si>
  <si>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</si>
  <si>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</si>
  <si>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</si>
  <si>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</si>
  <si>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</si>
  <si>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</si>
  <si>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</si>
  <si>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</si>
  <si>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</si>
  <si>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</si>
  <si>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</si>
  <si>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</si>
  <si>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</si>
  <si>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</si>
  <si>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</si>
  <si>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</si>
  <si>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</si>
  <si>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</si>
  <si>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</si>
  <si>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</si>
  <si>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</si>
  <si>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</si>
  <si>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</si>
  <si>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</si>
  <si>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</si>
  <si>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</si>
  <si>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</si>
  <si>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</si>
  <si>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</si>
  <si>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</si>
  <si>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</si>
  <si>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</si>
  <si>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</si>
  <si>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</si>
  <si>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</si>
  <si>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</si>
  <si>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</si>
  <si>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</si>
  <si>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</si>
  <si>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</si>
  <si>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</si>
  <si>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</si>
  <si>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</si>
  <si>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</si>
  <si>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</si>
  <si>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</si>
  <si>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</si>
  <si>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</si>
  <si>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</si>
  <si>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</si>
  <si>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</si>
  <si>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</si>
  <si>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</si>
  <si>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</si>
  <si>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</si>
  <si>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</si>
  <si>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</si>
  <si>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</si>
  <si>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</si>
  <si>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</si>
  <si>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</si>
  <si>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</si>
  <si>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</si>
  <si>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</si>
  <si>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</si>
  <si>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</si>
  <si>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</si>
  <si>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</si>
  <si>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</si>
  <si>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</si>
  <si>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</si>
  <si>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</si>
  <si>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</si>
  <si>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</si>
  <si>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</si>
  <si>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</si>
  <si>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</si>
  <si>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</si>
  <si>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</si>
  <si>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</si>
  <si>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</si>
  <si>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</si>
  <si>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</si>
  <si>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</si>
  <si>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</si>
  <si>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</si>
  <si>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</si>
  <si>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</si>
  <si>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</si>
  <si>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</si>
  <si>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</si>
  <si>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</si>
  <si>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</si>
  <si>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</si>
  <si>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</si>
  <si>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</si>
  <si>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</si>
  <si>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</si>
  <si>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</si>
  <si>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</si>
  <si>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</si>
  <si>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</si>
  <si>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</si>
  <si>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</si>
  <si>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</si>
  <si>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</si>
  <si>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</si>
  <si>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</si>
  <si>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</si>
  <si>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</si>
  <si>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</si>
  <si>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</si>
  <si>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</si>
  <si>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</si>
  <si>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</si>
  <si>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</si>
  <si>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</si>
  <si>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</si>
  <si>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</si>
  <si>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</si>
  <si>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</si>
  <si>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</si>
  <si>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</si>
  <si>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</si>
  <si>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</si>
  <si>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</si>
  <si>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</si>
  <si>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</si>
  <si>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</si>
  <si>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</si>
  <si>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</si>
  <si>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</si>
  <si>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</si>
  <si>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</si>
  <si>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</si>
  <si>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</si>
  <si>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</si>
  <si>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</si>
  <si>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</si>
  <si>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</si>
  <si>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</si>
  <si>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</si>
  <si>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</si>
  <si>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</si>
  <si>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</si>
  <si>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</si>
  <si>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</si>
  <si>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</si>
  <si>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</si>
  <si>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</si>
  <si>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</si>
  <si>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</si>
  <si>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</si>
  <si>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</si>
  <si>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</si>
  <si>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</si>
  <si>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</si>
  <si>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</si>
  <si>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</si>
  <si>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</si>
  <si>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</si>
  <si>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</si>
  <si>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</si>
  <si>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</si>
  <si>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</si>
  <si>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</si>
  <si>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</si>
  <si>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</si>
  <si>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</si>
  <si>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</si>
  <si>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</si>
  <si>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</si>
  <si>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</si>
  <si>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</si>
  <si>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</si>
  <si>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</si>
  <si>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</si>
  <si>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</si>
  <si>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</si>
  <si>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</si>
  <si>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</si>
  <si>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</si>
  <si>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</si>
  <si>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</si>
  <si>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</si>
  <si>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</si>
  <si>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</si>
  <si>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</si>
  <si>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</si>
  <si>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</si>
  <si>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</si>
  <si>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</si>
  <si>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</si>
  <si>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</si>
  <si>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</si>
  <si>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</si>
  <si>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</si>
  <si>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</si>
  <si>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</si>
  <si>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</si>
  <si>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</si>
  <si>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</si>
  <si>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</si>
  <si>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</si>
  <si>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</si>
  <si>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</si>
  <si>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</si>
  <si>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</si>
  <si>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</si>
  <si>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</si>
  <si>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</si>
  <si>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</si>
  <si>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</si>
  <si>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</si>
  <si>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</si>
  <si>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</si>
  <si>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</si>
  <si>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</si>
  <si>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</si>
  <si>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</si>
  <si>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</si>
  <si>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</si>
  <si>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</si>
  <si>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</si>
  <si>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</si>
  <si>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</si>
  <si>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</si>
  <si>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</si>
  <si>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</si>
  <si>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</si>
  <si>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</si>
  <si>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</si>
  <si>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</si>
  <si>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</si>
  <si>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</si>
  <si>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</si>
  <si>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</si>
  <si>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</si>
  <si>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</si>
  <si>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</si>
  <si>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</si>
  <si>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</si>
  <si>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</si>
  <si>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</si>
  <si>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</si>
  <si>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</si>
  <si>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</si>
  <si>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</si>
  <si>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</si>
  <si>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</si>
  <si>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</si>
  <si>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</si>
  <si>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</si>
  <si>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</si>
  <si>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</si>
  <si>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</si>
  <si>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</si>
  <si>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</si>
  <si>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</si>
  <si>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</si>
  <si>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</si>
  <si>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</si>
  <si>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</si>
  <si>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</si>
  <si>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</si>
  <si>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</si>
  <si>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</si>
  <si>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</si>
  <si>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</si>
  <si>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</si>
  <si>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</si>
  <si>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</si>
  <si>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</si>
  <si>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</si>
  <si>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</si>
  <si>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</si>
  <si>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</si>
  <si>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</si>
  <si>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</si>
  <si>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</si>
  <si>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</si>
  <si>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</si>
  <si>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</si>
  <si>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</si>
  <si>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</si>
  <si>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</si>
  <si>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</si>
  <si>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</si>
  <si>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</si>
  <si>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</si>
  <si>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</si>
  <si>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</si>
  <si>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</si>
  <si>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</si>
  <si>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</si>
  <si>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</si>
  <si>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</si>
  <si>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</si>
  <si>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</si>
  <si>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</si>
  <si>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</si>
  <si>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</si>
  <si>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</si>
  <si>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</si>
  <si>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</si>
  <si>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</si>
  <si>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</si>
  <si>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</si>
  <si>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</si>
  <si>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</si>
  <si>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</si>
  <si>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</si>
  <si>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</si>
  <si>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</si>
  <si>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</si>
  <si>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</si>
  <si>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</si>
  <si>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</si>
  <si>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</si>
  <si>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</si>
  <si>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</si>
  <si>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</si>
  <si>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</si>
  <si>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</si>
  <si>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</si>
  <si>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</si>
  <si>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</si>
  <si>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</si>
  <si>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</si>
  <si>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</si>
  <si>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</si>
  <si>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</si>
  <si>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</si>
  <si>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</si>
  <si>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</si>
  <si>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</si>
  <si>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</si>
  <si>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</si>
  <si>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</si>
  <si>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</si>
  <si>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</si>
  <si>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</si>
  <si>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</si>
  <si>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</si>
  <si>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</si>
  <si>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</si>
  <si>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</si>
  <si>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</si>
  <si>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</si>
  <si>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</si>
  <si>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</si>
  <si>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</si>
  <si>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</si>
  <si>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</si>
  <si>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</si>
  <si>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</si>
  <si>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</si>
  <si>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</si>
  <si>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</si>
  <si>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</si>
  <si>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</si>
  <si>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</si>
  <si>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</si>
  <si>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</si>
  <si>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</si>
  <si>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</si>
  <si>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</si>
  <si>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</si>
  <si>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</si>
  <si>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</si>
  <si>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</si>
  <si>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</si>
  <si>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</si>
  <si>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</si>
  <si>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</si>
  <si>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</si>
  <si>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</si>
  <si>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</si>
  <si>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</si>
  <si>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</si>
  <si>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</si>
  <si>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</si>
  <si>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Annual Growth Rate</t>
  </si>
  <si>
    <t>4-Quarter MA</t>
  </si>
  <si>
    <t>State &amp; local, level</t>
  </si>
  <si>
    <t>State &amp; local, percent change from Q1 2008</t>
  </si>
  <si>
    <t>This quarter's level as % of Q1 2008 level</t>
  </si>
  <si>
    <t>YOY</t>
  </si>
  <si>
    <t>Jun-28-2018 08:38</t>
  </si>
  <si>
    <t>Jun-28-2018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</si>
</sst>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8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8" fontId="0" fillId="0" borderId="0" xfId="0" applyNumberFormat="1"/>
    <xf numFmtId="4" fontId="4" fillId="0" borderId="0" xfId="2" applyNumberFormat="1" applyFont="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xr:uid="{00000000-0005-0000-0000-000002000000}"/>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0.41837359871140872</c:v>
                </c:pt>
                <c:pt idx="72" formatCode="0.000">
                  <c:v>0.14875527910063352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0.1257731875281998</c:v>
                </c:pt>
                <c:pt idx="72" formatCode="0.000">
                  <c:v>0.16875852552577247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0.11</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-9.16264012885913E-2</c:v>
                </c:pt>
                <c:pt idx="72">
                  <c:v>-7.1244720899366468E-2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0.1257731875281998</c:v>
                </c:pt>
                <c:pt idx="72" formatCode="0.000">
                  <c:v>0.16875852552577247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CD67A908-58AE-4DDE-93F0-3087C0B3E6B3}"/>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332C76AA-0CF1-407C-A1CE-2F32DDCBB85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129DC592-0569-414C-97B7-CE3A4F9F89D4}"/>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CE48CF4-2B59-4C23-9DCD-BFFDAA1DC69A}"/>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rookingsinstitution.sharepoint.com/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4" t="s">
        <v>200</v>
      </c>
      <c r="C18" t="s">
        <v>205</v>
      </c>
      <c r="D18" s="2" t="s">
        <v>204</v>
      </c>
      <c r="E18" t="s">
        <v>201</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307"/>
  <sheetViews>
    <sheetView workbookViewId="0">
      <pane xSplit="2" ySplit="6" topLeftCell="F184" activePane="bottomRight" state="frozen"/>
      <selection pane="topRight" activeCell="C1" sqref="C1"/>
      <selection pane="bottomLeft" activeCell="A7" sqref="A7"/>
      <selection pane="bottomRight" activeCell="H199" sqref="H199"/>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t="s">
        <v>360</v>
      </c>
      <c r="U1"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2"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48" t="s">
        <v>365</v>
      </c>
      <c r="V4" s="24"/>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48" t="s">
        <v>381</v>
      </c>
      <c r="V5" s="24"/>
    </row>
    <row r="6" spans="1:22" x14ac:dyDescent="0.25">
      <c r="A6" t="s">
        <v>60</v>
      </c>
      <c r="C6" t="s">
        <v>619</v>
      </c>
      <c r="D6" t="s">
        <v>619</v>
      </c>
      <c r="E6" t="s">
        <v>619</v>
      </c>
      <c r="F6" t="s">
        <v>619</v>
      </c>
      <c r="G6" t="s">
        <v>619</v>
      </c>
      <c r="H6" t="s">
        <v>619</v>
      </c>
      <c r="I6" t="s">
        <v>619</v>
      </c>
      <c r="J6" t="s">
        <v>619</v>
      </c>
      <c r="K6" t="s">
        <v>620</v>
      </c>
      <c r="L6" t="s">
        <v>620</v>
      </c>
      <c r="M6" t="s">
        <v>620</v>
      </c>
      <c r="N6" t="s">
        <v>619</v>
      </c>
      <c r="O6" t="s">
        <v>620</v>
      </c>
      <c r="P6" t="s">
        <v>620</v>
      </c>
      <c r="Q6" t="s">
        <v>609</v>
      </c>
      <c r="R6" t="s">
        <v>619</v>
      </c>
      <c r="S6" t="s">
        <v>610</v>
      </c>
      <c r="T6" t="s">
        <v>620</v>
      </c>
      <c r="U6" s="48" t="s">
        <v>620</v>
      </c>
      <c r="V6" s="24"/>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0">
        <v>-0.47</v>
      </c>
      <c r="Q7" s="5">
        <v>4735</v>
      </c>
      <c r="R7" s="5">
        <v>249.4</v>
      </c>
      <c r="S7" s="40">
        <v>1</v>
      </c>
      <c r="T7" s="10">
        <v>-0.88</v>
      </c>
      <c r="U7" s="49">
        <v>0.41</v>
      </c>
      <c r="V7" s="24"/>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0">
        <v>-1.1000000000000001</v>
      </c>
      <c r="Q8" s="5">
        <v>4772.5</v>
      </c>
      <c r="R8" s="5">
        <v>250.7</v>
      </c>
      <c r="S8" s="40">
        <v>1</v>
      </c>
      <c r="T8" s="10">
        <v>-1.34</v>
      </c>
      <c r="U8" s="49">
        <v>0.24</v>
      </c>
      <c r="V8" s="24"/>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0">
        <v>0.42</v>
      </c>
      <c r="Q9" s="5">
        <v>4808.3</v>
      </c>
      <c r="R9" s="5">
        <v>256.2</v>
      </c>
      <c r="S9" s="40">
        <v>1</v>
      </c>
      <c r="T9" s="10">
        <v>-0.6</v>
      </c>
      <c r="U9" s="49">
        <v>1.01</v>
      </c>
      <c r="V9" s="24"/>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0">
        <v>0.06</v>
      </c>
      <c r="Q10" s="5">
        <v>4843</v>
      </c>
      <c r="R10" s="5">
        <v>260.39999999999998</v>
      </c>
      <c r="S10" s="40">
        <v>1</v>
      </c>
      <c r="T10" s="10">
        <v>-0.18</v>
      </c>
      <c r="U10" s="49">
        <v>0.24</v>
      </c>
      <c r="V10" s="24"/>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0">
        <v>-1.3</v>
      </c>
      <c r="Q11" s="5">
        <v>4877.3999999999996</v>
      </c>
      <c r="R11" s="5">
        <v>263.7</v>
      </c>
      <c r="S11" s="40">
        <v>0</v>
      </c>
      <c r="T11" s="10">
        <v>-1.52</v>
      </c>
      <c r="U11" s="49">
        <v>0.22</v>
      </c>
      <c r="V11" s="24"/>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0">
        <v>-0.21</v>
      </c>
      <c r="Q12" s="5">
        <v>4911.2</v>
      </c>
      <c r="R12" s="5">
        <v>268</v>
      </c>
      <c r="S12" s="40">
        <v>0</v>
      </c>
      <c r="T12" s="10">
        <v>-0.55000000000000004</v>
      </c>
      <c r="U12" s="49">
        <v>0.34</v>
      </c>
      <c r="V12" s="24"/>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0">
        <v>-0.03</v>
      </c>
      <c r="Q13" s="5">
        <v>4944.8</v>
      </c>
      <c r="R13" s="5">
        <v>271.7</v>
      </c>
      <c r="S13" s="40">
        <v>0</v>
      </c>
      <c r="T13" s="10">
        <v>-0.19</v>
      </c>
      <c r="U13" s="49">
        <v>0.16</v>
      </c>
      <c r="V13" s="24"/>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0">
        <v>-0.65</v>
      </c>
      <c r="Q14" s="5">
        <v>4978.7</v>
      </c>
      <c r="R14" s="5">
        <v>274</v>
      </c>
      <c r="S14" s="40">
        <v>0</v>
      </c>
      <c r="T14" s="10">
        <v>-1.23</v>
      </c>
      <c r="U14" s="49">
        <v>0.59</v>
      </c>
      <c r="V14" s="24"/>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0">
        <v>0.45</v>
      </c>
      <c r="Q15" s="5">
        <v>5013.8999999999996</v>
      </c>
      <c r="R15" s="5">
        <v>284.3</v>
      </c>
      <c r="S15" s="40">
        <v>0</v>
      </c>
      <c r="T15" s="10">
        <v>0.31</v>
      </c>
      <c r="U15" s="49">
        <v>0.13</v>
      </c>
      <c r="V15" s="24"/>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0">
        <v>0.6</v>
      </c>
      <c r="Q16" s="5">
        <v>5049.2</v>
      </c>
      <c r="R16" s="5">
        <v>289</v>
      </c>
      <c r="S16" s="40">
        <v>0</v>
      </c>
      <c r="T16" s="10">
        <v>0.67</v>
      </c>
      <c r="U16" s="49">
        <v>-7.0000000000000007E-2</v>
      </c>
      <c r="V16" s="24"/>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0">
        <v>-1.82</v>
      </c>
      <c r="Q17" s="5">
        <v>5085.5</v>
      </c>
      <c r="R17" s="5">
        <v>286.3</v>
      </c>
      <c r="S17" s="40">
        <v>0</v>
      </c>
      <c r="T17" s="10">
        <v>-2.1800000000000002</v>
      </c>
      <c r="U17" s="49">
        <v>0.36</v>
      </c>
      <c r="V17" s="24"/>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0">
        <v>0.71</v>
      </c>
      <c r="Q18" s="5">
        <v>5123.2</v>
      </c>
      <c r="R18" s="5">
        <v>293.5</v>
      </c>
      <c r="S18" s="40">
        <v>0</v>
      </c>
      <c r="T18" s="10">
        <v>0.08</v>
      </c>
      <c r="U18" s="49">
        <v>0.63</v>
      </c>
      <c r="V18" s="24"/>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0">
        <v>0.79</v>
      </c>
      <c r="Q19" s="5">
        <v>5162.8999999999996</v>
      </c>
      <c r="R19" s="5">
        <v>301.3</v>
      </c>
      <c r="S19" s="40">
        <v>0</v>
      </c>
      <c r="T19" s="10">
        <v>0.56999999999999995</v>
      </c>
      <c r="U19" s="49">
        <v>0.22</v>
      </c>
      <c r="V19" s="24"/>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0">
        <v>-0.41</v>
      </c>
      <c r="Q20" s="5">
        <v>5205.3999999999996</v>
      </c>
      <c r="R20" s="5">
        <v>304.89999999999998</v>
      </c>
      <c r="S20" s="40">
        <v>0</v>
      </c>
      <c r="T20" s="10">
        <v>-0.48</v>
      </c>
      <c r="U20" s="49">
        <v>7.0000000000000007E-2</v>
      </c>
      <c r="V20" s="24"/>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0">
        <v>-1.0900000000000001</v>
      </c>
      <c r="Q21" s="5">
        <v>5249.7</v>
      </c>
      <c r="R21" s="5">
        <v>305.60000000000002</v>
      </c>
      <c r="S21" s="40">
        <v>0</v>
      </c>
      <c r="T21" s="10">
        <v>-1.56</v>
      </c>
      <c r="U21" s="49">
        <v>0.47</v>
      </c>
      <c r="V21" s="24"/>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0">
        <v>0.56999999999999995</v>
      </c>
      <c r="Q22" s="5">
        <v>5295.8</v>
      </c>
      <c r="R22" s="5">
        <v>313.7</v>
      </c>
      <c r="S22" s="40">
        <v>0</v>
      </c>
      <c r="T22" s="10">
        <v>0.01</v>
      </c>
      <c r="U22" s="49">
        <v>0.56000000000000005</v>
      </c>
      <c r="V22" s="24"/>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0">
        <v>1.59</v>
      </c>
      <c r="Q23" s="5">
        <v>5344.1</v>
      </c>
      <c r="R23" s="5">
        <v>326.10000000000002</v>
      </c>
      <c r="S23" s="40">
        <v>1</v>
      </c>
      <c r="T23" s="10">
        <v>1.01</v>
      </c>
      <c r="U23" s="49">
        <v>0.57999999999999996</v>
      </c>
      <c r="V23" s="24"/>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0">
        <v>0.56999999999999995</v>
      </c>
      <c r="Q24" s="5">
        <v>5394.5</v>
      </c>
      <c r="R24" s="5">
        <v>337.3</v>
      </c>
      <c r="S24" s="40">
        <v>1</v>
      </c>
      <c r="T24" s="10">
        <v>-0.02</v>
      </c>
      <c r="U24" s="49">
        <v>0.57999999999999996</v>
      </c>
      <c r="V24" s="24"/>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0">
        <v>0.15</v>
      </c>
      <c r="Q25" s="5">
        <v>5445.5</v>
      </c>
      <c r="R25" s="5">
        <v>348.3</v>
      </c>
      <c r="S25" s="40">
        <v>1</v>
      </c>
      <c r="T25" s="10">
        <v>0.21</v>
      </c>
      <c r="U25" s="49">
        <v>-0.06</v>
      </c>
      <c r="V25" s="24"/>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0">
        <v>0.42</v>
      </c>
      <c r="Q26" s="5">
        <v>5496.7</v>
      </c>
      <c r="R26" s="5">
        <v>360.8</v>
      </c>
      <c r="S26" s="40">
        <v>1</v>
      </c>
      <c r="T26" s="10">
        <v>0.39</v>
      </c>
      <c r="U26" s="49">
        <v>0.04</v>
      </c>
      <c r="V26" s="24"/>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0">
        <v>1.06</v>
      </c>
      <c r="Q27" s="5">
        <v>5546.5</v>
      </c>
      <c r="R27" s="5">
        <v>371.7</v>
      </c>
      <c r="S27" s="40">
        <v>1</v>
      </c>
      <c r="T27" s="10">
        <v>-0.38</v>
      </c>
      <c r="U27" s="49">
        <v>1.44</v>
      </c>
      <c r="V27" s="24"/>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0">
        <v>-0.56999999999999995</v>
      </c>
      <c r="Q28" s="5">
        <v>5594.7</v>
      </c>
      <c r="R28" s="5">
        <v>375.8</v>
      </c>
      <c r="S28" s="40">
        <v>0</v>
      </c>
      <c r="T28" s="10">
        <v>-0.21</v>
      </c>
      <c r="U28" s="49">
        <v>-0.36</v>
      </c>
      <c r="V28" s="24"/>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0">
        <v>1.5</v>
      </c>
      <c r="Q29" s="5">
        <v>5642.1</v>
      </c>
      <c r="R29" s="5">
        <v>387</v>
      </c>
      <c r="S29" s="40">
        <v>0</v>
      </c>
      <c r="T29" s="10">
        <v>0.86</v>
      </c>
      <c r="U29" s="49">
        <v>0.63</v>
      </c>
      <c r="V29" s="24"/>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0">
        <v>0.87</v>
      </c>
      <c r="Q30" s="5">
        <v>5688.8</v>
      </c>
      <c r="R30" s="5">
        <v>397.3</v>
      </c>
      <c r="S30" s="40">
        <v>0</v>
      </c>
      <c r="T30" s="10">
        <v>0.21</v>
      </c>
      <c r="U30" s="49">
        <v>0.65</v>
      </c>
      <c r="V30" s="24"/>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0">
        <v>0.23</v>
      </c>
      <c r="Q31" s="5">
        <v>5734.1</v>
      </c>
      <c r="R31" s="5">
        <v>402.9</v>
      </c>
      <c r="S31" s="40">
        <v>0</v>
      </c>
      <c r="T31" s="10">
        <v>-0.33</v>
      </c>
      <c r="U31" s="49">
        <v>0.56000000000000005</v>
      </c>
      <c r="V31" s="24"/>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0">
        <v>-0.88</v>
      </c>
      <c r="Q32" s="5">
        <v>5779.1</v>
      </c>
      <c r="R32" s="5">
        <v>403.2</v>
      </c>
      <c r="S32" s="40">
        <v>0</v>
      </c>
      <c r="T32" s="10">
        <v>-0.04</v>
      </c>
      <c r="U32" s="49">
        <v>-0.84</v>
      </c>
      <c r="V32" s="24"/>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0">
        <v>-0.42</v>
      </c>
      <c r="Q33" s="5">
        <v>5824.1</v>
      </c>
      <c r="R33" s="5">
        <v>404.9</v>
      </c>
      <c r="S33" s="40">
        <v>0</v>
      </c>
      <c r="T33" s="10">
        <v>-0.1</v>
      </c>
      <c r="U33" s="49">
        <v>-0.31</v>
      </c>
      <c r="V33" s="24"/>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0">
        <v>0.06</v>
      </c>
      <c r="Q34" s="5">
        <v>5869.5</v>
      </c>
      <c r="R34" s="5">
        <v>412.3</v>
      </c>
      <c r="S34" s="40">
        <v>0</v>
      </c>
      <c r="T34" s="10">
        <v>0.2</v>
      </c>
      <c r="U34" s="49">
        <v>-0.14000000000000001</v>
      </c>
      <c r="V34" s="24"/>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0">
        <v>0.78</v>
      </c>
      <c r="Q35" s="5">
        <v>5916.7</v>
      </c>
      <c r="R35" s="5">
        <v>422.7</v>
      </c>
      <c r="S35" s="40">
        <v>0</v>
      </c>
      <c r="T35" s="10">
        <v>0.34</v>
      </c>
      <c r="U35" s="49">
        <v>0.44</v>
      </c>
      <c r="V35" s="24"/>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0">
        <v>0.87</v>
      </c>
      <c r="Q36" s="5">
        <v>5964.7</v>
      </c>
      <c r="R36" s="5">
        <v>433.1</v>
      </c>
      <c r="S36" s="40">
        <v>0</v>
      </c>
      <c r="T36" s="10">
        <v>0.59</v>
      </c>
      <c r="U36" s="49">
        <v>0.28000000000000003</v>
      </c>
      <c r="V36" s="24"/>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0">
        <v>0.2</v>
      </c>
      <c r="Q37" s="5">
        <v>6013.7</v>
      </c>
      <c r="R37" s="5">
        <v>439.1</v>
      </c>
      <c r="S37" s="40">
        <v>0</v>
      </c>
      <c r="T37" s="10">
        <v>0.25</v>
      </c>
      <c r="U37" s="49">
        <v>-0.05</v>
      </c>
      <c r="V37" s="24"/>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0">
        <v>-0.21</v>
      </c>
      <c r="Q38" s="5">
        <v>6063.6</v>
      </c>
      <c r="R38" s="5">
        <v>448.1</v>
      </c>
      <c r="S38" s="40">
        <v>0</v>
      </c>
      <c r="T38" s="10">
        <v>-0.27</v>
      </c>
      <c r="U38" s="49">
        <v>0.06</v>
      </c>
      <c r="V38" s="24"/>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0">
        <v>0.05</v>
      </c>
      <c r="Q39" s="5">
        <v>6114.6</v>
      </c>
      <c r="R39" s="5">
        <v>454.8</v>
      </c>
      <c r="S39" s="40">
        <v>0</v>
      </c>
      <c r="T39" s="10">
        <v>0.06</v>
      </c>
      <c r="U39" s="49">
        <v>-0.01</v>
      </c>
      <c r="V39" s="24"/>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0">
        <v>2.2599999999999998</v>
      </c>
      <c r="Q40" s="5">
        <v>6168.3</v>
      </c>
      <c r="R40" s="5">
        <v>473.3</v>
      </c>
      <c r="S40" s="40">
        <v>0</v>
      </c>
      <c r="T40" s="10">
        <v>0.9</v>
      </c>
      <c r="U40" s="49">
        <v>1.36</v>
      </c>
      <c r="V40" s="24"/>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0">
        <v>0.63</v>
      </c>
      <c r="Q41" s="5">
        <v>6222.3</v>
      </c>
      <c r="R41" s="5">
        <v>484</v>
      </c>
      <c r="S41" s="40">
        <v>0</v>
      </c>
      <c r="T41" s="10">
        <v>0.12</v>
      </c>
      <c r="U41" s="49">
        <v>0.51</v>
      </c>
      <c r="V41" s="24"/>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0">
        <v>0.73</v>
      </c>
      <c r="Q42" s="5">
        <v>6276</v>
      </c>
      <c r="R42" s="5">
        <v>497.4</v>
      </c>
      <c r="S42" s="40">
        <v>0</v>
      </c>
      <c r="T42" s="10">
        <v>0.31</v>
      </c>
      <c r="U42" s="49">
        <v>0.42</v>
      </c>
      <c r="V42" s="24"/>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0">
        <v>-0.69</v>
      </c>
      <c r="Q43" s="5">
        <v>6328.6</v>
      </c>
      <c r="R43" s="5">
        <v>502.9</v>
      </c>
      <c r="S43" s="40">
        <v>0</v>
      </c>
      <c r="T43" s="10">
        <v>0.04</v>
      </c>
      <c r="U43" s="49">
        <v>-0.73</v>
      </c>
      <c r="V43" s="24"/>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0">
        <v>0.81</v>
      </c>
      <c r="Q44" s="5">
        <v>6379</v>
      </c>
      <c r="R44" s="5">
        <v>517.29999999999995</v>
      </c>
      <c r="S44" s="40">
        <v>0</v>
      </c>
      <c r="T44" s="10">
        <v>0.41</v>
      </c>
      <c r="U44" s="49">
        <v>0.4</v>
      </c>
      <c r="V44" s="24"/>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0">
        <v>0.11</v>
      </c>
      <c r="Q45" s="5">
        <v>6427.3</v>
      </c>
      <c r="R45" s="5">
        <v>531.79999999999995</v>
      </c>
      <c r="S45" s="40">
        <v>0</v>
      </c>
      <c r="T45" s="10">
        <v>-0.04</v>
      </c>
      <c r="U45" s="49">
        <v>0.14000000000000001</v>
      </c>
      <c r="V45" s="24"/>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0">
        <v>0.51</v>
      </c>
      <c r="Q46" s="5">
        <v>6472.9</v>
      </c>
      <c r="R46" s="5">
        <v>550.20000000000005</v>
      </c>
      <c r="S46" s="40">
        <v>0</v>
      </c>
      <c r="T46" s="10">
        <v>0.03</v>
      </c>
      <c r="U46" s="49">
        <v>0.48</v>
      </c>
      <c r="V46" s="24"/>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0">
        <v>1.24</v>
      </c>
      <c r="Q47" s="5">
        <v>6513.9</v>
      </c>
      <c r="R47" s="5">
        <v>571.20000000000005</v>
      </c>
      <c r="S47" s="40">
        <v>0</v>
      </c>
      <c r="T47" s="10">
        <v>1.05</v>
      </c>
      <c r="U47" s="49">
        <v>0.2</v>
      </c>
      <c r="V47" s="24"/>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0">
        <v>0.31</v>
      </c>
      <c r="Q48" s="5">
        <v>6549</v>
      </c>
      <c r="R48" s="5">
        <v>586.9</v>
      </c>
      <c r="S48" s="40">
        <v>1</v>
      </c>
      <c r="T48" s="10">
        <v>0.89</v>
      </c>
      <c r="U48" s="49">
        <v>-0.57999999999999996</v>
      </c>
      <c r="V48" s="24"/>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0">
        <v>-1.24</v>
      </c>
      <c r="Q49" s="5">
        <v>6582.7</v>
      </c>
      <c r="R49" s="5">
        <v>591.79999999999995</v>
      </c>
      <c r="S49" s="40">
        <v>1</v>
      </c>
      <c r="T49" s="10">
        <v>-0.55000000000000004</v>
      </c>
      <c r="U49" s="49">
        <v>-0.7</v>
      </c>
      <c r="V49" s="24"/>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0">
        <v>0.02</v>
      </c>
      <c r="Q50" s="5">
        <v>6616.7</v>
      </c>
      <c r="R50" s="5">
        <v>613.4</v>
      </c>
      <c r="S50" s="40">
        <v>0</v>
      </c>
      <c r="T50" s="10">
        <v>0.23</v>
      </c>
      <c r="U50" s="49">
        <v>-0.21</v>
      </c>
      <c r="V50" s="24"/>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0">
        <v>1.0900000000000001</v>
      </c>
      <c r="Q51" s="5">
        <v>6652.9</v>
      </c>
      <c r="R51" s="5">
        <v>636</v>
      </c>
      <c r="S51" s="40">
        <v>0</v>
      </c>
      <c r="T51" s="10">
        <v>0.74</v>
      </c>
      <c r="U51" s="49">
        <v>0.36</v>
      </c>
      <c r="V51" s="24"/>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0">
        <v>0.26</v>
      </c>
      <c r="Q52" s="5">
        <v>6694.6</v>
      </c>
      <c r="R52" s="5">
        <v>649</v>
      </c>
      <c r="S52" s="40">
        <v>0</v>
      </c>
      <c r="T52" s="10">
        <v>1.08</v>
      </c>
      <c r="U52" s="49">
        <v>-0.82</v>
      </c>
      <c r="V52" s="24"/>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0">
        <v>-0.3</v>
      </c>
      <c r="Q53" s="5">
        <v>6739.5</v>
      </c>
      <c r="R53" s="5">
        <v>655.20000000000005</v>
      </c>
      <c r="S53" s="40">
        <v>0</v>
      </c>
      <c r="T53" s="10">
        <v>-0.18</v>
      </c>
      <c r="U53" s="49">
        <v>-0.12</v>
      </c>
      <c r="V53" s="24"/>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0">
        <v>0.93</v>
      </c>
      <c r="Q54" s="5">
        <v>6787.7</v>
      </c>
      <c r="R54" s="5">
        <v>678.8</v>
      </c>
      <c r="S54" s="40">
        <v>1</v>
      </c>
      <c r="T54" s="10">
        <v>0.6</v>
      </c>
      <c r="U54" s="49">
        <v>0.33</v>
      </c>
      <c r="V54" s="24"/>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0">
        <v>-0.05</v>
      </c>
      <c r="Q55" s="5">
        <v>6842.8</v>
      </c>
      <c r="R55" s="5">
        <v>687.4</v>
      </c>
      <c r="S55" s="40">
        <v>1</v>
      </c>
      <c r="T55" s="10">
        <v>7.0000000000000007E-2</v>
      </c>
      <c r="U55" s="49">
        <v>-0.11</v>
      </c>
      <c r="V55" s="24"/>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0">
        <v>0.56000000000000005</v>
      </c>
      <c r="Q56" s="5">
        <v>6899.7</v>
      </c>
      <c r="R56" s="5">
        <v>701</v>
      </c>
      <c r="S56" s="40">
        <v>1</v>
      </c>
      <c r="T56" s="10">
        <v>0.41</v>
      </c>
      <c r="U56" s="49">
        <v>0.15</v>
      </c>
      <c r="V56" s="24"/>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0">
        <v>0.53</v>
      </c>
      <c r="Q57" s="5">
        <v>6958.4</v>
      </c>
      <c r="R57" s="5">
        <v>714.5</v>
      </c>
      <c r="S57" s="40">
        <v>1</v>
      </c>
      <c r="T57" s="10">
        <v>0.53</v>
      </c>
      <c r="U57" s="49">
        <v>-0.01</v>
      </c>
      <c r="V57" s="24"/>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0">
        <v>1.35</v>
      </c>
      <c r="Q58" s="5">
        <v>7018.2</v>
      </c>
      <c r="R58" s="5">
        <v>737.2</v>
      </c>
      <c r="S58" s="40">
        <v>1</v>
      </c>
      <c r="T58" s="10">
        <v>1.03</v>
      </c>
      <c r="U58" s="49">
        <v>0.32</v>
      </c>
      <c r="V58" s="24"/>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0">
        <v>0.82</v>
      </c>
      <c r="Q59" s="5">
        <v>7075.6</v>
      </c>
      <c r="R59" s="5">
        <v>748.8</v>
      </c>
      <c r="S59" s="40">
        <v>0</v>
      </c>
      <c r="T59" s="10">
        <v>0.67</v>
      </c>
      <c r="U59" s="49">
        <v>0.15</v>
      </c>
      <c r="V59" s="24"/>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0">
        <v>0.89</v>
      </c>
      <c r="Q60" s="5">
        <v>7133.1</v>
      </c>
      <c r="R60" s="5">
        <v>761</v>
      </c>
      <c r="S60" s="40">
        <v>0</v>
      </c>
      <c r="T60" s="10">
        <v>0.98</v>
      </c>
      <c r="U60" s="49">
        <v>-0.08</v>
      </c>
      <c r="V60" s="24"/>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0">
        <v>1.42</v>
      </c>
      <c r="Q61" s="5">
        <v>7191.6</v>
      </c>
      <c r="R61" s="5">
        <v>780.9</v>
      </c>
      <c r="S61" s="40">
        <v>0</v>
      </c>
      <c r="T61" s="10">
        <v>1.05</v>
      </c>
      <c r="U61" s="49">
        <v>0.37</v>
      </c>
      <c r="V61" s="24"/>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0">
        <v>-1.36</v>
      </c>
      <c r="Q62" s="5">
        <v>7251.4</v>
      </c>
      <c r="R62" s="5">
        <v>772.3</v>
      </c>
      <c r="S62" s="40">
        <v>0</v>
      </c>
      <c r="T62" s="10">
        <v>-1.39</v>
      </c>
      <c r="U62" s="49">
        <v>0.03</v>
      </c>
      <c r="V62" s="24"/>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0">
        <v>1.01</v>
      </c>
      <c r="Q63" s="5">
        <v>7313.7</v>
      </c>
      <c r="R63" s="5">
        <v>794.2</v>
      </c>
      <c r="S63" s="40">
        <v>0</v>
      </c>
      <c r="T63" s="10">
        <v>0.47</v>
      </c>
      <c r="U63" s="49">
        <v>0.54</v>
      </c>
      <c r="V63" s="24"/>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0">
        <v>1.87</v>
      </c>
      <c r="Q64" s="5">
        <v>7379</v>
      </c>
      <c r="R64" s="5">
        <v>819.2</v>
      </c>
      <c r="S64" s="40">
        <v>0</v>
      </c>
      <c r="T64" s="10">
        <v>1.31</v>
      </c>
      <c r="U64" s="49">
        <v>0.56000000000000005</v>
      </c>
      <c r="V64" s="24"/>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0">
        <v>0.7</v>
      </c>
      <c r="Q65" s="5">
        <v>7446</v>
      </c>
      <c r="R65" s="5">
        <v>832.7</v>
      </c>
      <c r="S65" s="40">
        <v>0</v>
      </c>
      <c r="T65" s="10">
        <v>0</v>
      </c>
      <c r="U65" s="49">
        <v>0.71</v>
      </c>
      <c r="V65" s="24"/>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0">
        <v>1.58</v>
      </c>
      <c r="Q66" s="5">
        <v>7514.7</v>
      </c>
      <c r="R66" s="5">
        <v>854.7</v>
      </c>
      <c r="S66" s="40">
        <v>0</v>
      </c>
      <c r="T66" s="10">
        <v>1.1599999999999999</v>
      </c>
      <c r="U66" s="49">
        <v>0.42</v>
      </c>
      <c r="V66" s="24"/>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0">
        <v>1.01</v>
      </c>
      <c r="Q67" s="5">
        <v>7585.2</v>
      </c>
      <c r="R67" s="5">
        <v>874.5</v>
      </c>
      <c r="S67" s="40">
        <v>0</v>
      </c>
      <c r="T67" s="10">
        <v>0.48</v>
      </c>
      <c r="U67" s="49">
        <v>0.52</v>
      </c>
      <c r="V67" s="24"/>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0">
        <v>1.93</v>
      </c>
      <c r="Q68" s="5">
        <v>7656.9</v>
      </c>
      <c r="R68" s="5">
        <v>898.5</v>
      </c>
      <c r="S68" s="40">
        <v>0</v>
      </c>
      <c r="T68" s="10">
        <v>1.18</v>
      </c>
      <c r="U68" s="49">
        <v>0.76</v>
      </c>
      <c r="V68" s="24"/>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0">
        <v>1.98</v>
      </c>
      <c r="Q69" s="5">
        <v>7729.1</v>
      </c>
      <c r="R69" s="5">
        <v>924.6</v>
      </c>
      <c r="S69" s="40">
        <v>0</v>
      </c>
      <c r="T69" s="10">
        <v>1.31</v>
      </c>
      <c r="U69" s="49">
        <v>0.68</v>
      </c>
      <c r="V69" s="24"/>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0">
        <v>0.27</v>
      </c>
      <c r="Q70" s="5">
        <v>7801.6</v>
      </c>
      <c r="R70" s="5">
        <v>936.1</v>
      </c>
      <c r="S70" s="40">
        <v>0</v>
      </c>
      <c r="T70" s="10">
        <v>-0.05</v>
      </c>
      <c r="U70" s="49">
        <v>0.32</v>
      </c>
      <c r="V70" s="24"/>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0">
        <v>0.7</v>
      </c>
      <c r="Q71" s="5">
        <v>7872.8</v>
      </c>
      <c r="R71" s="5">
        <v>944.2</v>
      </c>
      <c r="S71" s="40">
        <v>0</v>
      </c>
      <c r="T71" s="10">
        <v>-0.09</v>
      </c>
      <c r="U71" s="49">
        <v>0.78</v>
      </c>
      <c r="V71" s="24"/>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0">
        <v>1.7</v>
      </c>
      <c r="Q72" s="5">
        <v>7943.5</v>
      </c>
      <c r="R72" s="5">
        <v>965.8</v>
      </c>
      <c r="S72" s="40">
        <v>0</v>
      </c>
      <c r="T72" s="10">
        <v>1.28</v>
      </c>
      <c r="U72" s="49">
        <v>0.42</v>
      </c>
      <c r="V72" s="24"/>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0">
        <v>1.95</v>
      </c>
      <c r="Q73" s="5">
        <v>8013.9</v>
      </c>
      <c r="R73" s="5">
        <v>993</v>
      </c>
      <c r="S73" s="40">
        <v>0</v>
      </c>
      <c r="T73" s="10">
        <v>1.55</v>
      </c>
      <c r="U73" s="49">
        <v>0.4</v>
      </c>
      <c r="V73" s="24"/>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0">
        <v>-0.48</v>
      </c>
      <c r="Q74" s="5">
        <v>8083.9</v>
      </c>
      <c r="R74" s="5">
        <v>994.8</v>
      </c>
      <c r="S74" s="40">
        <v>0</v>
      </c>
      <c r="T74" s="10">
        <v>-0.63</v>
      </c>
      <c r="U74" s="49">
        <v>0.15</v>
      </c>
      <c r="V74" s="24"/>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0">
        <v>0.56999999999999995</v>
      </c>
      <c r="Q75" s="5">
        <v>8153.2</v>
      </c>
      <c r="R75" s="5">
        <v>1008</v>
      </c>
      <c r="S75" s="40">
        <v>0</v>
      </c>
      <c r="T75" s="10">
        <v>0.35</v>
      </c>
      <c r="U75" s="49">
        <v>0.23</v>
      </c>
      <c r="V75" s="24"/>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0">
        <v>0.81</v>
      </c>
      <c r="Q76" s="5">
        <v>8222.2000000000007</v>
      </c>
      <c r="R76" s="5">
        <v>1025</v>
      </c>
      <c r="S76" s="40">
        <v>0</v>
      </c>
      <c r="T76" s="10">
        <v>0.71</v>
      </c>
      <c r="U76" s="49">
        <v>0.1</v>
      </c>
      <c r="V76" s="24"/>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0">
        <v>0.23</v>
      </c>
      <c r="Q77" s="5">
        <v>8290.9</v>
      </c>
      <c r="R77" s="5">
        <v>1036</v>
      </c>
      <c r="S77" s="40">
        <v>0</v>
      </c>
      <c r="T77" s="10">
        <v>0.08</v>
      </c>
      <c r="U77" s="49">
        <v>0.15</v>
      </c>
      <c r="V77" s="24"/>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0">
        <v>1.08</v>
      </c>
      <c r="Q78" s="5">
        <v>8359.2000000000007</v>
      </c>
      <c r="R78" s="5">
        <v>1054</v>
      </c>
      <c r="S78" s="40">
        <v>0</v>
      </c>
      <c r="T78" s="10">
        <v>0.49</v>
      </c>
      <c r="U78" s="49">
        <v>0.59</v>
      </c>
      <c r="V78" s="24"/>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0">
        <v>-0.54</v>
      </c>
      <c r="Q79" s="5">
        <v>8427.6</v>
      </c>
      <c r="R79" s="5">
        <v>1057</v>
      </c>
      <c r="S79" s="40">
        <v>0</v>
      </c>
      <c r="T79" s="10">
        <v>-1</v>
      </c>
      <c r="U79" s="49">
        <v>0.47</v>
      </c>
      <c r="V79" s="24"/>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0">
        <v>0.34</v>
      </c>
      <c r="Q80" s="5">
        <v>8495.7999999999993</v>
      </c>
      <c r="R80" s="5">
        <v>1070.8</v>
      </c>
      <c r="S80" s="40">
        <v>0</v>
      </c>
      <c r="T80" s="10">
        <v>-0.21</v>
      </c>
      <c r="U80" s="49">
        <v>0.55000000000000004</v>
      </c>
      <c r="V80" s="24"/>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0">
        <v>0.08</v>
      </c>
      <c r="Q81" s="5">
        <v>8563.7000000000007</v>
      </c>
      <c r="R81" s="5">
        <v>1078.4000000000001</v>
      </c>
      <c r="S81" s="40">
        <v>0</v>
      </c>
      <c r="T81" s="10">
        <v>-0.12</v>
      </c>
      <c r="U81" s="49">
        <v>0.2</v>
      </c>
      <c r="V81" s="24"/>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0">
        <v>1.56</v>
      </c>
      <c r="Q82" s="5">
        <v>8631.5</v>
      </c>
      <c r="R82" s="5">
        <v>1106.4000000000001</v>
      </c>
      <c r="S82" s="40">
        <v>0</v>
      </c>
      <c r="T82" s="10">
        <v>1.04</v>
      </c>
      <c r="U82" s="49">
        <v>0.53</v>
      </c>
      <c r="V82" s="24"/>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0">
        <v>-0.35</v>
      </c>
      <c r="Q83" s="5">
        <v>8699.1</v>
      </c>
      <c r="R83" s="5">
        <v>1116.9000000000001</v>
      </c>
      <c r="S83" s="40">
        <v>0</v>
      </c>
      <c r="T83" s="10">
        <v>-0.7</v>
      </c>
      <c r="U83" s="49">
        <v>0.35</v>
      </c>
      <c r="V83" s="24"/>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0">
        <v>1.34</v>
      </c>
      <c r="Q84" s="5">
        <v>8766.7999999999993</v>
      </c>
      <c r="R84" s="5">
        <v>1146.0999999999999</v>
      </c>
      <c r="S84" s="40">
        <v>0</v>
      </c>
      <c r="T84" s="10">
        <v>0.86</v>
      </c>
      <c r="U84" s="49">
        <v>0.48</v>
      </c>
      <c r="V84" s="24"/>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0">
        <v>0.7</v>
      </c>
      <c r="Q85" s="5">
        <v>8834</v>
      </c>
      <c r="R85" s="5">
        <v>1164.5999999999999</v>
      </c>
      <c r="S85" s="40">
        <v>0</v>
      </c>
      <c r="T85" s="10">
        <v>0.28000000000000003</v>
      </c>
      <c r="U85" s="49">
        <v>0.42</v>
      </c>
      <c r="V85" s="24"/>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0">
        <v>0.45</v>
      </c>
      <c r="Q86" s="5">
        <v>8900.6</v>
      </c>
      <c r="R86" s="5">
        <v>1180.2</v>
      </c>
      <c r="S86" s="40">
        <v>0</v>
      </c>
      <c r="T86" s="10">
        <v>-0.15</v>
      </c>
      <c r="U86" s="49">
        <v>0.59</v>
      </c>
      <c r="V86" s="24"/>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0">
        <v>1.3</v>
      </c>
      <c r="Q87" s="5">
        <v>8966.4</v>
      </c>
      <c r="R87" s="5">
        <v>1214</v>
      </c>
      <c r="S87" s="40">
        <v>0</v>
      </c>
      <c r="T87" s="10">
        <v>0.61</v>
      </c>
      <c r="U87" s="49">
        <v>0.69</v>
      </c>
      <c r="V87" s="24"/>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0">
        <v>0.2</v>
      </c>
      <c r="Q88" s="5">
        <v>9030.9</v>
      </c>
      <c r="R88" s="5">
        <v>1228.5999999999999</v>
      </c>
      <c r="S88" s="40">
        <v>0</v>
      </c>
      <c r="T88" s="10">
        <v>0.11</v>
      </c>
      <c r="U88" s="49">
        <v>0.09</v>
      </c>
      <c r="V88" s="24"/>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0">
        <v>-0.05</v>
      </c>
      <c r="Q89" s="5">
        <v>9094.5</v>
      </c>
      <c r="R89" s="5">
        <v>1240.4000000000001</v>
      </c>
      <c r="S89" s="40">
        <v>0</v>
      </c>
      <c r="T89" s="10">
        <v>-0.36</v>
      </c>
      <c r="U89" s="49">
        <v>0.31</v>
      </c>
      <c r="V89" s="24"/>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0">
        <v>0.76</v>
      </c>
      <c r="Q90" s="5">
        <v>9157</v>
      </c>
      <c r="R90" s="5">
        <v>1270.4000000000001</v>
      </c>
      <c r="S90" s="40">
        <v>1</v>
      </c>
      <c r="T90" s="10">
        <v>0.24</v>
      </c>
      <c r="U90" s="49">
        <v>0.52</v>
      </c>
      <c r="V90" s="24"/>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0">
        <v>0.41</v>
      </c>
      <c r="Q91" s="5">
        <v>9217.9</v>
      </c>
      <c r="R91" s="5">
        <v>1287.2</v>
      </c>
      <c r="S91" s="40">
        <v>1</v>
      </c>
      <c r="T91" s="10">
        <v>0.34</v>
      </c>
      <c r="U91" s="49">
        <v>7.0000000000000007E-2</v>
      </c>
      <c r="V91" s="24"/>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0">
        <v>0.3</v>
      </c>
      <c r="Q92" s="5">
        <v>9277.2000000000007</v>
      </c>
      <c r="R92" s="5">
        <v>1296.5999999999999</v>
      </c>
      <c r="S92" s="40">
        <v>0</v>
      </c>
      <c r="T92" s="10">
        <v>0.11</v>
      </c>
      <c r="U92" s="49">
        <v>0.19</v>
      </c>
      <c r="V92" s="24"/>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0">
        <v>-0.3</v>
      </c>
      <c r="Q93" s="5">
        <v>9335.7999999999993</v>
      </c>
      <c r="R93" s="5">
        <v>1302.4000000000001</v>
      </c>
      <c r="S93" s="40">
        <v>0</v>
      </c>
      <c r="T93" s="10">
        <v>-0.57999999999999996</v>
      </c>
      <c r="U93" s="49">
        <v>0.28000000000000003</v>
      </c>
      <c r="V93" s="24"/>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0">
        <v>-0.31</v>
      </c>
      <c r="Q94" s="5">
        <v>9394</v>
      </c>
      <c r="R94" s="5">
        <v>1306.5</v>
      </c>
      <c r="S94" s="40">
        <v>0</v>
      </c>
      <c r="T94" s="10">
        <v>-0.63</v>
      </c>
      <c r="U94" s="49">
        <v>0.33</v>
      </c>
      <c r="V94" s="24"/>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0">
        <v>0.67</v>
      </c>
      <c r="Q95" s="5">
        <v>9452.2000000000007</v>
      </c>
      <c r="R95" s="5">
        <v>1326.9</v>
      </c>
      <c r="S95" s="40">
        <v>0</v>
      </c>
      <c r="T95" s="10">
        <v>7.0000000000000007E-2</v>
      </c>
      <c r="U95" s="49">
        <v>0.6</v>
      </c>
      <c r="V95" s="24"/>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0">
        <v>-0.08</v>
      </c>
      <c r="Q96" s="5">
        <v>9510.4</v>
      </c>
      <c r="R96" s="5">
        <v>1338.7</v>
      </c>
      <c r="S96" s="40">
        <v>0</v>
      </c>
      <c r="T96" s="10">
        <v>-0.02</v>
      </c>
      <c r="U96" s="49">
        <v>-7.0000000000000007E-2</v>
      </c>
      <c r="V96" s="24"/>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0">
        <v>0.45</v>
      </c>
      <c r="Q97" s="5">
        <v>9569</v>
      </c>
      <c r="R97" s="5">
        <v>1355.4</v>
      </c>
      <c r="S97" s="40">
        <v>0</v>
      </c>
      <c r="T97" s="10">
        <v>0.43</v>
      </c>
      <c r="U97" s="49">
        <v>0.02</v>
      </c>
      <c r="V97" s="24"/>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0">
        <v>-0.16</v>
      </c>
      <c r="Q98" s="5">
        <v>9628.4</v>
      </c>
      <c r="R98" s="5">
        <v>1360.5</v>
      </c>
      <c r="S98" s="40">
        <v>0</v>
      </c>
      <c r="T98" s="10">
        <v>-0.13</v>
      </c>
      <c r="U98" s="49">
        <v>-0.03</v>
      </c>
      <c r="V98" s="24"/>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0">
        <v>-0.92</v>
      </c>
      <c r="Q99" s="5">
        <v>9689.2999999999993</v>
      </c>
      <c r="R99" s="5">
        <v>1351.5</v>
      </c>
      <c r="S99" s="40">
        <v>0</v>
      </c>
      <c r="T99" s="10">
        <v>-1.06</v>
      </c>
      <c r="U99" s="49">
        <v>0.14000000000000001</v>
      </c>
      <c r="V99" s="24"/>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0">
        <v>0.09</v>
      </c>
      <c r="Q100" s="5">
        <v>9751.4</v>
      </c>
      <c r="R100" s="5">
        <v>1360.9</v>
      </c>
      <c r="S100" s="40">
        <v>0</v>
      </c>
      <c r="T100" s="10">
        <v>-0.28000000000000003</v>
      </c>
      <c r="U100" s="49">
        <v>0.37</v>
      </c>
      <c r="V100" s="24"/>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0">
        <v>0.17</v>
      </c>
      <c r="Q101" s="5">
        <v>9814.7000000000007</v>
      </c>
      <c r="R101" s="5">
        <v>1370.6</v>
      </c>
      <c r="S101" s="40">
        <v>0</v>
      </c>
      <c r="T101" s="10">
        <v>-7.0000000000000007E-2</v>
      </c>
      <c r="U101" s="49">
        <v>0.24</v>
      </c>
      <c r="V101" s="24"/>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0">
        <v>0.18</v>
      </c>
      <c r="Q102" s="5">
        <v>9879</v>
      </c>
      <c r="R102" s="5">
        <v>1381.3</v>
      </c>
      <c r="S102" s="40">
        <v>0</v>
      </c>
      <c r="T102" s="10">
        <v>-0.04</v>
      </c>
      <c r="U102" s="49">
        <v>0.22</v>
      </c>
      <c r="V102" s="24"/>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0">
        <v>-0.97</v>
      </c>
      <c r="Q103" s="5">
        <v>9944.6</v>
      </c>
      <c r="R103" s="5">
        <v>1373.9</v>
      </c>
      <c r="S103" s="40">
        <v>0</v>
      </c>
      <c r="T103" s="10">
        <v>-1.1499999999999999</v>
      </c>
      <c r="U103" s="49">
        <v>0.18</v>
      </c>
      <c r="V103" s="24"/>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0">
        <v>0.46</v>
      </c>
      <c r="Q104" s="5">
        <v>10010.9</v>
      </c>
      <c r="R104" s="5">
        <v>1392.4</v>
      </c>
      <c r="S104" s="40">
        <v>0</v>
      </c>
      <c r="T104" s="10">
        <v>-0.06</v>
      </c>
      <c r="U104" s="49">
        <v>0.52</v>
      </c>
      <c r="V104" s="24"/>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0">
        <v>1.29</v>
      </c>
      <c r="Q105" s="5">
        <v>10078.299999999999</v>
      </c>
      <c r="R105" s="5">
        <v>1424.4</v>
      </c>
      <c r="S105" s="40">
        <v>0</v>
      </c>
      <c r="T105" s="10">
        <v>0.76</v>
      </c>
      <c r="U105" s="49">
        <v>0.53</v>
      </c>
      <c r="V105" s="24"/>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0">
        <v>-0.68</v>
      </c>
      <c r="Q106" s="5">
        <v>10146.700000000001</v>
      </c>
      <c r="R106" s="5">
        <v>1424.2</v>
      </c>
      <c r="S106" s="40">
        <v>0</v>
      </c>
      <c r="T106" s="10">
        <v>-0.86</v>
      </c>
      <c r="U106" s="49">
        <v>0.18</v>
      </c>
      <c r="V106" s="24"/>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0">
        <v>0.16</v>
      </c>
      <c r="Q107" s="5">
        <v>10216.1</v>
      </c>
      <c r="R107" s="5">
        <v>1440</v>
      </c>
      <c r="S107" s="40">
        <v>0</v>
      </c>
      <c r="T107" s="10">
        <v>-0.19</v>
      </c>
      <c r="U107" s="49">
        <v>0.36</v>
      </c>
      <c r="V107" s="24"/>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0">
        <v>0.41</v>
      </c>
      <c r="Q108" s="5">
        <v>10285.4</v>
      </c>
      <c r="R108" s="5">
        <v>1455.6</v>
      </c>
      <c r="S108" s="40">
        <v>0</v>
      </c>
      <c r="T108" s="10">
        <v>0.05</v>
      </c>
      <c r="U108" s="49">
        <v>0.36</v>
      </c>
      <c r="V108" s="24"/>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0">
        <v>-0.19</v>
      </c>
      <c r="Q109" s="5">
        <v>10356.6</v>
      </c>
      <c r="R109" s="5">
        <v>1457.3</v>
      </c>
      <c r="S109" s="40">
        <v>0</v>
      </c>
      <c r="T109" s="10">
        <v>-0.24</v>
      </c>
      <c r="U109" s="49">
        <v>0.05</v>
      </c>
      <c r="V109" s="24"/>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0">
        <v>-0.66</v>
      </c>
      <c r="Q110" s="5">
        <v>10430.1</v>
      </c>
      <c r="R110" s="5">
        <v>1455.7</v>
      </c>
      <c r="S110" s="40">
        <v>0</v>
      </c>
      <c r="T110" s="10">
        <v>-0.9</v>
      </c>
      <c r="U110" s="49">
        <v>0.24</v>
      </c>
      <c r="V110" s="24"/>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0">
        <v>0.17</v>
      </c>
      <c r="Q111" s="5">
        <v>10506.9</v>
      </c>
      <c r="R111" s="5">
        <v>1472.9</v>
      </c>
      <c r="S111" s="40">
        <v>0</v>
      </c>
      <c r="T111" s="10">
        <v>0.25</v>
      </c>
      <c r="U111" s="49">
        <v>-0.08</v>
      </c>
      <c r="V111" s="24"/>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0">
        <v>1.22</v>
      </c>
      <c r="Q112" s="5">
        <v>10587.2</v>
      </c>
      <c r="R112" s="5">
        <v>1492.5</v>
      </c>
      <c r="S112" s="40">
        <v>0</v>
      </c>
      <c r="T112" s="10">
        <v>0.56000000000000005</v>
      </c>
      <c r="U112" s="49">
        <v>0.66</v>
      </c>
      <c r="V112" s="24"/>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0">
        <v>0.08</v>
      </c>
      <c r="Q113" s="5">
        <v>10671.4</v>
      </c>
      <c r="R113" s="5">
        <v>1500.5</v>
      </c>
      <c r="S113" s="40">
        <v>0</v>
      </c>
      <c r="T113" s="10">
        <v>-0.32</v>
      </c>
      <c r="U113" s="49">
        <v>0.39</v>
      </c>
      <c r="V113" s="24"/>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0">
        <v>0.53</v>
      </c>
      <c r="Q114" s="5">
        <v>10760</v>
      </c>
      <c r="R114" s="5">
        <v>1519.8</v>
      </c>
      <c r="S114" s="40">
        <v>0</v>
      </c>
      <c r="T114" s="10">
        <v>-0.12</v>
      </c>
      <c r="U114" s="49">
        <v>0.65</v>
      </c>
      <c r="V114" s="24"/>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0">
        <v>-0.04</v>
      </c>
      <c r="Q115" s="5">
        <v>10854.4</v>
      </c>
      <c r="R115" s="5">
        <v>1532.2</v>
      </c>
      <c r="S115" s="40">
        <v>0</v>
      </c>
      <c r="T115" s="10">
        <v>-0.46</v>
      </c>
      <c r="U115" s="49">
        <v>0.42</v>
      </c>
      <c r="V115" s="24"/>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0">
        <v>0.76</v>
      </c>
      <c r="Q116" s="5">
        <v>10954.5</v>
      </c>
      <c r="R116" s="5">
        <v>1552.2</v>
      </c>
      <c r="S116" s="40">
        <v>0</v>
      </c>
      <c r="T116" s="10">
        <v>0.59</v>
      </c>
      <c r="U116" s="49">
        <v>0.17</v>
      </c>
      <c r="V116" s="24"/>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0">
        <v>0.12</v>
      </c>
      <c r="Q117" s="5">
        <v>11058.8</v>
      </c>
      <c r="R117" s="5">
        <v>1559.8</v>
      </c>
      <c r="S117" s="40">
        <v>0</v>
      </c>
      <c r="T117" s="10">
        <v>-0.05</v>
      </c>
      <c r="U117" s="49">
        <v>0.17</v>
      </c>
      <c r="V117" s="24"/>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0">
        <v>0.11</v>
      </c>
      <c r="Q118" s="5">
        <v>11167</v>
      </c>
      <c r="R118" s="5">
        <v>1572.4</v>
      </c>
      <c r="S118" s="40">
        <v>0</v>
      </c>
      <c r="T118" s="10">
        <v>-7.0000000000000007E-2</v>
      </c>
      <c r="U118" s="49">
        <v>0.18</v>
      </c>
      <c r="V118" s="24"/>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0">
        <v>-0.4</v>
      </c>
      <c r="Q119" s="5">
        <v>11278.6</v>
      </c>
      <c r="R119" s="5">
        <v>1566.7</v>
      </c>
      <c r="S119" s="40">
        <v>0</v>
      </c>
      <c r="T119" s="10">
        <v>-0.75</v>
      </c>
      <c r="U119" s="49">
        <v>0.35</v>
      </c>
      <c r="V119" s="24"/>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0">
        <v>1.45</v>
      </c>
      <c r="Q120" s="5">
        <v>11393.4</v>
      </c>
      <c r="R120" s="5">
        <v>1604.4</v>
      </c>
      <c r="S120" s="40">
        <v>0</v>
      </c>
      <c r="T120" s="10">
        <v>0.63</v>
      </c>
      <c r="U120" s="49">
        <v>0.81</v>
      </c>
      <c r="V120" s="24"/>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0">
        <v>0.67</v>
      </c>
      <c r="Q121" s="5">
        <v>11511</v>
      </c>
      <c r="R121" s="5">
        <v>1628.6</v>
      </c>
      <c r="S121" s="40">
        <v>0</v>
      </c>
      <c r="T121" s="10">
        <v>-0.15</v>
      </c>
      <c r="U121" s="49">
        <v>0.82</v>
      </c>
      <c r="V121" s="24"/>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0">
        <v>0.68</v>
      </c>
      <c r="Q122" s="5">
        <v>11630.8</v>
      </c>
      <c r="R122" s="5">
        <v>1654.3</v>
      </c>
      <c r="S122" s="40">
        <v>0</v>
      </c>
      <c r="T122" s="10">
        <v>0.32</v>
      </c>
      <c r="U122" s="49">
        <v>0.37</v>
      </c>
      <c r="V122" s="24"/>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0">
        <v>0.27</v>
      </c>
      <c r="Q123" s="5">
        <v>11751.7</v>
      </c>
      <c r="R123" s="5">
        <v>1676</v>
      </c>
      <c r="S123" s="40">
        <v>0</v>
      </c>
      <c r="T123" s="10">
        <v>-0.23</v>
      </c>
      <c r="U123" s="49">
        <v>0.5</v>
      </c>
      <c r="V123" s="24"/>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0">
        <v>0.41</v>
      </c>
      <c r="Q124" s="5">
        <v>11875.9</v>
      </c>
      <c r="R124" s="5">
        <v>1703.7</v>
      </c>
      <c r="S124" s="40">
        <v>0</v>
      </c>
      <c r="T124" s="10">
        <v>0.13</v>
      </c>
      <c r="U124" s="49">
        <v>0.27</v>
      </c>
      <c r="V124" s="24"/>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0">
        <v>0.86</v>
      </c>
      <c r="Q125" s="5">
        <v>12001.2</v>
      </c>
      <c r="R125" s="5">
        <v>1740.2</v>
      </c>
      <c r="S125" s="40">
        <v>0</v>
      </c>
      <c r="T125" s="10">
        <v>0.45</v>
      </c>
      <c r="U125" s="49">
        <v>0.4</v>
      </c>
      <c r="V125" s="24"/>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0">
        <v>1.0900000000000001</v>
      </c>
      <c r="Q126" s="5">
        <v>12127</v>
      </c>
      <c r="R126" s="5">
        <v>1784.2</v>
      </c>
      <c r="S126" s="40">
        <v>0</v>
      </c>
      <c r="T126" s="10">
        <v>0.52</v>
      </c>
      <c r="U126" s="49">
        <v>0.56999999999999995</v>
      </c>
      <c r="V126" s="24"/>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0">
        <v>-0.59</v>
      </c>
      <c r="Q127" s="5">
        <v>12252.2</v>
      </c>
      <c r="R127" s="5">
        <v>1795.1</v>
      </c>
      <c r="S127" s="40">
        <v>0</v>
      </c>
      <c r="T127" s="10">
        <v>-0.95</v>
      </c>
      <c r="U127" s="49">
        <v>0.36</v>
      </c>
      <c r="V127" s="24"/>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0">
        <v>0.9</v>
      </c>
      <c r="Q128" s="5">
        <v>12377.5</v>
      </c>
      <c r="R128" s="5">
        <v>1828.9</v>
      </c>
      <c r="S128" s="40">
        <v>0</v>
      </c>
      <c r="T128" s="10">
        <v>0.88</v>
      </c>
      <c r="U128" s="49">
        <v>0.02</v>
      </c>
      <c r="V128" s="24"/>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0">
        <v>-0.15</v>
      </c>
      <c r="Q129" s="5">
        <v>12500.7</v>
      </c>
      <c r="R129" s="5">
        <v>1845</v>
      </c>
      <c r="S129" s="40">
        <v>0</v>
      </c>
      <c r="T129" s="10">
        <v>-0.42</v>
      </c>
      <c r="U129" s="49">
        <v>0.27</v>
      </c>
      <c r="V129" s="24"/>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0">
        <v>0.23</v>
      </c>
      <c r="Q130" s="5">
        <v>12620.8</v>
      </c>
      <c r="R130" s="5">
        <v>1868.7</v>
      </c>
      <c r="S130" s="40">
        <v>0</v>
      </c>
      <c r="T130" s="10">
        <v>-0.13</v>
      </c>
      <c r="U130" s="49">
        <v>0.35</v>
      </c>
      <c r="V130" s="52"/>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0">
        <v>1.07</v>
      </c>
      <c r="Q131" s="5">
        <v>12734.8</v>
      </c>
      <c r="R131" s="5">
        <v>1911.9</v>
      </c>
      <c r="S131" s="40">
        <v>0</v>
      </c>
      <c r="T131" s="10">
        <v>0.53</v>
      </c>
      <c r="U131" s="49">
        <v>0.54</v>
      </c>
      <c r="V131" s="24"/>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0">
        <v>1.43</v>
      </c>
      <c r="Q132" s="5">
        <v>12842.4</v>
      </c>
      <c r="R132" s="5">
        <v>1958.6</v>
      </c>
      <c r="S132" s="40">
        <v>1</v>
      </c>
      <c r="T132" s="10">
        <v>0.49</v>
      </c>
      <c r="U132" s="49">
        <v>0.95</v>
      </c>
      <c r="V132" s="24"/>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0">
        <v>-0.05</v>
      </c>
      <c r="Q133" s="5">
        <v>12945.4</v>
      </c>
      <c r="R133" s="5">
        <v>1965.5</v>
      </c>
      <c r="S133" s="40">
        <v>1</v>
      </c>
      <c r="T133" s="10">
        <v>0.21</v>
      </c>
      <c r="U133" s="49">
        <v>-0.26</v>
      </c>
      <c r="V133" s="24"/>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0">
        <v>1.07</v>
      </c>
      <c r="Q134" s="5">
        <v>13044.1</v>
      </c>
      <c r="R134" s="5">
        <v>1999.1</v>
      </c>
      <c r="S134" s="40">
        <v>1</v>
      </c>
      <c r="T134" s="10">
        <v>0.2</v>
      </c>
      <c r="U134" s="49">
        <v>0.88</v>
      </c>
      <c r="V134" s="24"/>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0">
        <v>1.1100000000000001</v>
      </c>
      <c r="Q135" s="5">
        <v>13137.5</v>
      </c>
      <c r="R135" s="5">
        <v>2048.3000000000002</v>
      </c>
      <c r="S135" s="40">
        <v>0</v>
      </c>
      <c r="T135" s="10">
        <v>0.64</v>
      </c>
      <c r="U135" s="49">
        <v>0.47</v>
      </c>
      <c r="V135" s="24"/>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0">
        <v>0.73</v>
      </c>
      <c r="Q136" s="5">
        <v>13227</v>
      </c>
      <c r="R136" s="5">
        <v>2080.6</v>
      </c>
      <c r="S136" s="40">
        <v>0</v>
      </c>
      <c r="T136" s="10">
        <v>0.62</v>
      </c>
      <c r="U136" s="49">
        <v>0.11</v>
      </c>
      <c r="V136" s="24"/>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0">
        <v>0.59</v>
      </c>
      <c r="Q137" s="5">
        <v>13314</v>
      </c>
      <c r="R137" s="5">
        <v>2107.6999999999998</v>
      </c>
      <c r="S137" s="40">
        <v>0</v>
      </c>
      <c r="T137" s="10">
        <v>0.42</v>
      </c>
      <c r="U137" s="49">
        <v>0.17</v>
      </c>
      <c r="V137" s="24"/>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0">
        <v>0.55000000000000004</v>
      </c>
      <c r="Q138" s="5">
        <v>13399.2</v>
      </c>
      <c r="R138" s="5">
        <v>2143.1</v>
      </c>
      <c r="S138" s="40">
        <v>0</v>
      </c>
      <c r="T138" s="10">
        <v>0.5</v>
      </c>
      <c r="U138" s="49">
        <v>0.05</v>
      </c>
      <c r="V138" s="24"/>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0">
        <v>-0.24</v>
      </c>
      <c r="Q139" s="5">
        <v>13485.4</v>
      </c>
      <c r="R139" s="5">
        <v>2178</v>
      </c>
      <c r="S139" s="40">
        <v>0</v>
      </c>
      <c r="T139" s="10">
        <v>0.02</v>
      </c>
      <c r="U139" s="49">
        <v>-0.26</v>
      </c>
      <c r="V139" s="24"/>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0">
        <v>1.23</v>
      </c>
      <c r="Q140" s="5">
        <v>13570.6</v>
      </c>
      <c r="R140" s="5">
        <v>2216.9</v>
      </c>
      <c r="S140" s="40">
        <v>0</v>
      </c>
      <c r="T140" s="10">
        <v>1.42</v>
      </c>
      <c r="U140" s="49">
        <v>-0.19</v>
      </c>
      <c r="V140" s="24"/>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0">
        <v>0.02</v>
      </c>
      <c r="Q141" s="5">
        <v>13655.5</v>
      </c>
      <c r="R141" s="5">
        <v>2231.1999999999998</v>
      </c>
      <c r="S141" s="40">
        <v>0</v>
      </c>
      <c r="T141" s="10">
        <v>-0.16</v>
      </c>
      <c r="U141" s="49">
        <v>0.18</v>
      </c>
      <c r="V141" s="24"/>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0">
        <v>0.43</v>
      </c>
      <c r="Q142" s="5">
        <v>13740.6</v>
      </c>
      <c r="R142" s="5">
        <v>2257.3000000000002</v>
      </c>
      <c r="S142" s="40">
        <v>0</v>
      </c>
      <c r="T142" s="10">
        <v>0.56000000000000005</v>
      </c>
      <c r="U142" s="49">
        <v>-0.13</v>
      </c>
      <c r="V142" s="24"/>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0">
        <v>0.21</v>
      </c>
      <c r="Q143" s="5">
        <v>13826.7</v>
      </c>
      <c r="R143" s="5">
        <v>2303.1</v>
      </c>
      <c r="S143" s="40">
        <v>0</v>
      </c>
      <c r="T143" s="10">
        <v>0.2</v>
      </c>
      <c r="U143" s="49">
        <v>0.01</v>
      </c>
      <c r="V143" s="24"/>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0">
        <v>0.44</v>
      </c>
      <c r="Q144" s="5">
        <v>13915.2</v>
      </c>
      <c r="R144" s="5">
        <v>2343.6</v>
      </c>
      <c r="S144" s="40">
        <v>0</v>
      </c>
      <c r="T144" s="10">
        <v>0.28999999999999998</v>
      </c>
      <c r="U144" s="49">
        <v>0.15</v>
      </c>
      <c r="V144" s="24"/>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0">
        <v>0.3</v>
      </c>
      <c r="Q145" s="5">
        <v>14003.9</v>
      </c>
      <c r="R145" s="5">
        <v>2381.8000000000002</v>
      </c>
      <c r="S145" s="40">
        <v>0</v>
      </c>
      <c r="T145" s="10">
        <v>0.51</v>
      </c>
      <c r="U145" s="49">
        <v>-0.21</v>
      </c>
      <c r="V145" s="24"/>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0">
        <v>-0.33</v>
      </c>
      <c r="Q146" s="5">
        <v>14092</v>
      </c>
      <c r="R146" s="5">
        <v>2401.1999999999998</v>
      </c>
      <c r="S146" s="40">
        <v>0</v>
      </c>
      <c r="T146" s="10">
        <v>-0.25</v>
      </c>
      <c r="U146" s="49">
        <v>-0.08</v>
      </c>
      <c r="V146" s="24"/>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0">
        <v>0.18</v>
      </c>
      <c r="Q147" s="5">
        <v>14179.6</v>
      </c>
      <c r="R147" s="5">
        <v>2442.1999999999998</v>
      </c>
      <c r="S147" s="40">
        <v>0</v>
      </c>
      <c r="T147" s="10">
        <v>0.17</v>
      </c>
      <c r="U147" s="49">
        <v>0</v>
      </c>
      <c r="V147" s="24"/>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0">
        <v>0.14000000000000001</v>
      </c>
      <c r="Q148" s="5">
        <v>14264.5</v>
      </c>
      <c r="R148" s="5">
        <v>2469.6999999999998</v>
      </c>
      <c r="S148" s="40">
        <v>0</v>
      </c>
      <c r="T148" s="10">
        <v>0.06</v>
      </c>
      <c r="U148" s="49">
        <v>7.0000000000000007E-2</v>
      </c>
      <c r="V148" s="24"/>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0">
        <v>0.6</v>
      </c>
      <c r="Q149" s="5">
        <v>14347.2</v>
      </c>
      <c r="R149" s="5">
        <v>2521.6</v>
      </c>
      <c r="S149" s="40">
        <v>0</v>
      </c>
      <c r="T149" s="10">
        <v>0.53</v>
      </c>
      <c r="U149" s="49">
        <v>7.0000000000000007E-2</v>
      </c>
      <c r="V149" s="24"/>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0">
        <v>-0.28999999999999998</v>
      </c>
      <c r="Q150" s="5">
        <v>14427.5</v>
      </c>
      <c r="R150" s="5">
        <v>2541.3000000000002</v>
      </c>
      <c r="S150" s="40">
        <v>0</v>
      </c>
      <c r="T150" s="10">
        <v>-0.43</v>
      </c>
      <c r="U150" s="49">
        <v>0.15</v>
      </c>
      <c r="V150" s="24"/>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0">
        <v>0.61</v>
      </c>
      <c r="Q151" s="5">
        <v>14502.9</v>
      </c>
      <c r="R151" s="5">
        <v>2592.1999999999998</v>
      </c>
      <c r="S151" s="40">
        <v>0</v>
      </c>
      <c r="T151" s="10">
        <v>0.71</v>
      </c>
      <c r="U151" s="49">
        <v>-0.11</v>
      </c>
      <c r="V151" s="24"/>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0">
        <v>0.27</v>
      </c>
      <c r="Q152" s="5">
        <v>14575</v>
      </c>
      <c r="R152" s="5">
        <v>2630.7</v>
      </c>
      <c r="S152" s="40">
        <v>0</v>
      </c>
      <c r="T152" s="10">
        <v>-0.04</v>
      </c>
      <c r="U152" s="49">
        <v>0.31</v>
      </c>
      <c r="V152" s="24"/>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0">
        <v>0.16</v>
      </c>
      <c r="Q153" s="5">
        <v>14645.1</v>
      </c>
      <c r="R153" s="5">
        <v>2655.4</v>
      </c>
      <c r="S153" s="40">
        <v>0</v>
      </c>
      <c r="T153" s="10">
        <v>0.01</v>
      </c>
      <c r="U153" s="49">
        <v>0.16</v>
      </c>
      <c r="V153" s="24"/>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0">
        <v>0.51</v>
      </c>
      <c r="Q154" s="5">
        <v>14713.9</v>
      </c>
      <c r="R154" s="5">
        <v>2690.6</v>
      </c>
      <c r="S154" s="40">
        <v>0</v>
      </c>
      <c r="T154" s="10">
        <v>0.3</v>
      </c>
      <c r="U154" s="49">
        <v>0.2</v>
      </c>
      <c r="V154" s="24"/>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0">
        <v>-0.16</v>
      </c>
      <c r="Q155" s="5">
        <v>14783</v>
      </c>
      <c r="R155" s="5">
        <v>2735.6</v>
      </c>
      <c r="S155" s="40">
        <v>0</v>
      </c>
      <c r="T155" s="10">
        <v>-0.39</v>
      </c>
      <c r="U155" s="49">
        <v>0.23</v>
      </c>
      <c r="V155" s="24"/>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0">
        <v>0.66</v>
      </c>
      <c r="Q156" s="5">
        <v>14853.1</v>
      </c>
      <c r="R156" s="5">
        <v>2782.5</v>
      </c>
      <c r="S156" s="40">
        <v>0</v>
      </c>
      <c r="T156" s="10">
        <v>0.46</v>
      </c>
      <c r="U156" s="49">
        <v>0.2</v>
      </c>
      <c r="V156" s="24"/>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0">
        <v>0.56000000000000005</v>
      </c>
      <c r="Q157" s="5">
        <v>14922.6</v>
      </c>
      <c r="R157" s="5">
        <v>2824.3</v>
      </c>
      <c r="S157" s="40">
        <v>0</v>
      </c>
      <c r="T157" s="10">
        <v>0.55000000000000004</v>
      </c>
      <c r="U157" s="49">
        <v>0.01</v>
      </c>
      <c r="V157" s="24"/>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0">
        <v>0.31</v>
      </c>
      <c r="Q158" s="5">
        <v>14991.4</v>
      </c>
      <c r="R158" s="5">
        <v>2865.3</v>
      </c>
      <c r="S158" s="40">
        <v>0</v>
      </c>
      <c r="T158" s="10">
        <v>0.16</v>
      </c>
      <c r="U158" s="49">
        <v>0.15</v>
      </c>
      <c r="V158" s="24"/>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0">
        <v>0.32</v>
      </c>
      <c r="Q159" s="5">
        <v>15059.9</v>
      </c>
      <c r="R159" s="5">
        <v>2923.8</v>
      </c>
      <c r="S159" s="40">
        <v>1</v>
      </c>
      <c r="T159" s="10">
        <v>0.47</v>
      </c>
      <c r="U159" s="49">
        <v>-0.15</v>
      </c>
      <c r="V159" s="24"/>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0">
        <v>0.62</v>
      </c>
      <c r="Q160" s="5">
        <v>15128.2</v>
      </c>
      <c r="R160" s="5">
        <v>2983.4</v>
      </c>
      <c r="S160" s="40">
        <v>1</v>
      </c>
      <c r="T160" s="10">
        <v>0.56000000000000005</v>
      </c>
      <c r="U160" s="49">
        <v>7.0000000000000007E-2</v>
      </c>
      <c r="V160" s="24"/>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0">
        <v>1.1299999999999999</v>
      </c>
      <c r="Q161" s="5">
        <v>15193.9</v>
      </c>
      <c r="R161" s="5">
        <v>3055.9</v>
      </c>
      <c r="S161" s="40">
        <v>1</v>
      </c>
      <c r="T161" s="10">
        <v>0.91</v>
      </c>
      <c r="U161" s="49">
        <v>0.22</v>
      </c>
      <c r="V161" s="24"/>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0">
        <v>0.56000000000000005</v>
      </c>
      <c r="Q162" s="5">
        <v>15256.1</v>
      </c>
      <c r="R162" s="5">
        <v>3049.7</v>
      </c>
      <c r="S162" s="40">
        <v>1</v>
      </c>
      <c r="T162" s="10">
        <v>0.56000000000000005</v>
      </c>
      <c r="U162" s="49">
        <v>0</v>
      </c>
      <c r="V162" s="24"/>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0">
        <v>0.15</v>
      </c>
      <c r="Q163" s="5">
        <v>15312.4</v>
      </c>
      <c r="R163" s="5">
        <v>3035.4</v>
      </c>
      <c r="S163" s="40">
        <v>1</v>
      </c>
      <c r="T163" s="10">
        <v>-0.24</v>
      </c>
      <c r="U163" s="49">
        <v>0.39</v>
      </c>
      <c r="V163" s="24"/>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0">
        <v>1.56</v>
      </c>
      <c r="Q164" s="5">
        <v>15360.3</v>
      </c>
      <c r="R164" s="5">
        <v>3086.5</v>
      </c>
      <c r="S164" s="40">
        <v>1</v>
      </c>
      <c r="T164" s="10">
        <v>1.0900000000000001</v>
      </c>
      <c r="U164" s="49">
        <v>0.47</v>
      </c>
      <c r="V164" s="24"/>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0">
        <v>0.48</v>
      </c>
      <c r="Q165" s="5">
        <v>15404.1</v>
      </c>
      <c r="R165" s="5">
        <v>3112.5</v>
      </c>
      <c r="S165" s="40">
        <v>0</v>
      </c>
      <c r="T165" s="10">
        <v>0.47</v>
      </c>
      <c r="U165" s="49">
        <v>0.01</v>
      </c>
      <c r="V165" s="24"/>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0">
        <v>-0.17</v>
      </c>
      <c r="Q166" s="5">
        <v>15444.6</v>
      </c>
      <c r="R166" s="5">
        <v>3122</v>
      </c>
      <c r="S166" s="40">
        <v>0</v>
      </c>
      <c r="T166" s="10">
        <v>0.02</v>
      </c>
      <c r="U166" s="49">
        <v>-0.19</v>
      </c>
      <c r="V166" s="24"/>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0">
        <v>-0.63</v>
      </c>
      <c r="Q167" s="5">
        <v>15481.4</v>
      </c>
      <c r="R167" s="5">
        <v>3135.7</v>
      </c>
      <c r="S167" s="40">
        <v>0</v>
      </c>
      <c r="T167" s="10">
        <v>0.32</v>
      </c>
      <c r="U167" s="49">
        <v>-0.95</v>
      </c>
      <c r="V167" s="24"/>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0">
        <v>0.61</v>
      </c>
      <c r="Q168" s="5">
        <v>15517.5</v>
      </c>
      <c r="R168" s="5">
        <v>3181.5</v>
      </c>
      <c r="S168" s="40">
        <v>0</v>
      </c>
      <c r="T168" s="10">
        <v>0.71</v>
      </c>
      <c r="U168" s="49">
        <v>-0.1</v>
      </c>
      <c r="V168" s="24"/>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0">
        <v>-7.0000000000000007E-2</v>
      </c>
      <c r="Q169" s="5">
        <v>15553.7</v>
      </c>
      <c r="R169" s="5">
        <v>3194.7</v>
      </c>
      <c r="S169" s="40">
        <v>0</v>
      </c>
      <c r="T169" s="10">
        <v>0.32</v>
      </c>
      <c r="U169" s="49">
        <v>-0.39</v>
      </c>
      <c r="V169" s="24"/>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0">
        <v>-0.87</v>
      </c>
      <c r="Q170" s="5">
        <v>15591</v>
      </c>
      <c r="R170" s="5">
        <v>3184.2</v>
      </c>
      <c r="S170" s="40">
        <v>0</v>
      </c>
      <c r="T170" s="10">
        <v>-0.23</v>
      </c>
      <c r="U170" s="49">
        <v>-0.63</v>
      </c>
      <c r="V170" s="24"/>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0">
        <v>-1.6</v>
      </c>
      <c r="Q171" s="5">
        <v>15633.9</v>
      </c>
      <c r="R171" s="5">
        <v>3153.8</v>
      </c>
      <c r="S171" s="40">
        <v>0</v>
      </c>
      <c r="T171" s="10">
        <v>-0.95</v>
      </c>
      <c r="U171" s="49">
        <v>-0.65</v>
      </c>
      <c r="V171" s="24"/>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0">
        <v>-0.08</v>
      </c>
      <c r="Q172" s="5">
        <v>15678.6</v>
      </c>
      <c r="R172" s="5">
        <v>3183.8</v>
      </c>
      <c r="S172" s="40">
        <v>0</v>
      </c>
      <c r="T172" s="10">
        <v>0.14000000000000001</v>
      </c>
      <c r="U172" s="49">
        <v>-0.22</v>
      </c>
      <c r="V172" s="24"/>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0">
        <v>-0.52</v>
      </c>
      <c r="Q173" s="5">
        <v>15725.3</v>
      </c>
      <c r="R173" s="5">
        <v>3176.8</v>
      </c>
      <c r="S173" s="40">
        <v>0</v>
      </c>
      <c r="T173" s="10">
        <v>-0.35</v>
      </c>
      <c r="U173" s="49">
        <v>-0.17</v>
      </c>
      <c r="V173" s="24"/>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0">
        <v>-0.31</v>
      </c>
      <c r="Q174" s="5">
        <v>15774</v>
      </c>
      <c r="R174" s="5">
        <v>3160.4</v>
      </c>
      <c r="S174" s="40">
        <v>0</v>
      </c>
      <c r="T174" s="10">
        <v>-0.21</v>
      </c>
      <c r="U174" s="49">
        <v>-0.1</v>
      </c>
      <c r="V174" s="24"/>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0">
        <v>-0.4</v>
      </c>
      <c r="Q175" s="5">
        <v>15824.1</v>
      </c>
      <c r="R175" s="5">
        <v>3171.6</v>
      </c>
      <c r="S175" s="40">
        <v>0</v>
      </c>
      <c r="T175" s="10">
        <v>-0.03</v>
      </c>
      <c r="U175" s="49">
        <v>-0.36</v>
      </c>
      <c r="V175" s="24"/>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0">
        <v>-0.39</v>
      </c>
      <c r="Q176" s="5">
        <v>15877.1</v>
      </c>
      <c r="R176" s="5">
        <v>3159.6</v>
      </c>
      <c r="S176" s="40">
        <v>0</v>
      </c>
      <c r="T176" s="10">
        <v>-0.24</v>
      </c>
      <c r="U176" s="49">
        <v>-0.14000000000000001</v>
      </c>
      <c r="V176" s="24"/>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0">
        <v>-0.22</v>
      </c>
      <c r="Q177" s="5">
        <v>15932</v>
      </c>
      <c r="R177" s="5">
        <v>3159.6</v>
      </c>
      <c r="S177" s="40">
        <v>0</v>
      </c>
      <c r="T177" s="10">
        <v>0.04</v>
      </c>
      <c r="U177" s="49">
        <v>-0.26</v>
      </c>
      <c r="V177" s="24"/>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0">
        <v>-0.75</v>
      </c>
      <c r="Q178" s="5">
        <v>15988.6</v>
      </c>
      <c r="R178" s="5">
        <v>3143.5</v>
      </c>
      <c r="S178" s="40">
        <v>0</v>
      </c>
      <c r="T178" s="10">
        <v>-0.45</v>
      </c>
      <c r="U178" s="49">
        <v>-0.3</v>
      </c>
      <c r="V178" s="24"/>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0">
        <v>-0.83</v>
      </c>
      <c r="Q179" s="5">
        <v>16047.2</v>
      </c>
      <c r="R179" s="5">
        <v>3120.7</v>
      </c>
      <c r="S179" s="40">
        <v>0</v>
      </c>
      <c r="T179" s="10">
        <v>-0.86</v>
      </c>
      <c r="U179" s="49">
        <v>0.02</v>
      </c>
      <c r="V179" s="24"/>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0">
        <v>-0.37</v>
      </c>
      <c r="Q180" s="5">
        <v>16106.6</v>
      </c>
      <c r="R180" s="5">
        <v>3113.4</v>
      </c>
      <c r="S180" s="40">
        <v>0</v>
      </c>
      <c r="T180" s="10">
        <v>-0.41</v>
      </c>
      <c r="U180" s="49">
        <v>0.03</v>
      </c>
      <c r="V180" s="24"/>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0">
        <v>-0.37</v>
      </c>
      <c r="Q181" s="5">
        <v>16167.1</v>
      </c>
      <c r="R181" s="5">
        <v>3112.3</v>
      </c>
      <c r="S181" s="40">
        <v>0</v>
      </c>
      <c r="T181" s="10">
        <v>-0.39</v>
      </c>
      <c r="U181" s="49">
        <v>0.01</v>
      </c>
      <c r="V181" s="24"/>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0">
        <v>-0.53</v>
      </c>
      <c r="Q182" s="5">
        <v>16228.7</v>
      </c>
      <c r="R182" s="5">
        <v>3117.7</v>
      </c>
      <c r="S182" s="40">
        <v>0</v>
      </c>
      <c r="T182" s="10">
        <v>-0.42</v>
      </c>
      <c r="U182" s="49">
        <v>-0.11</v>
      </c>
      <c r="V182" s="24"/>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0">
        <v>-0.11</v>
      </c>
      <c r="Q183" s="5">
        <v>16290.5</v>
      </c>
      <c r="R183" s="5">
        <v>3126.9</v>
      </c>
      <c r="S183" s="40">
        <v>0</v>
      </c>
      <c r="T183" s="10">
        <v>-0.03</v>
      </c>
      <c r="U183" s="49">
        <v>-0.09</v>
      </c>
      <c r="V183" s="24"/>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0">
        <v>0.2</v>
      </c>
      <c r="Q184" s="5">
        <v>16353.5</v>
      </c>
      <c r="R184" s="5">
        <v>3146.6</v>
      </c>
      <c r="S184" s="40">
        <v>0</v>
      </c>
      <c r="T184" s="10">
        <v>-0.11</v>
      </c>
      <c r="U184" s="49">
        <v>0.31</v>
      </c>
      <c r="V184" s="24"/>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0">
        <v>0.39</v>
      </c>
      <c r="Q185" s="5">
        <v>16417.900000000001</v>
      </c>
      <c r="R185" s="5">
        <v>3178.2</v>
      </c>
      <c r="S185" s="40">
        <v>0</v>
      </c>
      <c r="T185" s="10">
        <v>0.22</v>
      </c>
      <c r="U185" s="49">
        <v>0.17</v>
      </c>
      <c r="V185" s="24"/>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0">
        <v>-0.11</v>
      </c>
      <c r="Q186" s="5">
        <v>16483.7</v>
      </c>
      <c r="R186" s="5">
        <v>3176.5</v>
      </c>
      <c r="S186" s="40">
        <v>0</v>
      </c>
      <c r="T186" s="10">
        <v>-0.4</v>
      </c>
      <c r="U186" s="49">
        <v>0.28000000000000003</v>
      </c>
      <c r="V186" s="24"/>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0">
        <v>0.27</v>
      </c>
      <c r="Q187" s="5">
        <v>16551.599999999999</v>
      </c>
      <c r="R187" s="5">
        <v>3176.2</v>
      </c>
      <c r="S187" s="40">
        <v>0</v>
      </c>
      <c r="T187" s="10">
        <v>0.11</v>
      </c>
      <c r="U187" s="49">
        <v>0.17</v>
      </c>
      <c r="V187" s="24"/>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0">
        <v>0.6</v>
      </c>
      <c r="Q188" s="5">
        <v>16622.2</v>
      </c>
      <c r="R188" s="5">
        <v>3219.8</v>
      </c>
      <c r="S188" s="40">
        <v>0</v>
      </c>
      <c r="T188" s="10">
        <v>0.12</v>
      </c>
      <c r="U188" s="49">
        <v>0.48</v>
      </c>
      <c r="V188" s="24"/>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0">
        <v>0.21</v>
      </c>
      <c r="Q189" s="5">
        <v>16693.7</v>
      </c>
      <c r="R189" s="5">
        <v>3235</v>
      </c>
      <c r="S189" s="40">
        <v>0</v>
      </c>
      <c r="T189" s="10">
        <v>-7.0000000000000007E-2</v>
      </c>
      <c r="U189" s="49">
        <v>0.28000000000000003</v>
      </c>
      <c r="V189" s="24"/>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0">
        <v>0.05</v>
      </c>
      <c r="Q190" s="5">
        <v>16765.599999999999</v>
      </c>
      <c r="R190" s="5">
        <v>3244.7</v>
      </c>
      <c r="S190" s="40">
        <v>0</v>
      </c>
      <c r="T190" s="10">
        <v>0.17</v>
      </c>
      <c r="U190" s="49">
        <v>-0.12</v>
      </c>
      <c r="V190" s="24"/>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0">
        <v>0.32</v>
      </c>
      <c r="Q191" s="5">
        <v>16837.099999999999</v>
      </c>
      <c r="R191" s="5">
        <v>3248.3</v>
      </c>
      <c r="S191" s="40">
        <v>0</v>
      </c>
      <c r="T191" s="10">
        <v>-0.1</v>
      </c>
      <c r="U191" s="49">
        <v>0.42</v>
      </c>
      <c r="V191" s="24"/>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0">
        <v>-0.16</v>
      </c>
      <c r="Q192" s="5">
        <v>16905.7</v>
      </c>
      <c r="R192" s="5">
        <v>3261.5</v>
      </c>
      <c r="S192" s="40">
        <v>0</v>
      </c>
      <c r="T192" s="10">
        <v>-0.06</v>
      </c>
      <c r="U192" s="49">
        <v>-0.11</v>
      </c>
      <c r="V192" s="24"/>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0">
        <v>0.09</v>
      </c>
      <c r="Q193" s="5">
        <v>16974.099999999999</v>
      </c>
      <c r="R193" s="5">
        <v>3274.6</v>
      </c>
      <c r="S193" s="40">
        <v>0</v>
      </c>
      <c r="T193" s="10">
        <v>0.11</v>
      </c>
      <c r="U193" s="49">
        <v>-0.02</v>
      </c>
      <c r="V193" s="24"/>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0">
        <v>0.03</v>
      </c>
      <c r="Q194" s="5">
        <v>17042.7</v>
      </c>
      <c r="R194" s="5">
        <v>3286.8</v>
      </c>
      <c r="S194" s="40">
        <v>0</v>
      </c>
      <c r="T194" s="10">
        <v>-0.03</v>
      </c>
      <c r="U194" s="49">
        <v>0.06</v>
      </c>
      <c r="V194" s="24"/>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0">
        <v>-0.11</v>
      </c>
      <c r="Q195" s="5">
        <v>17110.8</v>
      </c>
      <c r="R195" s="5">
        <v>3320.2</v>
      </c>
      <c r="S195" s="40">
        <v>0</v>
      </c>
      <c r="T195" s="10">
        <v>-0.16</v>
      </c>
      <c r="U195" s="49">
        <v>0.05</v>
      </c>
      <c r="V195" s="24"/>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0">
        <v>-0.03</v>
      </c>
      <c r="Q196" s="5">
        <v>17181.3</v>
      </c>
      <c r="R196" s="5">
        <v>3332.1</v>
      </c>
      <c r="S196" s="40">
        <v>0</v>
      </c>
      <c r="T196" s="10">
        <v>0.13</v>
      </c>
      <c r="U196" s="49">
        <v>-0.16</v>
      </c>
      <c r="V196" s="24"/>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0">
        <v>0.12</v>
      </c>
      <c r="Q197" s="5">
        <v>17254.2</v>
      </c>
      <c r="R197" s="5">
        <v>3356.5</v>
      </c>
      <c r="S197" s="40">
        <v>0</v>
      </c>
      <c r="T197" s="10">
        <v>0.09</v>
      </c>
      <c r="U197" s="49">
        <v>0.03</v>
      </c>
      <c r="V197" s="24"/>
      <c r="W197" s="5"/>
    </row>
    <row r="198" spans="1:23" x14ac:dyDescent="0.25">
      <c r="A198" t="s">
        <v>599</v>
      </c>
      <c r="B198" s="4">
        <v>43100</v>
      </c>
      <c r="C198" s="5">
        <v>681.9</v>
      </c>
      <c r="D198" s="5">
        <v>590.79999999999995</v>
      </c>
      <c r="E198" s="5">
        <v>2812.6</v>
      </c>
      <c r="F198" s="5">
        <v>2109.6999999999998</v>
      </c>
      <c r="G198" s="5">
        <v>1358.4</v>
      </c>
      <c r="H198" s="5">
        <v>434.7</v>
      </c>
      <c r="I198" s="5">
        <v>76.5</v>
      </c>
      <c r="J198" s="5">
        <v>1329.5</v>
      </c>
      <c r="K198" s="5">
        <v>17286.5</v>
      </c>
      <c r="L198" s="5">
        <v>12035.2</v>
      </c>
      <c r="M198" s="5">
        <v>13654.3</v>
      </c>
      <c r="N198" s="7">
        <v>1.13453</v>
      </c>
      <c r="O198" s="5">
        <v>19754.099999999999</v>
      </c>
      <c r="P198" s="10">
        <v>0.51</v>
      </c>
      <c r="Q198" s="5">
        <v>17329.900000000001</v>
      </c>
      <c r="R198" s="5">
        <v>3406.6</v>
      </c>
      <c r="S198" s="40">
        <v>0</v>
      </c>
      <c r="T198" s="10">
        <v>0.2</v>
      </c>
      <c r="U198" s="49">
        <v>0.31</v>
      </c>
      <c r="V198" s="24"/>
      <c r="W198" s="5"/>
    </row>
    <row r="199" spans="1:23" x14ac:dyDescent="0.25">
      <c r="A199" t="s">
        <v>608</v>
      </c>
      <c r="B199" s="4">
        <v>43190</v>
      </c>
      <c r="C199" s="5">
        <v>685.8</v>
      </c>
      <c r="D199" s="5">
        <v>598.20000000000005</v>
      </c>
      <c r="E199" s="5">
        <v>2849.3</v>
      </c>
      <c r="F199" s="5">
        <v>2077.6</v>
      </c>
      <c r="G199" s="5">
        <v>1385.8</v>
      </c>
      <c r="H199" s="5">
        <v>321.3</v>
      </c>
      <c r="I199" s="5">
        <v>89.8</v>
      </c>
      <c r="J199" s="5">
        <v>1361.7</v>
      </c>
      <c r="K199" s="5">
        <v>17371.900000000001</v>
      </c>
      <c r="L199" s="5">
        <v>12061</v>
      </c>
      <c r="M199" s="5">
        <v>13769.1</v>
      </c>
      <c r="N199" s="7">
        <v>1.1416200000000001</v>
      </c>
      <c r="O199" s="5">
        <v>19960.099999999999</v>
      </c>
      <c r="P199" s="10">
        <v>0.22</v>
      </c>
      <c r="Q199" s="5">
        <v>17411.400000000001</v>
      </c>
      <c r="R199" s="5">
        <v>3446.3</v>
      </c>
      <c r="S199" s="40">
        <v>0</v>
      </c>
      <c r="T199" s="10">
        <v>0.11</v>
      </c>
      <c r="U199" s="49">
        <v>0.11</v>
      </c>
      <c r="V199" s="24"/>
      <c r="W199" s="5"/>
    </row>
    <row r="200" spans="1:23" x14ac:dyDescent="0.25">
      <c r="U200" s="48"/>
      <c r="V200" s="24"/>
      <c r="W200" s="5"/>
    </row>
    <row r="201" spans="1:23" x14ac:dyDescent="0.25">
      <c r="E201" s="5">
        <f>E199-E198</f>
        <v>36.700000000000273</v>
      </c>
      <c r="F201" s="5">
        <f>F199-F198</f>
        <v>-32.099999999999909</v>
      </c>
      <c r="G201" s="5">
        <f>G199-G198</f>
        <v>27.399999999999864</v>
      </c>
      <c r="U201" s="48"/>
      <c r="V201" s="24"/>
      <c r="W201" s="5"/>
    </row>
    <row r="202" spans="1:23" x14ac:dyDescent="0.25">
      <c r="G202" s="5"/>
      <c r="U202" s="48"/>
      <c r="V202" s="24"/>
      <c r="W202" s="5"/>
    </row>
    <row r="203" spans="1:23" x14ac:dyDescent="0.25">
      <c r="G203" s="5"/>
      <c r="U203" s="48"/>
      <c r="V203" s="24"/>
      <c r="W203" s="5"/>
    </row>
    <row r="204" spans="1:23" x14ac:dyDescent="0.25">
      <c r="U204" s="48"/>
      <c r="V204" s="24"/>
      <c r="W204" s="5"/>
    </row>
    <row r="205" spans="1:23" x14ac:dyDescent="0.25">
      <c r="U205" s="48"/>
      <c r="V205" s="24"/>
      <c r="W205" s="5"/>
    </row>
    <row r="206" spans="1:23" x14ac:dyDescent="0.25">
      <c r="U206" s="48"/>
      <c r="V206" s="24"/>
      <c r="W206" s="5"/>
    </row>
    <row r="207" spans="1:23" x14ac:dyDescent="0.25">
      <c r="U207" s="48"/>
      <c r="V207" s="24"/>
      <c r="W207" s="5"/>
    </row>
    <row r="208" spans="1:23" x14ac:dyDescent="0.25">
      <c r="U208" s="48"/>
      <c r="V208" s="24"/>
      <c r="W208" s="5"/>
    </row>
    <row r="209" spans="21:23" x14ac:dyDescent="0.25">
      <c r="U209" s="48"/>
      <c r="V209" s="24"/>
      <c r="W209" s="5"/>
    </row>
    <row r="210" spans="21:23" x14ac:dyDescent="0.25">
      <c r="U210" s="48"/>
      <c r="V210" s="24"/>
      <c r="W210" s="5"/>
    </row>
    <row r="211" spans="21:23" x14ac:dyDescent="0.25">
      <c r="U211" s="48"/>
      <c r="V211" s="24"/>
      <c r="W211" s="5"/>
    </row>
    <row r="212" spans="21:23" x14ac:dyDescent="0.25">
      <c r="U212" s="48"/>
      <c r="V212" s="24"/>
      <c r="W212" s="5"/>
    </row>
    <row r="213" spans="21:23" x14ac:dyDescent="0.25">
      <c r="U213" s="48"/>
      <c r="V213" s="24"/>
      <c r="W213" s="5"/>
    </row>
    <row r="214" spans="21:23" x14ac:dyDescent="0.25">
      <c r="U214" s="48"/>
      <c r="V214" s="24"/>
      <c r="W214" s="5"/>
    </row>
    <row r="215" spans="21:23" x14ac:dyDescent="0.25">
      <c r="U215" s="48"/>
      <c r="V215" s="24"/>
      <c r="W215" s="5"/>
    </row>
    <row r="216" spans="21:23" x14ac:dyDescent="0.25">
      <c r="U216" s="48"/>
      <c r="V216" s="24"/>
      <c r="W216" s="5"/>
    </row>
    <row r="217" spans="21:23" x14ac:dyDescent="0.25">
      <c r="U217" s="48"/>
      <c r="V217" s="24"/>
      <c r="W217" s="5"/>
    </row>
    <row r="218" spans="21:23" x14ac:dyDescent="0.25">
      <c r="U218" s="48"/>
      <c r="V218" s="24"/>
      <c r="W218" s="5"/>
    </row>
    <row r="219" spans="21:23" x14ac:dyDescent="0.25">
      <c r="U219" s="48"/>
      <c r="V219" s="24"/>
      <c r="W219" s="5"/>
    </row>
    <row r="220" spans="21:23" x14ac:dyDescent="0.25">
      <c r="U220" s="48"/>
      <c r="V220" s="24"/>
      <c r="W220" s="5"/>
    </row>
    <row r="221" spans="21:23" x14ac:dyDescent="0.25">
      <c r="U221" s="48"/>
      <c r="V221" s="24"/>
      <c r="W221" s="5"/>
    </row>
    <row r="222" spans="21:23" x14ac:dyDescent="0.25">
      <c r="U222" s="48"/>
      <c r="V222" s="24"/>
      <c r="W222" s="5"/>
    </row>
    <row r="223" spans="21:23" x14ac:dyDescent="0.25">
      <c r="U223" s="48"/>
      <c r="V223" s="24"/>
      <c r="W223" s="5"/>
    </row>
    <row r="224" spans="21:23" x14ac:dyDescent="0.25">
      <c r="U224" s="48"/>
      <c r="V224" s="24"/>
      <c r="W224" s="5"/>
    </row>
    <row r="225" spans="21:23" x14ac:dyDescent="0.25">
      <c r="U225" s="48"/>
      <c r="V225" s="24"/>
      <c r="W225" s="5"/>
    </row>
    <row r="226" spans="21:23" x14ac:dyDescent="0.25">
      <c r="U226" s="48"/>
      <c r="V226" s="24"/>
      <c r="W226" s="5"/>
    </row>
    <row r="227" spans="21:23" x14ac:dyDescent="0.25">
      <c r="U227" s="48"/>
      <c r="V227" s="24"/>
      <c r="W227" s="5"/>
    </row>
    <row r="228" spans="21:23" x14ac:dyDescent="0.25">
      <c r="U228" s="48"/>
      <c r="V228" s="24"/>
      <c r="W228" s="5"/>
    </row>
    <row r="229" spans="21:23" x14ac:dyDescent="0.25">
      <c r="U229" s="48"/>
      <c r="V229" s="24"/>
      <c r="W229" s="5"/>
    </row>
    <row r="230" spans="21:23" x14ac:dyDescent="0.25">
      <c r="U230" s="48"/>
      <c r="V230" s="24"/>
      <c r="W230" s="5"/>
    </row>
    <row r="231" spans="21:23" x14ac:dyDescent="0.25">
      <c r="U231" s="48"/>
      <c r="V231" s="24"/>
      <c r="W231" s="5"/>
    </row>
    <row r="232" spans="21:23" x14ac:dyDescent="0.25">
      <c r="U232" s="48"/>
      <c r="V232" s="24"/>
      <c r="W232" s="5"/>
    </row>
    <row r="233" spans="21:23" x14ac:dyDescent="0.25">
      <c r="U233" s="48"/>
      <c r="V233" s="24"/>
      <c r="W233" s="5"/>
    </row>
    <row r="234" spans="21:23" x14ac:dyDescent="0.25">
      <c r="U234" s="48"/>
      <c r="V234" s="24"/>
      <c r="W234" s="5"/>
    </row>
    <row r="235" spans="21:23" x14ac:dyDescent="0.25">
      <c r="U235" s="48"/>
      <c r="V235" s="24"/>
      <c r="W235" s="5"/>
    </row>
    <row r="236" spans="21:23" x14ac:dyDescent="0.25">
      <c r="U236" s="48"/>
      <c r="V236" s="24"/>
      <c r="W236" s="5"/>
    </row>
    <row r="237" spans="21:23" x14ac:dyDescent="0.25">
      <c r="U237" s="48"/>
      <c r="V237" s="24"/>
      <c r="W237" s="5"/>
    </row>
    <row r="238" spans="21:23" x14ac:dyDescent="0.25">
      <c r="U238" s="48"/>
      <c r="V238" s="24"/>
      <c r="W238" s="5"/>
    </row>
    <row r="239" spans="21:23" x14ac:dyDescent="0.25">
      <c r="U239" s="48"/>
      <c r="V239" s="24"/>
      <c r="W239" s="5"/>
    </row>
    <row r="240" spans="21:23" x14ac:dyDescent="0.25">
      <c r="U240" s="48"/>
      <c r="V240" s="24"/>
      <c r="W240" s="5"/>
    </row>
    <row r="241" spans="21:23" x14ac:dyDescent="0.25">
      <c r="U241" s="48"/>
      <c r="V241" s="24"/>
      <c r="W241" s="5"/>
    </row>
    <row r="242" spans="21:23" x14ac:dyDescent="0.25">
      <c r="U242" s="48"/>
      <c r="V242" s="24"/>
      <c r="W242" s="5"/>
    </row>
    <row r="243" spans="21:23" x14ac:dyDescent="0.25">
      <c r="U243" s="48"/>
      <c r="V243" s="24"/>
      <c r="W243" s="5"/>
    </row>
    <row r="244" spans="21:23" x14ac:dyDescent="0.25">
      <c r="U244" s="48"/>
      <c r="V244" s="24"/>
      <c r="W244" s="5"/>
    </row>
    <row r="245" spans="21:23" x14ac:dyDescent="0.25">
      <c r="U245" s="48"/>
      <c r="V245" s="24"/>
      <c r="W245" s="5"/>
    </row>
    <row r="246" spans="21:23" x14ac:dyDescent="0.25">
      <c r="U246" s="48"/>
      <c r="V246" s="24"/>
      <c r="W246" s="5"/>
    </row>
    <row r="247" spans="21:23" x14ac:dyDescent="0.25">
      <c r="U247" s="48"/>
      <c r="V247" s="24"/>
      <c r="W247" s="5"/>
    </row>
    <row r="248" spans="21:23" x14ac:dyDescent="0.25">
      <c r="U248" s="48"/>
      <c r="V248" s="24"/>
      <c r="W248" s="5"/>
    </row>
    <row r="249" spans="21:23" x14ac:dyDescent="0.25">
      <c r="U249" s="48"/>
      <c r="V249" s="24"/>
      <c r="W249" s="5"/>
    </row>
    <row r="250" spans="21:23" x14ac:dyDescent="0.25">
      <c r="U250" s="48"/>
      <c r="V250" s="24"/>
      <c r="W250" s="5"/>
    </row>
    <row r="251" spans="21:23" x14ac:dyDescent="0.25">
      <c r="U251" s="48"/>
      <c r="V251" s="24"/>
      <c r="W251" s="5"/>
    </row>
    <row r="252" spans="21:23" x14ac:dyDescent="0.25">
      <c r="U252" s="48"/>
      <c r="V252" s="24"/>
      <c r="W252" s="5"/>
    </row>
    <row r="253" spans="21:23" x14ac:dyDescent="0.25">
      <c r="U253" s="48"/>
      <c r="V253" s="24"/>
      <c r="W253" s="5"/>
    </row>
    <row r="254" spans="21:23" x14ac:dyDescent="0.25">
      <c r="U254" s="48"/>
      <c r="V254" s="24"/>
      <c r="W254" s="5"/>
    </row>
    <row r="255" spans="21:23" x14ac:dyDescent="0.25">
      <c r="U255" s="48"/>
      <c r="V255" s="24"/>
      <c r="W255" s="5"/>
    </row>
    <row r="256" spans="21:23" x14ac:dyDescent="0.25">
      <c r="U256" s="48"/>
      <c r="V256" s="24"/>
      <c r="W256" s="5"/>
    </row>
    <row r="257" spans="21:23" x14ac:dyDescent="0.25">
      <c r="U257" s="48"/>
      <c r="V257" s="24"/>
      <c r="W257" s="5"/>
    </row>
    <row r="258" spans="21:23" x14ac:dyDescent="0.25">
      <c r="U258" s="48"/>
      <c r="V258" s="24"/>
      <c r="W258" s="5"/>
    </row>
    <row r="259" spans="21:23" x14ac:dyDescent="0.25">
      <c r="U259" s="48"/>
      <c r="V259" s="24"/>
      <c r="W259" s="5"/>
    </row>
    <row r="260" spans="21:23" x14ac:dyDescent="0.25">
      <c r="U260" s="48"/>
      <c r="V260" s="24"/>
      <c r="W260" s="5"/>
    </row>
    <row r="261" spans="21:23" x14ac:dyDescent="0.25">
      <c r="U261" s="48"/>
      <c r="V261" s="24"/>
      <c r="W261" s="5"/>
    </row>
    <row r="262" spans="21:23" x14ac:dyDescent="0.25">
      <c r="U262" s="48"/>
      <c r="V262" s="24"/>
      <c r="W262" s="5"/>
    </row>
    <row r="263" spans="21:23" x14ac:dyDescent="0.25">
      <c r="U263" s="48"/>
      <c r="V263" s="24"/>
      <c r="W263" s="5"/>
    </row>
    <row r="264" spans="21:23" x14ac:dyDescent="0.25">
      <c r="U264" s="48"/>
      <c r="V264" s="24"/>
      <c r="W264" s="5"/>
    </row>
    <row r="265" spans="21:23" x14ac:dyDescent="0.25">
      <c r="U265" s="48"/>
      <c r="V265" s="24"/>
      <c r="W265" s="5"/>
    </row>
    <row r="266" spans="21:23" x14ac:dyDescent="0.25">
      <c r="U266" s="48"/>
      <c r="V266" s="24"/>
    </row>
    <row r="267" spans="21:23" x14ac:dyDescent="0.25">
      <c r="U267" s="48"/>
      <c r="V267" s="24"/>
    </row>
    <row r="268" spans="21:23" x14ac:dyDescent="0.25">
      <c r="U268" s="48"/>
      <c r="V268" s="24"/>
    </row>
    <row r="269" spans="21:23" x14ac:dyDescent="0.25">
      <c r="U269" s="48"/>
      <c r="V269" s="24"/>
    </row>
    <row r="270" spans="21:23" x14ac:dyDescent="0.25">
      <c r="U270" s="48"/>
      <c r="V270" s="24"/>
    </row>
    <row r="271" spans="21:23" x14ac:dyDescent="0.25">
      <c r="U271" s="48"/>
      <c r="V271" s="24"/>
    </row>
    <row r="272" spans="21:23" x14ac:dyDescent="0.25">
      <c r="U272" s="48"/>
      <c r="V272" s="24"/>
    </row>
    <row r="273" spans="21:22" x14ac:dyDescent="0.25">
      <c r="U273" s="48"/>
      <c r="V273" s="24"/>
    </row>
    <row r="274" spans="21:22" x14ac:dyDescent="0.25">
      <c r="U274" s="48"/>
      <c r="V274" s="24"/>
    </row>
    <row r="275" spans="21:22" x14ac:dyDescent="0.25">
      <c r="U275" s="48"/>
      <c r="V275" s="24"/>
    </row>
    <row r="276" spans="21:22" x14ac:dyDescent="0.25">
      <c r="U276" s="48"/>
      <c r="V276" s="24"/>
    </row>
    <row r="277" spans="21:22" x14ac:dyDescent="0.25">
      <c r="U277" s="48"/>
      <c r="V277" s="24"/>
    </row>
    <row r="278" spans="21:22" x14ac:dyDescent="0.25">
      <c r="U278" s="48"/>
      <c r="V278" s="24"/>
    </row>
    <row r="279" spans="21:22" x14ac:dyDescent="0.25">
      <c r="U279" s="48"/>
      <c r="V279" s="24"/>
    </row>
    <row r="280" spans="21:22" x14ac:dyDescent="0.25">
      <c r="U280" s="48"/>
      <c r="V280" s="24"/>
    </row>
    <row r="281" spans="21:22" x14ac:dyDescent="0.25">
      <c r="U281" s="48"/>
      <c r="V281" s="24"/>
    </row>
    <row r="282" spans="21:22" x14ac:dyDescent="0.25">
      <c r="U282" s="48"/>
      <c r="V282" s="24"/>
    </row>
    <row r="283" spans="21:22" x14ac:dyDescent="0.25">
      <c r="U283" s="48"/>
      <c r="V283" s="24"/>
    </row>
    <row r="284" spans="21:22" x14ac:dyDescent="0.25">
      <c r="U284" s="48"/>
      <c r="V284" s="24"/>
    </row>
    <row r="285" spans="21:22" x14ac:dyDescent="0.25">
      <c r="U285" s="48"/>
      <c r="V285" s="24"/>
    </row>
    <row r="286" spans="21:22" x14ac:dyDescent="0.25">
      <c r="U286" s="48"/>
      <c r="V286" s="24"/>
    </row>
    <row r="287" spans="21:22" x14ac:dyDescent="0.25">
      <c r="U287" s="48"/>
      <c r="V287" s="24"/>
    </row>
    <row r="288" spans="21:22" x14ac:dyDescent="0.25">
      <c r="U288" s="48"/>
      <c r="V288" s="24"/>
    </row>
    <row r="289" spans="21:22" x14ac:dyDescent="0.25">
      <c r="U289" s="48"/>
      <c r="V289" s="24"/>
    </row>
    <row r="290" spans="21:22" x14ac:dyDescent="0.25">
      <c r="U290" s="48"/>
      <c r="V290" s="24"/>
    </row>
    <row r="291" spans="21:22" x14ac:dyDescent="0.25">
      <c r="U291" s="48"/>
      <c r="V291" s="24"/>
    </row>
    <row r="292" spans="21:22" x14ac:dyDescent="0.25">
      <c r="U292" s="48"/>
      <c r="V292" s="24"/>
    </row>
    <row r="293" spans="21:22" x14ac:dyDescent="0.25">
      <c r="U293" s="48"/>
      <c r="V293" s="24"/>
    </row>
    <row r="294" spans="21:22" x14ac:dyDescent="0.25">
      <c r="U294" s="48"/>
      <c r="V294" s="24"/>
    </row>
    <row r="295" spans="21:22" x14ac:dyDescent="0.25">
      <c r="U295" s="48"/>
      <c r="V295" s="24"/>
    </row>
    <row r="296" spans="21:22" x14ac:dyDescent="0.25">
      <c r="U296" s="48"/>
      <c r="V296" s="24"/>
    </row>
    <row r="297" spans="21:22" x14ac:dyDescent="0.25">
      <c r="U297" s="48"/>
      <c r="V297" s="24"/>
    </row>
    <row r="298" spans="21:22" x14ac:dyDescent="0.25">
      <c r="U298" s="48"/>
      <c r="V298" s="24"/>
    </row>
    <row r="299" spans="21:22" x14ac:dyDescent="0.25">
      <c r="U299" s="48"/>
      <c r="V299" s="24"/>
    </row>
    <row r="300" spans="21:22" x14ac:dyDescent="0.25">
      <c r="U300" s="48"/>
      <c r="V300" s="24"/>
    </row>
    <row r="301" spans="21:22" x14ac:dyDescent="0.25">
      <c r="U301" s="48"/>
      <c r="V301" s="24"/>
    </row>
    <row r="302" spans="21:22" x14ac:dyDescent="0.25">
      <c r="U302" s="48"/>
      <c r="V302" s="24"/>
    </row>
    <row r="303" spans="21:22" x14ac:dyDescent="0.25">
      <c r="U303" s="48"/>
      <c r="V303" s="24"/>
    </row>
    <row r="304" spans="21:22" x14ac:dyDescent="0.25">
      <c r="U304" s="48"/>
      <c r="V304" s="24"/>
    </row>
    <row r="305" spans="21:22" x14ac:dyDescent="0.25">
      <c r="U305" s="48"/>
      <c r="V305" s="24"/>
    </row>
    <row r="306" spans="21:22" x14ac:dyDescent="0.25">
      <c r="U306" s="48"/>
      <c r="V306" s="24"/>
    </row>
    <row r="307" spans="21:22" x14ac:dyDescent="0.25">
      <c r="U307" s="50"/>
      <c r="V307" s="25"/>
    </row>
  </sheetData>
  <hyperlinks>
    <hyperlink ref="N2" r:id="rId1" xr:uid="{00000000-0004-0000-0100-000000000000}"/>
    <hyperlink ref="L2" r:id="rId2" xr:uid="{00000000-0004-0000-0100-000001000000}"/>
    <hyperlink ref="M2" r:id="rId3" xr:uid="{00000000-0004-0000-0100-000002000000}"/>
    <hyperlink ref="O2" r:id="rId4" xr:uid="{00000000-0004-0000-0100-000003000000}"/>
    <hyperlink ref="K2" r:id="rId5" xr:uid="{00000000-0004-0000-0100-000004000000}"/>
    <hyperlink ref="H2" r:id="rId6" xr:uid="{00000000-0004-0000-0100-000005000000}"/>
    <hyperlink ref="G2" r:id="rId7" xr:uid="{00000000-0004-0000-0100-000006000000}"/>
    <hyperlink ref="C2" r:id="rId8" xr:uid="{00000000-0004-0000-0100-000007000000}"/>
    <hyperlink ref="D2" r:id="rId9" xr:uid="{00000000-0004-0000-0100-000008000000}"/>
    <hyperlink ref="E2" r:id="rId10" xr:uid="{00000000-0004-0000-0100-000009000000}"/>
    <hyperlink ref="P2" r:id="rId11" xr:uid="{00000000-0004-0000-0100-00000A000000}"/>
    <hyperlink ref="J2" r:id="rId12" xr:uid="{00000000-0004-0000-0100-00000B000000}"/>
    <hyperlink ref="Q2" r:id="rId13" xr:uid="{00000000-0004-0000-0100-00000C000000}"/>
    <hyperlink ref="R2" r:id="rId14" xr:uid="{00000000-0004-0000-0100-00000D000000}"/>
    <hyperlink ref="I2" r:id="rId15" xr:uid="{00000000-0004-0000-0100-00000E000000}"/>
    <hyperlink ref="S2" r:id="rId16" xr:uid="{00000000-0004-0000-0100-00000F000000}"/>
    <hyperlink ref="T2" r:id="rId17" xr:uid="{00000000-0004-0000-0100-000010000000}"/>
    <hyperlink ref="U2" r:id="rId18" xr:uid="{00000000-0004-0000-0100-000011000000}"/>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tabSelected="1" zoomScale="85" zoomScaleNormal="85" workbookViewId="0">
      <pane xSplit="2" ySplit="10" topLeftCell="GL46" activePane="bottomRight" state="frozen"/>
      <selection pane="topRight" activeCell="C1" sqref="C1"/>
      <selection pane="bottomLeft" activeCell="A11" sqref="A11"/>
      <selection pane="bottomRight" activeCell="GM59" sqref="GM5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5"/>
      <c r="B1" s="26"/>
      <c r="C1" s="20" t="s">
        <v>165</v>
      </c>
      <c r="D1" s="20" t="s">
        <v>164</v>
      </c>
      <c r="E1" s="20" t="s">
        <v>163</v>
      </c>
      <c r="F1" s="21" t="s">
        <v>162</v>
      </c>
    </row>
    <row r="2" spans="1:206" x14ac:dyDescent="0.25">
      <c r="A2" s="34" t="s">
        <v>237</v>
      </c>
      <c r="B2" s="16" t="s">
        <v>238</v>
      </c>
      <c r="C2" s="35"/>
      <c r="D2" s="35"/>
      <c r="E2" s="35"/>
      <c r="F2" s="36"/>
    </row>
    <row r="3" spans="1:206" x14ac:dyDescent="0.25">
      <c r="A3" s="22" t="s">
        <v>27</v>
      </c>
      <c r="B3" s="16" t="s">
        <v>214</v>
      </c>
      <c r="C3" s="16">
        <v>0.9</v>
      </c>
      <c r="D3" s="16"/>
      <c r="E3" s="16"/>
      <c r="F3" s="17"/>
    </row>
    <row r="4" spans="1:206" x14ac:dyDescent="0.25">
      <c r="A4" s="22" t="s">
        <v>26</v>
      </c>
      <c r="B4" s="16" t="s">
        <v>214</v>
      </c>
      <c r="C4" s="16">
        <v>0.9</v>
      </c>
      <c r="D4" s="16"/>
      <c r="E4" s="16"/>
      <c r="F4" s="17"/>
    </row>
    <row r="5" spans="1:206" x14ac:dyDescent="0.25">
      <c r="A5" s="22" t="s">
        <v>28</v>
      </c>
      <c r="B5" s="16" t="s">
        <v>215</v>
      </c>
      <c r="C5" s="16">
        <v>-0.6</v>
      </c>
      <c r="D5" s="16">
        <v>0.2</v>
      </c>
      <c r="E5" s="16">
        <v>0.2</v>
      </c>
      <c r="F5" s="17">
        <v>0.6</v>
      </c>
    </row>
    <row r="6" spans="1:206" ht="15.75" thickBot="1" x14ac:dyDescent="0.3">
      <c r="A6" s="23" t="s">
        <v>223</v>
      </c>
      <c r="B6" s="18" t="s">
        <v>222</v>
      </c>
      <c r="C6" s="18">
        <v>-0.4</v>
      </c>
      <c r="D6" s="18"/>
      <c r="E6" s="18"/>
      <c r="F6" s="19"/>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1" t="s">
        <v>245</v>
      </c>
      <c r="B10" s="3" t="s">
        <v>343</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x14ac:dyDescent="0.25">
      <c r="A11" s="8" t="s">
        <v>177</v>
      </c>
      <c r="B11"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598.20000000000005</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2849.3</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1329.5</v>
      </c>
      <c r="GM14">
        <f>INDEX(HaverPull!$B:$XZ,MATCH(Calculations!GM$9,HaverPull!$B:$B,0),MATCH(Calculations!$B14,HaverPull!$B$1:$XZ$1,0))</f>
        <v>1361.7</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2109.6999999999998</v>
      </c>
      <c r="GM15">
        <f>INDEX(HaverPull!$B:$XZ,MATCH(Calculations!GM$9,HaverPull!$B:$B,0),MATCH(Calculations!$B15,HaverPull!$B$1:$XZ$1,0))</f>
        <v>2077.6</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1385.8</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321.3</v>
      </c>
      <c r="GN17">
        <f>IFERROR(INDEX(HaverPull!$B:$XZ,MATCH(Calculations!GN$9,HaverPull!$B:$B,0),MATCH(Calculations!$B17,HaverPull!$B$1:$XZ$1,0)),INDEX(HaverPull!$B:$XZ,MATCH(Calculations!GM$9,HaverPull!$B:$B,0),MATCH(Calculations!$B17,HaverPull!$B$1:$XZ$1,0)))</f>
        <v>321.3</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17371.900000000001</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12061</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13769.1</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1.1416200000000001</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19960.099999999999</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3446.3</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1" t="s">
        <v>160</v>
      </c>
    </row>
    <row r="31" spans="1:204" x14ac:dyDescent="0.25">
      <c r="A31" s="12"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1284</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1565.3000000000002</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4797.6000000000004</v>
      </c>
      <c r="GM34">
        <f>SUM(GM14:GM16)</f>
        <v>4825.1000000000004</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231.5</v>
      </c>
      <c r="GN35">
        <f t="shared" ref="GN35:GV35" si="23">GN17-GN18</f>
        <v>231.5</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2"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1139.7149999999999</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1388.88</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-2774.5679999999998</v>
      </c>
      <c r="GM40">
        <f t="shared" ref="GM40" ca="1" si="44">IF(ISERROR(INDIRECT(ADDRESS(ROW(GM34),COLUMN(GM34)-7))),"n/a",IF(ISNUMBER(INDIRECT(ADDRESS(ROW(GM34),COLUMN(GM34)-7))),$C$5*($D$5*GM34+$E$5*GL34+$F$5*AVERAGE(GF34:GK34)),"n/a"))</f>
        <v>-2805.1919999999996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-143.65666666666667</v>
      </c>
      <c r="GN41">
        <f ca="1">IF(ISERROR(INDIRECT(ADDRESS(ROW(GN35),COLUMN(GN35)-11))),"n/a",IF(ISNUMBER(INDIRECT(ADDRESS(ROW(GN35),COLUMN(GN35)-11))),Calculations!$C$6*AVERAGE(GC35:GN35),"n/a"))</f>
        <v>-137.57</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2"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-413.15049999999985</v>
      </c>
      <c r="GM45">
        <f t="shared" ca="1" si="60"/>
        <v>-420.25366666666594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-364.16004865450878</v>
      </c>
      <c r="GM46">
        <f t="shared" ref="GM46:GV46" ca="1" si="64">IFERROR(GM45/GM23, "n/a")</f>
        <v>-368.12044871907108</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4"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12399.360048654509</v>
      </c>
      <c r="GM47">
        <f t="shared" ref="GM47:GV47" ca="1" si="68">IFERROR(GM21-GM46, "n/a")</f>
        <v>12429.120448719072</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4"/>
      <c r="CE48" s="13"/>
      <c r="CF48" s="13"/>
      <c r="CG48" s="13"/>
      <c r="CH48" s="13"/>
      <c r="CI48" s="13"/>
      <c r="CJ48" s="13"/>
      <c r="CK48" s="13"/>
    </row>
    <row r="49" spans="1:204" x14ac:dyDescent="0.25">
      <c r="A49" s="12" t="s">
        <v>191</v>
      </c>
    </row>
    <row r="50" spans="1:204"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0.86024595431015705</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4"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4.1733867544496484</v>
      </c>
      <c r="GM51">
        <f t="shared" ref="GM51" ca="1" si="93">IFERROR(((GM47/GL47)^4-1)*100, "n/a")</f>
        <v>0.9635244368270568</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4"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-0.13255876124700361</v>
      </c>
      <c r="GM52">
        <f t="shared" ca="1" si="109"/>
        <v>-0.10327848251689975</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4"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4"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1.9908005813882745E-2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4" x14ac:dyDescent="0.25">
      <c r="CE55" s="13"/>
    </row>
    <row r="56" spans="1:204" x14ac:dyDescent="0.25">
      <c r="A56" s="12" t="s">
        <v>196</v>
      </c>
    </row>
    <row r="57" spans="1:204" x14ac:dyDescent="0.25">
      <c r="A57" s="8"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0.6898312132704747</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4"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-9.16264012885913E-2</v>
      </c>
      <c r="GM58">
        <f t="shared" ca="1" si="128"/>
        <v>-7.1244720899366468E-2</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4" s="32" customFormat="1" x14ac:dyDescent="0.25">
      <c r="A59" s="31" t="s">
        <v>347</v>
      </c>
      <c r="B59" s="32" t="s">
        <v>348</v>
      </c>
      <c r="C59" s="32" t="str">
        <f t="shared" ref="C59:BN59" ca="1" si="129">IFERROR(C58+C25, "n/a")</f>
        <v>n/a</v>
      </c>
      <c r="D59" s="32" t="str">
        <f t="shared" ca="1" si="129"/>
        <v>n/a</v>
      </c>
      <c r="E59" s="32" t="str">
        <f t="shared" ca="1" si="129"/>
        <v>n/a</v>
      </c>
      <c r="F59" s="32" t="str">
        <f t="shared" ca="1" si="129"/>
        <v>n/a</v>
      </c>
      <c r="G59" s="32" t="str">
        <f t="shared" ca="1" si="129"/>
        <v>n/a</v>
      </c>
      <c r="H59" s="32" t="str">
        <f t="shared" ca="1" si="129"/>
        <v>n/a</v>
      </c>
      <c r="I59" s="32" t="str">
        <f t="shared" ca="1" si="129"/>
        <v>n/a</v>
      </c>
      <c r="J59" s="32" t="str">
        <f t="shared" ca="1" si="129"/>
        <v>n/a</v>
      </c>
      <c r="K59" s="32" t="str">
        <f t="shared" ca="1" si="129"/>
        <v>n/a</v>
      </c>
      <c r="L59" s="32" t="str">
        <f t="shared" ca="1" si="129"/>
        <v>n/a</v>
      </c>
      <c r="M59" s="32" t="str">
        <f t="shared" ca="1" si="129"/>
        <v>n/a</v>
      </c>
      <c r="N59" s="32" t="str">
        <f t="shared" ca="1" si="129"/>
        <v>n/a</v>
      </c>
      <c r="O59" s="32">
        <f t="shared" ca="1" si="129"/>
        <v>0.83248379465864442</v>
      </c>
      <c r="P59" s="32">
        <f t="shared" ca="1" si="129"/>
        <v>-0.55475031148077592</v>
      </c>
      <c r="Q59" s="32">
        <f t="shared" ca="1" si="129"/>
        <v>-1.0361237166711432</v>
      </c>
      <c r="R59" s="32">
        <f t="shared" ca="1" si="129"/>
        <v>2.8228504742228266E-2</v>
      </c>
      <c r="S59" s="32">
        <f t="shared" ca="1" si="129"/>
        <v>1.5076562332564403</v>
      </c>
      <c r="T59" s="32">
        <f t="shared" ca="1" si="129"/>
        <v>0.97898116202272911</v>
      </c>
      <c r="U59" s="32">
        <f t="shared" ca="1" si="129"/>
        <v>0.66264459354516514</v>
      </c>
      <c r="V59" s="32">
        <f t="shared" ca="1" si="129"/>
        <v>0.76061791393177036</v>
      </c>
      <c r="W59" s="32">
        <f t="shared" ca="1" si="129"/>
        <v>2.4920760996892879</v>
      </c>
      <c r="X59" s="32">
        <f t="shared" ca="1" si="129"/>
        <v>2.2439564811818586</v>
      </c>
      <c r="Y59" s="32">
        <f t="shared" ca="1" si="129"/>
        <v>3.1336401381202745</v>
      </c>
      <c r="Z59" s="32">
        <f t="shared" ca="1" si="129"/>
        <v>1.5412552880628629</v>
      </c>
      <c r="AA59" s="32">
        <f t="shared" ca="1" si="129"/>
        <v>0.95510601393843875</v>
      </c>
      <c r="AB59" s="32">
        <f t="shared" ca="1" si="129"/>
        <v>-1.2291827767459711</v>
      </c>
      <c r="AC59" s="32">
        <f t="shared" ca="1" si="129"/>
        <v>-0.4223982532154068</v>
      </c>
      <c r="AD59" s="32">
        <f t="shared" ca="1" si="129"/>
        <v>4.6569008159141015E-2</v>
      </c>
      <c r="AE59" s="32">
        <f t="shared" ca="1" si="129"/>
        <v>0.49800200597935679</v>
      </c>
      <c r="AF59" s="32">
        <f t="shared" ca="1" si="129"/>
        <v>6.3258756863133425E-2</v>
      </c>
      <c r="AG59" s="32">
        <f t="shared" ca="1" si="129"/>
        <v>-0.18276395570094972</v>
      </c>
      <c r="AH59" s="32">
        <f t="shared" ca="1" si="129"/>
        <v>-0.57915983296669393</v>
      </c>
      <c r="AI59" s="32">
        <f t="shared" ca="1" si="129"/>
        <v>-0.51777289809632421</v>
      </c>
      <c r="AJ59" s="32">
        <f t="shared" ca="1" si="129"/>
        <v>1.9500599865735553</v>
      </c>
      <c r="AK59" s="32">
        <f t="shared" ca="1" si="129"/>
        <v>0.1263000650069549</v>
      </c>
      <c r="AL59" s="32">
        <f t="shared" ca="1" si="129"/>
        <v>0.32908391873300885</v>
      </c>
      <c r="AM59" s="32">
        <f t="shared" ca="1" si="129"/>
        <v>-1.1577723384011278</v>
      </c>
      <c r="AN59" s="32">
        <f t="shared" ca="1" si="129"/>
        <v>0.58900142581162296</v>
      </c>
      <c r="AO59" s="32">
        <f t="shared" ca="1" si="129"/>
        <v>0.27686488109192114</v>
      </c>
      <c r="AP59" s="32">
        <f t="shared" ca="1" si="129"/>
        <v>0.56975918558162508</v>
      </c>
      <c r="AQ59" s="32">
        <f t="shared" ca="1" si="129"/>
        <v>1.5891251482884898</v>
      </c>
      <c r="AR59" s="32">
        <f t="shared" ca="1" si="129"/>
        <v>0.26652378097978341</v>
      </c>
      <c r="AS59" s="32">
        <f t="shared" ca="1" si="129"/>
        <v>-0.21623913246710513</v>
      </c>
      <c r="AT59" s="32">
        <f t="shared" ca="1" si="129"/>
        <v>0.79100540704017608</v>
      </c>
      <c r="AU59" s="32">
        <f t="shared" ca="1" si="129"/>
        <v>1.0514642584997034</v>
      </c>
      <c r="AV59" s="32">
        <f t="shared" ca="1" si="129"/>
        <v>1.453689247888959E-2</v>
      </c>
      <c r="AW59" s="32">
        <f t="shared" ca="1" si="129"/>
        <v>-0.59575828569694156</v>
      </c>
      <c r="AX59" s="32">
        <f t="shared" ca="1" si="129"/>
        <v>0.68197918433256344</v>
      </c>
      <c r="AY59" s="32">
        <f t="shared" ca="1" si="129"/>
        <v>9.7685216536317801E-2</v>
      </c>
      <c r="AZ59" s="32">
        <f t="shared" ca="1" si="129"/>
        <v>0.68810727849510001</v>
      </c>
      <c r="BA59" s="32">
        <f t="shared" ca="1" si="129"/>
        <v>1.0856203369682986</v>
      </c>
      <c r="BB59" s="32">
        <f t="shared" ca="1" si="129"/>
        <v>2.5049013685738926</v>
      </c>
      <c r="BC59" s="32">
        <f t="shared" ca="1" si="129"/>
        <v>1.8289442765854602</v>
      </c>
      <c r="BD59" s="32">
        <f t="shared" ca="1" si="129"/>
        <v>1.8193222507337783</v>
      </c>
      <c r="BE59" s="32">
        <f t="shared" ca="1" si="129"/>
        <v>2.0557815070134144</v>
      </c>
      <c r="BF59" s="32">
        <f t="shared" ca="1" si="129"/>
        <v>-1.3122146000932613</v>
      </c>
      <c r="BG59" s="32">
        <f t="shared" ca="1" si="129"/>
        <v>0.63392847580211775</v>
      </c>
      <c r="BH59" s="32">
        <f t="shared" ca="1" si="129"/>
        <v>1.4536459370100863</v>
      </c>
      <c r="BI59" s="32">
        <f t="shared" ca="1" si="129"/>
        <v>0.24444365006773383</v>
      </c>
      <c r="BJ59" s="32">
        <f t="shared" ca="1" si="129"/>
        <v>1.2202619206256606</v>
      </c>
      <c r="BK59" s="32">
        <f t="shared" ca="1" si="129"/>
        <v>0.52345066285511344</v>
      </c>
      <c r="BL59" s="32">
        <f t="shared" ca="1" si="129"/>
        <v>1.8747596321927846</v>
      </c>
      <c r="BM59" s="32">
        <f t="shared" ca="1" si="129"/>
        <v>1.9859903999153143</v>
      </c>
      <c r="BN59" s="32">
        <f t="shared" ca="1" si="129"/>
        <v>-0.39082835373245628</v>
      </c>
      <c r="BO59" s="32">
        <f t="shared" ref="BO59:DZ59" ca="1" si="130">IFERROR(BO58+BO25, "n/a")</f>
        <v>0.46666781189004547</v>
      </c>
      <c r="BP59" s="32">
        <f t="shared" ca="1" si="130"/>
        <v>1.549071798841235</v>
      </c>
      <c r="BQ59" s="32">
        <f t="shared" ca="1" si="130"/>
        <v>2.1207340530762422</v>
      </c>
      <c r="BR59" s="32">
        <f t="shared" ca="1" si="130"/>
        <v>-0.68388375852724193</v>
      </c>
      <c r="BS59" s="32">
        <f t="shared" ca="1" si="130"/>
        <v>0.55921590675604382</v>
      </c>
      <c r="BT59" s="32">
        <f t="shared" ca="1" si="130"/>
        <v>0.29064624600346511</v>
      </c>
      <c r="BU59" s="32">
        <f t="shared" ca="1" si="130"/>
        <v>-0.11865637329451076</v>
      </c>
      <c r="BV59" s="32">
        <f t="shared" ca="1" si="130"/>
        <v>0.69737300962011151</v>
      </c>
      <c r="BW59" s="32">
        <f t="shared" ca="1" si="130"/>
        <v>-0.5804580019240021</v>
      </c>
      <c r="BX59" s="32">
        <f t="shared" ca="1" si="130"/>
        <v>0.16367416557362149</v>
      </c>
      <c r="BY59" s="32">
        <f t="shared" ca="1" si="130"/>
        <v>4.9967127748102996E-2</v>
      </c>
      <c r="BZ59" s="32">
        <f t="shared" ca="1" si="130"/>
        <v>1.5510655111492999</v>
      </c>
      <c r="CA59" s="32">
        <f t="shared" ca="1" si="130"/>
        <v>-0.71394730192786204</v>
      </c>
      <c r="CB59" s="32">
        <f t="shared" ca="1" si="130"/>
        <v>1.3357046908496117</v>
      </c>
      <c r="CC59" s="32">
        <f t="shared" ca="1" si="130"/>
        <v>0.76683626335114097</v>
      </c>
      <c r="CD59" s="32">
        <f t="shared" ca="1" si="130"/>
        <v>0.63896087089003029</v>
      </c>
      <c r="CE59" s="32">
        <f t="shared" ca="1" si="130"/>
        <v>1.6102530737805663</v>
      </c>
      <c r="CF59" s="32">
        <f t="shared" ca="1" si="130"/>
        <v>0.29357251074576096</v>
      </c>
      <c r="CG59" s="32">
        <f t="shared" ca="1" si="130"/>
        <v>0.21577701132258514</v>
      </c>
      <c r="CH59" s="32">
        <f t="shared" ca="1" si="130"/>
        <v>0.94414833526302977</v>
      </c>
      <c r="CI59" s="32">
        <f t="shared" ca="1" si="130"/>
        <v>0.83626247559328371</v>
      </c>
      <c r="CJ59" s="32">
        <f t="shared" ca="1" si="130"/>
        <v>1.1671439242188806</v>
      </c>
      <c r="CK59" s="32">
        <f t="shared" ca="1" si="130"/>
        <v>0.43078308628797074</v>
      </c>
      <c r="CL59" s="32">
        <f t="shared" ca="1" si="130"/>
        <v>0.38504976109911021</v>
      </c>
      <c r="CM59" s="32">
        <f t="shared" ca="1" si="130"/>
        <v>1.9249406884360969</v>
      </c>
      <c r="CN59" s="32">
        <f t="shared" ca="1" si="130"/>
        <v>0.74187034299074028</v>
      </c>
      <c r="CO59" s="32">
        <f t="shared" ca="1" si="130"/>
        <v>1.3328211330698485</v>
      </c>
      <c r="CP59" s="32">
        <f t="shared" ca="1" si="130"/>
        <v>0.32620436591715474</v>
      </c>
      <c r="CQ59" s="32">
        <f t="shared" ca="1" si="130"/>
        <v>-0.55813881291121881</v>
      </c>
      <c r="CR59" s="32">
        <f t="shared" ca="1" si="130"/>
        <v>0.23224682138867875</v>
      </c>
      <c r="CS59" s="32">
        <f t="shared" ca="1" si="130"/>
        <v>0.18691354343063885</v>
      </c>
      <c r="CT59" s="32">
        <f t="shared" ca="1" si="130"/>
        <v>9.5299328526236751E-2</v>
      </c>
      <c r="CU59" s="32">
        <f t="shared" ca="1" si="130"/>
        <v>-1.1168509717066935</v>
      </c>
      <c r="CV59" s="32">
        <f t="shared" ca="1" si="130"/>
        <v>0.1928664642237144</v>
      </c>
      <c r="CW59" s="32">
        <f t="shared" ca="1" si="130"/>
        <v>0.97904250387533875</v>
      </c>
      <c r="CX59" s="32">
        <f t="shared" ca="1" si="130"/>
        <v>-0.70931347586877769</v>
      </c>
      <c r="CY59" s="32">
        <f t="shared" ca="1" si="130"/>
        <v>-6.5309235062855048E-2</v>
      </c>
      <c r="CZ59" s="32">
        <f t="shared" ca="1" si="130"/>
        <v>0.39747386734630763</v>
      </c>
      <c r="DA59" s="32">
        <f t="shared" ca="1" si="130"/>
        <v>-0.15723042666269837</v>
      </c>
      <c r="DB59" s="32">
        <f t="shared" ca="1" si="130"/>
        <v>-0.90198862836241578</v>
      </c>
      <c r="DC59" s="32">
        <f t="shared" ca="1" si="130"/>
        <v>-9.4919360782478174E-2</v>
      </c>
      <c r="DD59" s="32">
        <f t="shared" ca="1" si="130"/>
        <v>1.0519514809020571</v>
      </c>
      <c r="DE59" s="32">
        <f t="shared" ca="1" si="130"/>
        <v>-0.26061561161119035</v>
      </c>
      <c r="DF59" s="32">
        <f t="shared" ca="1" si="130"/>
        <v>0.40416877183966371</v>
      </c>
      <c r="DG59" s="32">
        <f t="shared" ca="1" si="130"/>
        <v>-0.44907715939873488</v>
      </c>
      <c r="DH59" s="32">
        <f t="shared" ca="1" si="130"/>
        <v>2.2450486847129247E-2</v>
      </c>
      <c r="DI59" s="32">
        <f t="shared" ca="1" si="130"/>
        <v>-0.29011845847754469</v>
      </c>
      <c r="DJ59" s="32">
        <f t="shared" ca="1" si="130"/>
        <v>-0.37835568694418115</v>
      </c>
      <c r="DK59" s="32">
        <f t="shared" ca="1" si="130"/>
        <v>-1.0784122387564987</v>
      </c>
      <c r="DL59" s="32">
        <f t="shared" ca="1" si="130"/>
        <v>1.0501211224141671</v>
      </c>
      <c r="DM59" s="32">
        <f t="shared" ca="1" si="130"/>
        <v>0.14611954214325473</v>
      </c>
      <c r="DN59" s="32">
        <f t="shared" ca="1" si="130"/>
        <v>0.23238303322045528</v>
      </c>
      <c r="DO59" s="32">
        <f t="shared" ca="1" si="130"/>
        <v>-0.1421809411365611</v>
      </c>
      <c r="DP59" s="32">
        <f t="shared" ca="1" si="130"/>
        <v>0.22394826222300365</v>
      </c>
      <c r="DQ59" s="32">
        <f t="shared" ca="1" si="130"/>
        <v>0.65629235870750813</v>
      </c>
      <c r="DR59" s="32">
        <f t="shared" ca="1" si="130"/>
        <v>0.89616600841238203</v>
      </c>
      <c r="DS59" s="32">
        <f t="shared" ca="1" si="130"/>
        <v>-0.94209804862290814</v>
      </c>
      <c r="DT59" s="32">
        <f t="shared" ca="1" si="130"/>
        <v>0.63717511754744593</v>
      </c>
      <c r="DU59" s="32">
        <f t="shared" ca="1" si="130"/>
        <v>-0.18885200157851684</v>
      </c>
      <c r="DV59" s="32">
        <f t="shared" ca="1" si="130"/>
        <v>0.23091146035684332</v>
      </c>
      <c r="DW59" s="32">
        <f t="shared" ca="1" si="130"/>
        <v>1.1079053019631235</v>
      </c>
      <c r="DX59" s="32">
        <f t="shared" ca="1" si="130"/>
        <v>1.5176930368384498</v>
      </c>
      <c r="DY59" s="32">
        <f t="shared" ca="1" si="130"/>
        <v>0.99270226072155587</v>
      </c>
      <c r="DZ59" s="32">
        <f t="shared" ca="1" si="130"/>
        <v>2.3081010998832907</v>
      </c>
      <c r="EA59" s="32">
        <f t="shared" ref="EA59:GK59" ca="1" si="131">IFERROR(EA58+EA25, "n/a")</f>
        <v>2.2860686346957895</v>
      </c>
      <c r="EB59" s="32">
        <f t="shared" ca="1" si="131"/>
        <v>2.3578647782928446</v>
      </c>
      <c r="EC59" s="32">
        <f t="shared" ca="1" si="131"/>
        <v>1.9364600080060095</v>
      </c>
      <c r="ED59" s="32">
        <f t="shared" ca="1" si="131"/>
        <v>1.6303874988985649</v>
      </c>
      <c r="EE59" s="32">
        <f t="shared" ca="1" si="131"/>
        <v>0.94850682038603318</v>
      </c>
      <c r="EF59" s="32">
        <f t="shared" ca="1" si="131"/>
        <v>2.3182645395223211</v>
      </c>
      <c r="EG59" s="32">
        <f t="shared" ca="1" si="131"/>
        <v>1.0341494074182123</v>
      </c>
      <c r="EH59" s="32">
        <f t="shared" ca="1" si="131"/>
        <v>1.078364740570122</v>
      </c>
      <c r="EI59" s="32">
        <f t="shared" ca="1" si="131"/>
        <v>0.59894758241878654</v>
      </c>
      <c r="EJ59" s="32">
        <f t="shared" ca="1" si="131"/>
        <v>0.76700790793974227</v>
      </c>
      <c r="EK59" s="32">
        <f t="shared" ca="1" si="131"/>
        <v>0.30940877424736829</v>
      </c>
      <c r="EL59" s="32">
        <f t="shared" ca="1" si="131"/>
        <v>-0.3268670898808913</v>
      </c>
      <c r="EM59" s="32">
        <f t="shared" ca="1" si="131"/>
        <v>-0.27355395366423935</v>
      </c>
      <c r="EN59" s="32">
        <f t="shared" ca="1" si="131"/>
        <v>-0.28046621680475103</v>
      </c>
      <c r="EO59" s="32">
        <f t="shared" ca="1" si="131"/>
        <v>0.1934266946039464</v>
      </c>
      <c r="EP59" s="32">
        <f t="shared" ca="1" si="131"/>
        <v>-0.75499794169866163</v>
      </c>
      <c r="EQ59" s="32">
        <f t="shared" ca="1" si="131"/>
        <v>7.1444218643821111E-2</v>
      </c>
      <c r="ER59" s="32">
        <f t="shared" ca="1" si="131"/>
        <v>-0.31933175810019543</v>
      </c>
      <c r="ES59" s="32">
        <f t="shared" ca="1" si="131"/>
        <v>-0.11600716242876083</v>
      </c>
      <c r="ET59" s="32">
        <f t="shared" ca="1" si="131"/>
        <v>0.12352723029328155</v>
      </c>
      <c r="EU59" s="32">
        <f t="shared" ca="1" si="131"/>
        <v>-0.45783740851353716</v>
      </c>
      <c r="EV59" s="32">
        <f t="shared" ca="1" si="131"/>
        <v>0.30683154929235584</v>
      </c>
      <c r="EW59" s="32">
        <f t="shared" ca="1" si="131"/>
        <v>0.41319520306247814</v>
      </c>
      <c r="EX59" s="32">
        <f t="shared" ca="1" si="131"/>
        <v>0.36551448264004605</v>
      </c>
      <c r="EY59" s="32">
        <f t="shared" ca="1" si="131"/>
        <v>0.37870600079642486</v>
      </c>
      <c r="EZ59" s="32">
        <f t="shared" ca="1" si="131"/>
        <v>2.7923496467720113</v>
      </c>
      <c r="FA59" s="32">
        <f t="shared" ca="1" si="131"/>
        <v>2.0181912803585886</v>
      </c>
      <c r="FB59" s="32">
        <f t="shared" ca="1" si="131"/>
        <v>1.2791609304036549</v>
      </c>
      <c r="FC59" s="32">
        <f t="shared" ca="1" si="131"/>
        <v>2.5606799337196624</v>
      </c>
      <c r="FD59" s="32">
        <f t="shared" ca="1" si="131"/>
        <v>3.0386606966759637</v>
      </c>
      <c r="FE59" s="32">
        <f t="shared" ca="1" si="131"/>
        <v>2.9295331058249632</v>
      </c>
      <c r="FF59" s="32">
        <f t="shared" ca="1" si="131"/>
        <v>2.1521280021971614</v>
      </c>
      <c r="FG59" s="32">
        <f t="shared" ca="1" si="131"/>
        <v>1.5741817941508369</v>
      </c>
      <c r="FH59" s="32">
        <f t="shared" ca="1" si="131"/>
        <v>1.9154594183448355</v>
      </c>
      <c r="FI59" s="32">
        <f t="shared" ca="1" si="131"/>
        <v>1.178994569212535</v>
      </c>
      <c r="FJ59" s="32">
        <f t="shared" ca="1" si="131"/>
        <v>0.15710980710499201</v>
      </c>
      <c r="FK59" s="32">
        <f t="shared" ca="1" si="131"/>
        <v>-1.8565494672897815</v>
      </c>
      <c r="FL59" s="32">
        <f t="shared" ca="1" si="131"/>
        <v>-0.53627906448601348</v>
      </c>
      <c r="FM59" s="32">
        <f t="shared" ca="1" si="131"/>
        <v>-1.1438759534661593</v>
      </c>
      <c r="FN59" s="32">
        <f t="shared" ca="1" si="131"/>
        <v>-0.99064543727881849</v>
      </c>
      <c r="FO59" s="32">
        <f t="shared" ca="1" si="131"/>
        <v>-1.1828415774428922</v>
      </c>
      <c r="FP59" s="32">
        <f t="shared" ca="1" si="131"/>
        <v>-0.99868034495469393</v>
      </c>
      <c r="FQ59" s="32">
        <f t="shared" ca="1" si="131"/>
        <v>-0.64896229566984642</v>
      </c>
      <c r="FR59" s="32">
        <f t="shared" ca="1" si="131"/>
        <v>-1.2665456390982812</v>
      </c>
      <c r="FS59" s="32">
        <f t="shared" ca="1" si="131"/>
        <v>-1.6710510219786339</v>
      </c>
      <c r="FT59" s="32">
        <f t="shared" ca="1" si="131"/>
        <v>-1.2319862373410702</v>
      </c>
      <c r="FU59" s="32">
        <f t="shared" ca="1" si="131"/>
        <v>-0.78310256595830219</v>
      </c>
      <c r="FV59" s="32">
        <f t="shared" ca="1" si="131"/>
        <v>-0.98036334860126684</v>
      </c>
      <c r="FW59" s="32">
        <f t="shared" ca="1" si="131"/>
        <v>-0.70806746437150803</v>
      </c>
      <c r="FX59" s="32">
        <f t="shared" ca="1" si="131"/>
        <v>-0.19104728705628188</v>
      </c>
      <c r="FY59" s="32">
        <f t="shared" ca="1" si="131"/>
        <v>8.3495641263956144E-2</v>
      </c>
      <c r="FZ59" s="32">
        <f t="shared" ca="1" si="131"/>
        <v>-0.32732360554808565</v>
      </c>
      <c r="GA59" s="32">
        <f t="shared" ca="1" si="131"/>
        <v>0.24304294104905594</v>
      </c>
      <c r="GB59" s="32">
        <f t="shared" ca="1" si="131"/>
        <v>0.58886513214546032</v>
      </c>
      <c r="GC59" s="32">
        <f t="shared" ca="1" si="131"/>
        <v>0.17624799874548325</v>
      </c>
      <c r="GD59" s="32">
        <f t="shared" ca="1" si="131"/>
        <v>-9.9334281117153658E-2</v>
      </c>
      <c r="GE59" s="32">
        <f t="shared" ca="1" si="131"/>
        <v>0.33533729381409649</v>
      </c>
      <c r="GF59" s="32">
        <f t="shared" ca="1" si="131"/>
        <v>-0.13941675549340279</v>
      </c>
      <c r="GG59" s="32">
        <f t="shared" ca="1" si="131"/>
        <v>-6.7931409633382456E-2</v>
      </c>
      <c r="GH59" s="32">
        <f t="shared" ca="1" si="131"/>
        <v>7.2033430300007723E-2</v>
      </c>
      <c r="GI59" s="32">
        <f t="shared" ca="1" si="131"/>
        <v>-2.318607288965728E-2</v>
      </c>
      <c r="GJ59" s="32">
        <f t="shared" ca="1" si="131"/>
        <v>8.9854943254711953E-3</v>
      </c>
      <c r="GK59" s="32">
        <f t="shared" ca="1" si="131"/>
        <v>9.8919729965576575E-2</v>
      </c>
      <c r="GL59" s="32">
        <f ca="1">IFERROR(GL58+GL25, "n/a")</f>
        <v>0.41837359871140872</v>
      </c>
      <c r="GM59" s="32">
        <f t="shared" ref="GM59:GV59" ca="1" si="132">IFERROR(GM58+GM25, "n/a")</f>
        <v>0.14875527910063352</v>
      </c>
      <c r="GN59" s="32" t="str">
        <f t="shared" ca="1" si="132"/>
        <v>n/a</v>
      </c>
      <c r="GO59" s="32" t="str">
        <f t="shared" ca="1" si="132"/>
        <v>n/a</v>
      </c>
      <c r="GP59" s="32" t="str">
        <f t="shared" ca="1" si="132"/>
        <v>n/a</v>
      </c>
      <c r="GQ59" s="32" t="str">
        <f t="shared" ca="1" si="132"/>
        <v>n/a</v>
      </c>
      <c r="GR59" s="32" t="str">
        <f t="shared" ca="1" si="132"/>
        <v>n/a</v>
      </c>
      <c r="GS59" s="32" t="str">
        <f t="shared" ca="1" si="132"/>
        <v>n/a</v>
      </c>
      <c r="GT59" s="32" t="str">
        <f t="shared" ca="1" si="132"/>
        <v>n/a</v>
      </c>
      <c r="GU59" s="32" t="str">
        <f t="shared" ca="1" si="132"/>
        <v>n/a</v>
      </c>
      <c r="GV59" s="32" t="str">
        <f t="shared" ca="1" si="132"/>
        <v>n/a</v>
      </c>
    </row>
    <row r="60" spans="1:204" s="32" customFormat="1" x14ac:dyDescent="0.25">
      <c r="A60" s="31"/>
      <c r="CE60" s="33"/>
      <c r="CF60" s="33"/>
      <c r="CG60" s="33"/>
      <c r="CH60" s="33"/>
      <c r="CI60" s="33"/>
      <c r="CJ60" s="33"/>
      <c r="CK60" s="33"/>
      <c r="CL60" s="33"/>
      <c r="CM60" s="33"/>
      <c r="CN60" s="33"/>
      <c r="CO60" s="33"/>
      <c r="CP60" s="33"/>
    </row>
    <row r="61" spans="1:204" x14ac:dyDescent="0.25">
      <c r="A61" s="12" t="s">
        <v>208</v>
      </c>
    </row>
    <row r="62" spans="1:204"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0.17265945561394985</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4" s="39" customFormat="1" x14ac:dyDescent="0.25">
      <c r="A63" s="31" t="s">
        <v>212</v>
      </c>
      <c r="B63" s="32" t="s">
        <v>340</v>
      </c>
      <c r="C63" s="39" t="str">
        <f>IFERROR(B62*C53*100, "n/a")</f>
        <v>n/a</v>
      </c>
      <c r="D63" s="39">
        <f t="shared" ref="D63:BO63" si="137">IFERROR(C62*D53*100, "n/a")</f>
        <v>0.75890778250463131</v>
      </c>
      <c r="E63" s="39">
        <f t="shared" si="137"/>
        <v>0.71090347869072423</v>
      </c>
      <c r="F63" s="39">
        <f t="shared" si="137"/>
        <v>0.68682644058525599</v>
      </c>
      <c r="G63" s="39">
        <f t="shared" si="137"/>
        <v>0.68508689498950526</v>
      </c>
      <c r="H63" s="39">
        <f t="shared" si="137"/>
        <v>0.64914891139513009</v>
      </c>
      <c r="I63" s="39">
        <f t="shared" si="137"/>
        <v>0.63909795809697745</v>
      </c>
      <c r="J63" s="39">
        <f t="shared" si="137"/>
        <v>0.63778118303082365</v>
      </c>
      <c r="K63" s="39">
        <f t="shared" si="137"/>
        <v>0.65611729722207635</v>
      </c>
      <c r="L63" s="39">
        <f t="shared" si="137"/>
        <v>0.6558051777236259</v>
      </c>
      <c r="M63" s="39">
        <f t="shared" si="137"/>
        <v>0.66143097028967435</v>
      </c>
      <c r="N63" s="39">
        <f t="shared" si="137"/>
        <v>0.66351106306279317</v>
      </c>
      <c r="O63" s="39">
        <f t="shared" si="137"/>
        <v>0.69096785973982988</v>
      </c>
      <c r="P63" s="39">
        <f t="shared" si="137"/>
        <v>0.7274679245633362</v>
      </c>
      <c r="Q63" s="39">
        <f t="shared" si="137"/>
        <v>0.74157211303359305</v>
      </c>
      <c r="R63" s="39">
        <f t="shared" si="137"/>
        <v>0.75700691093493166</v>
      </c>
      <c r="S63" s="39">
        <f t="shared" si="137"/>
        <v>0.78438522370200325</v>
      </c>
      <c r="T63" s="39">
        <f t="shared" si="137"/>
        <v>0.83474065146366627</v>
      </c>
      <c r="U63" s="39">
        <f t="shared" si="137"/>
        <v>0.843271092999614</v>
      </c>
      <c r="V63" s="39">
        <f t="shared" si="137"/>
        <v>0.84975892870408254</v>
      </c>
      <c r="W63" s="39">
        <f t="shared" si="137"/>
        <v>0.82683311092381706</v>
      </c>
      <c r="X63" s="39">
        <f t="shared" si="137"/>
        <v>0.80822039650884825</v>
      </c>
      <c r="Y63" s="39">
        <f t="shared" si="137"/>
        <v>0.77869675732858057</v>
      </c>
      <c r="Z63" s="39">
        <f t="shared" si="137"/>
        <v>0.75696394067948347</v>
      </c>
      <c r="AA63" s="39">
        <f t="shared" si="137"/>
        <v>0.72522698753079529</v>
      </c>
      <c r="AB63" s="39">
        <f t="shared" si="137"/>
        <v>0.70140627866000271</v>
      </c>
      <c r="AC63" s="39">
        <f t="shared" si="137"/>
        <v>0.68424802704214149</v>
      </c>
      <c r="AD63" s="39">
        <f t="shared" si="137"/>
        <v>0.67566731010206149</v>
      </c>
      <c r="AE63" s="39">
        <f t="shared" si="137"/>
        <v>0.69247786033658609</v>
      </c>
      <c r="AF63" s="39">
        <f t="shared" si="137"/>
        <v>0.69684614415146395</v>
      </c>
      <c r="AG63" s="39">
        <f t="shared" si="137"/>
        <v>0.6993493346658588</v>
      </c>
      <c r="AH63" s="39">
        <f t="shared" si="137"/>
        <v>0.69527512308242578</v>
      </c>
      <c r="AI63" s="39">
        <f t="shared" si="137"/>
        <v>0.70396390306709156</v>
      </c>
      <c r="AJ63" s="39">
        <f t="shared" si="137"/>
        <v>0.73293735437367791</v>
      </c>
      <c r="AK63" s="39">
        <f t="shared" si="137"/>
        <v>0.7186860331976177</v>
      </c>
      <c r="AL63" s="39">
        <f t="shared" si="137"/>
        <v>0.70556101201508181</v>
      </c>
      <c r="AM63" s="39">
        <f t="shared" si="137"/>
        <v>0.68028012977865648</v>
      </c>
      <c r="AN63" s="39">
        <f t="shared" si="137"/>
        <v>0.64040386042183384</v>
      </c>
      <c r="AO63" s="39">
        <f t="shared" si="137"/>
        <v>0.6104336111072699</v>
      </c>
      <c r="AP63" s="39">
        <f t="shared" si="137"/>
        <v>0.57119885967207962</v>
      </c>
      <c r="AQ63" s="39">
        <f t="shared" si="137"/>
        <v>0.51536586727980038</v>
      </c>
      <c r="AR63" s="39">
        <f t="shared" si="137"/>
        <v>0.44382124750353386</v>
      </c>
      <c r="AS63" s="39">
        <f t="shared" si="137"/>
        <v>0.43479771213147034</v>
      </c>
      <c r="AT63" s="39">
        <f t="shared" si="137"/>
        <v>0.43083110315327672</v>
      </c>
      <c r="AU63" s="39">
        <f t="shared" si="137"/>
        <v>0.45212032806416458</v>
      </c>
      <c r="AV63" s="39">
        <f t="shared" si="137"/>
        <v>0.51395985781046216</v>
      </c>
      <c r="AW63" s="39">
        <f t="shared" si="137"/>
        <v>0.55526959091360284</v>
      </c>
      <c r="AX63" s="39">
        <f t="shared" si="137"/>
        <v>0.58094100858927999</v>
      </c>
      <c r="AY63" s="39">
        <f t="shared" si="137"/>
        <v>0.67948256430060439</v>
      </c>
      <c r="AZ63" s="39">
        <f t="shared" si="137"/>
        <v>0.70714577250862287</v>
      </c>
      <c r="BA63" s="39">
        <f t="shared" si="137"/>
        <v>0.72528786553842228</v>
      </c>
      <c r="BB63" s="39">
        <f t="shared" si="137"/>
        <v>0.73891146322824841</v>
      </c>
      <c r="BC63" s="39">
        <f t="shared" si="137"/>
        <v>0.71644305974875455</v>
      </c>
      <c r="BD63" s="39">
        <f t="shared" si="137"/>
        <v>0.7079523972055296</v>
      </c>
      <c r="BE63" s="39">
        <f t="shared" si="137"/>
        <v>0.70520821246398191</v>
      </c>
      <c r="BF63" s="39">
        <f t="shared" si="137"/>
        <v>0.71227420176940182</v>
      </c>
      <c r="BG63" s="39">
        <f t="shared" si="137"/>
        <v>0.7082186355006358</v>
      </c>
      <c r="BH63" s="39">
        <f t="shared" si="137"/>
        <v>0.7346665422834906</v>
      </c>
      <c r="BI63" s="39">
        <f t="shared" si="137"/>
        <v>0.75119404441958715</v>
      </c>
      <c r="BJ63" s="39">
        <f t="shared" si="137"/>
        <v>0.7623263624984824</v>
      </c>
      <c r="BK63" s="39">
        <f t="shared" si="137"/>
        <v>0.78426177870319425</v>
      </c>
      <c r="BL63" s="39">
        <f t="shared" si="137"/>
        <v>0.79152820372124455</v>
      </c>
      <c r="BM63" s="39">
        <f t="shared" si="137"/>
        <v>0.79891291065586989</v>
      </c>
      <c r="BN63" s="39">
        <f t="shared" si="137"/>
        <v>0.8005885961024195</v>
      </c>
      <c r="BO63" s="39">
        <f t="shared" si="137"/>
        <v>0.77795918805027853</v>
      </c>
      <c r="BP63" s="39">
        <f t="shared" ref="BP63:EA63" si="138">IFERROR(BO62*BP53*100, "n/a")</f>
        <v>0.761162030683181</v>
      </c>
      <c r="BQ63" s="39">
        <f t="shared" si="138"/>
        <v>0.76167493224172089</v>
      </c>
      <c r="BR63" s="39">
        <f t="shared" si="138"/>
        <v>0.76093058184009499</v>
      </c>
      <c r="BS63" s="39">
        <f t="shared" si="138"/>
        <v>0.7399928331089366</v>
      </c>
      <c r="BT63" s="39">
        <f t="shared" si="138"/>
        <v>0.72966022533317043</v>
      </c>
      <c r="BU63" s="39">
        <f t="shared" si="138"/>
        <v>0.71946494639667669</v>
      </c>
      <c r="BV63" s="39">
        <f t="shared" si="138"/>
        <v>0.70527941533125726</v>
      </c>
      <c r="BW63" s="39">
        <f t="shared" si="138"/>
        <v>0.69531495796650944</v>
      </c>
      <c r="BX63" s="39">
        <f t="shared" si="138"/>
        <v>0.68032220611942085</v>
      </c>
      <c r="BY63" s="39">
        <f t="shared" si="138"/>
        <v>0.66525912064109327</v>
      </c>
      <c r="BZ63" s="39">
        <f t="shared" si="138"/>
        <v>0.65211974183252475</v>
      </c>
      <c r="CA63" s="39">
        <f t="shared" si="138"/>
        <v>0.64791377666423966</v>
      </c>
      <c r="CB63" s="39">
        <f t="shared" si="138"/>
        <v>0.63640591791947654</v>
      </c>
      <c r="CC63" s="39">
        <f t="shared" si="138"/>
        <v>0.63156200460047296</v>
      </c>
      <c r="CD63" s="39">
        <f t="shared" si="138"/>
        <v>0.62187625122746926</v>
      </c>
      <c r="CE63" s="39">
        <f t="shared" si="138"/>
        <v>0.61228893726351752</v>
      </c>
      <c r="CF63" s="39">
        <f t="shared" si="138"/>
        <v>0.59941738777694775</v>
      </c>
      <c r="CG63" s="39">
        <f t="shared" si="138"/>
        <v>0.58541728335545296</v>
      </c>
      <c r="CH63" s="39">
        <f t="shared" si="138"/>
        <v>0.57136804983007006</v>
      </c>
      <c r="CI63" s="39">
        <f t="shared" si="138"/>
        <v>0.56670905784310488</v>
      </c>
      <c r="CJ63" s="39">
        <f t="shared" si="138"/>
        <v>0.55234483889109875</v>
      </c>
      <c r="CK63" s="39">
        <f t="shared" si="138"/>
        <v>0.53831498004286038</v>
      </c>
      <c r="CL63" s="39">
        <f t="shared" si="138"/>
        <v>0.52717666436868094</v>
      </c>
      <c r="CM63" s="39">
        <f t="shared" si="138"/>
        <v>0.5204325794267326</v>
      </c>
      <c r="CN63" s="39">
        <f t="shared" si="138"/>
        <v>0.51691863004484451</v>
      </c>
      <c r="CO63" s="39">
        <f t="shared" si="138"/>
        <v>0.51292681805309548</v>
      </c>
      <c r="CP63" s="39">
        <f t="shared" si="138"/>
        <v>0.51574427526721267</v>
      </c>
      <c r="CQ63" s="39">
        <f t="shared" si="138"/>
        <v>0.51882477652149439</v>
      </c>
      <c r="CR63" s="39">
        <f t="shared" si="138"/>
        <v>0.51839430875350168</v>
      </c>
      <c r="CS63" s="39">
        <f t="shared" si="138"/>
        <v>0.52246129933446339</v>
      </c>
      <c r="CT63" s="39">
        <f t="shared" si="138"/>
        <v>0.52535976295996423</v>
      </c>
      <c r="CU63" s="39">
        <f t="shared" si="138"/>
        <v>0.52690701472085988</v>
      </c>
      <c r="CV63" s="39">
        <f t="shared" si="138"/>
        <v>0.51857182341740726</v>
      </c>
      <c r="CW63" s="39">
        <f t="shared" si="138"/>
        <v>0.52104085221419427</v>
      </c>
      <c r="CX63" s="39">
        <f t="shared" si="138"/>
        <v>0.53132014485843504</v>
      </c>
      <c r="CY63" s="39">
        <f t="shared" si="138"/>
        <v>0.52651258025051939</v>
      </c>
      <c r="CZ63" s="39">
        <f t="shared" si="138"/>
        <v>0.52313111571659254</v>
      </c>
      <c r="DA63" s="39">
        <f t="shared" si="138"/>
        <v>0.53551825628811744</v>
      </c>
      <c r="DB63" s="39">
        <f t="shared" si="138"/>
        <v>0.54255327371930073</v>
      </c>
      <c r="DC63" s="39">
        <f t="shared" si="138"/>
        <v>0.55581678448568039</v>
      </c>
      <c r="DD63" s="39">
        <f t="shared" si="138"/>
        <v>0.57703493398497829</v>
      </c>
      <c r="DE63" s="39">
        <f t="shared" si="138"/>
        <v>0.596028329109479</v>
      </c>
      <c r="DF63" s="39">
        <f t="shared" si="138"/>
        <v>0.61840963239832092</v>
      </c>
      <c r="DG63" s="39">
        <f t="shared" si="138"/>
        <v>0.65210061677341347</v>
      </c>
      <c r="DH63" s="39">
        <f t="shared" si="138"/>
        <v>0.68205412309190616</v>
      </c>
      <c r="DI63" s="39">
        <f t="shared" si="138"/>
        <v>0.70118779054573932</v>
      </c>
      <c r="DJ63" s="39">
        <f t="shared" si="138"/>
        <v>0.71270029672587798</v>
      </c>
      <c r="DK63" s="39">
        <f t="shared" si="138"/>
        <v>0.72602351858166214</v>
      </c>
      <c r="DL63" s="39">
        <f t="shared" si="138"/>
        <v>0.72856866075288618</v>
      </c>
      <c r="DM63" s="39">
        <f t="shared" si="138"/>
        <v>0.74792512776724307</v>
      </c>
      <c r="DN63" s="39">
        <f t="shared" si="138"/>
        <v>0.75289973586494074</v>
      </c>
      <c r="DO63" s="39">
        <f t="shared" si="138"/>
        <v>0.74916110725068863</v>
      </c>
      <c r="DP63" s="39">
        <f t="shared" si="138"/>
        <v>0.76196521784497262</v>
      </c>
      <c r="DQ63" s="39">
        <f t="shared" si="138"/>
        <v>0.7643340007617202</v>
      </c>
      <c r="DR63" s="39">
        <f t="shared" si="138"/>
        <v>0.76316001116359133</v>
      </c>
      <c r="DS63" s="39">
        <f t="shared" si="138"/>
        <v>0.75386835984366696</v>
      </c>
      <c r="DT63" s="39">
        <f t="shared" si="138"/>
        <v>0.74335760336369339</v>
      </c>
      <c r="DU63" s="39">
        <f t="shared" si="138"/>
        <v>0.7190931593428862</v>
      </c>
      <c r="DV63" s="39">
        <f t="shared" si="138"/>
        <v>0.69449309240125812</v>
      </c>
      <c r="DW63" s="39">
        <f t="shared" si="138"/>
        <v>0.65351458207489255</v>
      </c>
      <c r="DX63" s="39">
        <f t="shared" si="138"/>
        <v>0.62276101965678576</v>
      </c>
      <c r="DY63" s="39">
        <f t="shared" si="138"/>
        <v>0.59778044110182449</v>
      </c>
      <c r="DZ63" s="39">
        <f t="shared" si="138"/>
        <v>0.56987174679904784</v>
      </c>
      <c r="EA63" s="39">
        <f t="shared" si="138"/>
        <v>0.54081964592970833</v>
      </c>
      <c r="EB63" s="39">
        <f t="shared" ref="EB63:FX63" si="139">IFERROR(EA62*EB53*100, "n/a")</f>
        <v>0.52046849516078042</v>
      </c>
      <c r="EC63" s="39">
        <f t="shared" si="139"/>
        <v>0.50556628622531952</v>
      </c>
      <c r="ED63" s="39">
        <f t="shared" si="139"/>
        <v>0.49352751649158816</v>
      </c>
      <c r="EE63" s="39">
        <f t="shared" si="139"/>
        <v>0.50147328281469172</v>
      </c>
      <c r="EF63" s="39">
        <f t="shared" si="139"/>
        <v>0.49479305683676417</v>
      </c>
      <c r="EG63" s="39">
        <f t="shared" si="139"/>
        <v>0.49249398081675455</v>
      </c>
      <c r="EH63" s="39">
        <f t="shared" si="139"/>
        <v>0.48292685954085707</v>
      </c>
      <c r="EI63" s="39">
        <f t="shared" si="139"/>
        <v>0.48331101988573982</v>
      </c>
      <c r="EJ63" s="39">
        <f t="shared" si="139"/>
        <v>0.49659656464174085</v>
      </c>
      <c r="EK63" s="39">
        <f t="shared" si="139"/>
        <v>0.49525711629727781</v>
      </c>
      <c r="EL63" s="39">
        <f t="shared" si="139"/>
        <v>0.48921455962155558</v>
      </c>
      <c r="EM63" s="39">
        <f t="shared" si="139"/>
        <v>0.47973514543779044</v>
      </c>
      <c r="EN63" s="39">
        <f t="shared" si="139"/>
        <v>0.46058406672482766</v>
      </c>
      <c r="EO63" s="39">
        <f t="shared" si="139"/>
        <v>0.44529813654662259</v>
      </c>
      <c r="EP63" s="39">
        <f t="shared" si="139"/>
        <v>0.43109935239561364</v>
      </c>
      <c r="EQ63" s="39">
        <f t="shared" si="139"/>
        <v>0.40012084372336215</v>
      </c>
      <c r="ER63" s="39">
        <f t="shared" si="139"/>
        <v>0.38049460187237011</v>
      </c>
      <c r="ES63" s="39">
        <f t="shared" si="139"/>
        <v>0.36940255446895132</v>
      </c>
      <c r="ET63" s="39">
        <f t="shared" si="139"/>
        <v>0.36129744841813871</v>
      </c>
      <c r="EU63" s="39">
        <f t="shared" si="139"/>
        <v>0.36185496578860415</v>
      </c>
      <c r="EV63" s="39">
        <f t="shared" si="139"/>
        <v>0.36715829315696985</v>
      </c>
      <c r="EW63" s="39">
        <f t="shared" si="139"/>
        <v>0.36364309326254257</v>
      </c>
      <c r="EX63" s="39">
        <f t="shared" si="139"/>
        <v>0.35997010342351826</v>
      </c>
      <c r="EY63" s="39">
        <f t="shared" si="139"/>
        <v>0.35906339484586991</v>
      </c>
      <c r="EZ63" s="39">
        <f t="shared" si="139"/>
        <v>0.36406324510152777</v>
      </c>
      <c r="FA63" s="39">
        <f t="shared" si="139"/>
        <v>0.35215565987820119</v>
      </c>
      <c r="FB63" s="39">
        <f t="shared" si="139"/>
        <v>0.33920675179776577</v>
      </c>
      <c r="FC63" s="39">
        <f t="shared" si="139"/>
        <v>0.31111808844139027</v>
      </c>
      <c r="FD63" s="39">
        <f t="shared" si="139"/>
        <v>0.26529484454189639</v>
      </c>
      <c r="FE63" s="39">
        <f t="shared" si="139"/>
        <v>0.24654520909692021</v>
      </c>
      <c r="FF63" s="39">
        <f t="shared" si="139"/>
        <v>0.22846397386321513</v>
      </c>
      <c r="FG63" s="39">
        <f t="shared" si="139"/>
        <v>0.2050032368119849</v>
      </c>
      <c r="FH63" s="39">
        <f t="shared" si="139"/>
        <v>0.19991787473776884</v>
      </c>
      <c r="FI63" s="39">
        <f t="shared" si="139"/>
        <v>0.20009871185006964</v>
      </c>
      <c r="FJ63" s="39">
        <f t="shared" si="139"/>
        <v>0.2042530188822913</v>
      </c>
      <c r="FK63" s="39">
        <f t="shared" si="139"/>
        <v>0.23106285239660299</v>
      </c>
      <c r="FL63" s="39">
        <f t="shared" si="139"/>
        <v>0.23771528231228142</v>
      </c>
      <c r="FM63" s="39">
        <f t="shared" si="139"/>
        <v>0.24644527073255959</v>
      </c>
      <c r="FN63" s="39">
        <f t="shared" si="139"/>
        <v>0.25364803737319924</v>
      </c>
      <c r="FO63" s="39">
        <f t="shared" si="139"/>
        <v>0.25557219128769082</v>
      </c>
      <c r="FP63" s="39">
        <f t="shared" si="139"/>
        <v>0.26734099914084214</v>
      </c>
      <c r="FQ63" s="39">
        <f t="shared" si="139"/>
        <v>0.27247643493154039</v>
      </c>
      <c r="FR63" s="39">
        <f t="shared" si="139"/>
        <v>0.2781567032891229</v>
      </c>
      <c r="FS63" s="39">
        <f t="shared" si="139"/>
        <v>0.28433599963048667</v>
      </c>
      <c r="FT63" s="39">
        <f t="shared" si="139"/>
        <v>0.28201606058632839</v>
      </c>
      <c r="FU63" s="39">
        <f t="shared" si="139"/>
        <v>0.28439394280955654</v>
      </c>
      <c r="FV63" s="39">
        <f t="shared" si="139"/>
        <v>0.28482277082328344</v>
      </c>
      <c r="FW63" s="39">
        <f t="shared" si="139"/>
        <v>0.28095232800508019</v>
      </c>
      <c r="FX63" s="39">
        <f t="shared" si="139"/>
        <v>0.28566091019023998</v>
      </c>
      <c r="FY63" s="39">
        <f t="shared" ref="FY63" si="140">IFERROR(FX62*FY53*100, "n/a")</f>
        <v>0.28785299759325017</v>
      </c>
      <c r="FZ63" s="39">
        <f t="shared" ref="FZ63" si="141">IFERROR(FY62*FZ53*100, "n/a")</f>
        <v>0.29086863844678806</v>
      </c>
      <c r="GA63" s="39">
        <f t="shared" ref="GA63" si="142">IFERROR(FZ62*GA53*100, "n/a")</f>
        <v>0.2969293990803149</v>
      </c>
      <c r="GB63" s="39">
        <f t="shared" ref="GB63" si="143">IFERROR(GA62*GB53*100, "n/a")</f>
        <v>0.30512057161384526</v>
      </c>
      <c r="GC63" s="39">
        <f t="shared" ref="GC63" si="144">IFERROR(GB62*GC53*100, "n/a")</f>
        <v>0.30817130271622517</v>
      </c>
      <c r="GD63" s="39">
        <f t="shared" ref="GD63" si="145">IFERROR(GC62*GD53*100, "n/a")</f>
        <v>0.30773964414166305</v>
      </c>
      <c r="GE63" s="39">
        <f t="shared" ref="GE63" si="146">IFERROR(GD62*GE53*100, "n/a")</f>
        <v>0.3046151288719201</v>
      </c>
      <c r="GF63" s="39">
        <f t="shared" ref="GF63" si="147">IFERROR(GE62*GF53*100, "n/a")</f>
        <v>0.29065480850888004</v>
      </c>
      <c r="GG63" s="39">
        <f t="shared" ref="GG63" si="148">IFERROR(GF62*GG53*100, "n/a")</f>
        <v>0.2864654586958677</v>
      </c>
      <c r="GH63" s="39">
        <f t="shared" ref="GH63" si="149">IFERROR(GG62*GH53*100, "n/a")</f>
        <v>0.28436135789470435</v>
      </c>
      <c r="GI63" s="39">
        <f t="shared" ref="GI63" si="150">IFERROR(GH62*GI53*100, "n/a")</f>
        <v>0.27954775245145169</v>
      </c>
      <c r="GJ63" s="39">
        <f t="shared" ref="GJ63" si="151">IFERROR(GI62*GJ53*100, "n/a")</f>
        <v>0.28890542718439943</v>
      </c>
      <c r="GK63" s="39">
        <f t="shared" ref="GK63" si="152">IFERROR(GJ62*GK53*100, "n/a")</f>
        <v>0.29565271221250755</v>
      </c>
      <c r="GL63" s="39">
        <f t="shared" ref="GL63" si="153">IFERROR(GK62*GL53*100, "n/a")</f>
        <v>0.30405823187265579</v>
      </c>
      <c r="GM63" s="39">
        <f t="shared" ref="GM63" si="154">IFERROR(GL62*GM53*100, "n/a")</f>
        <v>0.32669904650628445</v>
      </c>
      <c r="GN63" s="39" t="str">
        <f t="shared" ref="GN63" si="155">IFERROR(GM62*GN53*100, "n/a")</f>
        <v>n/a</v>
      </c>
      <c r="GO63" s="39" t="str">
        <f t="shared" ref="GO63" si="156">IFERROR(GN62*GO53*100, "n/a")</f>
        <v>n/a</v>
      </c>
      <c r="GP63" s="39" t="str">
        <f t="shared" ref="GP63" si="157">IFERROR(GO62*GP53*100, "n/a")</f>
        <v>n/a</v>
      </c>
      <c r="GQ63" s="39" t="str">
        <f t="shared" ref="GQ63" si="158">IFERROR(GP62*GQ53*100, "n/a")</f>
        <v>n/a</v>
      </c>
      <c r="GR63" s="39" t="str">
        <f t="shared" ref="GR63" si="159">IFERROR(GQ62*GR53*100, "n/a")</f>
        <v>n/a</v>
      </c>
      <c r="GS63" s="39" t="str">
        <f t="shared" ref="GS63" si="160">IFERROR(GR62*GS53*100, "n/a")</f>
        <v>n/a</v>
      </c>
      <c r="GT63" s="39" t="str">
        <f t="shared" ref="GT63" si="161">IFERROR(GS62*GT53*100, "n/a")</f>
        <v>n/a</v>
      </c>
      <c r="GU63" s="39" t="str">
        <f t="shared" ref="GU63" si="162">IFERROR(GT62*GU53*100, "n/a")</f>
        <v>n/a</v>
      </c>
      <c r="GV63" s="39" t="str">
        <f t="shared" ref="GV63" si="163">IFERROR(GU62*GV53*100, "n/a")</f>
        <v>n/a</v>
      </c>
    </row>
    <row r="64" spans="1:204" s="27" customFormat="1" x14ac:dyDescent="0.25">
      <c r="A64" s="38"/>
      <c r="B64" s="27" t="s">
        <v>213</v>
      </c>
      <c r="C64" s="27" t="str">
        <f>IFERROR(B62*C54*100, "n/a")</f>
        <v>n/a</v>
      </c>
      <c r="D64" s="27">
        <f t="shared" ref="D64:BO64" si="164">IFERROR(C62*D54*100, "n/a")</f>
        <v>0.167415275611426</v>
      </c>
      <c r="E64" s="27">
        <f t="shared" si="164"/>
        <v>0.84181789218087844</v>
      </c>
      <c r="F64" s="27">
        <f t="shared" si="164"/>
        <v>-0.9529413775331973</v>
      </c>
      <c r="G64" s="27">
        <f t="shared" si="164"/>
        <v>2.6581357124112905</v>
      </c>
      <c r="H64" s="27">
        <f t="shared" si="164"/>
        <v>0.53382278846308773</v>
      </c>
      <c r="I64" s="27">
        <f t="shared" si="164"/>
        <v>0.73313181902219826</v>
      </c>
      <c r="J64" s="27">
        <f t="shared" si="164"/>
        <v>0.26989687904114446</v>
      </c>
      <c r="K64" s="27">
        <f t="shared" si="164"/>
        <v>1.6909345825959363</v>
      </c>
      <c r="L64" s="27">
        <f t="shared" si="164"/>
        <v>2.2108561052766618</v>
      </c>
      <c r="M64" s="27">
        <f t="shared" si="164"/>
        <v>0.84919063054566657</v>
      </c>
      <c r="N64" s="27">
        <f t="shared" si="164"/>
        <v>1.5073117583170526</v>
      </c>
      <c r="O64" s="27">
        <f t="shared" si="164"/>
        <v>2.2517000815741399</v>
      </c>
      <c r="P64" s="27">
        <f t="shared" si="164"/>
        <v>1.0065734945589691</v>
      </c>
      <c r="Q64" s="27">
        <f t="shared" si="164"/>
        <v>-0.4641854880366259</v>
      </c>
      <c r="R64" s="27">
        <f t="shared" si="164"/>
        <v>0.8050681709830565</v>
      </c>
      <c r="S64" s="27">
        <f t="shared" si="164"/>
        <v>-0.69635586506628233</v>
      </c>
      <c r="T64" s="27">
        <f t="shared" si="164"/>
        <v>0.23128809469399972</v>
      </c>
      <c r="U64" s="27">
        <f t="shared" si="164"/>
        <v>-0.83938713397441489</v>
      </c>
      <c r="V64" s="27">
        <f t="shared" si="164"/>
        <v>-0.35407858240486378</v>
      </c>
      <c r="W64" s="27">
        <f t="shared" si="164"/>
        <v>-1.0694058189879752</v>
      </c>
      <c r="X64" s="27">
        <f t="shared" si="164"/>
        <v>0.71593090326068032</v>
      </c>
      <c r="Y64" s="27">
        <f t="shared" si="164"/>
        <v>1.5384757572599332</v>
      </c>
      <c r="Z64" s="27">
        <f t="shared" si="164"/>
        <v>1.2410349652554489</v>
      </c>
      <c r="AA64" s="27">
        <f t="shared" si="164"/>
        <v>2.1025654581817355</v>
      </c>
      <c r="AB64" s="27">
        <f t="shared" si="164"/>
        <v>0.67578182083644955</v>
      </c>
      <c r="AC64" s="27">
        <f t="shared" si="164"/>
        <v>0.44525016612559487</v>
      </c>
      <c r="AD64" s="27">
        <f t="shared" si="164"/>
        <v>0.65020114094456127</v>
      </c>
      <c r="AE64" s="27">
        <f t="shared" si="164"/>
        <v>1.0073584975902616</v>
      </c>
      <c r="AF64" s="27">
        <f t="shared" si="164"/>
        <v>1.7148663388189711</v>
      </c>
      <c r="AG64" s="27">
        <f t="shared" si="164"/>
        <v>1.5274577666514058</v>
      </c>
      <c r="AH64" s="27">
        <f t="shared" si="164"/>
        <v>8.2525673790601172E-3</v>
      </c>
      <c r="AI64" s="27">
        <f t="shared" si="164"/>
        <v>0.28990828157447335</v>
      </c>
      <c r="AJ64" s="27">
        <f t="shared" si="164"/>
        <v>3.3939455076181515</v>
      </c>
      <c r="AK64" s="27">
        <f t="shared" si="164"/>
        <v>0.80331846596976464</v>
      </c>
      <c r="AL64" s="27">
        <f t="shared" si="164"/>
        <v>1.1047788887939343</v>
      </c>
      <c r="AM64" s="27">
        <f t="shared" si="164"/>
        <v>0.15902514663559278</v>
      </c>
      <c r="AN64" s="27">
        <f t="shared" si="164"/>
        <v>9.652001553860777E-2</v>
      </c>
      <c r="AO64" s="27">
        <f t="shared" si="164"/>
        <v>0.57920964278610032</v>
      </c>
      <c r="AP64" s="27">
        <f t="shared" si="164"/>
        <v>0.20709871464135568</v>
      </c>
      <c r="AQ64" s="27">
        <f t="shared" si="164"/>
        <v>0.26148986126822099</v>
      </c>
      <c r="AR64" s="27">
        <f t="shared" si="164"/>
        <v>-1.6068996184269453</v>
      </c>
      <c r="AS64" s="27">
        <f t="shared" si="164"/>
        <v>-0.12693669161831467</v>
      </c>
      <c r="AT64" s="27">
        <f t="shared" si="164"/>
        <v>1.5772131451034253</v>
      </c>
      <c r="AU64" s="27">
        <f t="shared" si="164"/>
        <v>1.7490688086334638</v>
      </c>
      <c r="AV64" s="27">
        <f t="shared" si="164"/>
        <v>-0.58604005549606575</v>
      </c>
      <c r="AW64" s="27">
        <f t="shared" si="164"/>
        <v>0.95697141145113052</v>
      </c>
      <c r="AX64" s="27">
        <f t="shared" si="164"/>
        <v>-0.92205921231372623</v>
      </c>
      <c r="AY64" s="27">
        <f t="shared" si="164"/>
        <v>-1.3482890557309402</v>
      </c>
      <c r="AZ64" s="27">
        <f t="shared" si="164"/>
        <v>0.46032025043030816</v>
      </c>
      <c r="BA64" s="27">
        <f t="shared" si="164"/>
        <v>-0.30091481952078936</v>
      </c>
      <c r="BB64" s="27">
        <f t="shared" si="164"/>
        <v>8.2556045561391261E-2</v>
      </c>
      <c r="BC64" s="27">
        <f t="shared" si="164"/>
        <v>1.1565840022673897</v>
      </c>
      <c r="BD64" s="27">
        <f t="shared" si="164"/>
        <v>2.0319748554569168</v>
      </c>
      <c r="BE64" s="27">
        <f t="shared" si="164"/>
        <v>1.7120303355920334</v>
      </c>
      <c r="BF64" s="27">
        <f t="shared" si="164"/>
        <v>1.7997176071790182</v>
      </c>
      <c r="BG64" s="27">
        <f t="shared" si="164"/>
        <v>1.6655776222328986</v>
      </c>
      <c r="BH64" s="27">
        <f t="shared" si="164"/>
        <v>1.4638222670034007</v>
      </c>
      <c r="BI64" s="27">
        <f t="shared" si="164"/>
        <v>0.81504228656334754</v>
      </c>
      <c r="BJ64" s="27">
        <f t="shared" si="164"/>
        <v>0.65750561570567934</v>
      </c>
      <c r="BK64" s="27">
        <f t="shared" si="164"/>
        <v>0.83144926206342673</v>
      </c>
      <c r="BL64" s="27">
        <f t="shared" si="164"/>
        <v>0.76645511263614219</v>
      </c>
      <c r="BM64" s="27">
        <f t="shared" si="164"/>
        <v>1.3306045258356414</v>
      </c>
      <c r="BN64" s="27">
        <f t="shared" si="164"/>
        <v>0.63816271475936293</v>
      </c>
      <c r="BO64" s="27">
        <f t="shared" si="164"/>
        <v>0.79042293504922057</v>
      </c>
      <c r="BP64" s="27">
        <f t="shared" ref="BP64:EA64" si="165">IFERROR(BO62*BP54*100, "n/a")</f>
        <v>0.38617802414203212</v>
      </c>
      <c r="BQ64" s="27">
        <f t="shared" si="165"/>
        <v>0.86761952058139125</v>
      </c>
      <c r="BR64" s="27">
        <f t="shared" si="165"/>
        <v>0.44869356691831719</v>
      </c>
      <c r="BS64" s="27">
        <f t="shared" si="165"/>
        <v>0.60198499058539356</v>
      </c>
      <c r="BT64" s="27">
        <f t="shared" si="165"/>
        <v>0.97132913118924158</v>
      </c>
      <c r="BU64" s="27">
        <f t="shared" si="165"/>
        <v>0.78152621512708997</v>
      </c>
      <c r="BV64" s="27">
        <f t="shared" si="165"/>
        <v>1.4312134925994555</v>
      </c>
      <c r="BW64" s="27">
        <f t="shared" si="165"/>
        <v>0.47567717574150414</v>
      </c>
      <c r="BX64" s="27">
        <f t="shared" si="165"/>
        <v>1.1194814470464258</v>
      </c>
      <c r="BY64" s="27">
        <f t="shared" si="165"/>
        <v>0.47915031876720782</v>
      </c>
      <c r="BZ64" s="27">
        <f t="shared" si="165"/>
        <v>1.1001022790379753</v>
      </c>
      <c r="CA64" s="27">
        <f t="shared" si="165"/>
        <v>0.83673994707152399</v>
      </c>
      <c r="CB64" s="27">
        <f t="shared" si="165"/>
        <v>0.64316842629794968</v>
      </c>
      <c r="CC64" s="27">
        <f t="shared" si="165"/>
        <v>0.61450575167367572</v>
      </c>
      <c r="CD64" s="27">
        <f t="shared" si="165"/>
        <v>0.17324681437914541</v>
      </c>
      <c r="CE64" s="27">
        <f t="shared" si="165"/>
        <v>0.91166131504350867</v>
      </c>
      <c r="CF64" s="27">
        <f t="shared" si="165"/>
        <v>0.32063921113744998</v>
      </c>
      <c r="CG64" s="27">
        <f t="shared" si="165"/>
        <v>2.0154781633119151E-2</v>
      </c>
      <c r="CH64" s="27">
        <f t="shared" si="165"/>
        <v>-0.69180850195918198</v>
      </c>
      <c r="CI64" s="27">
        <f t="shared" si="165"/>
        <v>-0.39312718815350622</v>
      </c>
      <c r="CJ64" s="27">
        <f t="shared" si="165"/>
        <v>0.66762326524416837</v>
      </c>
      <c r="CK64" s="27">
        <f t="shared" si="165"/>
        <v>0.4082834015704826</v>
      </c>
      <c r="CL64" s="27">
        <f t="shared" si="165"/>
        <v>0.36727639543540924</v>
      </c>
      <c r="CM64" s="27">
        <f t="shared" si="165"/>
        <v>1.0015588225804624</v>
      </c>
      <c r="CN64" s="27">
        <f t="shared" si="165"/>
        <v>0.93158210160428412</v>
      </c>
      <c r="CO64" s="27">
        <f t="shared" si="165"/>
        <v>0.81390095126227335</v>
      </c>
      <c r="CP64" s="27">
        <f t="shared" si="165"/>
        <v>0.83709771581824199</v>
      </c>
      <c r="CQ64" s="27">
        <f t="shared" si="165"/>
        <v>0.15245533485640073</v>
      </c>
      <c r="CR64" s="27">
        <f t="shared" si="165"/>
        <v>0.4802919566505649</v>
      </c>
      <c r="CS64" s="27">
        <f t="shared" si="165"/>
        <v>0.39128519210633345</v>
      </c>
      <c r="CT64" s="27">
        <f t="shared" si="165"/>
        <v>1.0817048752415979</v>
      </c>
      <c r="CU64" s="27">
        <f t="shared" si="165"/>
        <v>0.78211429920570319</v>
      </c>
      <c r="CV64" s="27">
        <f t="shared" si="165"/>
        <v>1.0740212567324714</v>
      </c>
      <c r="CW64" s="27">
        <f t="shared" si="165"/>
        <v>0.45602978174397629</v>
      </c>
      <c r="CX64" s="27">
        <f t="shared" si="165"/>
        <v>0.89452056871546171</v>
      </c>
      <c r="CY64" s="27">
        <f t="shared" si="165"/>
        <v>0.2620800702704929</v>
      </c>
      <c r="CZ64" s="27">
        <f t="shared" si="165"/>
        <v>0.26779568563597739</v>
      </c>
      <c r="DA64" s="27">
        <f t="shared" si="165"/>
        <v>0.66425197950620418</v>
      </c>
      <c r="DB64" s="27">
        <f t="shared" si="165"/>
        <v>0.54216673475500321</v>
      </c>
      <c r="DC64" s="27">
        <f t="shared" si="165"/>
        <v>0.49499371463186564</v>
      </c>
      <c r="DD64" s="27">
        <f t="shared" si="165"/>
        <v>1.3378766571955221</v>
      </c>
      <c r="DE64" s="27">
        <f t="shared" si="165"/>
        <v>0.69460058083603848</v>
      </c>
      <c r="DF64" s="27">
        <f t="shared" si="165"/>
        <v>0.78979498317961538</v>
      </c>
      <c r="DG64" s="27">
        <f t="shared" si="165"/>
        <v>0.56518176851299406</v>
      </c>
      <c r="DH64" s="27">
        <f t="shared" si="165"/>
        <v>1.1259753217178166</v>
      </c>
      <c r="DI64" s="27">
        <f t="shared" si="165"/>
        <v>0.94181593201317448</v>
      </c>
      <c r="DJ64" s="27">
        <f t="shared" si="165"/>
        <v>0.56340356555473747</v>
      </c>
      <c r="DK64" s="27">
        <f t="shared" si="165"/>
        <v>0.71857418133230144</v>
      </c>
      <c r="DL64" s="27">
        <f t="shared" si="165"/>
        <v>0.69371572054458519</v>
      </c>
      <c r="DM64" s="27">
        <f t="shared" si="165"/>
        <v>0.95224669209311352</v>
      </c>
      <c r="DN64" s="27">
        <f t="shared" si="165"/>
        <v>1.1982552486794731</v>
      </c>
      <c r="DO64" s="27">
        <f t="shared" si="165"/>
        <v>0.57347866081043442</v>
      </c>
      <c r="DP64" s="27">
        <f t="shared" si="165"/>
        <v>0.59222080747095973</v>
      </c>
      <c r="DQ64" s="27">
        <f t="shared" si="165"/>
        <v>0.91480190667449679</v>
      </c>
      <c r="DR64" s="27">
        <f t="shared" si="165"/>
        <v>1.2764458375401684</v>
      </c>
      <c r="DS64" s="27">
        <f t="shared" si="165"/>
        <v>0.20978426350055046</v>
      </c>
      <c r="DT64" s="27">
        <f t="shared" si="165"/>
        <v>1.3905963507410446</v>
      </c>
      <c r="DU64" s="27">
        <f t="shared" si="165"/>
        <v>8.6068957990369496E-2</v>
      </c>
      <c r="DV64" s="27">
        <f t="shared" si="165"/>
        <v>0.4081131520940488</v>
      </c>
      <c r="DW64" s="27">
        <f t="shared" si="165"/>
        <v>-0.20179698233049312</v>
      </c>
      <c r="DX64" s="27">
        <f t="shared" si="165"/>
        <v>0.38874601199642334</v>
      </c>
      <c r="DY64" s="27">
        <f t="shared" si="165"/>
        <v>-0.2318135210081973</v>
      </c>
      <c r="DZ64" s="27">
        <f t="shared" si="165"/>
        <v>0.20615024391207548</v>
      </c>
      <c r="EA64" s="27">
        <f t="shared" si="165"/>
        <v>0.69767511188388087</v>
      </c>
      <c r="EB64" s="27">
        <f t="shared" ref="EB64:FX64" si="166">IFERROR(EA62*EB54*100, "n/a")</f>
        <v>0.42042879326063115</v>
      </c>
      <c r="EC64" s="27">
        <f t="shared" si="166"/>
        <v>0.37343514637007835</v>
      </c>
      <c r="ED64" s="27">
        <f t="shared" si="166"/>
        <v>4.8392238973052351E-2</v>
      </c>
      <c r="EE64" s="27">
        <f t="shared" si="166"/>
        <v>0.40330758062145122</v>
      </c>
      <c r="EF64" s="27">
        <f t="shared" si="166"/>
        <v>0.72981926065868075</v>
      </c>
      <c r="EG64" s="27">
        <f t="shared" si="166"/>
        <v>1.3394748681178497</v>
      </c>
      <c r="EH64" s="27">
        <f t="shared" si="166"/>
        <v>0.91318365195978624</v>
      </c>
      <c r="EI64" s="27">
        <f t="shared" si="166"/>
        <v>0.44321799321761607</v>
      </c>
      <c r="EJ64" s="27">
        <f t="shared" si="166"/>
        <v>0.56928628263658676</v>
      </c>
      <c r="EK64" s="27">
        <f t="shared" si="166"/>
        <v>0.70919364967468013</v>
      </c>
      <c r="EL64" s="27">
        <f t="shared" si="166"/>
        <v>0.67482222855707874</v>
      </c>
      <c r="EM64" s="27">
        <f t="shared" si="166"/>
        <v>0.82810334791237183</v>
      </c>
      <c r="EN64" s="27">
        <f t="shared" si="166"/>
        <v>0.40109962253049797</v>
      </c>
      <c r="EO64" s="27">
        <f t="shared" si="166"/>
        <v>0.64797258396032709</v>
      </c>
      <c r="EP64" s="27">
        <f t="shared" si="166"/>
        <v>0.43985094151512139</v>
      </c>
      <c r="EQ64" s="27">
        <f t="shared" si="166"/>
        <v>0.92930872516221907</v>
      </c>
      <c r="ER64" s="27">
        <f t="shared" si="166"/>
        <v>0.22820291008390048</v>
      </c>
      <c r="ES64" s="27">
        <f t="shared" si="166"/>
        <v>6.8036021903843988E-2</v>
      </c>
      <c r="ET64" s="27">
        <f t="shared" si="166"/>
        <v>0.60481341355053053</v>
      </c>
      <c r="EU64" s="27">
        <f t="shared" si="166"/>
        <v>4.7353709885969833E-2</v>
      </c>
      <c r="EV64" s="27">
        <f t="shared" si="166"/>
        <v>0.59515696318416178</v>
      </c>
      <c r="EW64" s="27">
        <f t="shared" si="166"/>
        <v>0.52429320254005141</v>
      </c>
      <c r="EX64" s="27">
        <f t="shared" si="166"/>
        <v>0.27814038486978515</v>
      </c>
      <c r="EY64" s="27">
        <f t="shared" si="166"/>
        <v>-0.52713438839044313</v>
      </c>
      <c r="EZ64" s="27">
        <f t="shared" si="166"/>
        <v>0.39867696513346906</v>
      </c>
      <c r="FA64" s="27">
        <f t="shared" si="166"/>
        <v>-0.38379163710520919</v>
      </c>
      <c r="FB64" s="27">
        <f t="shared" si="166"/>
        <v>-1.6854222804395784</v>
      </c>
      <c r="FC64" s="27">
        <f t="shared" si="166"/>
        <v>-1.137896393460605</v>
      </c>
      <c r="FD64" s="27">
        <f t="shared" si="166"/>
        <v>-0.11368780480102923</v>
      </c>
      <c r="FE64" s="27">
        <f t="shared" si="166"/>
        <v>0.28264687719392811</v>
      </c>
      <c r="FF64" s="27">
        <f t="shared" si="166"/>
        <v>0.84998573335665562</v>
      </c>
      <c r="FG64" s="27">
        <f t="shared" si="166"/>
        <v>0.37323633425767722</v>
      </c>
      <c r="FH64" s="27">
        <f t="shared" si="166"/>
        <v>0.83744423660390299</v>
      </c>
      <c r="FI64" s="27">
        <f t="shared" si="166"/>
        <v>0.58320834329125237</v>
      </c>
      <c r="FJ64" s="27">
        <f t="shared" si="166"/>
        <v>0.5395714485082963</v>
      </c>
      <c r="FK64" s="27">
        <f t="shared" si="166"/>
        <v>-0.32113829016817746</v>
      </c>
      <c r="FL64" s="27">
        <f t="shared" si="166"/>
        <v>0.60908847953994782</v>
      </c>
      <c r="FM64" s="27">
        <f t="shared" si="166"/>
        <v>0.17364418534303408</v>
      </c>
      <c r="FN64" s="27">
        <f t="shared" si="166"/>
        <v>0.93392960150907411</v>
      </c>
      <c r="FO64" s="27">
        <f t="shared" si="166"/>
        <v>0.53620206203367593</v>
      </c>
      <c r="FP64" s="27">
        <f t="shared" si="166"/>
        <v>0.37344824617329164</v>
      </c>
      <c r="FQ64" s="27">
        <f t="shared" si="166"/>
        <v>9.4062128189014577E-2</v>
      </c>
      <c r="FR64" s="27">
        <f t="shared" si="166"/>
        <v>1.7728301539133344E-2</v>
      </c>
      <c r="FS64" s="27">
        <f t="shared" si="166"/>
        <v>0.54531309867561095</v>
      </c>
      <c r="FT64" s="27">
        <f t="shared" si="166"/>
        <v>0.14567214269376491</v>
      </c>
      <c r="FU64" s="27">
        <f t="shared" si="166"/>
        <v>0.58735526869964938</v>
      </c>
      <c r="FV64" s="27">
        <f t="shared" si="166"/>
        <v>0.7358289382233566</v>
      </c>
      <c r="FW64" s="27">
        <f t="shared" si="166"/>
        <v>-0.16802258339073947</v>
      </c>
      <c r="FX64" s="27">
        <f t="shared" si="166"/>
        <v>0.84470260806782205</v>
      </c>
      <c r="FY64" s="27">
        <f t="shared" ref="FY64" si="167">IFERROR(FX62*FY54*100, "n/a")</f>
        <v>0.94681761983584378</v>
      </c>
      <c r="FZ64" s="27">
        <f t="shared" ref="FZ64" si="168">IFERROR(FY62*FZ54*100, "n/a")</f>
        <v>0.36342770227977184</v>
      </c>
      <c r="GA64" s="27">
        <f t="shared" ref="GA64" si="169">IFERROR(FZ62*GA54*100, "n/a")</f>
        <v>0.58020795522416335</v>
      </c>
      <c r="GB64" s="27">
        <f t="shared" ref="GB64" si="170">IFERROR(GA62*GB54*100, "n/a")</f>
        <v>0.48703367806016906</v>
      </c>
      <c r="GC64" s="27">
        <f t="shared" ref="GC64" si="171">IFERROR(GB62*GC54*100, "n/a")</f>
        <v>0.29019139145882489</v>
      </c>
      <c r="GD64" s="27">
        <f t="shared" ref="GD64" si="172">IFERROR(GC62*GD54*100, "n/a")</f>
        <v>8.6061881095665871E-2</v>
      </c>
      <c r="GE64" s="27">
        <f t="shared" ref="GE64" si="173">IFERROR(GD62*GE54*100, "n/a")</f>
        <v>0.10315927101056534</v>
      </c>
      <c r="GF64" s="27">
        <f t="shared" ref="GF64" si="174">IFERROR(GE62*GF54*100, "n/a")</f>
        <v>0.39648745189750845</v>
      </c>
      <c r="GG64" s="27">
        <f t="shared" ref="GG64" si="175">IFERROR(GF62*GG54*100, "n/a")</f>
        <v>0.48900181099262324</v>
      </c>
      <c r="GH64" s="27">
        <f t="shared" ref="GH64" si="176">IFERROR(GG62*GH54*100, "n/a")</f>
        <v>0.3075441766446273</v>
      </c>
      <c r="GI64" s="27">
        <f t="shared" ref="GI64" si="177">IFERROR(GH62*GI54*100, "n/a")</f>
        <v>0.2147537938658092</v>
      </c>
      <c r="GJ64" s="27">
        <f t="shared" ref="GJ64" si="178">IFERROR(GI62*GJ54*100, "n/a")</f>
        <v>0.53331210555265418</v>
      </c>
      <c r="GK64" s="27">
        <f t="shared" ref="GK64" si="179">IFERROR(GJ62*GK54*100, "n/a")</f>
        <v>0.54623427871310049</v>
      </c>
      <c r="GL64" s="27">
        <f t="shared" ref="GL64" si="180">IFERROR(GK62*GL54*100, "n/a")</f>
        <v>0.49707687139766654</v>
      </c>
      <c r="GM64" s="27">
        <f t="shared" ref="GM64" si="181">IFERROR(GL62*GM54*100, "n/a")</f>
        <v>0.34331411001044321</v>
      </c>
      <c r="GN64" s="27" t="str">
        <f t="shared" ref="GN64" si="182">IFERROR(GM62*GN54*100, "n/a")</f>
        <v>n/a</v>
      </c>
      <c r="GO64" s="27" t="str">
        <f t="shared" ref="GO64" si="183">IFERROR(GN62*GO54*100, "n/a")</f>
        <v>n/a</v>
      </c>
      <c r="GP64" s="27" t="str">
        <f t="shared" ref="GP64" si="184">IFERROR(GO62*GP54*100, "n/a")</f>
        <v>n/a</v>
      </c>
      <c r="GQ64" s="27" t="str">
        <f t="shared" ref="GQ64" si="185">IFERROR(GP62*GQ54*100, "n/a")</f>
        <v>n/a</v>
      </c>
      <c r="GR64" s="27" t="str">
        <f t="shared" ref="GR64" si="186">IFERROR(GQ62*GR54*100, "n/a")</f>
        <v>n/a</v>
      </c>
      <c r="GS64" s="27" t="str">
        <f t="shared" ref="GS64" si="187">IFERROR(GR62*GS54*100, "n/a")</f>
        <v>n/a</v>
      </c>
      <c r="GT64" s="27" t="str">
        <f t="shared" ref="GT64" si="188">IFERROR(GS62*GT54*100, "n/a")</f>
        <v>n/a</v>
      </c>
      <c r="GU64" s="27" t="str">
        <f t="shared" ref="GU64" si="189">IFERROR(GT62*GU54*100, "n/a")</f>
        <v>n/a</v>
      </c>
      <c r="GV64" s="27" t="str">
        <f t="shared" ref="GV64" si="190">IFERROR(GU62*GV54*100, "n/a")</f>
        <v>n/a</v>
      </c>
    </row>
    <row r="66" spans="1:204" s="32" customFormat="1" x14ac:dyDescent="0.25">
      <c r="A66" s="12" t="s">
        <v>246</v>
      </c>
      <c r="CE66" s="33"/>
      <c r="CF66" s="33"/>
      <c r="CG66" s="33"/>
      <c r="CH66" s="33"/>
      <c r="CI66" s="33"/>
      <c r="CJ66" s="33"/>
      <c r="CK66" s="33"/>
      <c r="CL66" s="33"/>
      <c r="CM66" s="33"/>
      <c r="CN66" s="33"/>
      <c r="CO66" s="33"/>
      <c r="CP66" s="33"/>
    </row>
    <row r="67" spans="1:204" s="6" customFormat="1" x14ac:dyDescent="0.25">
      <c r="A67" s="6" t="s">
        <v>247</v>
      </c>
      <c r="B67" s="37"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0.1257731875281998</v>
      </c>
      <c r="GM67" s="6">
        <f t="shared" ref="GM67" ca="1" si="213">IF(ISTEXT(GJ59), "n/a", AVERAGE(GJ59:GM59))</f>
        <v>0.16875852552577247</v>
      </c>
      <c r="GN67" s="6">
        <f t="shared" ref="GN67" ca="1" si="214">IF(ISTEXT(GK59), "n/a", AVERAGE(GK59:GN59))</f>
        <v>0.22201620259253962</v>
      </c>
      <c r="GO67" s="6">
        <f t="shared" ref="GO67" ca="1" si="215">IF(ISTEXT(GL59), "n/a", AVERAGE(GL59:GO59))</f>
        <v>0.28356443890602112</v>
      </c>
      <c r="GP67" s="6">
        <f t="shared" ref="GP67" ca="1" si="216">IF(ISTEXT(GM59), "n/a", AVERAGE(GM59:GP59))</f>
        <v>0.14875527910063352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37"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37"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-0.16626784340205383</v>
      </c>
      <c r="GM69" s="6">
        <f t="shared" ca="1" si="258"/>
        <v>-0.13507032891818932</v>
      </c>
      <c r="GN69" s="6">
        <f t="shared" ca="1" si="258"/>
        <v>-8.678712760460966E-2</v>
      </c>
      <c r="GO69" s="6">
        <f t="shared" ca="1" si="258"/>
        <v>-3.1814200283449001E-2</v>
      </c>
      <c r="GP69" s="6">
        <f t="shared" ca="1" si="258"/>
        <v>-0.17794376740565093</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37"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-7.8703272686257819E-2</v>
      </c>
      <c r="GM70" s="6">
        <f t="shared" ca="1" si="265"/>
        <v>-0.19455883090980969</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3" spans="1:204" x14ac:dyDescent="0.25">
      <c r="B73" s="14"/>
      <c r="CE73" s="13"/>
      <c r="CF73" s="13"/>
      <c r="CG73" s="13"/>
      <c r="CH73" s="13"/>
      <c r="CI73" s="13"/>
      <c r="CJ73" s="13"/>
      <c r="CK73" s="13"/>
      <c r="CL73" s="13"/>
    </row>
    <row r="74" spans="1:204" x14ac:dyDescent="0.25">
      <c r="A74" s="12" t="s">
        <v>217</v>
      </c>
    </row>
    <row r="75" spans="1:204" x14ac:dyDescent="0.25">
      <c r="B75" s="27" t="s">
        <v>216</v>
      </c>
      <c r="C75" s="27" t="s">
        <v>313</v>
      </c>
      <c r="D75" s="27" t="s">
        <v>313</v>
      </c>
      <c r="E75" s="27" t="s">
        <v>313</v>
      </c>
      <c r="F75" s="27" t="s">
        <v>313</v>
      </c>
      <c r="G75" s="27" t="s">
        <v>313</v>
      </c>
      <c r="H75" s="27" t="s">
        <v>313</v>
      </c>
      <c r="I75" s="27" t="s">
        <v>313</v>
      </c>
      <c r="J75" s="27" t="s">
        <v>313</v>
      </c>
      <c r="K75" s="27" t="s">
        <v>313</v>
      </c>
      <c r="L75" s="27" t="s">
        <v>313</v>
      </c>
      <c r="M75" s="27" t="s">
        <v>313</v>
      </c>
      <c r="N75" s="27" t="s">
        <v>313</v>
      </c>
      <c r="O75" s="27" t="s">
        <v>313</v>
      </c>
      <c r="P75" s="27" t="s">
        <v>313</v>
      </c>
      <c r="Q75" s="27" t="s">
        <v>313</v>
      </c>
      <c r="R75" s="27" t="s">
        <v>313</v>
      </c>
      <c r="S75" s="27" t="s">
        <v>313</v>
      </c>
      <c r="T75" s="27" t="s">
        <v>313</v>
      </c>
      <c r="U75" s="27" t="s">
        <v>313</v>
      </c>
      <c r="V75" s="27" t="s">
        <v>313</v>
      </c>
      <c r="W75" s="27" t="s">
        <v>313</v>
      </c>
      <c r="X75" s="27" t="s">
        <v>313</v>
      </c>
      <c r="Y75" s="27" t="s">
        <v>313</v>
      </c>
      <c r="Z75" s="27" t="s">
        <v>313</v>
      </c>
      <c r="AA75" s="27" t="s">
        <v>313</v>
      </c>
      <c r="AB75" s="27" t="s">
        <v>313</v>
      </c>
      <c r="AC75" s="27" t="s">
        <v>313</v>
      </c>
      <c r="AD75" s="27" t="s">
        <v>313</v>
      </c>
      <c r="AE75" s="27" t="s">
        <v>313</v>
      </c>
      <c r="AF75" s="27" t="s">
        <v>313</v>
      </c>
      <c r="AG75" s="27" t="s">
        <v>313</v>
      </c>
      <c r="AH75" s="27" t="s">
        <v>313</v>
      </c>
      <c r="AI75" s="27" t="s">
        <v>313</v>
      </c>
      <c r="AJ75" s="27" t="s">
        <v>313</v>
      </c>
      <c r="AK75" s="27" t="s">
        <v>313</v>
      </c>
      <c r="AL75" s="27" t="s">
        <v>313</v>
      </c>
      <c r="AM75" s="27" t="s">
        <v>313</v>
      </c>
      <c r="AN75" s="27" t="s">
        <v>313</v>
      </c>
      <c r="AO75" s="27" t="s">
        <v>313</v>
      </c>
      <c r="AP75" s="27" t="s">
        <v>313</v>
      </c>
      <c r="AQ75" s="27" t="s">
        <v>313</v>
      </c>
      <c r="AR75" s="27" t="s">
        <v>313</v>
      </c>
      <c r="AS75" s="27" t="s">
        <v>313</v>
      </c>
      <c r="AT75" s="27" t="s">
        <v>313</v>
      </c>
      <c r="AU75" s="27" t="s">
        <v>313</v>
      </c>
      <c r="AV75" s="27" t="s">
        <v>313</v>
      </c>
      <c r="AW75" s="27" t="s">
        <v>313</v>
      </c>
      <c r="AX75" s="27" t="s">
        <v>313</v>
      </c>
      <c r="AY75" s="27" t="s">
        <v>313</v>
      </c>
      <c r="AZ75" s="27" t="s">
        <v>313</v>
      </c>
      <c r="BA75" s="27" t="s">
        <v>313</v>
      </c>
      <c r="BB75" s="27" t="s">
        <v>313</v>
      </c>
      <c r="BC75" s="27" t="s">
        <v>313</v>
      </c>
      <c r="BD75" s="27" t="s">
        <v>313</v>
      </c>
      <c r="BE75" s="27" t="s">
        <v>313</v>
      </c>
      <c r="BF75" s="27" t="s">
        <v>313</v>
      </c>
      <c r="BG75" s="27" t="s">
        <v>313</v>
      </c>
      <c r="BH75" s="27" t="s">
        <v>313</v>
      </c>
      <c r="BI75" s="27" t="s">
        <v>313</v>
      </c>
      <c r="BJ75" s="27" t="s">
        <v>313</v>
      </c>
      <c r="BK75" s="27" t="s">
        <v>313</v>
      </c>
      <c r="BL75" s="27" t="s">
        <v>313</v>
      </c>
      <c r="BM75" s="27" t="s">
        <v>313</v>
      </c>
      <c r="BN75" s="27" t="s">
        <v>313</v>
      </c>
      <c r="BO75" s="27" t="s">
        <v>313</v>
      </c>
      <c r="BP75" s="27" t="s">
        <v>313</v>
      </c>
      <c r="BQ75" s="27" t="s">
        <v>313</v>
      </c>
      <c r="BR75" s="27" t="s">
        <v>313</v>
      </c>
      <c r="BS75" s="27" t="s">
        <v>313</v>
      </c>
      <c r="BT75" s="27" t="s">
        <v>313</v>
      </c>
      <c r="BU75" s="27" t="s">
        <v>313</v>
      </c>
      <c r="BV75" s="27" t="s">
        <v>313</v>
      </c>
      <c r="BW75" s="27" t="s">
        <v>313</v>
      </c>
      <c r="BX75" s="27" t="s">
        <v>313</v>
      </c>
      <c r="BY75" s="27" t="s">
        <v>313</v>
      </c>
      <c r="BZ75" s="27" t="s">
        <v>313</v>
      </c>
      <c r="CA75" s="27" t="s">
        <v>313</v>
      </c>
      <c r="CB75" s="27" t="s">
        <v>313</v>
      </c>
      <c r="CC75" s="27" t="s">
        <v>313</v>
      </c>
      <c r="CD75" s="27" t="s">
        <v>313</v>
      </c>
      <c r="CE75" s="27" t="s">
        <v>313</v>
      </c>
      <c r="CF75" s="27" t="s">
        <v>313</v>
      </c>
      <c r="CG75" s="27" t="s">
        <v>313</v>
      </c>
      <c r="CH75" s="27" t="s">
        <v>313</v>
      </c>
      <c r="CI75" s="27" t="s">
        <v>313</v>
      </c>
      <c r="CJ75" s="27" t="s">
        <v>313</v>
      </c>
      <c r="CK75" s="27" t="s">
        <v>313</v>
      </c>
      <c r="CL75" s="27" t="s">
        <v>313</v>
      </c>
      <c r="CM75" s="28">
        <v>1.8526963765439053</v>
      </c>
      <c r="CN75" s="28">
        <v>0.73217295952756656</v>
      </c>
      <c r="CO75" s="28">
        <v>1.3122732987367953</v>
      </c>
      <c r="CP75" s="28">
        <v>0.31697432568435657</v>
      </c>
      <c r="CQ75" s="28">
        <v>-0.53437705431064497</v>
      </c>
      <c r="CR75" s="28">
        <v>0.25167446552971012</v>
      </c>
      <c r="CS75" s="28">
        <v>0.1414069696272906</v>
      </c>
      <c r="CT75" s="28">
        <v>0.19417176176220932</v>
      </c>
      <c r="CU75" s="28">
        <v>-1.0999549756303293</v>
      </c>
      <c r="CV75" s="28">
        <v>0.23399858103789162</v>
      </c>
      <c r="CW75" s="28">
        <v>1.0406433576206802</v>
      </c>
      <c r="CX75" s="28">
        <v>-0.63542939318744818</v>
      </c>
      <c r="CY75" s="28">
        <v>6.0211182330406898E-3</v>
      </c>
      <c r="CZ75" s="28">
        <v>0.44193624265393416</v>
      </c>
      <c r="DA75" s="28">
        <v>-9.7762054147740807E-2</v>
      </c>
      <c r="DB75" s="28">
        <v>-0.86306171287877531</v>
      </c>
      <c r="DC75" s="28">
        <v>-4.7236301806352798E-2</v>
      </c>
      <c r="DD75" s="28">
        <v>1.0866855869284029</v>
      </c>
      <c r="DE75" s="28">
        <v>-0.19501271301428974</v>
      </c>
      <c r="DF75" s="28">
        <v>0.41143228438863733</v>
      </c>
      <c r="DG75" s="28">
        <v>-0.41259021917550576</v>
      </c>
      <c r="DH75" s="28">
        <v>7.3056521278751618E-2</v>
      </c>
      <c r="DI75" s="28">
        <v>-0.28684982955605881</v>
      </c>
      <c r="DJ75" s="28">
        <v>-0.39065614356984701</v>
      </c>
      <c r="DK75" s="28">
        <v>-1.0857860058285507</v>
      </c>
      <c r="DL75" s="28">
        <v>1.0132682342362223</v>
      </c>
      <c r="DM75" s="28">
        <v>0.1169709612607116</v>
      </c>
      <c r="DN75" s="28">
        <v>0.20119048994496519</v>
      </c>
      <c r="DO75" s="28">
        <v>-0.14287453687263607</v>
      </c>
      <c r="DP75" s="28">
        <v>0.17928889915535812</v>
      </c>
      <c r="DQ75" s="28">
        <v>0.63090222927032846</v>
      </c>
      <c r="DR75" s="28">
        <v>0.85857157689358654</v>
      </c>
      <c r="DS75" s="28">
        <v>-0.99026561063503937</v>
      </c>
      <c r="DT75" s="28">
        <v>0.61525105398558866</v>
      </c>
      <c r="DU75" s="28">
        <v>-0.2512173529204153</v>
      </c>
      <c r="DV75" s="28">
        <v>0.18986846900508431</v>
      </c>
      <c r="DW75" s="28">
        <v>1.0383893959011037</v>
      </c>
      <c r="DX75" s="28">
        <v>1.4588620036310977</v>
      </c>
      <c r="DY75" s="28">
        <v>0.92433092441289022</v>
      </c>
      <c r="DZ75" s="28">
        <v>2.1891926971535032</v>
      </c>
      <c r="EA75" s="28">
        <v>2.1969884369290664</v>
      </c>
      <c r="EB75" s="28">
        <v>2.260486613792029</v>
      </c>
      <c r="EC75" s="28">
        <v>1.844705642828381</v>
      </c>
      <c r="ED75" s="28">
        <v>1.5562280255545269</v>
      </c>
      <c r="EE75" s="28">
        <v>0.88116329945828076</v>
      </c>
      <c r="EF75" s="28">
        <v>2.2470660843262493</v>
      </c>
      <c r="EG75" s="28">
        <v>0.98550793971251505</v>
      </c>
      <c r="EH75" s="28">
        <v>1.0719272757908285</v>
      </c>
      <c r="EI75" s="28">
        <v>0.6301513990084604</v>
      </c>
      <c r="EJ75" s="28">
        <v>0.83111900547831896</v>
      </c>
      <c r="EK75" s="28">
        <v>0.41073075413275018</v>
      </c>
      <c r="EL75" s="28">
        <v>-0.21261408281080407</v>
      </c>
      <c r="EM75" s="28">
        <v>-7.6984456698715065E-2</v>
      </c>
      <c r="EN75" s="28">
        <v>-0.11818531794231185</v>
      </c>
      <c r="EO75" s="28">
        <v>0.34061074411568393</v>
      </c>
      <c r="EP75" s="28">
        <v>-0.5763035031798085</v>
      </c>
      <c r="EQ75" s="28">
        <v>0.22913236477092869</v>
      </c>
      <c r="ER75" s="28">
        <v>-0.14979168400019555</v>
      </c>
      <c r="ES75" s="28">
        <v>4.9782102791206054E-2</v>
      </c>
      <c r="ET75" s="28">
        <v>0.24863396894936418</v>
      </c>
      <c r="EU75" s="28">
        <v>-0.36750628200204644</v>
      </c>
      <c r="EV75" s="28">
        <v>0.38202282403848453</v>
      </c>
      <c r="EW75" s="28">
        <v>0.44239109102511393</v>
      </c>
      <c r="EX75" s="28">
        <v>0.37128461343583197</v>
      </c>
      <c r="EY75" s="28">
        <v>0.28344762634511333</v>
      </c>
      <c r="EZ75" s="28">
        <v>2.1707212994634175</v>
      </c>
      <c r="FA75" s="28">
        <v>1.78401507714846</v>
      </c>
      <c r="FB75" s="28">
        <v>0.84419655265365079</v>
      </c>
      <c r="FC75" s="28">
        <v>2.3069656330320263</v>
      </c>
      <c r="FD75" s="28">
        <v>4.0036315155094346</v>
      </c>
      <c r="FE75" s="28">
        <v>3.0443536636312944</v>
      </c>
      <c r="FF75" s="28">
        <v>2.0420192235483494</v>
      </c>
      <c r="FG75" s="28">
        <v>1.3106380394919896</v>
      </c>
      <c r="FH75" s="28">
        <v>1.3170722658770999</v>
      </c>
      <c r="FI75" s="28">
        <v>0.81184352445490893</v>
      </c>
      <c r="FJ75" s="28">
        <v>-0.12211072899222453</v>
      </c>
      <c r="FK75" s="28">
        <v>-1.8403753997960413</v>
      </c>
      <c r="FL75" s="28">
        <v>-0.51468259043431053</v>
      </c>
      <c r="FM75" s="28">
        <v>-1.134914619097789</v>
      </c>
      <c r="FN75" s="28">
        <v>-0.85769299263890342</v>
      </c>
      <c r="FO75" s="28">
        <v>-1.1798630284986382</v>
      </c>
      <c r="FP75" s="28">
        <v>-0.49693772974950889</v>
      </c>
      <c r="FQ75" s="28">
        <v>0.33571979483839554</v>
      </c>
      <c r="FR75" s="28">
        <v>-1.5281002384772739</v>
      </c>
      <c r="FS75" s="28">
        <v>-1.5617249583693196</v>
      </c>
      <c r="FT75" s="28">
        <v>-0.73324249200017932</v>
      </c>
      <c r="FU75" s="28">
        <v>-0.33619456077687837</v>
      </c>
      <c r="FV75" s="28">
        <v>-1.2145770829448956</v>
      </c>
      <c r="FW75" s="28">
        <v>-0.59545548286508665</v>
      </c>
      <c r="FX75" s="28">
        <v>-7.9655473488667305E-3</v>
      </c>
      <c r="FY75" s="28">
        <v>-7.9655473488667305E-3</v>
      </c>
      <c r="FZ75" s="28">
        <v>-7.9655473488667305E-3</v>
      </c>
      <c r="GA75" s="28">
        <v>-7.9655473488667305E-3</v>
      </c>
      <c r="GB75" s="28">
        <v>-7.9655473488667305E-3</v>
      </c>
      <c r="GC75" s="28">
        <v>-7.9655473488667305E-3</v>
      </c>
      <c r="GD75" s="28">
        <v>-7.9655473488667305E-3</v>
      </c>
      <c r="GE75" s="28">
        <v>-7.9655473488667305E-3</v>
      </c>
      <c r="GF75" s="28">
        <v>-7.9655473488667305E-3</v>
      </c>
      <c r="GG75" s="28">
        <v>-7.9655473488667305E-3</v>
      </c>
      <c r="GH75" s="28">
        <v>-7.9655473488667305E-3</v>
      </c>
      <c r="GI75" s="28">
        <v>-7.9655473488667305E-3</v>
      </c>
      <c r="GJ75" s="28">
        <v>-7.9655473488667305E-3</v>
      </c>
      <c r="GK75" s="28">
        <v>-7.9655473488667305E-3</v>
      </c>
      <c r="GL75" s="28">
        <v>-7.9655473488667305E-3</v>
      </c>
      <c r="GM75" s="28">
        <v>-7.9655473488667305E-3</v>
      </c>
      <c r="GN75" s="28">
        <v>-7.9655473488667305E-3</v>
      </c>
      <c r="GO75" s="28">
        <v>-7.9655473488667305E-3</v>
      </c>
      <c r="GP75" s="28">
        <v>-7.9655473488667305E-3</v>
      </c>
      <c r="GQ75" s="28">
        <v>-7.9655473488667305E-3</v>
      </c>
      <c r="GR75" s="28">
        <v>-7.9655473488667305E-3</v>
      </c>
      <c r="GS75" s="28">
        <v>-7.9655473488667305E-3</v>
      </c>
      <c r="GT75" s="28">
        <v>-7.9655473488667305E-3</v>
      </c>
      <c r="GU75" s="28">
        <v>-7.9655473488667305E-3</v>
      </c>
      <c r="GV75" s="28">
        <v>-7.9655473488667305E-3</v>
      </c>
    </row>
    <row r="76" spans="1:204" x14ac:dyDescent="0.25">
      <c r="B76" s="29"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29"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29"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0">
        <v>1.053529240123156</v>
      </c>
      <c r="CQ78" s="10">
        <v>0.45676088240951829</v>
      </c>
      <c r="CR78" s="10">
        <v>0.33663625891005428</v>
      </c>
      <c r="CS78" s="10">
        <v>4.3919676632678081E-2</v>
      </c>
      <c r="CT78" s="10">
        <v>1.3219035652141269E-2</v>
      </c>
      <c r="CU78" s="10">
        <v>-0.1281754446777798</v>
      </c>
      <c r="CV78" s="10">
        <v>-0.13259441580073444</v>
      </c>
      <c r="CW78" s="10">
        <v>9.2214681197612947E-2</v>
      </c>
      <c r="CX78" s="10">
        <v>-0.11518560753980142</v>
      </c>
      <c r="CY78" s="10">
        <v>0.16130841592604106</v>
      </c>
      <c r="CZ78" s="10">
        <v>0.21329283133005172</v>
      </c>
      <c r="DA78" s="10">
        <v>-7.1308521612053519E-2</v>
      </c>
      <c r="DB78" s="10">
        <v>-0.12821660153488532</v>
      </c>
      <c r="DC78" s="10">
        <v>-0.14153095654473369</v>
      </c>
      <c r="DD78" s="10">
        <v>1.9656379523883494E-2</v>
      </c>
      <c r="DE78" s="10">
        <v>-4.6562851927537258E-3</v>
      </c>
      <c r="DF78" s="10">
        <v>0.31396721412409939</v>
      </c>
      <c r="DG78" s="10">
        <v>0.22262873478181117</v>
      </c>
      <c r="DH78" s="10">
        <v>-3.0778531630601638E-2</v>
      </c>
      <c r="DI78" s="10">
        <v>-5.3737810766043906E-2</v>
      </c>
      <c r="DJ78" s="10">
        <v>-0.25425991775566498</v>
      </c>
      <c r="DK78" s="10">
        <v>-0.42255886441892621</v>
      </c>
      <c r="DL78" s="10">
        <v>-0.18750593617955857</v>
      </c>
      <c r="DM78" s="10">
        <v>-8.6550738475365957E-2</v>
      </c>
      <c r="DN78" s="10">
        <v>6.1410919903337094E-2</v>
      </c>
      <c r="DO78" s="10">
        <v>0.29713878714231573</v>
      </c>
      <c r="DP78" s="10">
        <v>8.864395337209971E-2</v>
      </c>
      <c r="DQ78" s="10">
        <v>0.21712677037450392</v>
      </c>
      <c r="DR78" s="10">
        <v>0.3814720421116593</v>
      </c>
      <c r="DS78" s="10">
        <v>0.16962427367105848</v>
      </c>
      <c r="DT78" s="10">
        <v>0.27861481237861607</v>
      </c>
      <c r="DU78" s="10">
        <v>5.8084916830930131E-2</v>
      </c>
      <c r="DV78" s="10">
        <v>-0.10909086014119544</v>
      </c>
      <c r="DW78" s="10">
        <v>0.39807289149284031</v>
      </c>
      <c r="DX78" s="10">
        <v>0.60897562890421764</v>
      </c>
      <c r="DY78" s="10">
        <v>0.90286269823754395</v>
      </c>
      <c r="DZ78" s="10">
        <v>1.4026937552746488</v>
      </c>
      <c r="EA78" s="10">
        <v>1.6923435155316393</v>
      </c>
      <c r="EB78" s="10">
        <v>1.8927496680718723</v>
      </c>
      <c r="EC78" s="10">
        <v>2.1228433476757447</v>
      </c>
      <c r="ED78" s="10">
        <v>1.9646021797760009</v>
      </c>
      <c r="EE78" s="10">
        <v>1.6356458954083046</v>
      </c>
      <c r="EF78" s="10">
        <v>1.6322907630418595</v>
      </c>
      <c r="EG78" s="10">
        <v>1.417491337262893</v>
      </c>
      <c r="EH78" s="10">
        <v>1.2964161498219684</v>
      </c>
      <c r="EI78" s="10">
        <v>1.2336631747095133</v>
      </c>
      <c r="EJ78" s="10">
        <v>0.87967640499753064</v>
      </c>
      <c r="EK78" s="10">
        <v>0.7359821086025895</v>
      </c>
      <c r="EL78" s="10">
        <v>0.41484676895218137</v>
      </c>
      <c r="EM78" s="10">
        <v>0.23806280502538751</v>
      </c>
      <c r="EN78" s="10">
        <v>7.3672417022979664E-4</v>
      </c>
      <c r="EO78" s="10">
        <v>-1.6793278334036765E-2</v>
      </c>
      <c r="EP78" s="10">
        <v>-0.10771563342628787</v>
      </c>
      <c r="EQ78" s="10">
        <v>-3.1186428058876933E-2</v>
      </c>
      <c r="ER78" s="10">
        <v>-3.9088019573347857E-2</v>
      </c>
      <c r="ES78" s="10">
        <v>-0.11179517990446733</v>
      </c>
      <c r="ET78" s="10">
        <v>9.443918812782584E-2</v>
      </c>
      <c r="EU78" s="10">
        <v>-5.472047356541794E-2</v>
      </c>
      <c r="EV78" s="10">
        <v>7.8233153444252079E-2</v>
      </c>
      <c r="EW78" s="10">
        <v>0.17638540050272905</v>
      </c>
      <c r="EX78" s="10">
        <v>0.207048061624346</v>
      </c>
      <c r="EY78" s="10">
        <v>0.36978653871113598</v>
      </c>
      <c r="EZ78" s="10">
        <v>0.8169611575673692</v>
      </c>
      <c r="FA78" s="10">
        <v>1.1523671540982057</v>
      </c>
      <c r="FB78" s="10">
        <v>1.2705951389026604</v>
      </c>
      <c r="FC78" s="10">
        <v>1.7764746405743885</v>
      </c>
      <c r="FD78" s="10">
        <v>2.2347021945858927</v>
      </c>
      <c r="FE78" s="10">
        <v>2.5497868412066014</v>
      </c>
      <c r="FF78" s="10">
        <v>2.8492425089302764</v>
      </c>
      <c r="FG78" s="10">
        <v>2.600160610545267</v>
      </c>
      <c r="FH78" s="10">
        <v>1.9285207981371832</v>
      </c>
      <c r="FI78" s="10">
        <v>1.3703932633430869</v>
      </c>
      <c r="FJ78" s="10">
        <v>0.82936077520794349</v>
      </c>
      <c r="FK78" s="10">
        <v>4.1607415385935764E-2</v>
      </c>
      <c r="FL78" s="10">
        <v>-0.41633129869191687</v>
      </c>
      <c r="FM78" s="10">
        <v>-0.90302083458009141</v>
      </c>
      <c r="FN78" s="10">
        <v>-1.0869164004917611</v>
      </c>
      <c r="FO78" s="10">
        <v>-0.92178830766741027</v>
      </c>
      <c r="FP78" s="10">
        <v>-0.91735209249620986</v>
      </c>
      <c r="FQ78" s="10">
        <v>-0.54969348901216375</v>
      </c>
      <c r="FR78" s="10">
        <v>-0.71729530047175638</v>
      </c>
      <c r="FS78" s="10">
        <v>-0.81276078293942677</v>
      </c>
      <c r="FT78" s="10">
        <v>-0.87183697350209444</v>
      </c>
      <c r="FU78" s="10">
        <v>-1.0398155624059129</v>
      </c>
      <c r="FV78" s="10">
        <v>-0.96143477352281814</v>
      </c>
      <c r="FW78" s="10">
        <v>-0.71986740464675991</v>
      </c>
      <c r="FX78" s="10">
        <v>-0.53854816848393183</v>
      </c>
      <c r="FY78" s="10">
        <v>-0.53854816848393183</v>
      </c>
      <c r="FZ78" s="10">
        <v>-0.53854816848393183</v>
      </c>
      <c r="GA78" s="10">
        <v>-0.53854816848393183</v>
      </c>
      <c r="GB78" s="10">
        <v>-0.53854816848393183</v>
      </c>
      <c r="GC78" s="10">
        <v>-0.53854816848393183</v>
      </c>
      <c r="GD78" s="10">
        <v>-0.53854816848393183</v>
      </c>
      <c r="GE78" s="10">
        <v>-0.53854816848393183</v>
      </c>
      <c r="GF78" s="10">
        <v>-0.53854816848393183</v>
      </c>
      <c r="GG78" s="10">
        <v>-0.53854816848393183</v>
      </c>
      <c r="GH78" s="10">
        <v>-0.53854816848393183</v>
      </c>
      <c r="GI78" s="10">
        <v>-0.53854816848393183</v>
      </c>
      <c r="GJ78" s="10">
        <v>-0.53854816848393183</v>
      </c>
      <c r="GK78" s="10">
        <v>-0.53854816848393183</v>
      </c>
      <c r="GL78" s="10">
        <v>-0.53854816848393183</v>
      </c>
      <c r="GM78" s="10">
        <v>-0.53854816848393183</v>
      </c>
      <c r="GN78" s="10">
        <v>-0.53854816848393183</v>
      </c>
      <c r="GO78" s="10">
        <v>-0.53854816848393183</v>
      </c>
      <c r="GP78" s="10">
        <v>-0.53854816848393183</v>
      </c>
      <c r="GQ78" s="10">
        <v>-0.53854816848393183</v>
      </c>
      <c r="GR78" s="10">
        <v>-0.53854816848393183</v>
      </c>
      <c r="GS78" s="10">
        <v>-0.53854816848393183</v>
      </c>
      <c r="GT78" s="10">
        <v>-0.53854816848393183</v>
      </c>
      <c r="GU78" s="10">
        <v>-0.53854816848393183</v>
      </c>
      <c r="GV78" s="10">
        <v>-0.53854816848393183</v>
      </c>
    </row>
    <row r="79" spans="1:204" x14ac:dyDescent="0.25">
      <c r="B79" s="27"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0">
        <v>-1.1100000000000001</v>
      </c>
      <c r="CJ79" s="30">
        <v>0.31</v>
      </c>
      <c r="CK79" s="30">
        <v>-0.46</v>
      </c>
      <c r="CL79" s="30">
        <v>-0.27</v>
      </c>
      <c r="CM79" s="30">
        <v>0</v>
      </c>
      <c r="CN79" s="30">
        <v>-0.14000000000000001</v>
      </c>
      <c r="CO79" s="30">
        <v>0.31</v>
      </c>
      <c r="CP79" s="30">
        <v>-7.0000000000000007E-2</v>
      </c>
      <c r="CQ79" s="30">
        <v>-1.17</v>
      </c>
      <c r="CR79" s="30">
        <v>0.14000000000000001</v>
      </c>
      <c r="CS79" s="30">
        <v>0</v>
      </c>
      <c r="CT79" s="30">
        <v>0.34</v>
      </c>
      <c r="CU79" s="30">
        <v>-1.47</v>
      </c>
      <c r="CV79" s="30">
        <v>-0.23</v>
      </c>
      <c r="CW79" s="30">
        <v>1.45</v>
      </c>
      <c r="CX79" s="30">
        <v>-0.69</v>
      </c>
      <c r="CY79" s="30">
        <v>0.03</v>
      </c>
      <c r="CZ79" s="30">
        <v>0.04</v>
      </c>
      <c r="DA79" s="30">
        <v>-0.03</v>
      </c>
      <c r="DB79" s="30">
        <v>-0.81</v>
      </c>
      <c r="DC79" s="30">
        <v>0.2</v>
      </c>
      <c r="DD79" s="30">
        <v>0.91</v>
      </c>
      <c r="DE79" s="30">
        <v>0.16</v>
      </c>
      <c r="DF79" s="30">
        <v>0.5</v>
      </c>
      <c r="DG79" s="30">
        <v>0.26</v>
      </c>
      <c r="DH79" s="30">
        <v>0.45</v>
      </c>
      <c r="DI79" s="30">
        <v>7.0000000000000007E-2</v>
      </c>
      <c r="DJ79" s="30">
        <v>-0.13</v>
      </c>
      <c r="DK79" s="30">
        <v>-0.27</v>
      </c>
      <c r="DL79" s="30">
        <v>1.62</v>
      </c>
      <c r="DM79" s="30">
        <v>0.77</v>
      </c>
      <c r="DN79" s="30">
        <v>0.7</v>
      </c>
      <c r="DO79" s="30">
        <v>0.96</v>
      </c>
      <c r="DP79" s="30">
        <v>0.32</v>
      </c>
      <c r="DQ79" s="30">
        <v>0.94</v>
      </c>
      <c r="DR79" s="30">
        <v>1.37</v>
      </c>
      <c r="DS79" s="30">
        <v>-0.56000000000000005</v>
      </c>
      <c r="DT79" s="30">
        <v>1.1299999999999999</v>
      </c>
      <c r="DU79" s="30">
        <v>-7.0000000000000007E-2</v>
      </c>
      <c r="DV79" s="30">
        <v>0.28999999999999998</v>
      </c>
      <c r="DW79" s="30">
        <v>1.2</v>
      </c>
      <c r="DX79" s="30">
        <v>1.67</v>
      </c>
      <c r="DY79" s="30">
        <v>0.98</v>
      </c>
      <c r="DZ79" s="30">
        <v>2.4</v>
      </c>
      <c r="EA79" s="30">
        <v>1.1299999999999999</v>
      </c>
      <c r="EB79" s="30">
        <v>1.23</v>
      </c>
      <c r="EC79" s="30">
        <v>1</v>
      </c>
      <c r="ED79" s="30">
        <v>0.65</v>
      </c>
      <c r="EE79" s="30">
        <v>-0.05</v>
      </c>
      <c r="EF79" s="30">
        <v>1.1200000000000001</v>
      </c>
      <c r="EG79" s="30">
        <v>1.42</v>
      </c>
      <c r="EH79" s="30">
        <v>0.49</v>
      </c>
      <c r="EI79" s="30">
        <v>0.57999999999999996</v>
      </c>
      <c r="EJ79" s="30">
        <v>0.55000000000000004</v>
      </c>
      <c r="EK79" s="30">
        <v>0.27</v>
      </c>
      <c r="EL79" s="30">
        <v>-7.0000000000000007E-2</v>
      </c>
      <c r="EM79" s="30">
        <v>0.1</v>
      </c>
      <c r="EN79" s="30">
        <v>0.14000000000000001</v>
      </c>
      <c r="EO79" s="30">
        <v>0.74</v>
      </c>
      <c r="EP79" s="30">
        <v>-0.08</v>
      </c>
      <c r="EQ79" s="30">
        <v>1.01</v>
      </c>
      <c r="ER79" s="30">
        <v>0.26</v>
      </c>
      <c r="ES79" s="30">
        <v>0.22</v>
      </c>
      <c r="ET79" s="30">
        <v>0.23</v>
      </c>
      <c r="EU79" s="30">
        <v>0.36</v>
      </c>
      <c r="EV79" s="30">
        <v>0.49</v>
      </c>
      <c r="EW79" s="30">
        <v>0.53</v>
      </c>
      <c r="EX79" s="30">
        <v>0.28000000000000003</v>
      </c>
      <c r="EY79" s="30">
        <v>0.6</v>
      </c>
      <c r="EZ79" s="30">
        <v>2.0699999999999998</v>
      </c>
      <c r="FA79" s="30">
        <v>1.39</v>
      </c>
      <c r="FB79" s="30">
        <v>0</v>
      </c>
      <c r="FC79" s="30">
        <v>0.7</v>
      </c>
      <c r="FD79" s="30">
        <v>2.89</v>
      </c>
      <c r="FE79" s="30">
        <v>0.84</v>
      </c>
      <c r="FF79" s="30">
        <v>0.77</v>
      </c>
      <c r="FG79" s="30">
        <v>0.33</v>
      </c>
      <c r="FH79" s="30">
        <v>0.25</v>
      </c>
      <c r="FI79" s="30">
        <v>-0.45</v>
      </c>
      <c r="FJ79" s="30">
        <v>-1.26</v>
      </c>
      <c r="FK79" s="30">
        <v>-1.24</v>
      </c>
      <c r="FL79" s="30">
        <v>7.0000000000000007E-2</v>
      </c>
      <c r="FM79" s="30">
        <v>-0.41</v>
      </c>
      <c r="FN79" s="30">
        <v>-0.26</v>
      </c>
      <c r="FO79" s="30">
        <v>-0.48</v>
      </c>
      <c r="FP79" s="30">
        <v>-0.28999999999999998</v>
      </c>
      <c r="FQ79" s="30">
        <v>0.56999999999999995</v>
      </c>
      <c r="FR79" s="30">
        <v>-0.82</v>
      </c>
      <c r="FS79" s="30">
        <v>-1.87</v>
      </c>
      <c r="FT79" s="30">
        <v>-0.99</v>
      </c>
      <c r="FU79" s="30">
        <v>-0.76</v>
      </c>
      <c r="FV79" s="30">
        <v>-0.67</v>
      </c>
      <c r="FW79" s="30">
        <v>-0.42</v>
      </c>
      <c r="FX79" s="30">
        <v>-0.42</v>
      </c>
      <c r="FY79" s="30">
        <v>-0.42</v>
      </c>
      <c r="FZ79" s="30">
        <v>-0.42</v>
      </c>
      <c r="GA79" s="30">
        <v>-0.42</v>
      </c>
      <c r="GB79" s="30">
        <v>-0.42</v>
      </c>
      <c r="GC79" s="30">
        <v>-0.42</v>
      </c>
      <c r="GD79" s="30">
        <v>-0.42</v>
      </c>
      <c r="GE79" s="30">
        <v>-0.42</v>
      </c>
      <c r="GF79" s="30">
        <v>-0.42</v>
      </c>
      <c r="GG79" s="30">
        <v>-0.42</v>
      </c>
      <c r="GH79" s="30">
        <v>-0.42</v>
      </c>
      <c r="GI79" s="30">
        <v>-0.42</v>
      </c>
      <c r="GJ79" s="30">
        <v>-0.42</v>
      </c>
      <c r="GK79" s="30">
        <v>-0.42</v>
      </c>
      <c r="GL79" s="30">
        <v>-0.42</v>
      </c>
      <c r="GM79" s="30">
        <v>-0.42</v>
      </c>
      <c r="GN79" s="30">
        <v>-0.42</v>
      </c>
      <c r="GO79" s="30">
        <v>-0.42</v>
      </c>
      <c r="GP79" s="30">
        <v>-0.42</v>
      </c>
      <c r="GQ79" s="30">
        <v>-0.42</v>
      </c>
      <c r="GR79" s="30">
        <v>-0.42</v>
      </c>
      <c r="GS79" s="30">
        <v>-0.42</v>
      </c>
      <c r="GT79" s="30">
        <v>-0.42</v>
      </c>
      <c r="GU79" s="30">
        <v>-0.42</v>
      </c>
      <c r="GV79" s="30">
        <v>-0.42</v>
      </c>
    </row>
    <row r="80" spans="1:204" x14ac:dyDescent="0.25">
      <c r="B80" s="27"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0">
        <v>0.63118173164866997</v>
      </c>
      <c r="X80" s="10">
        <v>0.9215228104014398</v>
      </c>
      <c r="Y80" s="10">
        <v>1.6105236920128281</v>
      </c>
      <c r="Z80" s="10">
        <v>1.92505745713429</v>
      </c>
      <c r="AA80" s="10">
        <v>1.9822243500918699</v>
      </c>
      <c r="AB80" s="10">
        <v>1.3892469210444365</v>
      </c>
      <c r="AC80" s="10">
        <v>0.62372357693981073</v>
      </c>
      <c r="AD80" s="10">
        <v>0.22157673115496629</v>
      </c>
      <c r="AE80" s="10">
        <v>-0.15706946303713501</v>
      </c>
      <c r="AF80" s="10">
        <v>0.19243475141177377</v>
      </c>
      <c r="AG80" s="10">
        <v>0.32162096756898328</v>
      </c>
      <c r="AH80" s="10">
        <v>0.27539448469138911</v>
      </c>
      <c r="AI80" s="10">
        <v>0.21030677957139285</v>
      </c>
      <c r="AJ80" s="10">
        <v>0.57801488117631006</v>
      </c>
      <c r="AK80" s="10">
        <v>0.64038217216507431</v>
      </c>
      <c r="AL80" s="10">
        <v>0.77723181952128317</v>
      </c>
      <c r="AM80" s="10">
        <v>0.47893416739725492</v>
      </c>
      <c r="AN80" s="10">
        <v>4.6471980063004223E-2</v>
      </c>
      <c r="AO80" s="10">
        <v>-0.12653054598871952</v>
      </c>
      <c r="AP80" s="10">
        <v>-0.14729586596154301</v>
      </c>
      <c r="AQ80" s="10">
        <v>0.46432243628792524</v>
      </c>
      <c r="AR80" s="10">
        <v>0.47238945960160206</v>
      </c>
      <c r="AS80" s="10">
        <v>0.37924402989214934</v>
      </c>
      <c r="AT80" s="10">
        <v>0.370029363566097</v>
      </c>
      <c r="AU80" s="10">
        <v>0.16738621960250799</v>
      </c>
      <c r="AV80" s="10">
        <v>0.18006510997258202</v>
      </c>
      <c r="AW80" s="10">
        <v>0.21411093613684473</v>
      </c>
      <c r="AX80" s="10">
        <v>0.35772440527796623</v>
      </c>
      <c r="AY80" s="10">
        <v>0.28889440175170245</v>
      </c>
      <c r="AZ80" s="10">
        <v>0.45850690787566495</v>
      </c>
      <c r="BA80" s="10">
        <v>0.92846960672042578</v>
      </c>
      <c r="BB80" s="10">
        <v>1.3021872449582799</v>
      </c>
      <c r="BC80" s="10">
        <v>1.7182841782221052</v>
      </c>
      <c r="BD80" s="10">
        <v>1.9020992532438674</v>
      </c>
      <c r="BE80" s="10">
        <v>2.1362717562150975</v>
      </c>
      <c r="BF80" s="10">
        <v>1.3824262891321508</v>
      </c>
      <c r="BG80" s="10">
        <v>1.2314799465731081</v>
      </c>
      <c r="BH80" s="10">
        <v>1.2957117942334482</v>
      </c>
      <c r="BI80" s="10">
        <v>0.9717799508211632</v>
      </c>
      <c r="BJ80" s="10">
        <v>1.5734318242295675</v>
      </c>
      <c r="BK80" s="10">
        <v>1.3725594459859094</v>
      </c>
      <c r="BL80" s="10">
        <v>1.5021464014289818</v>
      </c>
      <c r="BM80" s="10">
        <v>1.9112677581603368</v>
      </c>
      <c r="BN80" s="10">
        <v>1.4793409182309563</v>
      </c>
      <c r="BO80" s="10">
        <v>1.6764604348441718</v>
      </c>
      <c r="BP80" s="10">
        <v>1.6411444341848291</v>
      </c>
      <c r="BQ80" s="10">
        <v>1.6623420667628117</v>
      </c>
      <c r="BR80" s="10">
        <v>1.5812186356625977</v>
      </c>
      <c r="BS80" s="10">
        <v>1.5151799091779303</v>
      </c>
      <c r="BT80" s="10">
        <v>0.99294775292904369</v>
      </c>
      <c r="BU80" s="10">
        <v>0.33254503091410015</v>
      </c>
      <c r="BV80" s="10">
        <v>0.7417281601303799</v>
      </c>
      <c r="BW80" s="10">
        <v>0.33961699709405113</v>
      </c>
      <c r="BX80" s="10">
        <v>0.49275556192686065</v>
      </c>
      <c r="BY80" s="10">
        <v>0.61413954322145581</v>
      </c>
      <c r="BZ80" s="10">
        <v>0.81615262532779576</v>
      </c>
      <c r="CA80" s="10">
        <v>0.91275346493175702</v>
      </c>
      <c r="CB80" s="10">
        <v>1.0121896012768814</v>
      </c>
      <c r="CC80" s="10">
        <v>1.1665687617649074</v>
      </c>
      <c r="CD80" s="10">
        <v>0.86373029048961758</v>
      </c>
      <c r="CE80" s="10">
        <v>1.2949209220726701</v>
      </c>
      <c r="CF80" s="10">
        <v>1.15537132555559</v>
      </c>
      <c r="CG80" s="10">
        <v>1.0207754797882229</v>
      </c>
      <c r="CH80" s="10">
        <v>1.1252314908325602</v>
      </c>
      <c r="CI80" s="10">
        <v>1.0999809592750154</v>
      </c>
      <c r="CJ80" s="10">
        <v>1.3060430435024752</v>
      </c>
      <c r="CK80" s="10">
        <v>1.3333608295187691</v>
      </c>
      <c r="CL80" s="10">
        <v>1.2362932001656042</v>
      </c>
      <c r="CM80" s="10">
        <v>1.4418595439509017</v>
      </c>
      <c r="CN80" s="10">
        <v>1.3291482021698817</v>
      </c>
      <c r="CO80" s="10">
        <v>1.5307344918273125</v>
      </c>
      <c r="CP80" s="10">
        <v>1.3549420927270988</v>
      </c>
      <c r="CQ80" s="10">
        <v>0.73306504061338895</v>
      </c>
      <c r="CR80" s="10">
        <v>0.5851306309565445</v>
      </c>
      <c r="CS80" s="10">
        <v>0.27694177849141177</v>
      </c>
      <c r="CT80" s="10">
        <v>0.29533931748280051</v>
      </c>
      <c r="CU80" s="10">
        <v>0.11504136192008624</v>
      </c>
      <c r="CV80" s="10">
        <v>0.16852316686706373</v>
      </c>
      <c r="CW80" s="10">
        <v>0.43351966011649151</v>
      </c>
      <c r="CX80" s="10">
        <v>0.32461745018676336</v>
      </c>
      <c r="CY80" s="10">
        <v>0.71384071811996341</v>
      </c>
      <c r="CZ80" s="10">
        <v>0.65545923186991317</v>
      </c>
      <c r="DA80" s="10">
        <v>0.37509944823659841</v>
      </c>
      <c r="DB80" s="10">
        <v>0.22012196943625753</v>
      </c>
      <c r="DC80" s="10">
        <v>7.460035601362075E-2</v>
      </c>
      <c r="DD80" s="10">
        <v>0.25605302623364545</v>
      </c>
      <c r="DE80" s="10">
        <v>0.14699253692516173</v>
      </c>
      <c r="DF80" s="10">
        <v>0.44590082920633922</v>
      </c>
      <c r="DG80" s="10">
        <v>0.40301737828578221</v>
      </c>
      <c r="DH80" s="10">
        <v>0.22962482277662352</v>
      </c>
      <c r="DI80" s="10">
        <v>0.31072277681610827</v>
      </c>
      <c r="DJ80" s="10">
        <v>0.23392556410555054</v>
      </c>
      <c r="DK80" s="10">
        <v>0.156539936408509</v>
      </c>
      <c r="DL80" s="10">
        <v>0.41096147885829026</v>
      </c>
      <c r="DM80" s="10">
        <v>0.56594345538797031</v>
      </c>
      <c r="DN80" s="10">
        <v>0.70248336207523254</v>
      </c>
      <c r="DO80" s="10">
        <v>0.95844389157974352</v>
      </c>
      <c r="DP80" s="10">
        <v>0.69016762507468132</v>
      </c>
      <c r="DQ80" s="10">
        <v>0.7685123553545925</v>
      </c>
      <c r="DR80" s="10">
        <v>0.90665807348117944</v>
      </c>
      <c r="DS80" s="10">
        <v>0.56841606474835327</v>
      </c>
      <c r="DT80" s="10">
        <v>0.72321394597771549</v>
      </c>
      <c r="DU80" s="10">
        <v>0.52684628726029903</v>
      </c>
      <c r="DV80" s="10">
        <v>0.31071015578324201</v>
      </c>
      <c r="DW80" s="10">
        <v>0.87956125831742649</v>
      </c>
      <c r="DX80" s="10">
        <v>1.1254147270765065</v>
      </c>
      <c r="DY80" s="10">
        <v>1.357953040343973</v>
      </c>
      <c r="DZ80" s="10">
        <v>1.9943078011991724</v>
      </c>
      <c r="EA80" s="10">
        <v>2.4849455677227099</v>
      </c>
      <c r="EB80" s="10">
        <v>2.7338397188532326</v>
      </c>
      <c r="EC80" s="10">
        <v>3.0766964091553772</v>
      </c>
      <c r="ED80" s="10">
        <v>2.8776572965884446</v>
      </c>
      <c r="EE80" s="10">
        <v>2.2966376524284975</v>
      </c>
      <c r="EF80" s="10">
        <v>2.1856532710138676</v>
      </c>
      <c r="EG80" s="10">
        <v>1.85231155340678</v>
      </c>
      <c r="EH80" s="10">
        <v>1.604744153585355</v>
      </c>
      <c r="EI80" s="10">
        <v>1.5506067859832551</v>
      </c>
      <c r="EJ80" s="10">
        <v>1.2123136502013803</v>
      </c>
      <c r="EK80" s="10">
        <v>1.1478783694155346</v>
      </c>
      <c r="EL80" s="10">
        <v>0.89561366679675969</v>
      </c>
      <c r="EM80" s="10">
        <v>0.70270455490695827</v>
      </c>
      <c r="EN80" s="10">
        <v>0.39501680493674018</v>
      </c>
      <c r="EO80" s="10">
        <v>0.31778691527121095</v>
      </c>
      <c r="EP80" s="10">
        <v>0.17027787538657024</v>
      </c>
      <c r="EQ80" s="10">
        <v>0.3232416657851882</v>
      </c>
      <c r="ER80" s="10">
        <v>0.37671983382247626</v>
      </c>
      <c r="ES80" s="10">
        <v>0.306725981599272</v>
      </c>
      <c r="ET80" s="10">
        <v>0.65794655089550502</v>
      </c>
      <c r="EU80" s="10">
        <v>0.50406079758087707</v>
      </c>
      <c r="EV80" s="10">
        <v>0.59788983794691952</v>
      </c>
      <c r="EW80" s="10">
        <v>0.68159972199005558</v>
      </c>
      <c r="EX80" s="10">
        <v>0.62102586724639752</v>
      </c>
      <c r="EY80" s="10">
        <v>0.65858604349496996</v>
      </c>
      <c r="EZ80" s="10">
        <v>1.0441696915988326</v>
      </c>
      <c r="FA80" s="10">
        <v>1.1561817590678205</v>
      </c>
      <c r="FB80" s="10">
        <v>1.3518385227291485</v>
      </c>
      <c r="FC80" s="10">
        <v>2.2746958401703301</v>
      </c>
      <c r="FD80" s="10">
        <v>2.8736112737676027</v>
      </c>
      <c r="FE80" s="10">
        <v>3.2592803733958675</v>
      </c>
      <c r="FF80" s="10">
        <v>3.2532782951267727</v>
      </c>
      <c r="FG80" s="10">
        <v>2.7071902386408002</v>
      </c>
      <c r="FH80" s="10">
        <v>1.8982935753609</v>
      </c>
      <c r="FI80" s="10">
        <v>1.2902046139206225</v>
      </c>
      <c r="FJ80" s="10">
        <v>0.76421862857261424</v>
      </c>
      <c r="FK80" s="10">
        <v>-0.20177394077731575</v>
      </c>
      <c r="FL80" s="10">
        <v>-0.69612948226783389</v>
      </c>
      <c r="FM80" s="10">
        <v>-1.063940366200804</v>
      </c>
      <c r="FN80" s="10">
        <v>-1.1348006711832312</v>
      </c>
      <c r="FO80" s="10">
        <v>-0.92128745323761119</v>
      </c>
      <c r="FP80" s="10">
        <v>-0.82529494934432424</v>
      </c>
      <c r="FQ80" s="10">
        <v>-0.40107635934239222</v>
      </c>
      <c r="FR80" s="10">
        <v>-0.49826515301160174</v>
      </c>
      <c r="FS80" s="10">
        <v>-0.6114963500167867</v>
      </c>
      <c r="FT80" s="10">
        <v>-0.7741626434917942</v>
      </c>
      <c r="FU80" s="10">
        <v>-0.88899383688846356</v>
      </c>
      <c r="FV80" s="10">
        <v>-0.8838917510835036</v>
      </c>
      <c r="FW80" s="10">
        <v>-0.54664438581226349</v>
      </c>
      <c r="FX80" s="10">
        <v>-0.18055813466532772</v>
      </c>
      <c r="FY80" s="10">
        <v>-0.18055813466532772</v>
      </c>
      <c r="FZ80" s="10">
        <v>-0.18055813466532772</v>
      </c>
      <c r="GA80" s="10">
        <v>-0.18055813466532772</v>
      </c>
      <c r="GB80" s="10">
        <v>-0.18055813466532772</v>
      </c>
      <c r="GC80" s="10">
        <v>-0.18055813466532772</v>
      </c>
      <c r="GD80" s="10">
        <v>-0.18055813466532772</v>
      </c>
      <c r="GE80" s="10">
        <v>-0.18055813466532772</v>
      </c>
      <c r="GF80" s="10">
        <v>-0.18055813466532772</v>
      </c>
      <c r="GG80" s="10">
        <v>-0.18055813466532772</v>
      </c>
      <c r="GH80" s="10">
        <v>-0.18055813466532772</v>
      </c>
      <c r="GI80" s="10">
        <v>-0.18055813466532772</v>
      </c>
      <c r="GJ80" s="10">
        <v>-0.18055813466532772</v>
      </c>
      <c r="GK80" s="10">
        <v>-0.18055813466532772</v>
      </c>
      <c r="GL80" s="10">
        <v>-0.18055813466532772</v>
      </c>
      <c r="GM80" s="10">
        <v>-0.18055813466532772</v>
      </c>
      <c r="GN80" s="10">
        <v>-0.18055813466532772</v>
      </c>
      <c r="GO80" s="10">
        <v>-0.18055813466532772</v>
      </c>
      <c r="GP80" s="10">
        <v>-0.18055813466532772</v>
      </c>
      <c r="GQ80" s="10">
        <v>-0.18055813466532772</v>
      </c>
      <c r="GR80" s="10">
        <v>-0.18055813466532772</v>
      </c>
      <c r="GS80" s="10">
        <v>-0.18055813466532772</v>
      </c>
      <c r="GT80" s="10">
        <v>-0.18055813466532772</v>
      </c>
      <c r="GU80" s="10">
        <v>-0.18055813466532772</v>
      </c>
      <c r="GV80" s="10">
        <v>-0.18055813466532772</v>
      </c>
    </row>
    <row r="81" spans="2:204" x14ac:dyDescent="0.25">
      <c r="B81" s="29"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xmlns:xlrd2="http://schemas.microsoft.com/office/spreadsheetml/2017/richdata2"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topLeftCell="A28" zoomScale="310" zoomScaleNormal="100" zoomScaleSheetLayoutView="310" zoomScalePageLayoutView="85" workbookViewId="0">
      <selection activeCell="B47" sqref="B47:D47"/>
    </sheetView>
  </sheetViews>
  <sheetFormatPr defaultRowHeight="15" x14ac:dyDescent="0.25"/>
  <cols>
    <col min="1" max="16384" width="9.140625" style="41"/>
  </cols>
  <sheetData>
    <row r="1" spans="1:9" ht="15" customHeight="1" x14ac:dyDescent="0.25">
      <c r="A1" s="44"/>
      <c r="B1" s="44"/>
      <c r="C1" s="70"/>
      <c r="D1" s="70"/>
      <c r="E1" s="70"/>
      <c r="F1" s="70"/>
      <c r="G1" s="70"/>
      <c r="H1" s="44"/>
      <c r="I1" s="44"/>
    </row>
    <row r="2" spans="1:9" ht="15" customHeight="1" x14ac:dyDescent="0.25">
      <c r="A2" s="44"/>
      <c r="B2" s="44"/>
      <c r="C2" s="70"/>
      <c r="D2" s="70"/>
      <c r="E2" s="70"/>
      <c r="F2" s="70"/>
      <c r="G2" s="70"/>
      <c r="H2" s="44"/>
      <c r="I2" s="44"/>
    </row>
    <row r="3" spans="1:9" x14ac:dyDescent="0.25">
      <c r="A3" s="45"/>
      <c r="B3" s="45"/>
      <c r="C3" s="46"/>
      <c r="D3" s="46"/>
      <c r="E3" s="46"/>
      <c r="F3" s="46"/>
      <c r="G3" s="46"/>
      <c r="H3" s="46"/>
      <c r="I3" s="46"/>
    </row>
    <row r="9" spans="1:9" x14ac:dyDescent="0.25">
      <c r="D9" s="42"/>
      <c r="G9" s="42"/>
    </row>
    <row r="32" spans="2:8" ht="15" customHeight="1" x14ac:dyDescent="0.25">
      <c r="B32" s="56"/>
      <c r="C32" s="56"/>
      <c r="D32" s="56"/>
      <c r="E32" s="56"/>
      <c r="F32" s="56"/>
      <c r="G32" s="56"/>
      <c r="H32" s="56"/>
    </row>
    <row r="33" spans="1:8" x14ac:dyDescent="0.25">
      <c r="B33" s="56"/>
      <c r="C33" s="56"/>
      <c r="D33" s="56"/>
      <c r="E33" s="56"/>
      <c r="F33" s="56"/>
      <c r="G33" s="56"/>
      <c r="H33" s="56"/>
    </row>
    <row r="34" spans="1:8" x14ac:dyDescent="0.25">
      <c r="B34" s="56"/>
      <c r="C34" s="56"/>
      <c r="D34" s="56"/>
      <c r="E34" s="56"/>
      <c r="F34" s="56"/>
      <c r="G34" s="56"/>
      <c r="H34" s="56"/>
    </row>
    <row r="35" spans="1:8" x14ac:dyDescent="0.25">
      <c r="B35" s="56"/>
      <c r="C35" s="56"/>
      <c r="D35" s="56"/>
      <c r="E35" s="56"/>
      <c r="F35" s="56"/>
      <c r="G35" s="56"/>
      <c r="H35" s="56"/>
    </row>
    <row r="36" spans="1:8" x14ac:dyDescent="0.25">
      <c r="B36" s="56"/>
      <c r="C36" s="56"/>
      <c r="D36" s="56"/>
      <c r="E36" s="56"/>
      <c r="F36" s="56"/>
      <c r="G36" s="56"/>
      <c r="H36" s="56"/>
    </row>
    <row r="37" spans="1:8" x14ac:dyDescent="0.25">
      <c r="B37" s="56"/>
      <c r="C37" s="56"/>
      <c r="D37" s="56"/>
      <c r="E37" s="56"/>
      <c r="F37" s="56"/>
      <c r="G37" s="56"/>
      <c r="H37" s="56"/>
    </row>
    <row r="38" spans="1:8" x14ac:dyDescent="0.25">
      <c r="B38" s="56"/>
      <c r="C38" s="56"/>
      <c r="D38" s="56"/>
      <c r="E38" s="56"/>
      <c r="F38" s="56"/>
      <c r="G38" s="56"/>
      <c r="H38" s="56"/>
    </row>
    <row r="39" spans="1:8" x14ac:dyDescent="0.25">
      <c r="B39" s="56"/>
      <c r="C39" s="56"/>
      <c r="D39" s="56"/>
      <c r="E39" s="56"/>
      <c r="F39" s="56"/>
      <c r="G39" s="56"/>
      <c r="H39" s="56"/>
    </row>
    <row r="40" spans="1:8" x14ac:dyDescent="0.25">
      <c r="B40" s="56"/>
      <c r="C40" s="56"/>
      <c r="D40" s="56"/>
      <c r="E40" s="56"/>
      <c r="F40" s="56"/>
      <c r="G40" s="56"/>
      <c r="H40" s="56"/>
    </row>
    <row r="41" spans="1:8" x14ac:dyDescent="0.25">
      <c r="B41" s="56"/>
      <c r="C41" s="56"/>
      <c r="D41" s="56"/>
      <c r="E41" s="56"/>
      <c r="F41" s="56"/>
      <c r="G41" s="56"/>
      <c r="H41" s="56"/>
    </row>
    <row r="42" spans="1:8" x14ac:dyDescent="0.25">
      <c r="B42" s="56"/>
      <c r="C42" s="56"/>
      <c r="D42" s="56"/>
      <c r="E42" s="56"/>
      <c r="F42" s="56"/>
      <c r="G42" s="56"/>
      <c r="H42" s="56"/>
    </row>
    <row r="43" spans="1:8" ht="15" customHeight="1" x14ac:dyDescent="0.25">
      <c r="B43" s="57"/>
      <c r="C43" s="57"/>
      <c r="D43" s="57"/>
      <c r="E43" s="57"/>
      <c r="F43" s="57"/>
      <c r="G43" s="57"/>
      <c r="H43" s="57"/>
    </row>
    <row r="44" spans="1:8" ht="15" customHeight="1" x14ac:dyDescent="0.25">
      <c r="B44" s="71" t="s">
        <v>597</v>
      </c>
      <c r="C44" s="72"/>
      <c r="D44" s="72"/>
      <c r="E44" s="72"/>
      <c r="F44" s="72"/>
      <c r="G44" s="72"/>
      <c r="H44" s="73"/>
    </row>
    <row r="45" spans="1:8" x14ac:dyDescent="0.25">
      <c r="A45" s="47"/>
      <c r="B45" s="74"/>
      <c r="C45" s="75"/>
      <c r="D45" s="75"/>
      <c r="E45" s="75"/>
      <c r="F45" s="75"/>
      <c r="G45" s="75"/>
      <c r="H45" s="76"/>
    </row>
    <row r="46" spans="1:8" ht="20.25" customHeight="1" x14ac:dyDescent="0.25">
      <c r="B46" s="74"/>
      <c r="C46" s="75"/>
      <c r="D46" s="75"/>
      <c r="E46" s="75"/>
      <c r="F46" s="75"/>
      <c r="G46" s="75"/>
      <c r="H46" s="76"/>
    </row>
    <row r="47" spans="1:8" ht="9.75" customHeight="1" x14ac:dyDescent="0.25">
      <c r="B47" s="77" t="s">
        <v>404</v>
      </c>
      <c r="C47" s="78"/>
      <c r="D47" s="78"/>
      <c r="E47" s="79" t="s">
        <v>405</v>
      </c>
      <c r="F47" s="79"/>
      <c r="G47" s="79"/>
      <c r="H47" s="80"/>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P162"/>
  <sheetViews>
    <sheetView zoomScale="115" zoomScaleNormal="115" workbookViewId="0">
      <pane ySplit="1" topLeftCell="A59" activePane="bottomLeft" state="frozen"/>
      <selection pane="bottomLeft" activeCell="E59" sqref="E59"/>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t="s">
        <v>400</v>
      </c>
      <c r="F1" t="s">
        <v>401</v>
      </c>
      <c r="G1" t="s">
        <v>402</v>
      </c>
      <c r="H1" t="s">
        <v>396</v>
      </c>
    </row>
    <row r="2" spans="1:16" x14ac:dyDescent="0.25">
      <c r="A2" s="53">
        <f>INDEX(Calculations!$9:$9, , ROW()+121)</f>
        <v>36616</v>
      </c>
      <c r="B2" s="54">
        <f ca="1">INDEX(Calculations!$1:$80, MATCH("Fiscal_Impact", Calculations!$B:$B, 0), MATCH(Fiscal_impact_042718!$A2, Calculations!$9:$9, 0))</f>
        <v>0.20857714517999645</v>
      </c>
      <c r="C2" s="55">
        <f>INDEX(Calculations!$1:$80, MATCH("RecessionDummy", Calculations!$B:$B, 0), MATCH(Fiscal_impact_042718!$A2, Calculations!$9:$9, 0))</f>
        <v>0</v>
      </c>
      <c r="D2" s="54">
        <f ca="1">INDEX(Calculations!$1:$80, MATCH("Fiscal_Impact_bars", Calculations!$B:$B, 0), MATCH(Fiscal_impact_042718!$A2, Calculations!$9:$9, 0))</f>
        <v>-0.94209804862290814</v>
      </c>
      <c r="E2" s="54">
        <f>INDEX(HaverPull!$B:$XZ,MATCH($A2,HaverPull!$B:$B,0),MATCH("Contribution to %Ch in Real GDP from ""Federal G""",HaverPull!$B$1:$XZ$1,0))</f>
        <v>-0.95</v>
      </c>
      <c r="F2" s="54">
        <f>INDEX(HaverPull!$B:$XZ,MATCH($A2,HaverPull!$B:$B,0),MATCH("Contribution to %Ch in Real GDP from ""S+L G""",HaverPull!$B$1:$XZ$1,0))</f>
        <v>0.36</v>
      </c>
      <c r="G2" s="54">
        <f ca="1">INDEX(Calculations!$A:$GV,MATCH("Contribution of Consumption Growth to Real GDP",Calculations!B$1:B$71,0),MATCH($A2,Calculations!A$9:GV$9))</f>
        <v>-0.35209804862290817</v>
      </c>
      <c r="H2" t="s">
        <v>403</v>
      </c>
      <c r="K2" s="51"/>
      <c r="L2" s="51"/>
      <c r="M2" s="51"/>
      <c r="N2" s="51"/>
      <c r="O2" s="51"/>
      <c r="P2" s="51"/>
    </row>
    <row r="3" spans="1:16" x14ac:dyDescent="0.25">
      <c r="A3" s="53">
        <f>INDEX(Calculations!$9:$9, , ROW()+121)</f>
        <v>36707</v>
      </c>
      <c r="B3" s="54">
        <f ca="1">INDEX(Calculations!$1:$80, MATCH("Fiscal_Impact", Calculations!$B:$B, 0), MATCH(Fiscal_impact_042718!$A3, Calculations!$9:$9, 0))</f>
        <v>0.31188385901110699</v>
      </c>
      <c r="C3" s="55">
        <f>INDEX(Calculations!$1:$80, MATCH("RecessionDummy", Calculations!$B:$B, 0), MATCH(Fiscal_impact_042718!$A3, Calculations!$9:$9, 0))</f>
        <v>0</v>
      </c>
      <c r="D3" s="54">
        <f ca="1">INDEX(Calculations!$1:$80, MATCH("Fiscal_Impact_bars", Calculations!$B:$B, 0), MATCH(Fiscal_impact_042718!$A3, Calculations!$9:$9, 0))</f>
        <v>0.63717511754744593</v>
      </c>
      <c r="E3" s="54">
        <f>INDEX(HaverPull!$B:$XZ,MATCH($A3,HaverPull!$B:$B,0),MATCH("Contribution to %Ch in Real GDP from ""Federal G""",HaverPull!$B$1:$XZ$1,0))</f>
        <v>0.88</v>
      </c>
      <c r="F3" s="54">
        <f>INDEX(HaverPull!$B:$XZ,MATCH($A3,HaverPull!$B:$B,0),MATCH("Contribution to %Ch in Real GDP from ""S+L G""",HaverPull!$B$1:$XZ$1,0))</f>
        <v>0.02</v>
      </c>
      <c r="G3" s="54">
        <f ca="1">INDEX(Calculations!$A:$GV,MATCH("Contribution of Consumption Growth to Real GDP",Calculations!B$1:B$71,0),MATCH($A3,Calculations!A$9:GV$9))</f>
        <v>-0.26282488245255409</v>
      </c>
      <c r="K3" s="51"/>
      <c r="L3" s="51"/>
      <c r="M3" s="51"/>
      <c r="N3" s="51"/>
      <c r="O3" s="51"/>
      <c r="P3" s="51"/>
    </row>
    <row r="4" spans="1:16" x14ac:dyDescent="0.25">
      <c r="A4" s="53">
        <f>INDEX(Calculations!$9:$9, , ROW()+121)</f>
        <v>36799</v>
      </c>
      <c r="B4" s="54">
        <f ca="1">INDEX(Calculations!$1:$80, MATCH("Fiscal_Impact", Calculations!$B:$B, 0), MATCH(Fiscal_impact_042718!$A4, Calculations!$9:$9, 0))</f>
        <v>0.10059776893960075</v>
      </c>
      <c r="C4" s="55">
        <f>INDEX(Calculations!$1:$80, MATCH("RecessionDummy", Calculations!$B:$B, 0), MATCH(Fiscal_impact_042718!$A4, Calculations!$9:$9, 0))</f>
        <v>0</v>
      </c>
      <c r="D4" s="54">
        <f ca="1">INDEX(Calculations!$1:$80, MATCH("Fiscal_Impact_bars", Calculations!$B:$B, 0), MATCH(Fiscal_impact_042718!$A4, Calculations!$9:$9, 0))</f>
        <v>-0.18885200157851684</v>
      </c>
      <c r="E4" s="54">
        <f>INDEX(HaverPull!$B:$XZ,MATCH($A4,HaverPull!$B:$B,0),MATCH("Contribution to %Ch in Real GDP from ""Federal G""",HaverPull!$B$1:$XZ$1,0))</f>
        <v>-0.42</v>
      </c>
      <c r="F4" s="54">
        <f>INDEX(HaverPull!$B:$XZ,MATCH($A4,HaverPull!$B:$B,0),MATCH("Contribution to %Ch in Real GDP from ""S+L G""",HaverPull!$B$1:$XZ$1,0))</f>
        <v>0.27</v>
      </c>
      <c r="G4" s="54">
        <f ca="1">INDEX(Calculations!$A:$GV,MATCH("Contribution of Consumption Growth to Real GDP",Calculations!B$1:B$71,0),MATCH($A4,Calculations!A$9:GV$9))</f>
        <v>-3.885200157851685E-2</v>
      </c>
      <c r="K4" s="51"/>
      <c r="L4" s="51"/>
      <c r="M4" s="51"/>
      <c r="N4" s="51"/>
      <c r="O4" s="51"/>
      <c r="P4" s="51"/>
    </row>
    <row r="5" spans="1:16" x14ac:dyDescent="0.25">
      <c r="A5" s="53">
        <f>INDEX(Calculations!$9:$9, , ROW()+121)</f>
        <v>36891</v>
      </c>
      <c r="B5" s="54">
        <f ca="1">INDEX(Calculations!$1:$80, MATCH("Fiscal_Impact", Calculations!$B:$B, 0), MATCH(Fiscal_impact_042718!$A5, Calculations!$9:$9, 0))</f>
        <v>-6.5715868074283923E-2</v>
      </c>
      <c r="C5" s="55">
        <f>INDEX(Calculations!$1:$80, MATCH("RecessionDummy", Calculations!$B:$B, 0), MATCH(Fiscal_impact_042718!$A5, Calculations!$9:$9, 0))</f>
        <v>0</v>
      </c>
      <c r="D5" s="54">
        <f ca="1">INDEX(Calculations!$1:$80, MATCH("Fiscal_Impact_bars", Calculations!$B:$B, 0), MATCH(Fiscal_impact_042718!$A5, Calculations!$9:$9, 0))</f>
        <v>0.23091146035684332</v>
      </c>
      <c r="E5" s="54">
        <f>INDEX(HaverPull!$B:$XZ,MATCH($A5,HaverPull!$B:$B,0),MATCH("Contribution to %Ch in Real GDP from ""Federal G""",HaverPull!$B$1:$XZ$1,0))</f>
        <v>-0.13</v>
      </c>
      <c r="F5" s="54">
        <f>INDEX(HaverPull!$B:$XZ,MATCH($A5,HaverPull!$B:$B,0),MATCH("Contribution to %Ch in Real GDP from ""S+L G""",HaverPull!$B$1:$XZ$1,0))</f>
        <v>0.35</v>
      </c>
      <c r="G5" s="54">
        <f ca="1">INDEX(Calculations!$A:$GV,MATCH("Contribution of Consumption Growth to Real GDP",Calculations!B$1:B$71,0),MATCH($A5,Calculations!A$9:GV$9))</f>
        <v>9.1146035684330578E-4</v>
      </c>
      <c r="K5" s="51"/>
      <c r="L5" s="51"/>
      <c r="M5" s="51"/>
      <c r="N5" s="51"/>
      <c r="O5" s="51"/>
      <c r="P5" s="51"/>
    </row>
    <row r="6" spans="1:16" x14ac:dyDescent="0.25">
      <c r="A6" s="53">
        <f>INDEX(Calculations!$9:$9, , ROW()+121)</f>
        <v>36981</v>
      </c>
      <c r="B6" s="54">
        <f ca="1">INDEX(Calculations!$1:$80, MATCH("Fiscal_Impact", Calculations!$B:$B, 0), MATCH(Fiscal_impact_042718!$A6, Calculations!$9:$9, 0))</f>
        <v>0.44678496957222402</v>
      </c>
      <c r="C6" s="55">
        <f>INDEX(Calculations!$1:$80, MATCH("RecessionDummy", Calculations!$B:$B, 0), MATCH(Fiscal_impact_042718!$A6, Calculations!$9:$9, 0))</f>
        <v>0</v>
      </c>
      <c r="D6" s="54">
        <f ca="1">INDEX(Calculations!$1:$80, MATCH("Fiscal_Impact_bars", Calculations!$B:$B, 0), MATCH(Fiscal_impact_042718!$A6, Calculations!$9:$9, 0))</f>
        <v>1.1079053019631235</v>
      </c>
      <c r="E6" s="54">
        <f>INDEX(HaverPull!$B:$XZ,MATCH($A6,HaverPull!$B:$B,0),MATCH("Contribution to %Ch in Real GDP from ""Federal G""",HaverPull!$B$1:$XZ$1,0))</f>
        <v>0.53</v>
      </c>
      <c r="F6" s="54">
        <f>INDEX(HaverPull!$B:$XZ,MATCH($A6,HaverPull!$B:$B,0),MATCH("Contribution to %Ch in Real GDP from ""S+L G""",HaverPull!$B$1:$XZ$1,0))</f>
        <v>0.54</v>
      </c>
      <c r="G6" s="54">
        <f ca="1">INDEX(Calculations!$A:$GV,MATCH("Contribution of Consumption Growth to Real GDP",Calculations!B$1:B$71,0),MATCH($A6,Calculations!A$9:GV$9))</f>
        <v>3.7905301963123382E-2</v>
      </c>
      <c r="K6" s="51"/>
      <c r="L6" s="51"/>
      <c r="M6" s="51"/>
      <c r="N6" s="51"/>
      <c r="O6" s="51"/>
      <c r="P6" s="51"/>
    </row>
    <row r="7" spans="1:16" x14ac:dyDescent="0.25">
      <c r="A7" s="53">
        <f>INDEX(Calculations!$9:$9, , ROW()+121)</f>
        <v>37072</v>
      </c>
      <c r="B7" s="54">
        <f ca="1">INDEX(Calculations!$1:$80, MATCH("Fiscal_Impact", Calculations!$B:$B, 0), MATCH(Fiscal_impact_042718!$A7, Calculations!$9:$9, 0))</f>
        <v>0.66691444939497502</v>
      </c>
      <c r="C7" s="55">
        <f>INDEX(Calculations!$1:$80, MATCH("RecessionDummy", Calculations!$B:$B, 0), MATCH(Fiscal_impact_042718!$A7, Calculations!$9:$9, 0))</f>
        <v>1</v>
      </c>
      <c r="D7" s="54">
        <f ca="1">INDEX(Calculations!$1:$80, MATCH("Fiscal_Impact_bars", Calculations!$B:$B, 0), MATCH(Fiscal_impact_042718!$A7, Calculations!$9:$9, 0))</f>
        <v>1.5176930368384498</v>
      </c>
      <c r="E7" s="54">
        <f>INDEX(HaverPull!$B:$XZ,MATCH($A7,HaverPull!$B:$B,0),MATCH("Contribution to %Ch in Real GDP from ""Federal G""",HaverPull!$B$1:$XZ$1,0))</f>
        <v>0.49</v>
      </c>
      <c r="F7" s="54">
        <f>INDEX(HaverPull!$B:$XZ,MATCH($A7,HaverPull!$B:$B,0),MATCH("Contribution to %Ch in Real GDP from ""S+L G""",HaverPull!$B$1:$XZ$1,0))</f>
        <v>0.95</v>
      </c>
      <c r="G7" s="54">
        <f ca="1">INDEX(Calculations!$A:$GV,MATCH("Contribution of Consumption Growth to Real GDP",Calculations!B$1:B$71,0),MATCH($A7,Calculations!A$9:GV$9))</f>
        <v>8.7693036838449936E-2</v>
      </c>
      <c r="K7" s="51"/>
      <c r="L7" s="51"/>
      <c r="M7" s="51"/>
      <c r="N7" s="51"/>
      <c r="O7" s="51"/>
      <c r="P7" s="51"/>
    </row>
    <row r="8" spans="1:16" x14ac:dyDescent="0.25">
      <c r="A8" s="53">
        <f>INDEX(Calculations!$9:$9, , ROW()+121)</f>
        <v>37164</v>
      </c>
      <c r="B8" s="54">
        <f ca="1">INDEX(Calculations!$1:$80, MATCH("Fiscal_Impact", Calculations!$B:$B, 0), MATCH(Fiscal_impact_042718!$A8, Calculations!$9:$9, 0))</f>
        <v>0.96230301496999315</v>
      </c>
      <c r="C8" s="55">
        <f>INDEX(Calculations!$1:$80, MATCH("RecessionDummy", Calculations!$B:$B, 0), MATCH(Fiscal_impact_042718!$A8, Calculations!$9:$9, 0))</f>
        <v>1</v>
      </c>
      <c r="D8" s="54">
        <f ca="1">INDEX(Calculations!$1:$80, MATCH("Fiscal_Impact_bars", Calculations!$B:$B, 0), MATCH(Fiscal_impact_042718!$A8, Calculations!$9:$9, 0))</f>
        <v>0.99270226072155587</v>
      </c>
      <c r="E8" s="54">
        <f>INDEX(HaverPull!$B:$XZ,MATCH($A8,HaverPull!$B:$B,0),MATCH("Contribution to %Ch in Real GDP from ""Federal G""",HaverPull!$B$1:$XZ$1,0))</f>
        <v>0.21</v>
      </c>
      <c r="F8" s="54">
        <f>INDEX(HaverPull!$B:$XZ,MATCH($A8,HaverPull!$B:$B,0),MATCH("Contribution to %Ch in Real GDP from ""S+L G""",HaverPull!$B$1:$XZ$1,0))</f>
        <v>-0.26</v>
      </c>
      <c r="G8" s="54">
        <f ca="1">INDEX(Calculations!$A:$GV,MATCH("Contribution of Consumption Growth to Real GDP",Calculations!B$1:B$71,0),MATCH($A8,Calculations!A$9:GV$9))</f>
        <v>1.0427022607215559</v>
      </c>
      <c r="K8" s="51"/>
      <c r="L8" s="51"/>
      <c r="M8" s="51"/>
      <c r="N8" s="51"/>
      <c r="O8" s="51"/>
      <c r="P8" s="51"/>
    </row>
    <row r="9" spans="1:16" x14ac:dyDescent="0.25">
      <c r="A9" s="53">
        <f>INDEX(Calculations!$9:$9, , ROW()+121)</f>
        <v>37256</v>
      </c>
      <c r="B9" s="54">
        <f ca="1">INDEX(Calculations!$1:$80, MATCH("Fiscal_Impact", Calculations!$B:$B, 0), MATCH(Fiscal_impact_042718!$A9, Calculations!$9:$9, 0))</f>
        <v>1.481600424851605</v>
      </c>
      <c r="C9" s="55">
        <f>INDEX(Calculations!$1:$80, MATCH("RecessionDummy", Calculations!$B:$B, 0), MATCH(Fiscal_impact_042718!$A9, Calculations!$9:$9, 0))</f>
        <v>1</v>
      </c>
      <c r="D9" s="54">
        <f ca="1">INDEX(Calculations!$1:$80, MATCH("Fiscal_Impact_bars", Calculations!$B:$B, 0), MATCH(Fiscal_impact_042718!$A9, Calculations!$9:$9, 0))</f>
        <v>2.3081010998832907</v>
      </c>
      <c r="E9" s="54">
        <f>INDEX(HaverPull!$B:$XZ,MATCH($A9,HaverPull!$B:$B,0),MATCH("Contribution to %Ch in Real GDP from ""Federal G""",HaverPull!$B$1:$XZ$1,0))</f>
        <v>0.2</v>
      </c>
      <c r="F9" s="54">
        <f>INDEX(HaverPull!$B:$XZ,MATCH($A9,HaverPull!$B:$B,0),MATCH("Contribution to %Ch in Real GDP from ""S+L G""",HaverPull!$B$1:$XZ$1,0))</f>
        <v>0.88</v>
      </c>
      <c r="G9" s="54">
        <f ca="1">INDEX(Calculations!$A:$GV,MATCH("Contribution of Consumption Growth to Real GDP",Calculations!B$1:B$71,0),MATCH($A9,Calculations!A$9:GV$9))</f>
        <v>1.2381010998832904</v>
      </c>
      <c r="K9" s="51"/>
      <c r="L9" s="51"/>
      <c r="M9" s="51"/>
      <c r="N9" s="51"/>
      <c r="O9" s="51"/>
      <c r="P9" s="51"/>
    </row>
    <row r="10" spans="1:16" x14ac:dyDescent="0.25">
      <c r="A10" s="53">
        <f>INDEX(Calculations!$9:$9, , ROW()+121)</f>
        <v>37346</v>
      </c>
      <c r="B10" s="54">
        <f ca="1">INDEX(Calculations!$1:$80, MATCH("Fiscal_Impact", Calculations!$B:$B, 0), MATCH(Fiscal_impact_042718!$A10, Calculations!$9:$9, 0))</f>
        <v>1.7761412580347715</v>
      </c>
      <c r="C10" s="55">
        <f>INDEX(Calculations!$1:$80, MATCH("RecessionDummy", Calculations!$B:$B, 0), MATCH(Fiscal_impact_042718!$A10, Calculations!$9:$9, 0))</f>
        <v>0</v>
      </c>
      <c r="D10" s="54">
        <f ca="1">INDEX(Calculations!$1:$80, MATCH("Fiscal_Impact_bars", Calculations!$B:$B, 0), MATCH(Fiscal_impact_042718!$A10, Calculations!$9:$9, 0))</f>
        <v>2.2860686346957895</v>
      </c>
      <c r="E10" s="54">
        <f>INDEX(HaverPull!$B:$XZ,MATCH($A10,HaverPull!$B:$B,0),MATCH("Contribution to %Ch in Real GDP from ""Federal G""",HaverPull!$B$1:$XZ$1,0))</f>
        <v>0.64</v>
      </c>
      <c r="F10" s="54">
        <f>INDEX(HaverPull!$B:$XZ,MATCH($A10,HaverPull!$B:$B,0),MATCH("Contribution to %Ch in Real GDP from ""S+L G""",HaverPull!$B$1:$XZ$1,0))</f>
        <v>0.47</v>
      </c>
      <c r="G10" s="54">
        <f ca="1">INDEX(Calculations!$A:$GV,MATCH("Contribution of Consumption Growth to Real GDP",Calculations!B$1:B$71,0),MATCH($A10,Calculations!A$9:GV$9))</f>
        <v>1.1760686346957894</v>
      </c>
      <c r="K10" s="51"/>
      <c r="L10" s="51"/>
      <c r="M10" s="51"/>
      <c r="N10" s="51"/>
      <c r="O10" s="51"/>
      <c r="P10" s="51"/>
    </row>
    <row r="11" spans="1:16" x14ac:dyDescent="0.25">
      <c r="A11" s="53">
        <f>INDEX(Calculations!$9:$9, , ROW()+121)</f>
        <v>37437</v>
      </c>
      <c r="B11" s="54">
        <f ca="1">INDEX(Calculations!$1:$80, MATCH("Fiscal_Impact", Calculations!$B:$B, 0), MATCH(Fiscal_impact_042718!$A11, Calculations!$9:$9, 0))</f>
        <v>1.9861841933983702</v>
      </c>
      <c r="C11" s="55">
        <f>INDEX(Calculations!$1:$80, MATCH("RecessionDummy", Calculations!$B:$B, 0), MATCH(Fiscal_impact_042718!$A11, Calculations!$9:$9, 0))</f>
        <v>0</v>
      </c>
      <c r="D11" s="54">
        <f ca="1">INDEX(Calculations!$1:$80, MATCH("Fiscal_Impact_bars", Calculations!$B:$B, 0), MATCH(Fiscal_impact_042718!$A11, Calculations!$9:$9, 0))</f>
        <v>2.3578647782928446</v>
      </c>
      <c r="E11" s="54">
        <f>INDEX(HaverPull!$B:$XZ,MATCH($A11,HaverPull!$B:$B,0),MATCH("Contribution to %Ch in Real GDP from ""Federal G""",HaverPull!$B$1:$XZ$1,0))</f>
        <v>0.62</v>
      </c>
      <c r="F11" s="54">
        <f>INDEX(HaverPull!$B:$XZ,MATCH($A11,HaverPull!$B:$B,0),MATCH("Contribution to %Ch in Real GDP from ""S+L G""",HaverPull!$B$1:$XZ$1,0))</f>
        <v>0.11</v>
      </c>
      <c r="G11" s="54">
        <f ca="1">INDEX(Calculations!$A:$GV,MATCH("Contribution of Consumption Growth to Real GDP",Calculations!B$1:B$71,0),MATCH($A11,Calculations!A$9:GV$9))</f>
        <v>1.6278647782928444</v>
      </c>
      <c r="K11" s="51"/>
      <c r="L11" s="51"/>
      <c r="M11" s="51"/>
      <c r="N11" s="51"/>
      <c r="O11" s="51"/>
      <c r="P11" s="51"/>
    </row>
    <row r="12" spans="1:16" x14ac:dyDescent="0.25">
      <c r="A12" s="53">
        <f>INDEX(Calculations!$9:$9, , ROW()+121)</f>
        <v>37529</v>
      </c>
      <c r="B12" s="54">
        <f ca="1">INDEX(Calculations!$1:$80, MATCH("Fiscal_Impact", Calculations!$B:$B, 0), MATCH(Fiscal_impact_042718!$A12, Calculations!$9:$9, 0))</f>
        <v>2.2221236302194836</v>
      </c>
      <c r="C12" s="55">
        <f>INDEX(Calculations!$1:$80, MATCH("RecessionDummy", Calculations!$B:$B, 0), MATCH(Fiscal_impact_042718!$A12, Calculations!$9:$9, 0))</f>
        <v>0</v>
      </c>
      <c r="D12" s="54">
        <f ca="1">INDEX(Calculations!$1:$80, MATCH("Fiscal_Impact_bars", Calculations!$B:$B, 0), MATCH(Fiscal_impact_042718!$A12, Calculations!$9:$9, 0))</f>
        <v>1.9364600080060095</v>
      </c>
      <c r="E12" s="54">
        <f>INDEX(HaverPull!$B:$XZ,MATCH($A12,HaverPull!$B:$B,0),MATCH("Contribution to %Ch in Real GDP from ""Federal G""",HaverPull!$B$1:$XZ$1,0))</f>
        <v>0.42</v>
      </c>
      <c r="F12" s="54">
        <f>INDEX(HaverPull!$B:$XZ,MATCH($A12,HaverPull!$B:$B,0),MATCH("Contribution to %Ch in Real GDP from ""S+L G""",HaverPull!$B$1:$XZ$1,0))</f>
        <v>0.17</v>
      </c>
      <c r="G12" s="54">
        <f ca="1">INDEX(Calculations!$A:$GV,MATCH("Contribution of Consumption Growth to Real GDP",Calculations!B$1:B$71,0),MATCH($A12,Calculations!A$9:GV$9))</f>
        <v>1.3464600080060094</v>
      </c>
      <c r="K12" s="51"/>
      <c r="L12" s="51"/>
      <c r="M12" s="51"/>
      <c r="N12" s="51"/>
      <c r="O12" s="51"/>
      <c r="P12" s="51"/>
    </row>
    <row r="13" spans="1:16" x14ac:dyDescent="0.25">
      <c r="A13" s="53">
        <f>INDEX(Calculations!$9:$9, , ROW()+121)</f>
        <v>37621</v>
      </c>
      <c r="B13" s="54">
        <f ca="1">INDEX(Calculations!$1:$80, MATCH("Fiscal_Impact", Calculations!$B:$B, 0), MATCH(Fiscal_impact_042718!$A13, Calculations!$9:$9, 0))</f>
        <v>2.0526952299733021</v>
      </c>
      <c r="C13" s="55">
        <f>INDEX(Calculations!$1:$80, MATCH("RecessionDummy", Calculations!$B:$B, 0), MATCH(Fiscal_impact_042718!$A13, Calculations!$9:$9, 0))</f>
        <v>0</v>
      </c>
      <c r="D13" s="54">
        <f ca="1">INDEX(Calculations!$1:$80, MATCH("Fiscal_Impact_bars", Calculations!$B:$B, 0), MATCH(Fiscal_impact_042718!$A13, Calculations!$9:$9, 0))</f>
        <v>1.6303874988985649</v>
      </c>
      <c r="E13" s="54">
        <f>INDEX(HaverPull!$B:$XZ,MATCH($A13,HaverPull!$B:$B,0),MATCH("Contribution to %Ch in Real GDP from ""Federal G""",HaverPull!$B$1:$XZ$1,0))</f>
        <v>0.5</v>
      </c>
      <c r="F13" s="54">
        <f>INDEX(HaverPull!$B:$XZ,MATCH($A13,HaverPull!$B:$B,0),MATCH("Contribution to %Ch in Real GDP from ""S+L G""",HaverPull!$B$1:$XZ$1,0))</f>
        <v>0.05</v>
      </c>
      <c r="G13" s="54">
        <f ca="1">INDEX(Calculations!$A:$GV,MATCH("Contribution of Consumption Growth to Real GDP",Calculations!B$1:B$71,0),MATCH($A13,Calculations!A$9:GV$9))</f>
        <v>1.0803874988985649</v>
      </c>
      <c r="K13" s="51"/>
      <c r="L13" s="51"/>
      <c r="M13" s="51"/>
      <c r="N13" s="51"/>
      <c r="O13" s="51"/>
      <c r="P13" s="51"/>
    </row>
    <row r="14" spans="1:16" x14ac:dyDescent="0.25">
      <c r="A14" s="53">
        <f>INDEX(Calculations!$9:$9, , ROW()+121)</f>
        <v>37711</v>
      </c>
      <c r="B14" s="54">
        <f ca="1">INDEX(Calculations!$1:$80, MATCH("Fiscal_Impact", Calculations!$B:$B, 0), MATCH(Fiscal_impact_042718!$A14, Calculations!$9:$9, 0))</f>
        <v>1.718304776395863</v>
      </c>
      <c r="C14" s="55">
        <f>INDEX(Calculations!$1:$80, MATCH("RecessionDummy", Calculations!$B:$B, 0), MATCH(Fiscal_impact_042718!$A14, Calculations!$9:$9, 0))</f>
        <v>0</v>
      </c>
      <c r="D14" s="54">
        <f ca="1">INDEX(Calculations!$1:$80, MATCH("Fiscal_Impact_bars", Calculations!$B:$B, 0), MATCH(Fiscal_impact_042718!$A14, Calculations!$9:$9, 0))</f>
        <v>0.94850682038603318</v>
      </c>
      <c r="E14" s="54">
        <f>INDEX(HaverPull!$B:$XZ,MATCH($A14,HaverPull!$B:$B,0),MATCH("Contribution to %Ch in Real GDP from ""Federal G""",HaverPull!$B$1:$XZ$1,0))</f>
        <v>0.02</v>
      </c>
      <c r="F14" s="54">
        <f>INDEX(HaverPull!$B:$XZ,MATCH($A14,HaverPull!$B:$B,0),MATCH("Contribution to %Ch in Real GDP from ""S+L G""",HaverPull!$B$1:$XZ$1,0))</f>
        <v>-0.26</v>
      </c>
      <c r="G14" s="54">
        <f ca="1">INDEX(Calculations!$A:$GV,MATCH("Contribution of Consumption Growth to Real GDP",Calculations!B$1:B$71,0),MATCH($A14,Calculations!A$9:GV$9))</f>
        <v>1.1885068203860332</v>
      </c>
      <c r="K14" s="51"/>
      <c r="L14" s="51"/>
      <c r="M14" s="51"/>
      <c r="N14" s="51"/>
      <c r="O14" s="51"/>
      <c r="P14" s="51"/>
    </row>
    <row r="15" spans="1:16" x14ac:dyDescent="0.25">
      <c r="A15" s="53">
        <f>INDEX(Calculations!$9:$9, , ROW()+121)</f>
        <v>37802</v>
      </c>
      <c r="B15" s="54">
        <f ca="1">INDEX(Calculations!$1:$80, MATCH("Fiscal_Impact", Calculations!$B:$B, 0), MATCH(Fiscal_impact_042718!$A15, Calculations!$9:$9, 0))</f>
        <v>1.7084047167032321</v>
      </c>
      <c r="C15" s="55">
        <f>INDEX(Calculations!$1:$80, MATCH("RecessionDummy", Calculations!$B:$B, 0), MATCH(Fiscal_impact_042718!$A15, Calculations!$9:$9, 0))</f>
        <v>0</v>
      </c>
      <c r="D15" s="54">
        <f ca="1">INDEX(Calculations!$1:$80, MATCH("Fiscal_Impact_bars", Calculations!$B:$B, 0), MATCH(Fiscal_impact_042718!$A15, Calculations!$9:$9, 0))</f>
        <v>2.3182645395223211</v>
      </c>
      <c r="E15" s="54">
        <f>INDEX(HaverPull!$B:$XZ,MATCH($A15,HaverPull!$B:$B,0),MATCH("Contribution to %Ch in Real GDP from ""Federal G""",HaverPull!$B$1:$XZ$1,0))</f>
        <v>1.42</v>
      </c>
      <c r="F15" s="54">
        <f>INDEX(HaverPull!$B:$XZ,MATCH($A15,HaverPull!$B:$B,0),MATCH("Contribution to %Ch in Real GDP from ""S+L G""",HaverPull!$B$1:$XZ$1,0))</f>
        <v>-0.19</v>
      </c>
      <c r="G15" s="54">
        <f ca="1">INDEX(Calculations!$A:$GV,MATCH("Contribution of Consumption Growth to Real GDP",Calculations!B$1:B$71,0),MATCH($A15,Calculations!A$9:GV$9))</f>
        <v>1.0882645395223214</v>
      </c>
      <c r="K15" s="51"/>
      <c r="L15" s="51"/>
      <c r="M15" s="51"/>
      <c r="N15" s="51"/>
      <c r="O15" s="51"/>
      <c r="P15" s="51"/>
    </row>
    <row r="16" spans="1:16" x14ac:dyDescent="0.25">
      <c r="A16" s="53">
        <f>INDEX(Calculations!$9:$9, , ROW()+121)</f>
        <v>37894</v>
      </c>
      <c r="B16" s="54">
        <f ca="1">INDEX(Calculations!$1:$80, MATCH("Fiscal_Impact", Calculations!$B:$B, 0), MATCH(Fiscal_impact_042718!$A16, Calculations!$9:$9, 0))</f>
        <v>1.4828270665562828</v>
      </c>
      <c r="C16" s="55">
        <f>INDEX(Calculations!$1:$80, MATCH("RecessionDummy", Calculations!$B:$B, 0), MATCH(Fiscal_impact_042718!$A16, Calculations!$9:$9, 0))</f>
        <v>0</v>
      </c>
      <c r="D16" s="54">
        <f ca="1">INDEX(Calculations!$1:$80, MATCH("Fiscal_Impact_bars", Calculations!$B:$B, 0), MATCH(Fiscal_impact_042718!$A16, Calculations!$9:$9, 0))</f>
        <v>1.0341494074182123</v>
      </c>
      <c r="E16" s="54">
        <f>INDEX(HaverPull!$B:$XZ,MATCH($A16,HaverPull!$B:$B,0),MATCH("Contribution to %Ch in Real GDP from ""Federal G""",HaverPull!$B$1:$XZ$1,0))</f>
        <v>-0.16</v>
      </c>
      <c r="F16" s="54">
        <f>INDEX(HaverPull!$B:$XZ,MATCH($A16,HaverPull!$B:$B,0),MATCH("Contribution to %Ch in Real GDP from ""S+L G""",HaverPull!$B$1:$XZ$1,0))</f>
        <v>0.18</v>
      </c>
      <c r="G16" s="54">
        <f ca="1">INDEX(Calculations!$A:$GV,MATCH("Contribution of Consumption Growth to Real GDP",Calculations!B$1:B$71,0),MATCH($A16,Calculations!A$9:GV$9))</f>
        <v>1.0141494074182122</v>
      </c>
      <c r="K16" s="51"/>
      <c r="L16" s="51"/>
      <c r="M16" s="51"/>
      <c r="N16" s="51"/>
      <c r="O16" s="51"/>
      <c r="P16" s="51"/>
    </row>
    <row r="17" spans="1:16" x14ac:dyDescent="0.25">
      <c r="A17" s="53">
        <f>INDEX(Calculations!$9:$9, , ROW()+121)</f>
        <v>37986</v>
      </c>
      <c r="B17" s="54">
        <f ca="1">INDEX(Calculations!$1:$80, MATCH("Fiscal_Impact", Calculations!$B:$B, 0), MATCH(Fiscal_impact_042718!$A17, Calculations!$9:$9, 0))</f>
        <v>1.3448213769741721</v>
      </c>
      <c r="C17" s="55">
        <f>INDEX(Calculations!$1:$80, MATCH("RecessionDummy", Calculations!$B:$B, 0), MATCH(Fiscal_impact_042718!$A17, Calculations!$9:$9, 0))</f>
        <v>0</v>
      </c>
      <c r="D17" s="54">
        <f ca="1">INDEX(Calculations!$1:$80, MATCH("Fiscal_Impact_bars", Calculations!$B:$B, 0), MATCH(Fiscal_impact_042718!$A17, Calculations!$9:$9, 0))</f>
        <v>1.078364740570122</v>
      </c>
      <c r="E17" s="54">
        <f>INDEX(HaverPull!$B:$XZ,MATCH($A17,HaverPull!$B:$B,0),MATCH("Contribution to %Ch in Real GDP from ""Federal G""",HaverPull!$B$1:$XZ$1,0))</f>
        <v>0.56000000000000005</v>
      </c>
      <c r="F17" s="54">
        <f>INDEX(HaverPull!$B:$XZ,MATCH($A17,HaverPull!$B:$B,0),MATCH("Contribution to %Ch in Real GDP from ""S+L G""",HaverPull!$B$1:$XZ$1,0))</f>
        <v>-0.13</v>
      </c>
      <c r="G17" s="54">
        <f ca="1">INDEX(Calculations!$A:$GV,MATCH("Contribution of Consumption Growth to Real GDP",Calculations!B$1:B$71,0),MATCH($A17,Calculations!A$9:GV$9))</f>
        <v>0.64836474057012206</v>
      </c>
      <c r="K17" s="51"/>
      <c r="L17" s="51"/>
      <c r="M17" s="51"/>
      <c r="N17" s="51"/>
      <c r="O17" s="51"/>
      <c r="P17" s="51"/>
    </row>
    <row r="18" spans="1:16" x14ac:dyDescent="0.25">
      <c r="A18" s="53">
        <f>INDEX(Calculations!$9:$9, , ROW()+121)</f>
        <v>38077</v>
      </c>
      <c r="B18" s="54">
        <f ca="1">INDEX(Calculations!$1:$80, MATCH("Fiscal_Impact", Calculations!$B:$B, 0), MATCH(Fiscal_impact_042718!$A18, Calculations!$9:$9, 0))</f>
        <v>1.2574315674823606</v>
      </c>
      <c r="C18" s="55">
        <f>INDEX(Calculations!$1:$80, MATCH("RecessionDummy", Calculations!$B:$B, 0), MATCH(Fiscal_impact_042718!$A18, Calculations!$9:$9, 0))</f>
        <v>0</v>
      </c>
      <c r="D18" s="54">
        <f ca="1">INDEX(Calculations!$1:$80, MATCH("Fiscal_Impact_bars", Calculations!$B:$B, 0), MATCH(Fiscal_impact_042718!$A18, Calculations!$9:$9, 0))</f>
        <v>0.59894758241878654</v>
      </c>
      <c r="E18" s="54">
        <f>INDEX(HaverPull!$B:$XZ,MATCH($A18,HaverPull!$B:$B,0),MATCH("Contribution to %Ch in Real GDP from ""Federal G""",HaverPull!$B$1:$XZ$1,0))</f>
        <v>0.2</v>
      </c>
      <c r="F18" s="54">
        <f>INDEX(HaverPull!$B:$XZ,MATCH($A18,HaverPull!$B:$B,0),MATCH("Contribution to %Ch in Real GDP from ""S+L G""",HaverPull!$B$1:$XZ$1,0))</f>
        <v>0.01</v>
      </c>
      <c r="G18" s="54">
        <f ca="1">INDEX(Calculations!$A:$GV,MATCH("Contribution of Consumption Growth to Real GDP",Calculations!B$1:B$71,0),MATCH($A18,Calculations!A$9:GV$9))</f>
        <v>0.38894758241878652</v>
      </c>
      <c r="K18" s="51"/>
      <c r="L18" s="51"/>
      <c r="M18" s="51"/>
      <c r="N18" s="51"/>
      <c r="O18" s="51"/>
      <c r="P18" s="51"/>
    </row>
    <row r="19" spans="1:16" x14ac:dyDescent="0.25">
      <c r="A19" s="53">
        <f>INDEX(Calculations!$9:$9, , ROW()+121)</f>
        <v>38168</v>
      </c>
      <c r="B19" s="54">
        <f ca="1">INDEX(Calculations!$1:$80, MATCH("Fiscal_Impact", Calculations!$B:$B, 0), MATCH(Fiscal_impact_042718!$A19, Calculations!$9:$9, 0))</f>
        <v>0.86961740958671574</v>
      </c>
      <c r="C19" s="55">
        <f>INDEX(Calculations!$1:$80, MATCH("RecessionDummy", Calculations!$B:$B, 0), MATCH(Fiscal_impact_042718!$A19, Calculations!$9:$9, 0))</f>
        <v>0</v>
      </c>
      <c r="D19" s="54">
        <f ca="1">INDEX(Calculations!$1:$80, MATCH("Fiscal_Impact_bars", Calculations!$B:$B, 0), MATCH(Fiscal_impact_042718!$A19, Calculations!$9:$9, 0))</f>
        <v>0.76700790793974227</v>
      </c>
      <c r="E19" s="54">
        <f>INDEX(HaverPull!$B:$XZ,MATCH($A19,HaverPull!$B:$B,0),MATCH("Contribution to %Ch in Real GDP from ""Federal G""",HaverPull!$B$1:$XZ$1,0))</f>
        <v>0.28999999999999998</v>
      </c>
      <c r="F19" s="54">
        <f>INDEX(HaverPull!$B:$XZ,MATCH($A19,HaverPull!$B:$B,0),MATCH("Contribution to %Ch in Real GDP from ""S+L G""",HaverPull!$B$1:$XZ$1,0))</f>
        <v>0.15</v>
      </c>
      <c r="G19" s="54">
        <f ca="1">INDEX(Calculations!$A:$GV,MATCH("Contribution of Consumption Growth to Real GDP",Calculations!B$1:B$71,0),MATCH($A19,Calculations!A$9:GV$9))</f>
        <v>0.32700790793974233</v>
      </c>
      <c r="K19" s="51"/>
      <c r="L19" s="51"/>
      <c r="M19" s="51"/>
      <c r="N19" s="51"/>
      <c r="O19" s="51"/>
      <c r="P19" s="51"/>
    </row>
    <row r="20" spans="1:16" x14ac:dyDescent="0.25">
      <c r="A20" s="53">
        <f>INDEX(Calculations!$9:$9, , ROW()+121)</f>
        <v>38260</v>
      </c>
      <c r="B20" s="54">
        <f ca="1">INDEX(Calculations!$1:$80, MATCH("Fiscal_Impact", Calculations!$B:$B, 0), MATCH(Fiscal_impact_042718!$A20, Calculations!$9:$9, 0))</f>
        <v>0.68843225129400476</v>
      </c>
      <c r="C20" s="55">
        <f>INDEX(Calculations!$1:$80, MATCH("RecessionDummy", Calculations!$B:$B, 0), MATCH(Fiscal_impact_042718!$A20, Calculations!$9:$9, 0))</f>
        <v>0</v>
      </c>
      <c r="D20" s="54">
        <f ca="1">INDEX(Calculations!$1:$80, MATCH("Fiscal_Impact_bars", Calculations!$B:$B, 0), MATCH(Fiscal_impact_042718!$A20, Calculations!$9:$9, 0))</f>
        <v>0.30940877424736829</v>
      </c>
      <c r="E20" s="54">
        <f>INDEX(HaverPull!$B:$XZ,MATCH($A20,HaverPull!$B:$B,0),MATCH("Contribution to %Ch in Real GDP from ""Federal G""",HaverPull!$B$1:$XZ$1,0))</f>
        <v>0.51</v>
      </c>
      <c r="F20" s="54">
        <f>INDEX(HaverPull!$B:$XZ,MATCH($A20,HaverPull!$B:$B,0),MATCH("Contribution to %Ch in Real GDP from ""S+L G""",HaverPull!$B$1:$XZ$1,0))</f>
        <v>-0.21</v>
      </c>
      <c r="G20" s="54">
        <f ca="1">INDEX(Calculations!$A:$GV,MATCH("Contribution of Consumption Growth to Real GDP",Calculations!B$1:B$71,0),MATCH($A20,Calculations!A$9:GV$9))</f>
        <v>9.4087742473682838E-3</v>
      </c>
      <c r="K20" s="51"/>
      <c r="L20" s="51"/>
      <c r="M20" s="51"/>
      <c r="N20" s="51"/>
      <c r="O20" s="51"/>
      <c r="P20" s="51"/>
    </row>
    <row r="21" spans="1:16" x14ac:dyDescent="0.25">
      <c r="A21" s="53">
        <f>INDEX(Calculations!$9:$9, , ROW()+121)</f>
        <v>38352</v>
      </c>
      <c r="B21" s="54">
        <f ca="1">INDEX(Calculations!$1:$80, MATCH("Fiscal_Impact", Calculations!$B:$B, 0), MATCH(Fiscal_impact_042718!$A21, Calculations!$9:$9, 0))</f>
        <v>0.33712429368125152</v>
      </c>
      <c r="C21" s="55">
        <f>INDEX(Calculations!$1:$80, MATCH("RecessionDummy", Calculations!$B:$B, 0), MATCH(Fiscal_impact_042718!$A21, Calculations!$9:$9, 0))</f>
        <v>0</v>
      </c>
      <c r="D21" s="54">
        <f ca="1">INDEX(Calculations!$1:$80, MATCH("Fiscal_Impact_bars", Calculations!$B:$B, 0), MATCH(Fiscal_impact_042718!$A21, Calculations!$9:$9, 0))</f>
        <v>-0.3268670898808913</v>
      </c>
      <c r="E21" s="54">
        <f>INDEX(HaverPull!$B:$XZ,MATCH($A21,HaverPull!$B:$B,0),MATCH("Contribution to %Ch in Real GDP from ""Federal G""",HaverPull!$B$1:$XZ$1,0))</f>
        <v>-0.25</v>
      </c>
      <c r="F21" s="54">
        <f>INDEX(HaverPull!$B:$XZ,MATCH($A21,HaverPull!$B:$B,0),MATCH("Contribution to %Ch in Real GDP from ""S+L G""",HaverPull!$B$1:$XZ$1,0))</f>
        <v>-0.08</v>
      </c>
      <c r="G21" s="54">
        <f ca="1">INDEX(Calculations!$A:$GV,MATCH("Contribution of Consumption Growth to Real GDP",Calculations!B$1:B$71,0),MATCH($A21,Calculations!A$9:GV$9))</f>
        <v>3.1329101191087208E-3</v>
      </c>
      <c r="K21" s="51"/>
      <c r="L21" s="51"/>
      <c r="M21" s="51"/>
      <c r="N21" s="51"/>
      <c r="O21" s="51"/>
      <c r="P21" s="51"/>
    </row>
    <row r="22" spans="1:16" x14ac:dyDescent="0.25">
      <c r="A22" s="53">
        <f>INDEX(Calculations!$9:$9, , ROW()+121)</f>
        <v>38442</v>
      </c>
      <c r="B22" s="54">
        <f ca="1">INDEX(Calculations!$1:$80, MATCH("Fiscal_Impact", Calculations!$B:$B, 0), MATCH(Fiscal_impact_042718!$A22, Calculations!$9:$9, 0))</f>
        <v>0.11899890966049499</v>
      </c>
      <c r="C22" s="55">
        <f>INDEX(Calculations!$1:$80, MATCH("RecessionDummy", Calculations!$B:$B, 0), MATCH(Fiscal_impact_042718!$A22, Calculations!$9:$9, 0))</f>
        <v>0</v>
      </c>
      <c r="D22" s="54">
        <f ca="1">INDEX(Calculations!$1:$80, MATCH("Fiscal_Impact_bars", Calculations!$B:$B, 0), MATCH(Fiscal_impact_042718!$A22, Calculations!$9:$9, 0))</f>
        <v>-0.27355395366423935</v>
      </c>
      <c r="E22" s="54">
        <f>INDEX(HaverPull!$B:$XZ,MATCH($A22,HaverPull!$B:$B,0),MATCH("Contribution to %Ch in Real GDP from ""Federal G""",HaverPull!$B$1:$XZ$1,0))</f>
        <v>0.17</v>
      </c>
      <c r="F22" s="54">
        <f>INDEX(HaverPull!$B:$XZ,MATCH($A22,HaverPull!$B:$B,0),MATCH("Contribution to %Ch in Real GDP from ""S+L G""",HaverPull!$B$1:$XZ$1,0))</f>
        <v>0</v>
      </c>
      <c r="G22" s="54">
        <f ca="1">INDEX(Calculations!$A:$GV,MATCH("Contribution of Consumption Growth to Real GDP",Calculations!B$1:B$71,0),MATCH($A22,Calculations!A$9:GV$9))</f>
        <v>-0.45355395366423934</v>
      </c>
      <c r="K22" s="51"/>
      <c r="L22" s="51"/>
      <c r="M22" s="51"/>
      <c r="N22" s="51"/>
      <c r="O22" s="51"/>
      <c r="P22" s="51"/>
    </row>
    <row r="23" spans="1:16" x14ac:dyDescent="0.25">
      <c r="A23" s="53">
        <f>INDEX(Calculations!$9:$9, , ROW()+121)</f>
        <v>38533</v>
      </c>
      <c r="B23" s="54">
        <f ca="1">INDEX(Calculations!$1:$80, MATCH("Fiscal_Impact", Calculations!$B:$B, 0), MATCH(Fiscal_impact_042718!$A23, Calculations!$9:$9, 0))</f>
        <v>-0.14286962152562835</v>
      </c>
      <c r="C23" s="55">
        <f>INDEX(Calculations!$1:$80, MATCH("RecessionDummy", Calculations!$B:$B, 0), MATCH(Fiscal_impact_042718!$A23, Calculations!$9:$9, 0))</f>
        <v>0</v>
      </c>
      <c r="D23" s="54">
        <f ca="1">INDEX(Calculations!$1:$80, MATCH("Fiscal_Impact_bars", Calculations!$B:$B, 0), MATCH(Fiscal_impact_042718!$A23, Calculations!$9:$9, 0))</f>
        <v>-0.28046621680475103</v>
      </c>
      <c r="E23" s="54">
        <f>INDEX(HaverPull!$B:$XZ,MATCH($A23,HaverPull!$B:$B,0),MATCH("Contribution to %Ch in Real GDP from ""Federal G""",HaverPull!$B$1:$XZ$1,0))</f>
        <v>0.06</v>
      </c>
      <c r="F23" s="54">
        <f>INDEX(HaverPull!$B:$XZ,MATCH($A23,HaverPull!$B:$B,0),MATCH("Contribution to %Ch in Real GDP from ""S+L G""",HaverPull!$B$1:$XZ$1,0))</f>
        <v>7.0000000000000007E-2</v>
      </c>
      <c r="G23" s="54">
        <f ca="1">INDEX(Calculations!$A:$GV,MATCH("Contribution of Consumption Growth to Real GDP",Calculations!B$1:B$71,0),MATCH($A23,Calculations!A$9:GV$9))</f>
        <v>-0.42046621680475105</v>
      </c>
      <c r="K23" s="51"/>
      <c r="L23" s="51"/>
      <c r="M23" s="51"/>
      <c r="N23" s="51"/>
      <c r="O23" s="51"/>
      <c r="P23" s="51"/>
    </row>
    <row r="24" spans="1:16" x14ac:dyDescent="0.25">
      <c r="A24" s="53">
        <f>INDEX(Calculations!$9:$9, , ROW()+121)</f>
        <v>38625</v>
      </c>
      <c r="B24" s="54">
        <f ca="1">INDEX(Calculations!$1:$80, MATCH("Fiscal_Impact", Calculations!$B:$B, 0), MATCH(Fiscal_impact_042718!$A24, Calculations!$9:$9, 0))</f>
        <v>-0.17186514143648385</v>
      </c>
      <c r="C24" s="55">
        <f>INDEX(Calculations!$1:$80, MATCH("RecessionDummy", Calculations!$B:$B, 0), MATCH(Fiscal_impact_042718!$A24, Calculations!$9:$9, 0))</f>
        <v>0</v>
      </c>
      <c r="D24" s="54">
        <f ca="1">INDEX(Calculations!$1:$80, MATCH("Fiscal_Impact_bars", Calculations!$B:$B, 0), MATCH(Fiscal_impact_042718!$A24, Calculations!$9:$9, 0))</f>
        <v>0.1934266946039464</v>
      </c>
      <c r="E24" s="54">
        <f>INDEX(HaverPull!$B:$XZ,MATCH($A24,HaverPull!$B:$B,0),MATCH("Contribution to %Ch in Real GDP from ""Federal G""",HaverPull!$B$1:$XZ$1,0))</f>
        <v>0.53</v>
      </c>
      <c r="F24" s="54">
        <f>INDEX(HaverPull!$B:$XZ,MATCH($A24,HaverPull!$B:$B,0),MATCH("Contribution to %Ch in Real GDP from ""S+L G""",HaverPull!$B$1:$XZ$1,0))</f>
        <v>7.0000000000000007E-2</v>
      </c>
      <c r="G24" s="54">
        <f ca="1">INDEX(Calculations!$A:$GV,MATCH("Contribution of Consumption Growth to Real GDP",Calculations!B$1:B$71,0),MATCH($A24,Calculations!A$9:GV$9))</f>
        <v>-0.40657330539605357</v>
      </c>
      <c r="K24" s="51"/>
      <c r="L24" s="51"/>
      <c r="M24" s="51"/>
      <c r="N24" s="51"/>
      <c r="O24" s="51"/>
      <c r="P24" s="51"/>
    </row>
    <row r="25" spans="1:16" x14ac:dyDescent="0.25">
      <c r="A25" s="53">
        <f>INDEX(Calculations!$9:$9, , ROW()+121)</f>
        <v>38717</v>
      </c>
      <c r="B25" s="54">
        <f ca="1">INDEX(Calculations!$1:$80, MATCH("Fiscal_Impact", Calculations!$B:$B, 0), MATCH(Fiscal_impact_042718!$A25, Calculations!$9:$9, 0))</f>
        <v>-0.2788978543909264</v>
      </c>
      <c r="C25" s="55">
        <f>INDEX(Calculations!$1:$80, MATCH("RecessionDummy", Calculations!$B:$B, 0), MATCH(Fiscal_impact_042718!$A25, Calculations!$9:$9, 0))</f>
        <v>0</v>
      </c>
      <c r="D25" s="54">
        <f ca="1">INDEX(Calculations!$1:$80, MATCH("Fiscal_Impact_bars", Calculations!$B:$B, 0), MATCH(Fiscal_impact_042718!$A25, Calculations!$9:$9, 0))</f>
        <v>-0.75499794169866163</v>
      </c>
      <c r="E25" s="54">
        <f>INDEX(HaverPull!$B:$XZ,MATCH($A25,HaverPull!$B:$B,0),MATCH("Contribution to %Ch in Real GDP from ""Federal G""",HaverPull!$B$1:$XZ$1,0))</f>
        <v>-0.43</v>
      </c>
      <c r="F25" s="54">
        <f>INDEX(HaverPull!$B:$XZ,MATCH($A25,HaverPull!$B:$B,0),MATCH("Contribution to %Ch in Real GDP from ""S+L G""",HaverPull!$B$1:$XZ$1,0))</f>
        <v>0.15</v>
      </c>
      <c r="G25" s="54">
        <f ca="1">INDEX(Calculations!$A:$GV,MATCH("Contribution of Consumption Growth to Real GDP",Calculations!B$1:B$71,0),MATCH($A25,Calculations!A$9:GV$9))</f>
        <v>-0.46499794169866171</v>
      </c>
      <c r="K25" s="51"/>
      <c r="L25" s="51"/>
      <c r="M25" s="51"/>
      <c r="N25" s="51"/>
      <c r="O25" s="51"/>
      <c r="P25" s="51"/>
    </row>
    <row r="26" spans="1:16" x14ac:dyDescent="0.25">
      <c r="A26" s="53">
        <f>INDEX(Calculations!$9:$9, , ROW()+121)</f>
        <v>38807</v>
      </c>
      <c r="B26" s="54">
        <f ca="1">INDEX(Calculations!$1:$80, MATCH("Fiscal_Impact", Calculations!$B:$B, 0), MATCH(Fiscal_impact_042718!$A26, Calculations!$9:$9, 0))</f>
        <v>-0.1926483113139113</v>
      </c>
      <c r="C26" s="55">
        <f>INDEX(Calculations!$1:$80, MATCH("RecessionDummy", Calculations!$B:$B, 0), MATCH(Fiscal_impact_042718!$A26, Calculations!$9:$9, 0))</f>
        <v>0</v>
      </c>
      <c r="D26" s="54">
        <f ca="1">INDEX(Calculations!$1:$80, MATCH("Fiscal_Impact_bars", Calculations!$B:$B, 0), MATCH(Fiscal_impact_042718!$A26, Calculations!$9:$9, 0))</f>
        <v>7.1444218643821111E-2</v>
      </c>
      <c r="E26" s="54">
        <f>INDEX(HaverPull!$B:$XZ,MATCH($A26,HaverPull!$B:$B,0),MATCH("Contribution to %Ch in Real GDP from ""Federal G""",HaverPull!$B$1:$XZ$1,0))</f>
        <v>0.71</v>
      </c>
      <c r="F26" s="54">
        <f>INDEX(HaverPull!$B:$XZ,MATCH($A26,HaverPull!$B:$B,0),MATCH("Contribution to %Ch in Real GDP from ""S+L G""",HaverPull!$B$1:$XZ$1,0))</f>
        <v>-0.11</v>
      </c>
      <c r="G26" s="54">
        <f ca="1">INDEX(Calculations!$A:$GV,MATCH("Contribution of Consumption Growth to Real GDP",Calculations!B$1:B$71,0),MATCH($A26,Calculations!A$9:GV$9))</f>
        <v>-0.53855578135617888</v>
      </c>
      <c r="K26" s="51"/>
      <c r="L26" s="51"/>
      <c r="M26" s="51"/>
      <c r="N26" s="51"/>
      <c r="O26" s="51"/>
      <c r="P26" s="51"/>
    </row>
    <row r="27" spans="1:16" x14ac:dyDescent="0.25">
      <c r="A27" s="53">
        <f>INDEX(Calculations!$9:$9, , ROW()+121)</f>
        <v>38898</v>
      </c>
      <c r="B27" s="54">
        <f ca="1">INDEX(Calculations!$1:$80, MATCH("Fiscal_Impact", Calculations!$B:$B, 0), MATCH(Fiscal_impact_042718!$A27, Calculations!$9:$9, 0))</f>
        <v>-0.20236469663777237</v>
      </c>
      <c r="C27" s="55">
        <f>INDEX(Calculations!$1:$80, MATCH("RecessionDummy", Calculations!$B:$B, 0), MATCH(Fiscal_impact_042718!$A27, Calculations!$9:$9, 0))</f>
        <v>0</v>
      </c>
      <c r="D27" s="54">
        <f ca="1">INDEX(Calculations!$1:$80, MATCH("Fiscal_Impact_bars", Calculations!$B:$B, 0), MATCH(Fiscal_impact_042718!$A27, Calculations!$9:$9, 0))</f>
        <v>-0.31933175810019543</v>
      </c>
      <c r="E27" s="54">
        <f>INDEX(HaverPull!$B:$XZ,MATCH($A27,HaverPull!$B:$B,0),MATCH("Contribution to %Ch in Real GDP from ""Federal G""",HaverPull!$B$1:$XZ$1,0))</f>
        <v>-0.04</v>
      </c>
      <c r="F27" s="54">
        <f>INDEX(HaverPull!$B:$XZ,MATCH($A27,HaverPull!$B:$B,0),MATCH("Contribution to %Ch in Real GDP from ""S+L G""",HaverPull!$B$1:$XZ$1,0))</f>
        <v>0.31</v>
      </c>
      <c r="G27" s="54">
        <f ca="1">INDEX(Calculations!$A:$GV,MATCH("Contribution of Consumption Growth to Real GDP",Calculations!B$1:B$71,0),MATCH($A27,Calculations!A$9:GV$9))</f>
        <v>-0.58933175810019545</v>
      </c>
      <c r="K27" s="51"/>
      <c r="L27" s="51"/>
      <c r="M27" s="51"/>
      <c r="N27" s="51"/>
      <c r="O27" s="51"/>
      <c r="P27" s="51"/>
    </row>
    <row r="28" spans="1:16" x14ac:dyDescent="0.25">
      <c r="A28" s="53">
        <f>INDEX(Calculations!$9:$9, , ROW()+121)</f>
        <v>38990</v>
      </c>
      <c r="B28" s="54">
        <f ca="1">INDEX(Calculations!$1:$80, MATCH("Fiscal_Impact", Calculations!$B:$B, 0), MATCH(Fiscal_impact_042718!$A28, Calculations!$9:$9, 0))</f>
        <v>-0.27972316089594917</v>
      </c>
      <c r="C28" s="55">
        <f>INDEX(Calculations!$1:$80, MATCH("RecessionDummy", Calculations!$B:$B, 0), MATCH(Fiscal_impact_042718!$A28, Calculations!$9:$9, 0))</f>
        <v>0</v>
      </c>
      <c r="D28" s="54">
        <f ca="1">INDEX(Calculations!$1:$80, MATCH("Fiscal_Impact_bars", Calculations!$B:$B, 0), MATCH(Fiscal_impact_042718!$A28, Calculations!$9:$9, 0))</f>
        <v>-0.11600716242876083</v>
      </c>
      <c r="E28" s="54">
        <f>INDEX(HaverPull!$B:$XZ,MATCH($A28,HaverPull!$B:$B,0),MATCH("Contribution to %Ch in Real GDP from ""Federal G""",HaverPull!$B$1:$XZ$1,0))</f>
        <v>0.01</v>
      </c>
      <c r="F28" s="54">
        <f>INDEX(HaverPull!$B:$XZ,MATCH($A28,HaverPull!$B:$B,0),MATCH("Contribution to %Ch in Real GDP from ""S+L G""",HaverPull!$B$1:$XZ$1,0))</f>
        <v>0.16</v>
      </c>
      <c r="G28" s="54">
        <f ca="1">INDEX(Calculations!$A:$GV,MATCH("Contribution of Consumption Growth to Real GDP",Calculations!B$1:B$71,0),MATCH($A28,Calculations!A$9:GV$9))</f>
        <v>-0.27600716242876083</v>
      </c>
      <c r="K28" s="51"/>
      <c r="L28" s="51"/>
      <c r="M28" s="51"/>
      <c r="N28" s="51"/>
      <c r="O28" s="51"/>
      <c r="P28" s="51"/>
    </row>
    <row r="29" spans="1:16" x14ac:dyDescent="0.25">
      <c r="A29" s="53">
        <f>INDEX(Calculations!$9:$9, , ROW()+121)</f>
        <v>39082</v>
      </c>
      <c r="B29" s="54">
        <f ca="1">INDEX(Calculations!$1:$80, MATCH("Fiscal_Impact", Calculations!$B:$B, 0), MATCH(Fiscal_impact_042718!$A29, Calculations!$9:$9, 0))</f>
        <v>-6.0091867897963405E-2</v>
      </c>
      <c r="C29" s="55">
        <f>INDEX(Calculations!$1:$80, MATCH("RecessionDummy", Calculations!$B:$B, 0), MATCH(Fiscal_impact_042718!$A29, Calculations!$9:$9, 0))</f>
        <v>0</v>
      </c>
      <c r="D29" s="54">
        <f ca="1">INDEX(Calculations!$1:$80, MATCH("Fiscal_Impact_bars", Calculations!$B:$B, 0), MATCH(Fiscal_impact_042718!$A29, Calculations!$9:$9, 0))</f>
        <v>0.12352723029328155</v>
      </c>
      <c r="E29" s="54">
        <f>INDEX(HaverPull!$B:$XZ,MATCH($A29,HaverPull!$B:$B,0),MATCH("Contribution to %Ch in Real GDP from ""Federal G""",HaverPull!$B$1:$XZ$1,0))</f>
        <v>0.3</v>
      </c>
      <c r="F29" s="54">
        <f>INDEX(HaverPull!$B:$XZ,MATCH($A29,HaverPull!$B:$B,0),MATCH("Contribution to %Ch in Real GDP from ""S+L G""",HaverPull!$B$1:$XZ$1,0))</f>
        <v>0.2</v>
      </c>
      <c r="G29" s="54">
        <f ca="1">INDEX(Calculations!$A:$GV,MATCH("Contribution of Consumption Growth to Real GDP",Calculations!B$1:B$71,0),MATCH($A29,Calculations!A$9:GV$9))</f>
        <v>-0.38647276970671846</v>
      </c>
    </row>
    <row r="30" spans="1:16" x14ac:dyDescent="0.25">
      <c r="A30" s="53">
        <f>INDEX(Calculations!$9:$9, , ROW()+121)</f>
        <v>39172</v>
      </c>
      <c r="B30" s="54">
        <f ca="1">INDEX(Calculations!$1:$80, MATCH("Fiscal_Impact", Calculations!$B:$B, 0), MATCH(Fiscal_impact_042718!$A30, Calculations!$9:$9, 0))</f>
        <v>-0.19241227468730299</v>
      </c>
      <c r="C30" s="55">
        <f>INDEX(Calculations!$1:$80, MATCH("RecessionDummy", Calculations!$B:$B, 0), MATCH(Fiscal_impact_042718!$A30, Calculations!$9:$9, 0))</f>
        <v>0</v>
      </c>
      <c r="D30" s="54">
        <f ca="1">INDEX(Calculations!$1:$80, MATCH("Fiscal_Impact_bars", Calculations!$B:$B, 0), MATCH(Fiscal_impact_042718!$A30, Calculations!$9:$9, 0))</f>
        <v>-0.45783740851353716</v>
      </c>
      <c r="E30" s="54">
        <f>INDEX(HaverPull!$B:$XZ,MATCH($A30,HaverPull!$B:$B,0),MATCH("Contribution to %Ch in Real GDP from ""Federal G""",HaverPull!$B$1:$XZ$1,0))</f>
        <v>-0.39</v>
      </c>
      <c r="F30" s="54">
        <f>INDEX(HaverPull!$B:$XZ,MATCH($A30,HaverPull!$B:$B,0),MATCH("Contribution to %Ch in Real GDP from ""S+L G""",HaverPull!$B$1:$XZ$1,0))</f>
        <v>0.23</v>
      </c>
      <c r="G30" s="54">
        <f ca="1">INDEX(Calculations!$A:$GV,MATCH("Contribution of Consumption Growth to Real GDP",Calculations!B$1:B$71,0),MATCH($A30,Calculations!A$9:GV$9))</f>
        <v>-0.29783740851353718</v>
      </c>
    </row>
    <row r="31" spans="1:16" x14ac:dyDescent="0.25">
      <c r="A31" s="53">
        <f>INDEX(Calculations!$9:$9, , ROW()+121)</f>
        <v>39263</v>
      </c>
      <c r="B31" s="54">
        <f ca="1">INDEX(Calculations!$1:$80, MATCH("Fiscal_Impact", Calculations!$B:$B, 0), MATCH(Fiscal_impact_042718!$A31, Calculations!$9:$9, 0))</f>
        <v>-3.5871447839165141E-2</v>
      </c>
      <c r="C31" s="55">
        <f>INDEX(Calculations!$1:$80, MATCH("RecessionDummy", Calculations!$B:$B, 0), MATCH(Fiscal_impact_042718!$A31, Calculations!$9:$9, 0))</f>
        <v>0</v>
      </c>
      <c r="D31" s="54">
        <f ca="1">INDEX(Calculations!$1:$80, MATCH("Fiscal_Impact_bars", Calculations!$B:$B, 0), MATCH(Fiscal_impact_042718!$A31, Calculations!$9:$9, 0))</f>
        <v>0.30683154929235584</v>
      </c>
      <c r="E31" s="54">
        <f>INDEX(HaverPull!$B:$XZ,MATCH($A31,HaverPull!$B:$B,0),MATCH("Contribution to %Ch in Real GDP from ""Federal G""",HaverPull!$B$1:$XZ$1,0))</f>
        <v>0.46</v>
      </c>
      <c r="F31" s="54">
        <f>INDEX(HaverPull!$B:$XZ,MATCH($A31,HaverPull!$B:$B,0),MATCH("Contribution to %Ch in Real GDP from ""S+L G""",HaverPull!$B$1:$XZ$1,0))</f>
        <v>0.2</v>
      </c>
      <c r="G31" s="54">
        <f ca="1">INDEX(Calculations!$A:$GV,MATCH("Contribution of Consumption Growth to Real GDP",Calculations!B$1:B$71,0),MATCH($A31,Calculations!A$9:GV$9))</f>
        <v>-0.35316845070764419</v>
      </c>
    </row>
    <row r="32" spans="1:16" x14ac:dyDescent="0.25">
      <c r="A32" s="53">
        <f>INDEX(Calculations!$9:$9, , ROW()+121)</f>
        <v>39355</v>
      </c>
      <c r="B32" s="54">
        <f ca="1">INDEX(Calculations!$1:$80, MATCH("Fiscal_Impact", Calculations!$B:$B, 0), MATCH(Fiscal_impact_042718!$A32, Calculations!$9:$9, 0))</f>
        <v>9.6429143533644596E-2</v>
      </c>
      <c r="C32" s="55">
        <f>INDEX(Calculations!$1:$80, MATCH("RecessionDummy", Calculations!$B:$B, 0), MATCH(Fiscal_impact_042718!$A32, Calculations!$9:$9, 0))</f>
        <v>0</v>
      </c>
      <c r="D32" s="54">
        <f ca="1">INDEX(Calculations!$1:$80, MATCH("Fiscal_Impact_bars", Calculations!$B:$B, 0), MATCH(Fiscal_impact_042718!$A32, Calculations!$9:$9, 0))</f>
        <v>0.41319520306247814</v>
      </c>
      <c r="E32" s="54">
        <f>INDEX(HaverPull!$B:$XZ,MATCH($A32,HaverPull!$B:$B,0),MATCH("Contribution to %Ch in Real GDP from ""Federal G""",HaverPull!$B$1:$XZ$1,0))</f>
        <v>0.55000000000000004</v>
      </c>
      <c r="F32" s="54">
        <f>INDEX(HaverPull!$B:$XZ,MATCH($A32,HaverPull!$B:$B,0),MATCH("Contribution to %Ch in Real GDP from ""S+L G""",HaverPull!$B$1:$XZ$1,0))</f>
        <v>0.01</v>
      </c>
      <c r="G32" s="54">
        <f ca="1">INDEX(Calculations!$A:$GV,MATCH("Contribution of Consumption Growth to Real GDP",Calculations!B$1:B$71,0),MATCH($A32,Calculations!A$9:GV$9))</f>
        <v>-0.14680479693752194</v>
      </c>
    </row>
    <row r="33" spans="1:7" x14ac:dyDescent="0.25">
      <c r="A33" s="53">
        <f>INDEX(Calculations!$9:$9, , ROW()+121)</f>
        <v>39447</v>
      </c>
      <c r="B33" s="54">
        <f ca="1">INDEX(Calculations!$1:$80, MATCH("Fiscal_Impact", Calculations!$B:$B, 0), MATCH(Fiscal_impact_042718!$A33, Calculations!$9:$9, 0))</f>
        <v>0.1569259566203357</v>
      </c>
      <c r="C33" s="55">
        <f>INDEX(Calculations!$1:$80, MATCH("RecessionDummy", Calculations!$B:$B, 0), MATCH(Fiscal_impact_042718!$A33, Calculations!$9:$9, 0))</f>
        <v>0</v>
      </c>
      <c r="D33" s="54">
        <f ca="1">INDEX(Calculations!$1:$80, MATCH("Fiscal_Impact_bars", Calculations!$B:$B, 0), MATCH(Fiscal_impact_042718!$A33, Calculations!$9:$9, 0))</f>
        <v>0.36551448264004605</v>
      </c>
      <c r="E33" s="54">
        <f>INDEX(HaverPull!$B:$XZ,MATCH($A33,HaverPull!$B:$B,0),MATCH("Contribution to %Ch in Real GDP from ""Federal G""",HaverPull!$B$1:$XZ$1,0))</f>
        <v>0.16</v>
      </c>
      <c r="F33" s="54">
        <f>INDEX(HaverPull!$B:$XZ,MATCH($A33,HaverPull!$B:$B,0),MATCH("Contribution to %Ch in Real GDP from ""S+L G""",HaverPull!$B$1:$XZ$1,0))</f>
        <v>0.15</v>
      </c>
      <c r="G33" s="54">
        <f ca="1">INDEX(Calculations!$A:$GV,MATCH("Contribution of Consumption Growth to Real GDP",Calculations!B$1:B$71,0),MATCH($A33,Calculations!A$9:GV$9))</f>
        <v>5.5514482640046048E-2</v>
      </c>
    </row>
    <row r="34" spans="1:7" x14ac:dyDescent="0.25">
      <c r="A34" s="53">
        <f>INDEX(Calculations!$9:$9, , ROW()+121)</f>
        <v>39538</v>
      </c>
      <c r="B34" s="54">
        <f ca="1">INDEX(Calculations!$1:$80, MATCH("Fiscal_Impact", Calculations!$B:$B, 0), MATCH(Fiscal_impact_042718!$A34, Calculations!$9:$9, 0))</f>
        <v>0.36606180894782625</v>
      </c>
      <c r="C34" s="55">
        <f>INDEX(Calculations!$1:$80, MATCH("RecessionDummy", Calculations!$B:$B, 0), MATCH(Fiscal_impact_042718!$A34, Calculations!$9:$9, 0))</f>
        <v>1</v>
      </c>
      <c r="D34" s="54">
        <f ca="1">INDEX(Calculations!$1:$80, MATCH("Fiscal_Impact_bars", Calculations!$B:$B, 0), MATCH(Fiscal_impact_042718!$A34, Calculations!$9:$9, 0))</f>
        <v>0.37870600079642486</v>
      </c>
      <c r="E34" s="54">
        <f>INDEX(HaverPull!$B:$XZ,MATCH($A34,HaverPull!$B:$B,0),MATCH("Contribution to %Ch in Real GDP from ""Federal G""",HaverPull!$B$1:$XZ$1,0))</f>
        <v>0.47</v>
      </c>
      <c r="F34" s="54">
        <f>INDEX(HaverPull!$B:$XZ,MATCH($A34,HaverPull!$B:$B,0),MATCH("Contribution to %Ch in Real GDP from ""S+L G""",HaverPull!$B$1:$XZ$1,0))</f>
        <v>-0.15</v>
      </c>
      <c r="G34" s="54">
        <f ca="1">INDEX(Calculations!$A:$GV,MATCH("Contribution of Consumption Growth to Real GDP",Calculations!B$1:B$71,0),MATCH($A34,Calculations!A$9:GV$9))</f>
        <v>5.870600079642483E-2</v>
      </c>
    </row>
    <row r="35" spans="1:7" x14ac:dyDescent="0.25">
      <c r="A35" s="53">
        <f>INDEX(Calculations!$9:$9, , ROW()+121)</f>
        <v>39629</v>
      </c>
      <c r="B35" s="54">
        <f ca="1">INDEX(Calculations!$1:$80, MATCH("Fiscal_Impact", Calculations!$B:$B, 0), MATCH(Fiscal_impact_042718!$A35, Calculations!$9:$9, 0))</f>
        <v>0.98744133331774009</v>
      </c>
      <c r="C35" s="55">
        <f>INDEX(Calculations!$1:$80, MATCH("RecessionDummy", Calculations!$B:$B, 0), MATCH(Fiscal_impact_042718!$A35, Calculations!$9:$9, 0))</f>
        <v>1</v>
      </c>
      <c r="D35" s="54">
        <f ca="1">INDEX(Calculations!$1:$80, MATCH("Fiscal_Impact_bars", Calculations!$B:$B, 0), MATCH(Fiscal_impact_042718!$A35, Calculations!$9:$9, 0))</f>
        <v>2.7923496467720113</v>
      </c>
      <c r="E35" s="54">
        <f>INDEX(HaverPull!$B:$XZ,MATCH($A35,HaverPull!$B:$B,0),MATCH("Contribution to %Ch in Real GDP from ""Federal G""",HaverPull!$B$1:$XZ$1,0))</f>
        <v>0.56000000000000005</v>
      </c>
      <c r="F35" s="54">
        <f>INDEX(HaverPull!$B:$XZ,MATCH($A35,HaverPull!$B:$B,0),MATCH("Contribution to %Ch in Real GDP from ""S+L G""",HaverPull!$B$1:$XZ$1,0))</f>
        <v>7.0000000000000007E-2</v>
      </c>
      <c r="G35" s="54">
        <f ca="1">INDEX(Calculations!$A:$GV,MATCH("Contribution of Consumption Growth to Real GDP",Calculations!B$1:B$71,0),MATCH($A35,Calculations!A$9:GV$9))</f>
        <v>2.1723496467720111</v>
      </c>
    </row>
    <row r="36" spans="1:7" x14ac:dyDescent="0.25">
      <c r="A36" s="53">
        <f>INDEX(Calculations!$9:$9, , ROW()+121)</f>
        <v>39721</v>
      </c>
      <c r="B36" s="54">
        <f ca="1">INDEX(Calculations!$1:$80, MATCH("Fiscal_Impact", Calculations!$B:$B, 0), MATCH(Fiscal_impact_042718!$A36, Calculations!$9:$9, 0))</f>
        <v>1.3886903526417678</v>
      </c>
      <c r="C36" s="55">
        <f>INDEX(Calculations!$1:$80, MATCH("RecessionDummy", Calculations!$B:$B, 0), MATCH(Fiscal_impact_042718!$A36, Calculations!$9:$9, 0))</f>
        <v>1</v>
      </c>
      <c r="D36" s="54">
        <f ca="1">INDEX(Calculations!$1:$80, MATCH("Fiscal_Impact_bars", Calculations!$B:$B, 0), MATCH(Fiscal_impact_042718!$A36, Calculations!$9:$9, 0))</f>
        <v>2.0181912803585886</v>
      </c>
      <c r="E36" s="54">
        <f>INDEX(HaverPull!$B:$XZ,MATCH($A36,HaverPull!$B:$B,0),MATCH("Contribution to %Ch in Real GDP from ""Federal G""",HaverPull!$B$1:$XZ$1,0))</f>
        <v>0.91</v>
      </c>
      <c r="F36" s="54">
        <f>INDEX(HaverPull!$B:$XZ,MATCH($A36,HaverPull!$B:$B,0),MATCH("Contribution to %Ch in Real GDP from ""S+L G""",HaverPull!$B$1:$XZ$1,0))</f>
        <v>0.22</v>
      </c>
      <c r="G36" s="54">
        <f ca="1">INDEX(Calculations!$A:$GV,MATCH("Contribution of Consumption Growth to Real GDP",Calculations!B$1:B$71,0),MATCH($A36,Calculations!A$9:GV$9))</f>
        <v>0.88819128035858885</v>
      </c>
    </row>
    <row r="37" spans="1:7" x14ac:dyDescent="0.25">
      <c r="A37" s="53">
        <f>INDEX(Calculations!$9:$9, , ROW()+121)</f>
        <v>39813</v>
      </c>
      <c r="B37" s="54">
        <f ca="1">INDEX(Calculations!$1:$80, MATCH("Fiscal_Impact", Calculations!$B:$B, 0), MATCH(Fiscal_impact_042718!$A37, Calculations!$9:$9, 0))</f>
        <v>1.6171019645826699</v>
      </c>
      <c r="C37" s="55">
        <f>INDEX(Calculations!$1:$80, MATCH("RecessionDummy", Calculations!$B:$B, 0), MATCH(Fiscal_impact_042718!$A37, Calculations!$9:$9, 0))</f>
        <v>1</v>
      </c>
      <c r="D37" s="54">
        <f ca="1">INDEX(Calculations!$1:$80, MATCH("Fiscal_Impact_bars", Calculations!$B:$B, 0), MATCH(Fiscal_impact_042718!$A37, Calculations!$9:$9, 0))</f>
        <v>1.2791609304036549</v>
      </c>
      <c r="E37" s="54">
        <f>INDEX(HaverPull!$B:$XZ,MATCH($A37,HaverPull!$B:$B,0),MATCH("Contribution to %Ch in Real GDP from ""Federal G""",HaverPull!$B$1:$XZ$1,0))</f>
        <v>0.56000000000000005</v>
      </c>
      <c r="F37" s="54">
        <f>INDEX(HaverPull!$B:$XZ,MATCH($A37,HaverPull!$B:$B,0),MATCH("Contribution to %Ch in Real GDP from ""S+L G""",HaverPull!$B$1:$XZ$1,0))</f>
        <v>0</v>
      </c>
      <c r="G37" s="54">
        <f ca="1">INDEX(Calculations!$A:$GV,MATCH("Contribution of Consumption Growth to Real GDP",Calculations!B$1:B$71,0),MATCH($A37,Calculations!A$9:GV$9))</f>
        <v>0.71916093040365481</v>
      </c>
    </row>
    <row r="38" spans="1:7" x14ac:dyDescent="0.25">
      <c r="A38" s="53">
        <f>INDEX(Calculations!$9:$9, , ROW()+121)</f>
        <v>39903</v>
      </c>
      <c r="B38" s="54">
        <f ca="1">INDEX(Calculations!$1:$80, MATCH("Fiscal_Impact", Calculations!$B:$B, 0), MATCH(Fiscal_impact_042718!$A38, Calculations!$9:$9, 0))</f>
        <v>2.1625954478134792</v>
      </c>
      <c r="C38" s="55">
        <f>INDEX(Calculations!$1:$80, MATCH("RecessionDummy", Calculations!$B:$B, 0), MATCH(Fiscal_impact_042718!$A38, Calculations!$9:$9, 0))</f>
        <v>1</v>
      </c>
      <c r="D38" s="54">
        <f ca="1">INDEX(Calculations!$1:$80, MATCH("Fiscal_Impact_bars", Calculations!$B:$B, 0), MATCH(Fiscal_impact_042718!$A38, Calculations!$9:$9, 0))</f>
        <v>2.5606799337196624</v>
      </c>
      <c r="E38" s="54">
        <f>INDEX(HaverPull!$B:$XZ,MATCH($A38,HaverPull!$B:$B,0),MATCH("Contribution to %Ch in Real GDP from ""Federal G""",HaverPull!$B$1:$XZ$1,0))</f>
        <v>-0.24</v>
      </c>
      <c r="F38" s="54">
        <f>INDEX(HaverPull!$B:$XZ,MATCH($A38,HaverPull!$B:$B,0),MATCH("Contribution to %Ch in Real GDP from ""S+L G""",HaverPull!$B$1:$XZ$1,0))</f>
        <v>0.39</v>
      </c>
      <c r="G38" s="54">
        <f ca="1">INDEX(Calculations!$A:$GV,MATCH("Contribution of Consumption Growth to Real GDP",Calculations!B$1:B$71,0),MATCH($A38,Calculations!A$9:GV$9))</f>
        <v>2.4106799337196625</v>
      </c>
    </row>
    <row r="39" spans="1:7" x14ac:dyDescent="0.25">
      <c r="A39" s="53">
        <f>INDEX(Calculations!$9:$9, , ROW()+121)</f>
        <v>39994</v>
      </c>
      <c r="B39" s="54">
        <f ca="1">INDEX(Calculations!$1:$80, MATCH("Fiscal_Impact", Calculations!$B:$B, 0), MATCH(Fiscal_impact_042718!$A39, Calculations!$9:$9, 0))</f>
        <v>2.2241732102894671</v>
      </c>
      <c r="C39" s="55">
        <f>INDEX(Calculations!$1:$80, MATCH("RecessionDummy", Calculations!$B:$B, 0), MATCH(Fiscal_impact_042718!$A39, Calculations!$9:$9, 0))</f>
        <v>1</v>
      </c>
      <c r="D39" s="54">
        <f ca="1">INDEX(Calculations!$1:$80, MATCH("Fiscal_Impact_bars", Calculations!$B:$B, 0), MATCH(Fiscal_impact_042718!$A39, Calculations!$9:$9, 0))</f>
        <v>3.0386606966759637</v>
      </c>
      <c r="E39" s="54">
        <f>INDEX(HaverPull!$B:$XZ,MATCH($A39,HaverPull!$B:$B,0),MATCH("Contribution to %Ch in Real GDP from ""Federal G""",HaverPull!$B$1:$XZ$1,0))</f>
        <v>1.0900000000000001</v>
      </c>
      <c r="F39" s="54">
        <f>INDEX(HaverPull!$B:$XZ,MATCH($A39,HaverPull!$B:$B,0),MATCH("Contribution to %Ch in Real GDP from ""S+L G""",HaverPull!$B$1:$XZ$1,0))</f>
        <v>0.47</v>
      </c>
      <c r="G39" s="54">
        <f ca="1">INDEX(Calculations!$A:$GV,MATCH("Contribution of Consumption Growth to Real GDP",Calculations!B$1:B$71,0),MATCH($A39,Calculations!A$9:GV$9))</f>
        <v>1.4786606966759637</v>
      </c>
    </row>
    <row r="40" spans="1:7" x14ac:dyDescent="0.25">
      <c r="A40" s="53">
        <f>INDEX(Calculations!$9:$9, , ROW()+121)</f>
        <v>40086</v>
      </c>
      <c r="B40" s="54">
        <f ca="1">INDEX(Calculations!$1:$80, MATCH("Fiscal_Impact", Calculations!$B:$B, 0), MATCH(Fiscal_impact_042718!$A40, Calculations!$9:$9, 0))</f>
        <v>2.4520086666560612</v>
      </c>
      <c r="C40" s="55">
        <f>INDEX(Calculations!$1:$80, MATCH("RecessionDummy", Calculations!$B:$B, 0), MATCH(Fiscal_impact_042718!$A40, Calculations!$9:$9, 0))</f>
        <v>0</v>
      </c>
      <c r="D40" s="54">
        <f ca="1">INDEX(Calculations!$1:$80, MATCH("Fiscal_Impact_bars", Calculations!$B:$B, 0), MATCH(Fiscal_impact_042718!$A40, Calculations!$9:$9, 0))</f>
        <v>2.9295331058249632</v>
      </c>
      <c r="E40" s="54">
        <f>INDEX(HaverPull!$B:$XZ,MATCH($A40,HaverPull!$B:$B,0),MATCH("Contribution to %Ch in Real GDP from ""Federal G""",HaverPull!$B$1:$XZ$1,0))</f>
        <v>0.47</v>
      </c>
      <c r="F40" s="54">
        <f>INDEX(HaverPull!$B:$XZ,MATCH($A40,HaverPull!$B:$B,0),MATCH("Contribution to %Ch in Real GDP from ""S+L G""",HaverPull!$B$1:$XZ$1,0))</f>
        <v>0.01</v>
      </c>
      <c r="G40" s="54">
        <f ca="1">INDEX(Calculations!$A:$GV,MATCH("Contribution of Consumption Growth to Real GDP",Calculations!B$1:B$71,0),MATCH($A40,Calculations!A$9:GV$9))</f>
        <v>2.4495331058249632</v>
      </c>
    </row>
    <row r="41" spans="1:7" x14ac:dyDescent="0.25">
      <c r="A41" s="53">
        <f>INDEX(Calculations!$9:$9, , ROW()+121)</f>
        <v>40178</v>
      </c>
      <c r="B41" s="54">
        <f ca="1">INDEX(Calculations!$1:$80, MATCH("Fiscal_Impact", Calculations!$B:$B, 0), MATCH(Fiscal_impact_042718!$A41, Calculations!$9:$9, 0))</f>
        <v>2.6702504346044376</v>
      </c>
      <c r="C41" s="55">
        <f>INDEX(Calculations!$1:$80, MATCH("RecessionDummy", Calculations!$B:$B, 0), MATCH(Fiscal_impact_042718!$A41, Calculations!$9:$9, 0))</f>
        <v>0</v>
      </c>
      <c r="D41" s="54">
        <f ca="1">INDEX(Calculations!$1:$80, MATCH("Fiscal_Impact_bars", Calculations!$B:$B, 0), MATCH(Fiscal_impact_042718!$A41, Calculations!$9:$9, 0))</f>
        <v>2.1521280021971614</v>
      </c>
      <c r="E41" s="54">
        <f>INDEX(HaverPull!$B:$XZ,MATCH($A41,HaverPull!$B:$B,0),MATCH("Contribution to %Ch in Real GDP from ""Federal G""",HaverPull!$B$1:$XZ$1,0))</f>
        <v>0.02</v>
      </c>
      <c r="F41" s="54">
        <f>INDEX(HaverPull!$B:$XZ,MATCH($A41,HaverPull!$B:$B,0),MATCH("Contribution to %Ch in Real GDP from ""S+L G""",HaverPull!$B$1:$XZ$1,0))</f>
        <v>-0.19</v>
      </c>
      <c r="G41" s="54">
        <f ca="1">INDEX(Calculations!$A:$GV,MATCH("Contribution of Consumption Growth to Real GDP",Calculations!B$1:B$71,0),MATCH($A41,Calculations!A$9:GV$9))</f>
        <v>2.3221280021971613</v>
      </c>
    </row>
    <row r="42" spans="1:7" x14ac:dyDescent="0.25">
      <c r="A42" s="53">
        <f>INDEX(Calculations!$9:$9, , ROW()+121)</f>
        <v>40268</v>
      </c>
      <c r="B42" s="54">
        <f ca="1">INDEX(Calculations!$1:$80, MATCH("Fiscal_Impact", Calculations!$B:$B, 0), MATCH(Fiscal_impact_042718!$A42, Calculations!$9:$9, 0))</f>
        <v>2.4236258997122313</v>
      </c>
      <c r="C42" s="55">
        <f>INDEX(Calculations!$1:$80, MATCH("RecessionDummy", Calculations!$B:$B, 0), MATCH(Fiscal_impact_042718!$A42, Calculations!$9:$9, 0))</f>
        <v>0</v>
      </c>
      <c r="D42" s="54">
        <f ca="1">INDEX(Calculations!$1:$80, MATCH("Fiscal_Impact_bars", Calculations!$B:$B, 0), MATCH(Fiscal_impact_042718!$A42, Calculations!$9:$9, 0))</f>
        <v>1.5741817941508369</v>
      </c>
      <c r="E42" s="54">
        <f>INDEX(HaverPull!$B:$XZ,MATCH($A42,HaverPull!$B:$B,0),MATCH("Contribution to %Ch in Real GDP from ""Federal G""",HaverPull!$B$1:$XZ$1,0))</f>
        <v>0.32</v>
      </c>
      <c r="F42" s="54">
        <f>INDEX(HaverPull!$B:$XZ,MATCH($A42,HaverPull!$B:$B,0),MATCH("Contribution to %Ch in Real GDP from ""S+L G""",HaverPull!$B$1:$XZ$1,0))</f>
        <v>-0.95</v>
      </c>
      <c r="G42" s="54">
        <f ca="1">INDEX(Calculations!$A:$GV,MATCH("Contribution of Consumption Growth to Real GDP",Calculations!B$1:B$71,0),MATCH($A42,Calculations!A$9:GV$9))</f>
        <v>2.2041817941508368</v>
      </c>
    </row>
    <row r="43" spans="1:7" x14ac:dyDescent="0.25">
      <c r="A43" s="53">
        <f>INDEX(Calculations!$9:$9, , ROW()+121)</f>
        <v>40359</v>
      </c>
      <c r="B43" s="54">
        <f ca="1">INDEX(Calculations!$1:$80, MATCH("Fiscal_Impact", Calculations!$B:$B, 0), MATCH(Fiscal_impact_042718!$A43, Calculations!$9:$9, 0))</f>
        <v>2.1428255801294496</v>
      </c>
      <c r="C43" s="55">
        <f>INDEX(Calculations!$1:$80, MATCH("RecessionDummy", Calculations!$B:$B, 0), MATCH(Fiscal_impact_042718!$A43, Calculations!$9:$9, 0))</f>
        <v>0</v>
      </c>
      <c r="D43" s="54">
        <f ca="1">INDEX(Calculations!$1:$80, MATCH("Fiscal_Impact_bars", Calculations!$B:$B, 0), MATCH(Fiscal_impact_042718!$A43, Calculations!$9:$9, 0))</f>
        <v>1.9154594183448355</v>
      </c>
      <c r="E43" s="54">
        <f>INDEX(HaverPull!$B:$XZ,MATCH($A43,HaverPull!$B:$B,0),MATCH("Contribution to %Ch in Real GDP from ""Federal G""",HaverPull!$B$1:$XZ$1,0))</f>
        <v>0.71</v>
      </c>
      <c r="F43" s="54">
        <f>INDEX(HaverPull!$B:$XZ,MATCH($A43,HaverPull!$B:$B,0),MATCH("Contribution to %Ch in Real GDP from ""S+L G""",HaverPull!$B$1:$XZ$1,0))</f>
        <v>-0.1</v>
      </c>
      <c r="G43" s="54">
        <f ca="1">INDEX(Calculations!$A:$GV,MATCH("Contribution of Consumption Growth to Real GDP",Calculations!B$1:B$71,0),MATCH($A43,Calculations!A$9:GV$9))</f>
        <v>1.3054594183448356</v>
      </c>
    </row>
    <row r="44" spans="1:7" x14ac:dyDescent="0.25">
      <c r="A44" s="53">
        <f>INDEX(Calculations!$9:$9, , ROW()+121)</f>
        <v>40451</v>
      </c>
      <c r="B44" s="54">
        <f ca="1">INDEX(Calculations!$1:$80, MATCH("Fiscal_Impact", Calculations!$B:$B, 0), MATCH(Fiscal_impact_042718!$A44, Calculations!$9:$9, 0))</f>
        <v>1.7051909459763424</v>
      </c>
      <c r="C44" s="55">
        <f>INDEX(Calculations!$1:$80, MATCH("RecessionDummy", Calculations!$B:$B, 0), MATCH(Fiscal_impact_042718!$A44, Calculations!$9:$9, 0))</f>
        <v>0</v>
      </c>
      <c r="D44" s="54">
        <f ca="1">INDEX(Calculations!$1:$80, MATCH("Fiscal_Impact_bars", Calculations!$B:$B, 0), MATCH(Fiscal_impact_042718!$A44, Calculations!$9:$9, 0))</f>
        <v>1.178994569212535</v>
      </c>
      <c r="E44" s="54">
        <f>INDEX(HaverPull!$B:$XZ,MATCH($A44,HaverPull!$B:$B,0),MATCH("Contribution to %Ch in Real GDP from ""Federal G""",HaverPull!$B$1:$XZ$1,0))</f>
        <v>0.32</v>
      </c>
      <c r="F44" s="54">
        <f>INDEX(HaverPull!$B:$XZ,MATCH($A44,HaverPull!$B:$B,0),MATCH("Contribution to %Ch in Real GDP from ""S+L G""",HaverPull!$B$1:$XZ$1,0))</f>
        <v>-0.39</v>
      </c>
      <c r="G44" s="54">
        <f ca="1">INDEX(Calculations!$A:$GV,MATCH("Contribution of Consumption Growth to Real GDP",Calculations!B$1:B$71,0),MATCH($A44,Calculations!A$9:GV$9))</f>
        <v>1.248994569212535</v>
      </c>
    </row>
    <row r="45" spans="1:7" x14ac:dyDescent="0.25">
      <c r="A45" s="53">
        <f>INDEX(Calculations!$9:$9, , ROW()+121)</f>
        <v>40543</v>
      </c>
      <c r="B45" s="54">
        <f ca="1">INDEX(Calculations!$1:$80, MATCH("Fiscal_Impact", Calculations!$B:$B, 0), MATCH(Fiscal_impact_042718!$A45, Calculations!$9:$9, 0))</f>
        <v>1.2064363972032999</v>
      </c>
      <c r="C45" s="55">
        <f>INDEX(Calculations!$1:$80, MATCH("RecessionDummy", Calculations!$B:$B, 0), MATCH(Fiscal_impact_042718!$A45, Calculations!$9:$9, 0))</f>
        <v>0</v>
      </c>
      <c r="D45" s="54">
        <f ca="1">INDEX(Calculations!$1:$80, MATCH("Fiscal_Impact_bars", Calculations!$B:$B, 0), MATCH(Fiscal_impact_042718!$A45, Calculations!$9:$9, 0))</f>
        <v>0.15710980710499201</v>
      </c>
      <c r="E45" s="54">
        <f>INDEX(HaverPull!$B:$XZ,MATCH($A45,HaverPull!$B:$B,0),MATCH("Contribution to %Ch in Real GDP from ""Federal G""",HaverPull!$B$1:$XZ$1,0))</f>
        <v>-0.23</v>
      </c>
      <c r="F45" s="54">
        <f>INDEX(HaverPull!$B:$XZ,MATCH($A45,HaverPull!$B:$B,0),MATCH("Contribution to %Ch in Real GDP from ""S+L G""",HaverPull!$B$1:$XZ$1,0))</f>
        <v>-0.63</v>
      </c>
      <c r="G45" s="54">
        <f ca="1">INDEX(Calculations!$A:$GV,MATCH("Contribution of Consumption Growth to Real GDP",Calculations!B$1:B$71,0),MATCH($A45,Calculations!A$9:GV$9))</f>
        <v>1.027109807104992</v>
      </c>
    </row>
    <row r="46" spans="1:7" x14ac:dyDescent="0.25">
      <c r="A46" s="53">
        <f>INDEX(Calculations!$9:$9, , ROW()+121)</f>
        <v>40633</v>
      </c>
      <c r="B46" s="54">
        <f ca="1">INDEX(Calculations!$1:$80, MATCH("Fiscal_Impact", Calculations!$B:$B, 0), MATCH(Fiscal_impact_042718!$A46, Calculations!$9:$9, 0))</f>
        <v>0.34875358184314526</v>
      </c>
      <c r="C46" s="55">
        <f>INDEX(Calculations!$1:$80, MATCH("RecessionDummy", Calculations!$B:$B, 0), MATCH(Fiscal_impact_042718!$A46, Calculations!$9:$9, 0))</f>
        <v>0</v>
      </c>
      <c r="D46" s="54">
        <f ca="1">INDEX(Calculations!$1:$80, MATCH("Fiscal_Impact_bars", Calculations!$B:$B, 0), MATCH(Fiscal_impact_042718!$A46, Calculations!$9:$9, 0))</f>
        <v>-1.8565494672897815</v>
      </c>
      <c r="E46" s="54">
        <f>INDEX(HaverPull!$B:$XZ,MATCH($A46,HaverPull!$B:$B,0),MATCH("Contribution to %Ch in Real GDP from ""Federal G""",HaverPull!$B$1:$XZ$1,0))</f>
        <v>-0.95</v>
      </c>
      <c r="F46" s="54">
        <f>INDEX(HaverPull!$B:$XZ,MATCH($A46,HaverPull!$B:$B,0),MATCH("Contribution to %Ch in Real GDP from ""S+L G""",HaverPull!$B$1:$XZ$1,0))</f>
        <v>-0.65</v>
      </c>
      <c r="G46" s="54">
        <f ca="1">INDEX(Calculations!$A:$GV,MATCH("Contribution of Consumption Growth to Real GDP",Calculations!B$1:B$71,0),MATCH($A46,Calculations!A$9:GV$9))</f>
        <v>-0.25654946728978151</v>
      </c>
    </row>
    <row r="47" spans="1:7" x14ac:dyDescent="0.25">
      <c r="A47" s="53">
        <f>INDEX(Calculations!$9:$9, , ROW()+121)</f>
        <v>40724</v>
      </c>
      <c r="B47" s="54">
        <f ca="1">INDEX(Calculations!$1:$80, MATCH("Fiscal_Impact", Calculations!$B:$B, 0), MATCH(Fiscal_impact_042718!$A47, Calculations!$9:$9, 0))</f>
        <v>-0.26418103886456701</v>
      </c>
      <c r="C47" s="55">
        <f>INDEX(Calculations!$1:$80, MATCH("RecessionDummy", Calculations!$B:$B, 0), MATCH(Fiscal_impact_042718!$A47, Calculations!$9:$9, 0))</f>
        <v>0</v>
      </c>
      <c r="D47" s="54">
        <f ca="1">INDEX(Calculations!$1:$80, MATCH("Fiscal_Impact_bars", Calculations!$B:$B, 0), MATCH(Fiscal_impact_042718!$A47, Calculations!$9:$9, 0))</f>
        <v>-0.53627906448601348</v>
      </c>
      <c r="E47" s="54">
        <f>INDEX(HaverPull!$B:$XZ,MATCH($A47,HaverPull!$B:$B,0),MATCH("Contribution to %Ch in Real GDP from ""Federal G""",HaverPull!$B$1:$XZ$1,0))</f>
        <v>0.14000000000000001</v>
      </c>
      <c r="F47" s="54">
        <f>INDEX(HaverPull!$B:$XZ,MATCH($A47,HaverPull!$B:$B,0),MATCH("Contribution to %Ch in Real GDP from ""S+L G""",HaverPull!$B$1:$XZ$1,0))</f>
        <v>-0.22</v>
      </c>
      <c r="G47" s="54">
        <f ca="1">INDEX(Calculations!$A:$GV,MATCH("Contribution of Consumption Growth to Real GDP",Calculations!B$1:B$71,0),MATCH($A47,Calculations!A$9:GV$9))</f>
        <v>-0.45627906448601346</v>
      </c>
    </row>
    <row r="48" spans="1:7" x14ac:dyDescent="0.25">
      <c r="A48" s="53">
        <f>INDEX(Calculations!$9:$9, , ROW()+121)</f>
        <v>40816</v>
      </c>
      <c r="B48" s="54">
        <f ca="1">INDEX(Calculations!$1:$80, MATCH("Fiscal_Impact", Calculations!$B:$B, 0), MATCH(Fiscal_impact_042718!$A48, Calculations!$9:$9, 0))</f>
        <v>-0.84489866953424053</v>
      </c>
      <c r="C48" s="55">
        <f>INDEX(Calculations!$1:$80, MATCH("RecessionDummy", Calculations!$B:$B, 0), MATCH(Fiscal_impact_042718!$A48, Calculations!$9:$9, 0))</f>
        <v>0</v>
      </c>
      <c r="D48" s="54">
        <f ca="1">INDEX(Calculations!$1:$80, MATCH("Fiscal_Impact_bars", Calculations!$B:$B, 0), MATCH(Fiscal_impact_042718!$A48, Calculations!$9:$9, 0))</f>
        <v>-1.1438759534661593</v>
      </c>
      <c r="E48" s="54">
        <f>INDEX(HaverPull!$B:$XZ,MATCH($A48,HaverPull!$B:$B,0),MATCH("Contribution to %Ch in Real GDP from ""Federal G""",HaverPull!$B$1:$XZ$1,0))</f>
        <v>-0.35</v>
      </c>
      <c r="F48" s="54">
        <f>INDEX(HaverPull!$B:$XZ,MATCH($A48,HaverPull!$B:$B,0),MATCH("Contribution to %Ch in Real GDP from ""S+L G""",HaverPull!$B$1:$XZ$1,0))</f>
        <v>-0.17</v>
      </c>
      <c r="G48" s="54">
        <f ca="1">INDEX(Calculations!$A:$GV,MATCH("Contribution of Consumption Growth to Real GDP",Calculations!B$1:B$71,0),MATCH($A48,Calculations!A$9:GV$9))</f>
        <v>-0.62387595346615921</v>
      </c>
    </row>
    <row r="49" spans="1:7" x14ac:dyDescent="0.25">
      <c r="A49" s="53">
        <f>INDEX(Calculations!$9:$9, , ROW()+121)</f>
        <v>40908</v>
      </c>
      <c r="B49" s="54">
        <f ca="1">INDEX(Calculations!$1:$80, MATCH("Fiscal_Impact", Calculations!$B:$B, 0), MATCH(Fiscal_impact_042718!$A49, Calculations!$9:$9, 0))</f>
        <v>-1.1318374806301932</v>
      </c>
      <c r="C49" s="55">
        <f>INDEX(Calculations!$1:$80, MATCH("RecessionDummy", Calculations!$B:$B, 0), MATCH(Fiscal_impact_042718!$A49, Calculations!$9:$9, 0))</f>
        <v>0</v>
      </c>
      <c r="D49" s="54">
        <f ca="1">INDEX(Calculations!$1:$80, MATCH("Fiscal_Impact_bars", Calculations!$B:$B, 0), MATCH(Fiscal_impact_042718!$A49, Calculations!$9:$9, 0))</f>
        <v>-0.99064543727881849</v>
      </c>
      <c r="E49" s="54">
        <f>INDEX(HaverPull!$B:$XZ,MATCH($A49,HaverPull!$B:$B,0),MATCH("Contribution to %Ch in Real GDP from ""Federal G""",HaverPull!$B$1:$XZ$1,0))</f>
        <v>-0.21</v>
      </c>
      <c r="F49" s="54">
        <f>INDEX(HaverPull!$B:$XZ,MATCH($A49,HaverPull!$B:$B,0),MATCH("Contribution to %Ch in Real GDP from ""S+L G""",HaverPull!$B$1:$XZ$1,0))</f>
        <v>-0.1</v>
      </c>
      <c r="G49" s="54">
        <f ca="1">INDEX(Calculations!$A:$GV,MATCH("Contribution of Consumption Growth to Real GDP",Calculations!B$1:B$71,0),MATCH($A49,Calculations!A$9:GV$9))</f>
        <v>-0.68064543727881854</v>
      </c>
    </row>
    <row r="50" spans="1:7" x14ac:dyDescent="0.25">
      <c r="A50" s="53">
        <f>INDEX(Calculations!$9:$9, , ROW()+121)</f>
        <v>40999</v>
      </c>
      <c r="B50" s="54">
        <f ca="1">INDEX(Calculations!$1:$80, MATCH("Fiscal_Impact", Calculations!$B:$B, 0), MATCH(Fiscal_impact_042718!$A50, Calculations!$9:$9, 0))</f>
        <v>-0.96341050816847096</v>
      </c>
      <c r="C50" s="55">
        <f>INDEX(Calculations!$1:$80, MATCH("RecessionDummy", Calculations!$B:$B, 0), MATCH(Fiscal_impact_042718!$A50, Calculations!$9:$9, 0))</f>
        <v>0</v>
      </c>
      <c r="D50" s="54">
        <f ca="1">INDEX(Calculations!$1:$80, MATCH("Fiscal_Impact_bars", Calculations!$B:$B, 0), MATCH(Fiscal_impact_042718!$A50, Calculations!$9:$9, 0))</f>
        <v>-1.1828415774428922</v>
      </c>
      <c r="E50" s="54">
        <f>INDEX(HaverPull!$B:$XZ,MATCH($A50,HaverPull!$B:$B,0),MATCH("Contribution to %Ch in Real GDP from ""Federal G""",HaverPull!$B$1:$XZ$1,0))</f>
        <v>-0.03</v>
      </c>
      <c r="F50" s="54">
        <f>INDEX(HaverPull!$B:$XZ,MATCH($A50,HaverPull!$B:$B,0),MATCH("Contribution to %Ch in Real GDP from ""S+L G""",HaverPull!$B$1:$XZ$1,0))</f>
        <v>-0.36</v>
      </c>
      <c r="G50" s="54">
        <f ca="1">INDEX(Calculations!$A:$GV,MATCH("Contribution of Consumption Growth to Real GDP",Calculations!B$1:B$71,0),MATCH($A50,Calculations!A$9:GV$9))</f>
        <v>-0.78284157744289218</v>
      </c>
    </row>
    <row r="51" spans="1:7" x14ac:dyDescent="0.25">
      <c r="A51" s="53">
        <f>INDEX(Calculations!$9:$9, , ROW()+121)</f>
        <v>41090</v>
      </c>
      <c r="B51" s="54">
        <f ca="1">INDEX(Calculations!$1:$80, MATCH("Fiscal_Impact", Calculations!$B:$B, 0), MATCH(Fiscal_impact_042718!$A51, Calculations!$9:$9, 0))</f>
        <v>-1.0790108282856412</v>
      </c>
      <c r="C51" s="55">
        <f>INDEX(Calculations!$1:$80, MATCH("RecessionDummy", Calculations!$B:$B, 0), MATCH(Fiscal_impact_042718!$A51, Calculations!$9:$9, 0))</f>
        <v>0</v>
      </c>
      <c r="D51" s="54">
        <f ca="1">INDEX(Calculations!$1:$80, MATCH("Fiscal_Impact_bars", Calculations!$B:$B, 0), MATCH(Fiscal_impact_042718!$A51, Calculations!$9:$9, 0))</f>
        <v>-0.99868034495469393</v>
      </c>
      <c r="E51" s="54">
        <f>INDEX(HaverPull!$B:$XZ,MATCH($A51,HaverPull!$B:$B,0),MATCH("Contribution to %Ch in Real GDP from ""Federal G""",HaverPull!$B$1:$XZ$1,0))</f>
        <v>-0.24</v>
      </c>
      <c r="F51" s="54">
        <f>INDEX(HaverPull!$B:$XZ,MATCH($A51,HaverPull!$B:$B,0),MATCH("Contribution to %Ch in Real GDP from ""S+L G""",HaverPull!$B$1:$XZ$1,0))</f>
        <v>-0.14000000000000001</v>
      </c>
      <c r="G51" s="54">
        <f ca="1">INDEX(Calculations!$A:$GV,MATCH("Contribution of Consumption Growth to Real GDP",Calculations!B$1:B$71,0),MATCH($A51,Calculations!A$9:GV$9))</f>
        <v>-0.60868034495469392</v>
      </c>
    </row>
    <row r="52" spans="1:7" x14ac:dyDescent="0.25">
      <c r="A52" s="53">
        <f>INDEX(Calculations!$9:$9, , ROW()+121)</f>
        <v>41182</v>
      </c>
      <c r="B52" s="54">
        <f ca="1">INDEX(Calculations!$1:$80, MATCH("Fiscal_Impact", Calculations!$B:$B, 0), MATCH(Fiscal_impact_042718!$A52, Calculations!$9:$9, 0))</f>
        <v>-0.95528241383656276</v>
      </c>
      <c r="C52" s="55">
        <f>INDEX(Calculations!$1:$80, MATCH("RecessionDummy", Calculations!$B:$B, 0), MATCH(Fiscal_impact_042718!$A52, Calculations!$9:$9, 0))</f>
        <v>0</v>
      </c>
      <c r="D52" s="54">
        <f ca="1">INDEX(Calculations!$1:$80, MATCH("Fiscal_Impact_bars", Calculations!$B:$B, 0), MATCH(Fiscal_impact_042718!$A52, Calculations!$9:$9, 0))</f>
        <v>-0.64896229566984642</v>
      </c>
      <c r="E52" s="54">
        <f>INDEX(HaverPull!$B:$XZ,MATCH($A52,HaverPull!$B:$B,0),MATCH("Contribution to %Ch in Real GDP from ""Federal G""",HaverPull!$B$1:$XZ$1,0))</f>
        <v>0.04</v>
      </c>
      <c r="F52" s="54">
        <f>INDEX(HaverPull!$B:$XZ,MATCH($A52,HaverPull!$B:$B,0),MATCH("Contribution to %Ch in Real GDP from ""S+L G""",HaverPull!$B$1:$XZ$1,0))</f>
        <v>-0.26</v>
      </c>
      <c r="G52" s="54">
        <f ca="1">INDEX(Calculations!$A:$GV,MATCH("Contribution of Consumption Growth to Real GDP",Calculations!B$1:B$71,0),MATCH($A52,Calculations!A$9:GV$9))</f>
        <v>-0.42896229566984639</v>
      </c>
    </row>
    <row r="53" spans="1:7" x14ac:dyDescent="0.25">
      <c r="A53" s="53">
        <f>INDEX(Calculations!$9:$9, , ROW()+121)</f>
        <v>41274</v>
      </c>
      <c r="B53" s="54">
        <f ca="1">INDEX(Calculations!$1:$80, MATCH("Fiscal_Impact", Calculations!$B:$B, 0), MATCH(Fiscal_impact_042718!$A53, Calculations!$9:$9, 0))</f>
        <v>-1.0242574642914284</v>
      </c>
      <c r="C53" s="55">
        <f>INDEX(Calculations!$1:$80, MATCH("RecessionDummy", Calculations!$B:$B, 0), MATCH(Fiscal_impact_042718!$A53, Calculations!$9:$9, 0))</f>
        <v>0</v>
      </c>
      <c r="D53" s="54">
        <f ca="1">INDEX(Calculations!$1:$80, MATCH("Fiscal_Impact_bars", Calculations!$B:$B, 0), MATCH(Fiscal_impact_042718!$A53, Calculations!$9:$9, 0))</f>
        <v>-1.2665456390982812</v>
      </c>
      <c r="E53" s="54">
        <f>INDEX(HaverPull!$B:$XZ,MATCH($A53,HaverPull!$B:$B,0),MATCH("Contribution to %Ch in Real GDP from ""Federal G""",HaverPull!$B$1:$XZ$1,0))</f>
        <v>-0.45</v>
      </c>
      <c r="F53" s="54">
        <f>INDEX(HaverPull!$B:$XZ,MATCH($A53,HaverPull!$B:$B,0),MATCH("Contribution to %Ch in Real GDP from ""S+L G""",HaverPull!$B$1:$XZ$1,0))</f>
        <v>-0.3</v>
      </c>
      <c r="G53" s="54">
        <f ca="1">INDEX(Calculations!$A:$GV,MATCH("Contribution of Consumption Growth to Real GDP",Calculations!B$1:B$71,0),MATCH($A53,Calculations!A$9:GV$9))</f>
        <v>-0.51654563909828122</v>
      </c>
    </row>
    <row r="54" spans="1:7" x14ac:dyDescent="0.25">
      <c r="A54" s="53">
        <f>INDEX(Calculations!$9:$9, , ROW()+121)</f>
        <v>41364</v>
      </c>
      <c r="B54" s="54">
        <f ca="1">INDEX(Calculations!$1:$80, MATCH("Fiscal_Impact", Calculations!$B:$B, 0), MATCH(Fiscal_impact_042718!$A54, Calculations!$9:$9, 0))</f>
        <v>-1.1463098254253639</v>
      </c>
      <c r="C54" s="55">
        <f>INDEX(Calculations!$1:$80, MATCH("RecessionDummy", Calculations!$B:$B, 0), MATCH(Fiscal_impact_042718!$A54, Calculations!$9:$9, 0))</f>
        <v>0</v>
      </c>
      <c r="D54" s="54">
        <f ca="1">INDEX(Calculations!$1:$80, MATCH("Fiscal_Impact_bars", Calculations!$B:$B, 0), MATCH(Fiscal_impact_042718!$A54, Calculations!$9:$9, 0))</f>
        <v>-1.6710510219786339</v>
      </c>
      <c r="E54" s="54">
        <f>INDEX(HaverPull!$B:$XZ,MATCH($A54,HaverPull!$B:$B,0),MATCH("Contribution to %Ch in Real GDP from ""Federal G""",HaverPull!$B$1:$XZ$1,0))</f>
        <v>-0.86</v>
      </c>
      <c r="F54" s="54">
        <f>INDEX(HaverPull!$B:$XZ,MATCH($A54,HaverPull!$B:$B,0),MATCH("Contribution to %Ch in Real GDP from ""S+L G""",HaverPull!$B$1:$XZ$1,0))</f>
        <v>0.02</v>
      </c>
      <c r="G54" s="54">
        <f ca="1">INDEX(Calculations!$A:$GV,MATCH("Contribution of Consumption Growth to Real GDP",Calculations!B$1:B$71,0),MATCH($A54,Calculations!A$9:GV$9))</f>
        <v>-0.84105102197863391</v>
      </c>
    </row>
    <row r="55" spans="1:7" x14ac:dyDescent="0.25">
      <c r="A55" s="53">
        <f>INDEX(Calculations!$9:$9, , ROW()+121)</f>
        <v>41455</v>
      </c>
      <c r="B55" s="54">
        <f ca="1">INDEX(Calculations!$1:$80, MATCH("Fiscal_Impact", Calculations!$B:$B, 0), MATCH(Fiscal_impact_042718!$A55, Calculations!$9:$9, 0))</f>
        <v>-1.2046362985219579</v>
      </c>
      <c r="C55" s="55">
        <f>INDEX(Calculations!$1:$80, MATCH("RecessionDummy", Calculations!$B:$B, 0), MATCH(Fiscal_impact_042718!$A55, Calculations!$9:$9, 0))</f>
        <v>0</v>
      </c>
      <c r="D55" s="54">
        <f ca="1">INDEX(Calculations!$1:$80, MATCH("Fiscal_Impact_bars", Calculations!$B:$B, 0), MATCH(Fiscal_impact_042718!$A55, Calculations!$9:$9, 0))</f>
        <v>-1.2319862373410702</v>
      </c>
      <c r="E55" s="54">
        <f>INDEX(HaverPull!$B:$XZ,MATCH($A55,HaverPull!$B:$B,0),MATCH("Contribution to %Ch in Real GDP from ""Federal G""",HaverPull!$B$1:$XZ$1,0))</f>
        <v>-0.41</v>
      </c>
      <c r="F55" s="54">
        <f>INDEX(HaverPull!$B:$XZ,MATCH($A55,HaverPull!$B:$B,0),MATCH("Contribution to %Ch in Real GDP from ""S+L G""",HaverPull!$B$1:$XZ$1,0))</f>
        <v>0.03</v>
      </c>
      <c r="G55" s="54">
        <f ca="1">INDEX(Calculations!$A:$GV,MATCH("Contribution of Consumption Growth to Real GDP",Calculations!B$1:B$71,0),MATCH($A55,Calculations!A$9:GV$9))</f>
        <v>-0.86198623734107016</v>
      </c>
    </row>
    <row r="56" spans="1:7" x14ac:dyDescent="0.25">
      <c r="A56" s="53">
        <f>INDEX(Calculations!$9:$9, , ROW()+121)</f>
        <v>41547</v>
      </c>
      <c r="B56" s="54">
        <f ca="1">INDEX(Calculations!$1:$80, MATCH("Fiscal_Impact", Calculations!$B:$B, 0), MATCH(Fiscal_impact_042718!$A56, Calculations!$9:$9, 0))</f>
        <v>-1.2381713660940719</v>
      </c>
      <c r="C56" s="55">
        <f>INDEX(Calculations!$1:$80, MATCH("RecessionDummy", Calculations!$B:$B, 0), MATCH(Fiscal_impact_042718!$A56, Calculations!$9:$9, 0))</f>
        <v>0</v>
      </c>
      <c r="D56" s="54">
        <f ca="1">INDEX(Calculations!$1:$80, MATCH("Fiscal_Impact_bars", Calculations!$B:$B, 0), MATCH(Fiscal_impact_042718!$A56, Calculations!$9:$9, 0))</f>
        <v>-0.78310256595830219</v>
      </c>
      <c r="E56" s="54">
        <f>INDEX(HaverPull!$B:$XZ,MATCH($A56,HaverPull!$B:$B,0),MATCH("Contribution to %Ch in Real GDP from ""Federal G""",HaverPull!$B$1:$XZ$1,0))</f>
        <v>-0.39</v>
      </c>
      <c r="F56" s="54">
        <f>INDEX(HaverPull!$B:$XZ,MATCH($A56,HaverPull!$B:$B,0),MATCH("Contribution to %Ch in Real GDP from ""S+L G""",HaverPull!$B$1:$XZ$1,0))</f>
        <v>0.01</v>
      </c>
      <c r="G56" s="54">
        <f ca="1">INDEX(Calculations!$A:$GV,MATCH("Contribution of Consumption Growth to Real GDP",Calculations!B$1:B$71,0),MATCH($A56,Calculations!A$9:GV$9))</f>
        <v>-0.41310256595830214</v>
      </c>
    </row>
    <row r="57" spans="1:7" x14ac:dyDescent="0.25">
      <c r="A57" s="53">
        <f>INDEX(Calculations!$9:$9, , ROW()+121)</f>
        <v>41639</v>
      </c>
      <c r="B57" s="54">
        <f ca="1">INDEX(Calculations!$1:$80, MATCH("Fiscal_Impact", Calculations!$B:$B, 0), MATCH(Fiscal_impact_042718!$A57, Calculations!$9:$9, 0))</f>
        <v>-1.1666257934698181</v>
      </c>
      <c r="C57" s="55">
        <f>INDEX(Calculations!$1:$80, MATCH("RecessionDummy", Calculations!$B:$B, 0), MATCH(Fiscal_impact_042718!$A57, Calculations!$9:$9, 0))</f>
        <v>0</v>
      </c>
      <c r="D57" s="54">
        <f ca="1">INDEX(Calculations!$1:$80, MATCH("Fiscal_Impact_bars", Calculations!$B:$B, 0), MATCH(Fiscal_impact_042718!$A57, Calculations!$9:$9, 0))</f>
        <v>-0.98036334860126684</v>
      </c>
      <c r="E57" s="54">
        <f>INDEX(HaverPull!$B:$XZ,MATCH($A57,HaverPull!$B:$B,0),MATCH("Contribution to %Ch in Real GDP from ""Federal G""",HaverPull!$B$1:$XZ$1,0))</f>
        <v>-0.42</v>
      </c>
      <c r="F57" s="54">
        <f>INDEX(HaverPull!$B:$XZ,MATCH($A57,HaverPull!$B:$B,0),MATCH("Contribution to %Ch in Real GDP from ""S+L G""",HaverPull!$B$1:$XZ$1,0))</f>
        <v>-0.11</v>
      </c>
      <c r="G57" s="54">
        <f ca="1">INDEX(Calculations!$A:$GV,MATCH("Contribution of Consumption Growth to Real GDP",Calculations!B$1:B$71,0),MATCH($A57,Calculations!A$9:GV$9))</f>
        <v>-0.45036334860126687</v>
      </c>
    </row>
    <row r="58" spans="1:7" x14ac:dyDescent="0.25">
      <c r="A58" s="53">
        <f>INDEX(Calculations!$9:$9, , ROW()+121)</f>
        <v>41729</v>
      </c>
      <c r="B58" s="54">
        <f ca="1">INDEX(Calculations!$1:$80, MATCH("Fiscal_Impact", Calculations!$B:$B, 0), MATCH(Fiscal_impact_042718!$A58, Calculations!$9:$9, 0))</f>
        <v>-0.92587990406803677</v>
      </c>
      <c r="C58" s="55">
        <f>INDEX(Calculations!$1:$80, MATCH("RecessionDummy", Calculations!$B:$B, 0), MATCH(Fiscal_impact_042718!$A58, Calculations!$9:$9, 0))</f>
        <v>0</v>
      </c>
      <c r="D58" s="54">
        <f ca="1">INDEX(Calculations!$1:$80, MATCH("Fiscal_Impact_bars", Calculations!$B:$B, 0), MATCH(Fiscal_impact_042718!$A58, Calculations!$9:$9, 0))</f>
        <v>-0.70806746437150803</v>
      </c>
      <c r="E58" s="54">
        <f>INDEX(HaverPull!$B:$XZ,MATCH($A58,HaverPull!$B:$B,0),MATCH("Contribution to %Ch in Real GDP from ""Federal G""",HaverPull!$B$1:$XZ$1,0))</f>
        <v>-0.03</v>
      </c>
      <c r="F58" s="54">
        <f>INDEX(HaverPull!$B:$XZ,MATCH($A58,HaverPull!$B:$B,0),MATCH("Contribution to %Ch in Real GDP from ""S+L G""",HaverPull!$B$1:$XZ$1,0))</f>
        <v>-0.09</v>
      </c>
      <c r="G58" s="54">
        <f ca="1">INDEX(Calculations!$A:$GV,MATCH("Contribution of Consumption Growth to Real GDP",Calculations!B$1:B$71,0),MATCH($A58,Calculations!A$9:GV$9))</f>
        <v>-0.59806746437150804</v>
      </c>
    </row>
    <row r="59" spans="1:7" x14ac:dyDescent="0.25">
      <c r="A59" s="53">
        <f>INDEX(Calculations!$9:$9, , ROW()+121)</f>
        <v>41820</v>
      </c>
      <c r="B59" s="54">
        <f ca="1">INDEX(Calculations!$1:$80, MATCH("Fiscal_Impact", Calculations!$B:$B, 0), MATCH(Fiscal_impact_042718!$A59, Calculations!$9:$9, 0))</f>
        <v>-0.6656451664968398</v>
      </c>
      <c r="C59" s="55">
        <f>INDEX(Calculations!$1:$80, MATCH("RecessionDummy", Calculations!$B:$B, 0), MATCH(Fiscal_impact_042718!$A59, Calculations!$9:$9, 0))</f>
        <v>0</v>
      </c>
      <c r="D59" s="54">
        <f ca="1">INDEX(Calculations!$1:$80, MATCH("Fiscal_Impact_bars", Calculations!$B:$B, 0), MATCH(Fiscal_impact_042718!$A59, Calculations!$9:$9, 0))</f>
        <v>-0.19104728705628188</v>
      </c>
      <c r="E59" s="54">
        <f>INDEX(HaverPull!$B:$XZ,MATCH($A59,HaverPull!$B:$B,0),MATCH("Contribution to %Ch in Real GDP from ""Federal G""",HaverPull!$B$1:$XZ$1,0))</f>
        <v>-0.11</v>
      </c>
      <c r="F59" s="54">
        <f>INDEX(HaverPull!$B:$XZ,MATCH($A59,HaverPull!$B:$B,0),MATCH("Contribution to %Ch in Real GDP from ""S+L G""",HaverPull!$B$1:$XZ$1,0))</f>
        <v>0.31</v>
      </c>
      <c r="G59" s="54">
        <f ca="1">INDEX(Calculations!$A:$GV,MATCH("Contribution of Consumption Growth to Real GDP",Calculations!B$1:B$71,0),MATCH($A59,Calculations!A$9:GV$9))</f>
        <v>-0.39104728705628189</v>
      </c>
    </row>
    <row r="60" spans="1:7" x14ac:dyDescent="0.25">
      <c r="A60" s="53">
        <f>INDEX(Calculations!$9:$9, , ROW()+121)</f>
        <v>41912</v>
      </c>
      <c r="B60" s="54">
        <f ca="1">INDEX(Calculations!$1:$80, MATCH("Fiscal_Impact", Calculations!$B:$B, 0), MATCH(Fiscal_impact_042718!$A60, Calculations!$9:$9, 0))</f>
        <v>-0.44899561469127514</v>
      </c>
      <c r="C60" s="55">
        <f>INDEX(Calculations!$1:$80, MATCH("RecessionDummy", Calculations!$B:$B, 0), MATCH(Fiscal_impact_042718!$A60, Calculations!$9:$9, 0))</f>
        <v>0</v>
      </c>
      <c r="D60" s="54">
        <f ca="1">INDEX(Calculations!$1:$80, MATCH("Fiscal_Impact_bars", Calculations!$B:$B, 0), MATCH(Fiscal_impact_042718!$A60, Calculations!$9:$9, 0))</f>
        <v>8.3495641263956144E-2</v>
      </c>
      <c r="E60" s="54">
        <f>INDEX(HaverPull!$B:$XZ,MATCH($A60,HaverPull!$B:$B,0),MATCH("Contribution to %Ch in Real GDP from ""Federal G""",HaverPull!$B$1:$XZ$1,0))</f>
        <v>0.22</v>
      </c>
      <c r="F60" s="54">
        <f>INDEX(HaverPull!$B:$XZ,MATCH($A60,HaverPull!$B:$B,0),MATCH("Contribution to %Ch in Real GDP from ""S+L G""",HaverPull!$B$1:$XZ$1,0))</f>
        <v>0.17</v>
      </c>
      <c r="G60" s="54">
        <f ca="1">INDEX(Calculations!$A:$GV,MATCH("Contribution of Consumption Growth to Real GDP",Calculations!B$1:B$71,0),MATCH($A60,Calculations!A$9:GV$9))</f>
        <v>-0.30650435873604387</v>
      </c>
    </row>
    <row r="61" spans="1:7" x14ac:dyDescent="0.25">
      <c r="A61" s="53">
        <f>INDEX(Calculations!$9:$9, , ROW()+121)</f>
        <v>42004</v>
      </c>
      <c r="B61" s="54">
        <f ca="1">INDEX(Calculations!$1:$80, MATCH("Fiscal_Impact", Calculations!$B:$B, 0), MATCH(Fiscal_impact_042718!$A61, Calculations!$9:$9, 0))</f>
        <v>-0.28573567892797985</v>
      </c>
      <c r="C61" s="55">
        <f>INDEX(Calculations!$1:$80, MATCH("RecessionDummy", Calculations!$B:$B, 0), MATCH(Fiscal_impact_042718!$A61, Calculations!$9:$9, 0))</f>
        <v>0</v>
      </c>
      <c r="D61" s="54">
        <f ca="1">INDEX(Calculations!$1:$80, MATCH("Fiscal_Impact_bars", Calculations!$B:$B, 0), MATCH(Fiscal_impact_042718!$A61, Calculations!$9:$9, 0))</f>
        <v>-0.32732360554808565</v>
      </c>
      <c r="E61" s="54">
        <f>INDEX(HaverPull!$B:$XZ,MATCH($A61,HaverPull!$B:$B,0),MATCH("Contribution to %Ch in Real GDP from ""Federal G""",HaverPull!$B$1:$XZ$1,0))</f>
        <v>-0.4</v>
      </c>
      <c r="F61" s="54">
        <f>INDEX(HaverPull!$B:$XZ,MATCH($A61,HaverPull!$B:$B,0),MATCH("Contribution to %Ch in Real GDP from ""S+L G""",HaverPull!$B$1:$XZ$1,0))</f>
        <v>0.28000000000000003</v>
      </c>
      <c r="G61" s="54">
        <f ca="1">INDEX(Calculations!$A:$GV,MATCH("Contribution of Consumption Growth to Real GDP",Calculations!B$1:B$71,0),MATCH($A61,Calculations!A$9:GV$9))</f>
        <v>-0.21732360554808566</v>
      </c>
    </row>
    <row r="62" spans="1:7" x14ac:dyDescent="0.25">
      <c r="A62" s="53">
        <f>INDEX(Calculations!$9:$9, , ROW()+121)</f>
        <v>42094</v>
      </c>
      <c r="B62" s="54">
        <f ca="1">INDEX(Calculations!$1:$80, MATCH("Fiscal_Impact", Calculations!$B:$B, 0), MATCH(Fiscal_impact_042718!$A62, Calculations!$9:$9, 0))</f>
        <v>-4.7958077572838861E-2</v>
      </c>
      <c r="C62" s="55">
        <f>INDEX(Calculations!$1:$80, MATCH("RecessionDummy", Calculations!$B:$B, 0), MATCH(Fiscal_impact_042718!$A62, Calculations!$9:$9, 0))</f>
        <v>0</v>
      </c>
      <c r="D62" s="54">
        <f ca="1">INDEX(Calculations!$1:$80, MATCH("Fiscal_Impact_bars", Calculations!$B:$B, 0), MATCH(Fiscal_impact_042718!$A62, Calculations!$9:$9, 0))</f>
        <v>0.24304294104905594</v>
      </c>
      <c r="E62" s="54">
        <f>INDEX(HaverPull!$B:$XZ,MATCH($A62,HaverPull!$B:$B,0),MATCH("Contribution to %Ch in Real GDP from ""Federal G""",HaverPull!$B$1:$XZ$1,0))</f>
        <v>0.11</v>
      </c>
      <c r="F62" s="54">
        <f>INDEX(HaverPull!$B:$XZ,MATCH($A62,HaverPull!$B:$B,0),MATCH("Contribution to %Ch in Real GDP from ""S+L G""",HaverPull!$B$1:$XZ$1,0))</f>
        <v>0.17</v>
      </c>
      <c r="G62" s="54">
        <f ca="1">INDEX(Calculations!$A:$GV,MATCH("Contribution of Consumption Growth to Real GDP",Calculations!B$1:B$71,0),MATCH($A62,Calculations!A$9:GV$9))</f>
        <v>-2.695705895094409E-2</v>
      </c>
    </row>
    <row r="63" spans="1:7" x14ac:dyDescent="0.25">
      <c r="A63" s="53">
        <f>INDEX(Calculations!$9:$9, , ROW()+121)</f>
        <v>42185</v>
      </c>
      <c r="B63" s="54">
        <f ca="1">INDEX(Calculations!$1:$80, MATCH("Fiscal_Impact", Calculations!$B:$B, 0), MATCH(Fiscal_impact_042718!$A63, Calculations!$9:$9, 0))</f>
        <v>0.14702002722759669</v>
      </c>
      <c r="C63" s="55">
        <f>INDEX(Calculations!$1:$80, MATCH("RecessionDummy", Calculations!$B:$B, 0), MATCH(Fiscal_impact_042718!$A63, Calculations!$9:$9, 0))</f>
        <v>0</v>
      </c>
      <c r="D63" s="54">
        <f ca="1">INDEX(Calculations!$1:$80, MATCH("Fiscal_Impact_bars", Calculations!$B:$B, 0), MATCH(Fiscal_impact_042718!$A63, Calculations!$9:$9, 0))</f>
        <v>0.58886513214546032</v>
      </c>
      <c r="E63" s="54">
        <f>INDEX(HaverPull!$B:$XZ,MATCH($A63,HaverPull!$B:$B,0),MATCH("Contribution to %Ch in Real GDP from ""Federal G""",HaverPull!$B$1:$XZ$1,0))</f>
        <v>0.12</v>
      </c>
      <c r="F63" s="54">
        <f>INDEX(HaverPull!$B:$XZ,MATCH($A63,HaverPull!$B:$B,0),MATCH("Contribution to %Ch in Real GDP from ""S+L G""",HaverPull!$B$1:$XZ$1,0))</f>
        <v>0.48</v>
      </c>
      <c r="G63" s="54">
        <f ca="1">INDEX(Calculations!$A:$GV,MATCH("Contribution of Consumption Growth to Real GDP",Calculations!B$1:B$71,0),MATCH($A63,Calculations!A$9:GV$9))</f>
        <v>-1.1134867854539611E-2</v>
      </c>
    </row>
    <row r="64" spans="1:7" x14ac:dyDescent="0.25">
      <c r="A64" s="53">
        <f>INDEX(Calculations!$9:$9, , ROW()+121)</f>
        <v>42277</v>
      </c>
      <c r="B64" s="54">
        <f ca="1">INDEX(Calculations!$1:$80, MATCH("Fiscal_Impact", Calculations!$B:$B, 0), MATCH(Fiscal_impact_042718!$A64, Calculations!$9:$9, 0))</f>
        <v>0.17020811659797846</v>
      </c>
      <c r="C64" s="55">
        <f>INDEX(Calculations!$1:$80, MATCH("RecessionDummy", Calculations!$B:$B, 0), MATCH(Fiscal_impact_042718!$A64, Calculations!$9:$9, 0))</f>
        <v>0</v>
      </c>
      <c r="D64" s="54">
        <f ca="1">INDEX(Calculations!$1:$80, MATCH("Fiscal_Impact_bars", Calculations!$B:$B, 0), MATCH(Fiscal_impact_042718!$A64, Calculations!$9:$9, 0))</f>
        <v>0.17624799874548325</v>
      </c>
      <c r="E64" s="54">
        <f>INDEX(HaverPull!$B:$XZ,MATCH($A64,HaverPull!$B:$B,0),MATCH("Contribution to %Ch in Real GDP from ""Federal G""",HaverPull!$B$1:$XZ$1,0))</f>
        <v>-7.0000000000000007E-2</v>
      </c>
      <c r="F64" s="54">
        <f>INDEX(HaverPull!$B:$XZ,MATCH($A64,HaverPull!$B:$B,0),MATCH("Contribution to %Ch in Real GDP from ""S+L G""",HaverPull!$B$1:$XZ$1,0))</f>
        <v>0.28000000000000003</v>
      </c>
      <c r="G64" s="54">
        <f ca="1">INDEX(Calculations!$A:$GV,MATCH("Contribution of Consumption Growth to Real GDP",Calculations!B$1:B$71,0),MATCH($A64,Calculations!A$9:GV$9))</f>
        <v>-3.3752001254516752E-2</v>
      </c>
    </row>
    <row r="65" spans="1:8" x14ac:dyDescent="0.25">
      <c r="A65" s="53">
        <f>INDEX(Calculations!$9:$9, , ROW()+121)</f>
        <v>42369</v>
      </c>
      <c r="B65" s="54">
        <f ca="1">INDEX(Calculations!$1:$80, MATCH("Fiscal_Impact", Calculations!$B:$B, 0), MATCH(Fiscal_impact_042718!$A65, Calculations!$9:$9, 0))</f>
        <v>0.22720544770571147</v>
      </c>
      <c r="C65" s="55">
        <f>INDEX(Calculations!$1:$80, MATCH("RecessionDummy", Calculations!$B:$B, 0), MATCH(Fiscal_impact_042718!$A65, Calculations!$9:$9, 0))</f>
        <v>0</v>
      </c>
      <c r="D65" s="54">
        <f ca="1">INDEX(Calculations!$1:$80, MATCH("Fiscal_Impact_bars", Calculations!$B:$B, 0), MATCH(Fiscal_impact_042718!$A65, Calculations!$9:$9, 0))</f>
        <v>-9.9334281117153658E-2</v>
      </c>
      <c r="E65" s="54">
        <f>INDEX(HaverPull!$B:$XZ,MATCH($A65,HaverPull!$B:$B,0),MATCH("Contribution to %Ch in Real GDP from ""Federal G""",HaverPull!$B$1:$XZ$1,0))</f>
        <v>0.17</v>
      </c>
      <c r="F65" s="54">
        <f>INDEX(HaverPull!$B:$XZ,MATCH($A65,HaverPull!$B:$B,0),MATCH("Contribution to %Ch in Real GDP from ""S+L G""",HaverPull!$B$1:$XZ$1,0))</f>
        <v>-0.12</v>
      </c>
      <c r="G65" s="54">
        <f ca="1">INDEX(Calculations!$A:$GV,MATCH("Contribution of Consumption Growth to Real GDP",Calculations!B$1:B$71,0),MATCH($A65,Calculations!A$9:GV$9))</f>
        <v>-0.14933428111715366</v>
      </c>
    </row>
    <row r="66" spans="1:8" x14ac:dyDescent="0.25">
      <c r="A66" s="53">
        <f>INDEX(Calculations!$9:$9, , ROW()+121)</f>
        <v>42460</v>
      </c>
      <c r="B66" s="54">
        <f ca="1">INDEX(Calculations!$1:$80, MATCH("Fiscal_Impact", Calculations!$B:$B, 0), MATCH(Fiscal_impact_042718!$A66, Calculations!$9:$9, 0))</f>
        <v>0.25027903589697159</v>
      </c>
      <c r="C66" s="55">
        <f>INDEX(Calculations!$1:$80, MATCH("RecessionDummy", Calculations!$B:$B, 0), MATCH(Fiscal_impact_042718!$A66, Calculations!$9:$9, 0))</f>
        <v>0</v>
      </c>
      <c r="D66" s="54">
        <f ca="1">INDEX(Calculations!$1:$80, MATCH("Fiscal_Impact_bars", Calculations!$B:$B, 0), MATCH(Fiscal_impact_042718!$A66, Calculations!$9:$9, 0))</f>
        <v>0.33533729381409649</v>
      </c>
      <c r="E66" s="54">
        <f>INDEX(HaverPull!$B:$XZ,MATCH($A66,HaverPull!$B:$B,0),MATCH("Contribution to %Ch in Real GDP from ""Federal G""",HaverPull!$B$1:$XZ$1,0))</f>
        <v>-0.1</v>
      </c>
      <c r="F66" s="54">
        <f>INDEX(HaverPull!$B:$XZ,MATCH($A66,HaverPull!$B:$B,0),MATCH("Contribution to %Ch in Real GDP from ""S+L G""",HaverPull!$B$1:$XZ$1,0))</f>
        <v>0.42</v>
      </c>
      <c r="G66" s="54">
        <f ca="1">INDEX(Calculations!$A:$GV,MATCH("Contribution of Consumption Growth to Real GDP",Calculations!B$1:B$71,0),MATCH($A66,Calculations!A$9:GV$9))</f>
        <v>1.533729381409646E-2</v>
      </c>
    </row>
    <row r="67" spans="1:8" x14ac:dyDescent="0.25">
      <c r="A67" s="53">
        <f>INDEX(Calculations!$9:$9, , ROW()+121)</f>
        <v>42551</v>
      </c>
      <c r="B67" s="54">
        <f ca="1">INDEX(Calculations!$1:$80, MATCH("Fiscal_Impact", Calculations!$B:$B, 0), MATCH(Fiscal_impact_042718!$A67, Calculations!$9:$9, 0))</f>
        <v>6.8208563987255832E-2</v>
      </c>
      <c r="C67" s="55">
        <f>INDEX(Calculations!$1:$80, MATCH("RecessionDummy", Calculations!$B:$B, 0), MATCH(Fiscal_impact_042718!$A67, Calculations!$9:$9, 0))</f>
        <v>0</v>
      </c>
      <c r="D67" s="54">
        <f ca="1">INDEX(Calculations!$1:$80, MATCH("Fiscal_Impact_bars", Calculations!$B:$B, 0), MATCH(Fiscal_impact_042718!$A67, Calculations!$9:$9, 0))</f>
        <v>-0.13941675549340279</v>
      </c>
      <c r="E67" s="54">
        <f>INDEX(HaverPull!$B:$XZ,MATCH($A67,HaverPull!$B:$B,0),MATCH("Contribution to %Ch in Real GDP from ""Federal G""",HaverPull!$B$1:$XZ$1,0))</f>
        <v>-0.06</v>
      </c>
      <c r="F67" s="54">
        <f>INDEX(HaverPull!$B:$XZ,MATCH($A67,HaverPull!$B:$B,0),MATCH("Contribution to %Ch in Real GDP from ""S+L G""",HaverPull!$B$1:$XZ$1,0))</f>
        <v>-0.11</v>
      </c>
      <c r="G67" s="54">
        <f ca="1">INDEX(Calculations!$A:$GV,MATCH("Contribution of Consumption Growth to Real GDP",Calculations!B$1:B$71,0),MATCH($A67,Calculations!A$9:GV$9))</f>
        <v>2.0583244506597213E-2</v>
      </c>
    </row>
    <row r="68" spans="1:8" x14ac:dyDescent="0.25">
      <c r="A68" s="53">
        <f>INDEX(Calculations!$9:$9, , ROW()+121)</f>
        <v>42643</v>
      </c>
      <c r="B68" s="58">
        <f ca="1">INDEX(Calculations!$1:$80, MATCH("Fiscal_Impact", Calculations!$B:$B, 0), MATCH(Fiscal_impact_042718!$A68, Calculations!$9:$9, 0))</f>
        <v>7.1637118925393997E-3</v>
      </c>
      <c r="C68" s="55">
        <f>INDEX(Calculations!$1:$80, MATCH("RecessionDummy", Calculations!$B:$B, 0), MATCH(Fiscal_impact_042718!$A68, Calculations!$9:$9, 0))</f>
        <v>0</v>
      </c>
      <c r="D68" s="58">
        <f ca="1">INDEX(Calculations!$1:$80, MATCH("Fiscal_Impact_bars", Calculations!$B:$B, 0), MATCH(Fiscal_impact_042718!$A68, Calculations!$9:$9, 0))</f>
        <v>-6.7931409633382456E-2</v>
      </c>
      <c r="E68" s="54">
        <f>INDEX(HaverPull!$B:$XZ,MATCH($A68,HaverPull!$B:$B,0),MATCH("Contribution to %Ch in Real GDP from ""Federal G""",HaverPull!$B$1:$XZ$1,0))</f>
        <v>0.11</v>
      </c>
      <c r="F68" s="54">
        <f>INDEX(HaverPull!$B:$XZ,MATCH($A68,HaverPull!$B:$B,0),MATCH("Contribution to %Ch in Real GDP from ""S+L G""",HaverPull!$B$1:$XZ$1,0))</f>
        <v>-0.02</v>
      </c>
      <c r="G68" s="54">
        <f ca="1">INDEX(Calculations!$A:$GV,MATCH("Contribution of Consumption Growth to Real GDP",Calculations!B$1:B$71,0),MATCH($A68,Calculations!A$9:GV$9))</f>
        <v>-0.15793140963338245</v>
      </c>
    </row>
    <row r="69" spans="1:8" x14ac:dyDescent="0.25">
      <c r="A69" s="53">
        <f>INDEX(Calculations!$9:$9, , ROW()+121)</f>
        <v>42735</v>
      </c>
      <c r="B69" s="58">
        <f ca="1">INDEX(Calculations!$1:$80, MATCH("Fiscal_Impact", Calculations!$B:$B, 0), MATCH(Fiscal_impact_042718!$A69, Calculations!$9:$9, 0))</f>
        <v>5.0005639746829741E-2</v>
      </c>
      <c r="C69" s="55">
        <f>INDEX(Calculations!$1:$80, MATCH("RecessionDummy", Calculations!$B:$B, 0), MATCH(Fiscal_impact_042718!$A69, Calculations!$9:$9, 0))</f>
        <v>0</v>
      </c>
      <c r="D69" s="58">
        <f ca="1">INDEX(Calculations!$1:$80, MATCH("Fiscal_Impact_bars", Calculations!$B:$B, 0), MATCH(Fiscal_impact_042718!$A69, Calculations!$9:$9, 0))</f>
        <v>7.2033430300007723E-2</v>
      </c>
      <c r="E69" s="54">
        <f>INDEX(HaverPull!$B:$XZ,MATCH($A69,HaverPull!$B:$B,0),MATCH("Contribution to %Ch in Real GDP from ""Federal G""",HaverPull!$B$1:$XZ$1,0))</f>
        <v>-0.03</v>
      </c>
      <c r="F69" s="54">
        <f>INDEX(HaverPull!$B:$XZ,MATCH($A69,HaverPull!$B:$B,0),MATCH("Contribution to %Ch in Real GDP from ""S+L G""",HaverPull!$B$1:$XZ$1,0))</f>
        <v>0.06</v>
      </c>
      <c r="G69" s="54">
        <f ca="1">INDEX(Calculations!$A:$GV,MATCH("Contribution of Consumption Growth to Real GDP",Calculations!B$1:B$71,0),MATCH($A69,Calculations!A$9:GV$9))</f>
        <v>4.2033430300007717E-2</v>
      </c>
    </row>
    <row r="70" spans="1:8" x14ac:dyDescent="0.25">
      <c r="A70" s="53">
        <f>INDEX(Calculations!$9:$9, , ROW()+121)</f>
        <v>42825</v>
      </c>
      <c r="B70" s="58">
        <f ca="1">INDEX(Calculations!$1:$80, MATCH("Fiscal_Impact", Calculations!$B:$B, 0), MATCH(Fiscal_impact_042718!$A70, Calculations!$9:$9, 0))</f>
        <v>-3.9625201929108705E-2</v>
      </c>
      <c r="C70" s="55">
        <f>INDEX(Calculations!$1:$80, MATCH("RecessionDummy", Calculations!$B:$B, 0), MATCH(Fiscal_impact_042718!$A70, Calculations!$9:$9, 0))</f>
        <v>0</v>
      </c>
      <c r="D70" s="58">
        <f ca="1">INDEX(Calculations!$1:$80, MATCH("Fiscal_Impact_bars", Calculations!$B:$B, 0), MATCH(Fiscal_impact_042718!$A70, Calculations!$9:$9, 0))</f>
        <v>-2.318607288965728E-2</v>
      </c>
      <c r="E70" s="54">
        <f>INDEX(HaverPull!$B:$XZ,MATCH($A70,HaverPull!$B:$B,0),MATCH("Contribution to %Ch in Real GDP from ""Federal G""",HaverPull!$B$1:$XZ$1,0))</f>
        <v>-0.16</v>
      </c>
      <c r="F70" s="54">
        <f>INDEX(HaverPull!$B:$XZ,MATCH($A70,HaverPull!$B:$B,0),MATCH("Contribution to %Ch in Real GDP from ""S+L G""",HaverPull!$B$1:$XZ$1,0))</f>
        <v>0.05</v>
      </c>
      <c r="G70" s="54">
        <f ca="1">INDEX(Calculations!$A:$GV,MATCH("Contribution of Consumption Growth to Real GDP",Calculations!B$1:B$71,0),MATCH($A70,Calculations!A$9:GV$9))</f>
        <v>8.681392711034272E-2</v>
      </c>
    </row>
    <row r="71" spans="1:8" x14ac:dyDescent="0.25">
      <c r="A71" s="53">
        <f>INDEX(Calculations!$9:$9, , ROW()+121)</f>
        <v>42916</v>
      </c>
      <c r="B71" s="58">
        <f ca="1">INDEX(Calculations!$1:$80, MATCH("Fiscal_Impact", Calculations!$B:$B, 0), MATCH(Fiscal_impact_042718!$A71, Calculations!$9:$9, 0))</f>
        <v>-2.5246394743902046E-3</v>
      </c>
      <c r="C71" s="55">
        <f>INDEX(Calculations!$1:$80, MATCH("RecessionDummy", Calculations!$B:$B, 0), MATCH(Fiscal_impact_042718!$A71, Calculations!$9:$9, 0))</f>
        <v>0</v>
      </c>
      <c r="D71" s="58">
        <f ca="1">INDEX(Calculations!$1:$80, MATCH("Fiscal_Impact_bars", Calculations!$B:$B, 0), MATCH(Fiscal_impact_042718!$A71, Calculations!$9:$9, 0))</f>
        <v>8.9854943254711953E-3</v>
      </c>
      <c r="E71" s="54">
        <f>INDEX(HaverPull!$B:$XZ,MATCH($A71,HaverPull!$B:$B,0),MATCH("Contribution to %Ch in Real GDP from ""Federal G""",HaverPull!$B$1:$XZ$1,0))</f>
        <v>0.13</v>
      </c>
      <c r="F71" s="54">
        <f>INDEX(HaverPull!$B:$XZ,MATCH($A71,HaverPull!$B:$B,0),MATCH("Contribution to %Ch in Real GDP from ""S+L G""",HaverPull!$B$1:$XZ$1,0))</f>
        <v>-0.16</v>
      </c>
      <c r="G71" s="54">
        <f ca="1">INDEX(Calculations!$A:$GV,MATCH("Contribution of Consumption Growth to Real GDP",Calculations!B$1:B$71,0),MATCH($A71,Calculations!A$9:GV$9))</f>
        <v>3.8985494325471194E-2</v>
      </c>
    </row>
    <row r="72" spans="1:8" x14ac:dyDescent="0.25">
      <c r="A72" s="53">
        <f>INDEX(Calculations!$9:$9, , ROW()+121)</f>
        <v>43008</v>
      </c>
      <c r="B72" s="58">
        <f ca="1">INDEX(Calculations!$1:$80, MATCH("Fiscal_Impact", Calculations!$B:$B, 0), MATCH(Fiscal_impact_042718!$A72, Calculations!$9:$9, 0))</f>
        <v>3.9188145425349555E-2</v>
      </c>
      <c r="C72" s="55">
        <f>INDEX(Calculations!$1:$80, MATCH("RecessionDummy", Calculations!$B:$B, 0), MATCH(Fiscal_impact_042718!$A72, Calculations!$9:$9, 0))</f>
        <v>0</v>
      </c>
      <c r="D72" s="58">
        <f ca="1">INDEX(Calculations!$1:$80, MATCH("Fiscal_Impact_bars", Calculations!$B:$B, 0), MATCH(Fiscal_impact_042718!$A72, Calculations!$9:$9, 0))</f>
        <v>9.8919729965576575E-2</v>
      </c>
      <c r="E72" s="54">
        <f>INDEX(HaverPull!$B:$XZ,MATCH($A72,HaverPull!$B:$B,0),MATCH("Contribution to %Ch in Real GDP from ""Federal G""",HaverPull!$B$1:$XZ$1,0))</f>
        <v>0.09</v>
      </c>
      <c r="F72" s="54">
        <f>INDEX(HaverPull!$B:$XZ,MATCH($A72,HaverPull!$B:$B,0),MATCH("Contribution to %Ch in Real GDP from ""S+L G""",HaverPull!$B$1:$XZ$1,0))</f>
        <v>0.03</v>
      </c>
      <c r="G72" s="54">
        <f ca="1">INDEX(Calculations!$A:$GV,MATCH("Contribution of Consumption Growth to Real GDP",Calculations!B$1:B$71,0),MATCH($A72,Calculations!A$9:GV$9))</f>
        <v>-2.1080270034423424E-2</v>
      </c>
    </row>
    <row r="73" spans="1:8" x14ac:dyDescent="0.25">
      <c r="A73" s="53">
        <f>INDEX(Calculations!$9:$9, , ROW()+121)</f>
        <v>43100</v>
      </c>
      <c r="B73" s="58">
        <f ca="1">INDEX(Calculations!$1:$80, MATCH("Fiscal_Impact", Calculations!$B:$B, 0), MATCH(Fiscal_impact_042718!$A73, Calculations!$9:$9, 0))</f>
        <v>0.1257731875281998</v>
      </c>
      <c r="C73" s="55">
        <f>INDEX(Calculations!$1:$80, MATCH("RecessionDummy", Calculations!$B:$B, 0), MATCH(Fiscal_impact_042718!$A73, Calculations!$9:$9, 0))</f>
        <v>0</v>
      </c>
      <c r="D73" s="58">
        <f ca="1">INDEX(Calculations!$1:$80, MATCH("Fiscal_Impact_bars", Calculations!$B:$B, 0), MATCH(Fiscal_impact_042718!$A73, Calculations!$9:$9, 0))</f>
        <v>0.41837359871140872</v>
      </c>
      <c r="E73" s="54">
        <f>INDEX(HaverPull!$B:$XZ,MATCH($A73,HaverPull!$B:$B,0),MATCH("Contribution to %Ch in Real GDP from ""Federal G""",HaverPull!$B$1:$XZ$1,0))</f>
        <v>0.2</v>
      </c>
      <c r="F73" s="54">
        <f>INDEX(HaverPull!$B:$XZ,MATCH($A73,HaverPull!$B:$B,0),MATCH("Contribution to %Ch in Real GDP from ""S+L G""",HaverPull!$B$1:$XZ$1,0))</f>
        <v>0.31</v>
      </c>
      <c r="G73" s="54">
        <f ca="1">INDEX(Calculations!$A:$GV,MATCH("Contribution of Consumption Growth to Real GDP",Calculations!B$1:B$71,0),MATCH($A73,Calculations!A$9:GV$9))</f>
        <v>-9.16264012885913E-2</v>
      </c>
      <c r="H73" s="10"/>
    </row>
    <row r="74" spans="1:8" x14ac:dyDescent="0.25">
      <c r="A74" s="53">
        <f>INDEX(Calculations!$9:$9, , ROW()+121)</f>
        <v>43190</v>
      </c>
      <c r="B74" s="58">
        <f ca="1">INDEX(Calculations!$1:$80, MATCH("Fiscal_Impact", Calculations!$B:$B, 0), MATCH(Fiscal_impact_042718!$A74, Calculations!$9:$9, 0))</f>
        <v>0.16875852552577247</v>
      </c>
      <c r="C74" s="55">
        <f>INDEX(Calculations!$1:$80, MATCH("RecessionDummy", Calculations!$B:$B, 0), MATCH(Fiscal_impact_042718!$A74, Calculations!$9:$9, 0))</f>
        <v>0</v>
      </c>
      <c r="D74" s="58">
        <f ca="1">INDEX(Calculations!$1:$80, MATCH("Fiscal_Impact_bars", Calculations!$B:$B, 0), MATCH(Fiscal_impact_042718!$A74, Calculations!$9:$9, 0))</f>
        <v>0.14875527910063352</v>
      </c>
      <c r="E74" s="54">
        <f>INDEX(HaverPull!$B:$XZ,MATCH($A74,HaverPull!$B:$B,0),MATCH("Contribution to %Ch in Real GDP from ""Federal G""",HaverPull!$B$1:$XZ$1,0))</f>
        <v>0.11</v>
      </c>
      <c r="F74" s="54">
        <f>INDEX(HaverPull!$B:$XZ,MATCH($A74,HaverPull!$B:$B,0),MATCH("Contribution to %Ch in Real GDP from ""S+L G""",HaverPull!$B$1:$XZ$1,0))</f>
        <v>0.11</v>
      </c>
      <c r="G74" s="54">
        <f ca="1">INDEX(Calculations!$A:$GV,MATCH("Contribution of Consumption Growth to Real GDP",Calculations!B$1:B$71,0),MATCH($A74,Calculations!A$9:GV$9))</f>
        <v>-7.1244720899366468E-2</v>
      </c>
      <c r="H74" s="69"/>
    </row>
    <row r="75" spans="1:8" x14ac:dyDescent="0.25">
      <c r="A75" s="53"/>
      <c r="B75" s="54"/>
      <c r="C75" s="55"/>
      <c r="D75" s="54"/>
      <c r="E75" s="54"/>
      <c r="F75" s="54"/>
      <c r="G75" s="54"/>
    </row>
    <row r="76" spans="1:8" x14ac:dyDescent="0.25">
      <c r="A76" s="53"/>
      <c r="B76" s="54"/>
      <c r="C76" s="55"/>
      <c r="D76" s="54"/>
      <c r="E76" s="54"/>
      <c r="F76" s="54"/>
      <c r="G76" s="54"/>
    </row>
    <row r="77" spans="1:8" x14ac:dyDescent="0.25">
      <c r="A77" s="53"/>
      <c r="B77" s="54"/>
      <c r="C77" s="55"/>
      <c r="D77" s="54"/>
      <c r="E77" s="54"/>
      <c r="F77" s="54"/>
      <c r="G77" s="54"/>
    </row>
    <row r="78" spans="1:8" x14ac:dyDescent="0.25">
      <c r="A78" s="53"/>
      <c r="B78" s="54"/>
      <c r="C78" s="55"/>
      <c r="D78" s="54"/>
      <c r="E78" s="54"/>
      <c r="F78" s="54"/>
      <c r="G78" s="54"/>
    </row>
    <row r="79" spans="1:8" x14ac:dyDescent="0.25">
      <c r="A79" s="53"/>
      <c r="B79" s="54"/>
      <c r="C79" s="55"/>
      <c r="D79" s="54"/>
      <c r="E79" s="54"/>
      <c r="F79" s="54"/>
      <c r="G79" s="54"/>
    </row>
    <row r="80" spans="1:8" x14ac:dyDescent="0.25">
      <c r="A80" s="53"/>
      <c r="B80" s="54"/>
      <c r="C80" s="55"/>
      <c r="D80" s="54"/>
      <c r="E80" s="54"/>
      <c r="F80" s="54"/>
      <c r="G80" s="54"/>
    </row>
    <row r="81" spans="1:7" x14ac:dyDescent="0.25">
      <c r="A81" s="53"/>
      <c r="B81" s="54"/>
      <c r="C81" s="55"/>
      <c r="D81" s="54"/>
      <c r="E81" s="54"/>
      <c r="F81" s="54"/>
      <c r="G81" s="54"/>
    </row>
    <row r="82" spans="1:7" x14ac:dyDescent="0.25">
      <c r="A82" s="53"/>
      <c r="B82" s="54"/>
      <c r="C82" s="55"/>
      <c r="D82" s="54"/>
      <c r="E82" s="54"/>
      <c r="F82" s="54"/>
      <c r="G82" s="54"/>
    </row>
    <row r="83" spans="1:7" x14ac:dyDescent="0.25">
      <c r="A83" s="53"/>
      <c r="B83" s="54"/>
      <c r="C83" s="55"/>
      <c r="D83" s="54"/>
      <c r="E83" s="54"/>
      <c r="F83" s="54"/>
      <c r="G83" s="54"/>
    </row>
    <row r="84" spans="1:7" x14ac:dyDescent="0.25">
      <c r="A84" s="53"/>
      <c r="B84" s="54"/>
      <c r="C84" s="55"/>
      <c r="D84" s="54"/>
      <c r="E84" s="54"/>
      <c r="F84" s="54"/>
      <c r="G84" s="54"/>
    </row>
    <row r="85" spans="1:7" x14ac:dyDescent="0.25">
      <c r="A85" s="53"/>
      <c r="B85" s="54"/>
      <c r="C85" s="55"/>
      <c r="D85" s="54"/>
      <c r="E85" s="54"/>
      <c r="F85" s="54"/>
      <c r="G85" s="54"/>
    </row>
    <row r="86" spans="1:7" x14ac:dyDescent="0.25">
      <c r="A86" s="53"/>
      <c r="B86" s="54"/>
      <c r="C86" s="55"/>
      <c r="D86" s="54"/>
      <c r="E86" s="54"/>
      <c r="F86" s="54"/>
      <c r="G86" s="54"/>
    </row>
    <row r="87" spans="1:7" x14ac:dyDescent="0.25">
      <c r="A87" s="53"/>
      <c r="B87" s="54"/>
      <c r="C87" s="55"/>
      <c r="D87" s="54"/>
      <c r="E87" s="54"/>
      <c r="F87" s="54"/>
      <c r="G87" s="54"/>
    </row>
    <row r="88" spans="1:7" x14ac:dyDescent="0.25">
      <c r="A88" s="53"/>
      <c r="B88" s="54"/>
      <c r="C88" s="55"/>
      <c r="D88" s="54"/>
      <c r="E88" s="54"/>
      <c r="F88" s="54"/>
      <c r="G88" s="54"/>
    </row>
    <row r="89" spans="1:7" x14ac:dyDescent="0.25">
      <c r="A89" s="53"/>
      <c r="B89" s="54"/>
      <c r="C89" s="55"/>
      <c r="D89" s="54"/>
      <c r="E89" s="54"/>
      <c r="F89" s="54"/>
      <c r="G89" s="54"/>
    </row>
    <row r="90" spans="1:7" x14ac:dyDescent="0.25">
      <c r="A90" s="53"/>
      <c r="B90" s="54"/>
      <c r="C90" s="55"/>
      <c r="D90" s="54"/>
      <c r="E90" s="54"/>
      <c r="F90" s="54"/>
      <c r="G90" s="54"/>
    </row>
    <row r="91" spans="1:7" x14ac:dyDescent="0.25">
      <c r="A91" s="53"/>
      <c r="B91" s="54"/>
      <c r="C91" s="55"/>
      <c r="D91" s="54"/>
      <c r="E91" s="54"/>
      <c r="F91" s="54"/>
      <c r="G91" s="54"/>
    </row>
    <row r="92" spans="1:7" x14ac:dyDescent="0.25">
      <c r="A92" s="53"/>
      <c r="B92" s="54"/>
      <c r="C92" s="55"/>
      <c r="D92" s="54"/>
      <c r="E92" s="54"/>
      <c r="F92" s="54"/>
      <c r="G92" s="54"/>
    </row>
    <row r="93" spans="1:7" x14ac:dyDescent="0.25">
      <c r="A93" s="53"/>
      <c r="B93" s="54"/>
      <c r="C93" s="55"/>
      <c r="D93" s="54"/>
      <c r="E93" s="54"/>
      <c r="F93" s="54"/>
      <c r="G93" s="54"/>
    </row>
    <row r="94" spans="1:7" x14ac:dyDescent="0.25">
      <c r="A94" s="53"/>
      <c r="B94" s="54"/>
      <c r="C94" s="55"/>
      <c r="D94" s="54"/>
      <c r="E94" s="54"/>
      <c r="F94" s="54"/>
      <c r="G94" s="54"/>
    </row>
    <row r="95" spans="1:7" x14ac:dyDescent="0.25">
      <c r="A95" s="53"/>
      <c r="B95" s="54"/>
      <c r="C95" s="55"/>
      <c r="D95" s="54"/>
      <c r="E95" s="54"/>
      <c r="F95" s="54"/>
      <c r="G95" s="54"/>
    </row>
    <row r="96" spans="1:7" x14ac:dyDescent="0.25">
      <c r="A96" s="53"/>
      <c r="B96" s="54"/>
      <c r="C96" s="55"/>
      <c r="D96" s="54"/>
      <c r="E96" s="54"/>
      <c r="F96" s="54"/>
      <c r="G96" s="54"/>
    </row>
    <row r="97" spans="1:7" x14ac:dyDescent="0.25">
      <c r="A97" s="53"/>
      <c r="B97" s="54"/>
      <c r="C97" s="55"/>
      <c r="D97" s="54"/>
      <c r="E97" s="54"/>
      <c r="F97" s="54"/>
      <c r="G97" s="54"/>
    </row>
    <row r="98" spans="1:7" x14ac:dyDescent="0.25">
      <c r="A98" s="53"/>
      <c r="B98" s="54"/>
      <c r="C98" s="55"/>
      <c r="D98" s="54"/>
      <c r="E98" s="54"/>
      <c r="F98" s="54"/>
      <c r="G98" s="54"/>
    </row>
    <row r="99" spans="1:7" x14ac:dyDescent="0.25">
      <c r="A99" s="53"/>
      <c r="B99" s="54"/>
      <c r="C99" s="55"/>
      <c r="D99" s="54"/>
      <c r="E99" s="54"/>
      <c r="F99" s="54"/>
      <c r="G99" s="54"/>
    </row>
    <row r="100" spans="1:7" x14ac:dyDescent="0.25">
      <c r="A100" s="53"/>
      <c r="B100" s="54"/>
      <c r="C100" s="55"/>
      <c r="D100" s="54"/>
      <c r="E100" s="54"/>
      <c r="F100" s="54"/>
      <c r="G100" s="54"/>
    </row>
    <row r="101" spans="1:7" x14ac:dyDescent="0.25">
      <c r="A101" s="53"/>
      <c r="B101" s="54"/>
      <c r="C101" s="55"/>
      <c r="D101" s="54"/>
      <c r="E101" s="54"/>
      <c r="F101" s="54"/>
      <c r="G101" s="54"/>
    </row>
    <row r="102" spans="1:7" x14ac:dyDescent="0.25">
      <c r="A102" s="53"/>
      <c r="B102" s="54"/>
      <c r="C102" s="55"/>
      <c r="D102" s="54"/>
      <c r="E102" s="54"/>
      <c r="F102" s="54"/>
      <c r="G102" s="54"/>
    </row>
    <row r="103" spans="1:7" x14ac:dyDescent="0.25">
      <c r="A103" s="53"/>
      <c r="B103" s="54"/>
      <c r="C103" s="55"/>
      <c r="D103" s="54"/>
      <c r="E103" s="54"/>
      <c r="F103" s="54"/>
      <c r="G103" s="54"/>
    </row>
    <row r="104" spans="1:7" x14ac:dyDescent="0.25">
      <c r="A104" s="53"/>
      <c r="B104" s="54"/>
      <c r="C104" s="55"/>
      <c r="D104" s="54"/>
      <c r="E104" s="54"/>
      <c r="F104" s="54"/>
      <c r="G104" s="54"/>
    </row>
    <row r="105" spans="1:7" x14ac:dyDescent="0.25">
      <c r="A105" s="53"/>
      <c r="B105" s="54"/>
      <c r="C105" s="55"/>
      <c r="D105" s="54"/>
      <c r="E105" s="54"/>
      <c r="F105" s="54"/>
      <c r="G105" s="54"/>
    </row>
    <row r="106" spans="1:7" x14ac:dyDescent="0.25">
      <c r="A106" s="53"/>
      <c r="B106" s="54"/>
      <c r="C106" s="55"/>
      <c r="D106" s="54"/>
      <c r="E106" s="54"/>
      <c r="F106" s="54"/>
      <c r="G106" s="54"/>
    </row>
    <row r="107" spans="1:7" x14ac:dyDescent="0.25">
      <c r="A107" s="53"/>
      <c r="B107" s="54"/>
      <c r="C107" s="55"/>
      <c r="D107" s="54"/>
      <c r="E107" s="54"/>
      <c r="F107" s="54"/>
      <c r="G107" s="54"/>
    </row>
    <row r="108" spans="1:7" x14ac:dyDescent="0.25">
      <c r="A108" s="53"/>
      <c r="B108" s="54"/>
      <c r="C108" s="55"/>
      <c r="D108" s="54"/>
      <c r="E108" s="54"/>
      <c r="F108" s="54"/>
      <c r="G108" s="54"/>
    </row>
    <row r="109" spans="1:7" x14ac:dyDescent="0.25">
      <c r="A109" s="53"/>
      <c r="B109" s="54"/>
      <c r="C109" s="55"/>
      <c r="D109" s="54"/>
      <c r="E109" s="54"/>
      <c r="F109" s="54"/>
      <c r="G109" s="54"/>
    </row>
    <row r="110" spans="1:7" x14ac:dyDescent="0.25">
      <c r="A110" s="53"/>
      <c r="B110" s="54"/>
      <c r="C110" s="55"/>
      <c r="D110" s="54"/>
      <c r="E110" s="54"/>
      <c r="F110" s="54"/>
      <c r="G110" s="54"/>
    </row>
    <row r="111" spans="1:7" x14ac:dyDescent="0.25">
      <c r="A111" s="53"/>
      <c r="B111" s="54"/>
      <c r="C111" s="55"/>
      <c r="D111" s="54"/>
      <c r="E111" s="54"/>
      <c r="F111" s="54"/>
      <c r="G111" s="54"/>
    </row>
    <row r="112" spans="1:7" x14ac:dyDescent="0.25">
      <c r="A112" s="53"/>
      <c r="B112" s="54"/>
      <c r="C112" s="55"/>
      <c r="D112" s="54"/>
      <c r="E112" s="54"/>
      <c r="F112" s="54"/>
      <c r="G112" s="54"/>
    </row>
    <row r="113" spans="1:7" x14ac:dyDescent="0.25">
      <c r="A113" s="53"/>
      <c r="B113" s="54"/>
      <c r="C113" s="55"/>
      <c r="D113" s="54"/>
      <c r="E113" s="54"/>
      <c r="F113" s="54"/>
      <c r="G113" s="54"/>
    </row>
    <row r="114" spans="1:7" x14ac:dyDescent="0.25">
      <c r="A114" s="53"/>
      <c r="B114" s="54"/>
      <c r="C114" s="55"/>
      <c r="D114" s="54"/>
      <c r="E114" s="54"/>
      <c r="F114" s="54"/>
      <c r="G114" s="54"/>
    </row>
    <row r="115" spans="1:7" x14ac:dyDescent="0.25">
      <c r="A115" s="53"/>
      <c r="B115" s="54"/>
      <c r="C115" s="55"/>
      <c r="D115" s="54"/>
      <c r="E115" s="54"/>
      <c r="F115" s="54"/>
      <c r="G115" s="54"/>
    </row>
    <row r="116" spans="1:7" x14ac:dyDescent="0.25">
      <c r="A116" s="53"/>
      <c r="B116" s="54"/>
      <c r="C116" s="55"/>
      <c r="D116" s="54"/>
      <c r="E116" s="54"/>
      <c r="F116" s="54"/>
      <c r="G116" s="54"/>
    </row>
    <row r="117" spans="1:7" x14ac:dyDescent="0.25">
      <c r="A117" s="53"/>
      <c r="B117" s="54"/>
      <c r="C117" s="55"/>
      <c r="D117" s="54"/>
      <c r="E117" s="54"/>
      <c r="F117" s="54"/>
      <c r="G117" s="54"/>
    </row>
    <row r="118" spans="1:7" x14ac:dyDescent="0.25">
      <c r="A118" s="53"/>
      <c r="B118" s="54"/>
      <c r="C118" s="55"/>
      <c r="D118" s="54"/>
      <c r="E118" s="54"/>
      <c r="F118" s="54"/>
      <c r="G118" s="54"/>
    </row>
    <row r="119" spans="1:7" x14ac:dyDescent="0.25">
      <c r="A119" s="53"/>
      <c r="B119" s="54"/>
      <c r="C119" s="55"/>
      <c r="D119" s="54"/>
      <c r="E119" s="54"/>
      <c r="F119" s="54"/>
      <c r="G119" s="54"/>
    </row>
    <row r="120" spans="1:7" x14ac:dyDescent="0.25">
      <c r="A120" s="53"/>
      <c r="B120" s="54"/>
      <c r="C120" s="55"/>
      <c r="D120" s="54"/>
      <c r="E120" s="54"/>
      <c r="F120" s="54"/>
      <c r="G120" s="54"/>
    </row>
    <row r="121" spans="1:7" x14ac:dyDescent="0.25">
      <c r="A121" s="53"/>
      <c r="B121" s="54"/>
      <c r="C121" s="55"/>
      <c r="D121" s="54"/>
      <c r="E121" s="54"/>
      <c r="F121" s="54"/>
      <c r="G121" s="54"/>
    </row>
    <row r="122" spans="1:7" x14ac:dyDescent="0.25">
      <c r="A122" s="53"/>
      <c r="B122" s="54"/>
      <c r="C122" s="55"/>
      <c r="D122" s="54"/>
      <c r="E122" s="54"/>
      <c r="F122" s="54"/>
      <c r="G122" s="54"/>
    </row>
    <row r="123" spans="1:7" x14ac:dyDescent="0.25">
      <c r="A123" s="53"/>
      <c r="B123" s="54"/>
      <c r="C123" s="55"/>
      <c r="D123" s="54"/>
      <c r="E123" s="54"/>
      <c r="F123" s="54"/>
      <c r="G123" s="54"/>
    </row>
    <row r="124" spans="1:7" x14ac:dyDescent="0.25">
      <c r="A124" s="53"/>
      <c r="B124" s="54"/>
      <c r="C124" s="55"/>
      <c r="D124" s="54"/>
      <c r="E124" s="54"/>
      <c r="F124" s="54"/>
      <c r="G124" s="54"/>
    </row>
    <row r="125" spans="1:7" x14ac:dyDescent="0.25">
      <c r="A125" s="53"/>
      <c r="B125" s="54"/>
      <c r="C125" s="55"/>
      <c r="D125" s="54"/>
      <c r="E125" s="54"/>
      <c r="F125" s="54"/>
      <c r="G125" s="54"/>
    </row>
    <row r="126" spans="1:7" x14ac:dyDescent="0.25">
      <c r="A126" s="53"/>
      <c r="B126" s="54"/>
      <c r="C126" s="55"/>
      <c r="D126" s="54"/>
      <c r="E126" s="54"/>
      <c r="F126" s="54"/>
      <c r="G126" s="54"/>
    </row>
    <row r="127" spans="1:7" x14ac:dyDescent="0.25">
      <c r="A127" s="53"/>
      <c r="B127" s="54"/>
      <c r="C127" s="55"/>
      <c r="D127" s="54"/>
      <c r="E127" s="54"/>
      <c r="F127" s="54"/>
      <c r="G127" s="54"/>
    </row>
    <row r="128" spans="1:7" x14ac:dyDescent="0.25">
      <c r="A128" s="53"/>
      <c r="B128" s="54"/>
      <c r="C128" s="55"/>
      <c r="D128" s="54"/>
      <c r="E128" s="54"/>
      <c r="F128" s="54"/>
      <c r="G128" s="54"/>
    </row>
    <row r="129" spans="1:7" x14ac:dyDescent="0.25">
      <c r="A129" s="53"/>
      <c r="B129" s="54"/>
      <c r="C129" s="55"/>
      <c r="D129" s="54"/>
      <c r="E129" s="54"/>
      <c r="F129" s="54"/>
      <c r="G129" s="54"/>
    </row>
    <row r="130" spans="1:7" x14ac:dyDescent="0.25">
      <c r="A130" s="53"/>
      <c r="B130" s="54"/>
      <c r="C130" s="55"/>
      <c r="D130" s="54"/>
      <c r="E130" s="54"/>
      <c r="F130" s="54"/>
      <c r="G130" s="54"/>
    </row>
    <row r="131" spans="1:7" x14ac:dyDescent="0.25">
      <c r="A131" s="53"/>
      <c r="B131" s="54"/>
      <c r="C131" s="55"/>
      <c r="D131" s="54"/>
      <c r="E131" s="54"/>
      <c r="F131" s="54"/>
      <c r="G131" s="54"/>
    </row>
    <row r="132" spans="1:7" x14ac:dyDescent="0.25">
      <c r="A132" s="53"/>
      <c r="B132" s="54"/>
      <c r="C132" s="55"/>
      <c r="D132" s="54"/>
      <c r="E132" s="54"/>
      <c r="F132" s="54"/>
      <c r="G132" s="54"/>
    </row>
    <row r="133" spans="1:7" x14ac:dyDescent="0.25">
      <c r="A133" s="53"/>
      <c r="B133" s="54"/>
      <c r="C133" s="55"/>
      <c r="D133" s="54"/>
      <c r="E133" s="54"/>
      <c r="F133" s="54"/>
      <c r="G133" s="54"/>
    </row>
    <row r="134" spans="1:7" x14ac:dyDescent="0.25">
      <c r="A134" s="53"/>
      <c r="B134" s="54"/>
      <c r="C134" s="55"/>
      <c r="D134" s="54"/>
      <c r="E134" s="54"/>
      <c r="F134" s="54"/>
      <c r="G134" s="54"/>
    </row>
    <row r="135" spans="1:7" x14ac:dyDescent="0.25">
      <c r="A135" s="53"/>
      <c r="B135" s="54"/>
      <c r="C135" s="55"/>
      <c r="D135" s="54"/>
      <c r="E135" s="54"/>
      <c r="F135" s="54"/>
      <c r="G135" s="54"/>
    </row>
    <row r="136" spans="1:7" x14ac:dyDescent="0.25">
      <c r="A136" s="53"/>
      <c r="B136" s="54"/>
      <c r="C136" s="55"/>
      <c r="D136" s="54"/>
      <c r="E136" s="54"/>
      <c r="F136" s="54"/>
      <c r="G136" s="54"/>
    </row>
    <row r="137" spans="1:7" x14ac:dyDescent="0.25">
      <c r="A137" s="53"/>
      <c r="B137" s="54"/>
      <c r="C137" s="55"/>
      <c r="D137" s="54"/>
      <c r="E137" s="54"/>
      <c r="F137" s="54"/>
      <c r="G137" s="54"/>
    </row>
    <row r="138" spans="1:7" x14ac:dyDescent="0.25">
      <c r="A138" s="53"/>
      <c r="B138" s="54"/>
      <c r="C138" s="55"/>
      <c r="D138" s="54"/>
      <c r="E138" s="54"/>
      <c r="F138" s="54"/>
      <c r="G138" s="54"/>
    </row>
    <row r="139" spans="1:7" x14ac:dyDescent="0.25">
      <c r="A139" s="53"/>
      <c r="B139" s="54"/>
      <c r="C139" s="55"/>
      <c r="D139" s="54"/>
      <c r="E139" s="54"/>
      <c r="F139" s="54"/>
      <c r="G139" s="54"/>
    </row>
    <row r="140" spans="1:7" x14ac:dyDescent="0.25">
      <c r="A140" s="53"/>
      <c r="B140" s="54"/>
      <c r="C140" s="55"/>
      <c r="D140" s="54"/>
      <c r="E140" s="54"/>
      <c r="F140" s="54"/>
      <c r="G140" s="54"/>
    </row>
    <row r="141" spans="1:7" x14ac:dyDescent="0.25">
      <c r="A141" s="53"/>
      <c r="B141" s="54"/>
      <c r="C141" s="55"/>
      <c r="D141" s="54"/>
      <c r="E141" s="54"/>
      <c r="F141" s="54"/>
      <c r="G141" s="54"/>
    </row>
    <row r="142" spans="1:7" x14ac:dyDescent="0.25">
      <c r="A142" s="53"/>
      <c r="B142" s="54"/>
      <c r="C142" s="55"/>
      <c r="D142" s="54"/>
      <c r="E142" s="54"/>
      <c r="F142" s="54"/>
      <c r="G142" s="54"/>
    </row>
    <row r="143" spans="1:7" x14ac:dyDescent="0.25">
      <c r="A143" s="53"/>
      <c r="B143" s="54"/>
      <c r="C143" s="55"/>
      <c r="D143" s="54"/>
      <c r="E143" s="54"/>
      <c r="F143" s="54"/>
      <c r="G143" s="54"/>
    </row>
    <row r="144" spans="1:7" x14ac:dyDescent="0.25">
      <c r="A144" s="53"/>
      <c r="B144" s="54"/>
      <c r="C144" s="55"/>
      <c r="D144" s="54"/>
      <c r="E144" s="54"/>
      <c r="F144" s="54"/>
      <c r="G144" s="54"/>
    </row>
    <row r="145" spans="1:7" x14ac:dyDescent="0.25">
      <c r="A145" s="53"/>
      <c r="B145" s="54"/>
      <c r="C145" s="55"/>
      <c r="D145" s="54"/>
      <c r="E145" s="54"/>
      <c r="F145" s="54"/>
      <c r="G145" s="54"/>
    </row>
    <row r="146" spans="1:7" x14ac:dyDescent="0.25">
      <c r="A146" s="53"/>
      <c r="B146" s="54"/>
      <c r="C146" s="55"/>
      <c r="D146" s="54"/>
      <c r="E146" s="54"/>
      <c r="F146" s="54"/>
      <c r="G146" s="54"/>
    </row>
    <row r="147" spans="1:7" x14ac:dyDescent="0.25">
      <c r="A147" s="53"/>
      <c r="B147" s="54"/>
      <c r="C147" s="55"/>
      <c r="D147" s="54"/>
      <c r="E147" s="54"/>
      <c r="F147" s="54"/>
      <c r="G147" s="54"/>
    </row>
    <row r="148" spans="1:7" x14ac:dyDescent="0.25">
      <c r="A148" s="53"/>
      <c r="B148" s="54"/>
      <c r="C148" s="55"/>
      <c r="D148" s="54"/>
      <c r="E148" s="54"/>
      <c r="F148" s="54"/>
      <c r="G148" s="54"/>
    </row>
    <row r="149" spans="1:7" x14ac:dyDescent="0.25">
      <c r="A149" s="53"/>
      <c r="B149" s="54"/>
      <c r="C149" s="55"/>
      <c r="D149" s="54"/>
      <c r="E149" s="54"/>
      <c r="F149" s="54"/>
      <c r="G149" s="54"/>
    </row>
    <row r="150" spans="1:7" x14ac:dyDescent="0.25">
      <c r="A150" s="53"/>
      <c r="B150" s="54"/>
      <c r="C150" s="55"/>
      <c r="D150" s="54"/>
      <c r="E150" s="54"/>
      <c r="F150" s="54"/>
      <c r="G150" s="54"/>
    </row>
    <row r="151" spans="1:7" x14ac:dyDescent="0.25">
      <c r="A151" s="53"/>
      <c r="B151" s="54"/>
      <c r="C151" s="55"/>
      <c r="D151" s="54"/>
      <c r="E151" s="54"/>
      <c r="F151" s="54"/>
      <c r="G151" s="54"/>
    </row>
    <row r="152" spans="1:7" x14ac:dyDescent="0.25">
      <c r="A152" s="53"/>
      <c r="B152" s="54"/>
      <c r="C152" s="55"/>
      <c r="D152" s="54"/>
      <c r="E152" s="54"/>
      <c r="F152" s="54"/>
      <c r="G152" s="54"/>
    </row>
    <row r="153" spans="1:7" x14ac:dyDescent="0.25">
      <c r="A153" s="43"/>
    </row>
    <row r="154" spans="1:7" x14ac:dyDescent="0.25">
      <c r="A154" s="43"/>
    </row>
    <row r="155" spans="1:7" x14ac:dyDescent="0.25">
      <c r="A155" s="43"/>
    </row>
    <row r="156" spans="1:7" x14ac:dyDescent="0.25">
      <c r="A156" s="43"/>
    </row>
    <row r="157" spans="1:7" x14ac:dyDescent="0.25">
      <c r="A157" s="43"/>
    </row>
    <row r="158" spans="1:7" x14ac:dyDescent="0.25">
      <c r="A158" s="43"/>
    </row>
    <row r="159" spans="1:7" x14ac:dyDescent="0.25">
      <c r="A159" s="43"/>
    </row>
    <row r="160" spans="1:7" x14ac:dyDescent="0.25">
      <c r="A160" s="43"/>
    </row>
    <row r="161" spans="1:1" x14ac:dyDescent="0.25">
      <c r="A161" s="43"/>
    </row>
    <row r="162" spans="1:1" x14ac:dyDescent="0.25">
      <c r="A162"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2"/>
  <sheetViews>
    <sheetView topLeftCell="K123" zoomScale="130" zoomScaleNormal="130" workbookViewId="0">
      <selection activeCell="R133" sqref="R133"/>
    </sheetView>
  </sheetViews>
  <sheetFormatPr defaultRowHeight="15" x14ac:dyDescent="0.25"/>
  <cols>
    <col min="25" max="25" width="11" customWidth="1"/>
    <col min="26" max="26" width="19.28515625" customWidth="1"/>
  </cols>
  <sheetData>
    <row r="1" spans="1:29" x14ac:dyDescent="0.25">
      <c r="A1" s="13" t="s">
        <v>413</v>
      </c>
      <c r="B1" s="13" t="s">
        <v>61</v>
      </c>
      <c r="C1" t="s">
        <v>407</v>
      </c>
      <c r="D1" s="13" t="s">
        <v>413</v>
      </c>
      <c r="E1" s="13" t="s">
        <v>61</v>
      </c>
      <c r="F1" t="s">
        <v>408</v>
      </c>
      <c r="G1" s="13" t="s">
        <v>413</v>
      </c>
      <c r="H1" s="13" t="s">
        <v>61</v>
      </c>
      <c r="I1" t="s">
        <v>409</v>
      </c>
      <c r="J1" s="13" t="s">
        <v>413</v>
      </c>
      <c r="K1" s="13" t="s">
        <v>61</v>
      </c>
      <c r="L1" t="s">
        <v>410</v>
      </c>
      <c r="M1" s="13" t="s">
        <v>413</v>
      </c>
      <c r="N1" s="13" t="s">
        <v>61</v>
      </c>
      <c r="O1" t="s">
        <v>411</v>
      </c>
      <c r="Q1" s="81" t="s">
        <v>615</v>
      </c>
      <c r="R1" s="81" t="s">
        <v>616</v>
      </c>
      <c r="S1" s="81" t="s">
        <v>543</v>
      </c>
      <c r="T1" s="81" t="s">
        <v>544</v>
      </c>
      <c r="U1" s="82" t="s">
        <v>545</v>
      </c>
      <c r="V1" s="82" t="s">
        <v>546</v>
      </c>
      <c r="X1" s="13" t="s">
        <v>550</v>
      </c>
      <c r="Y1" s="13" t="s">
        <v>61</v>
      </c>
      <c r="Z1" t="s">
        <v>547</v>
      </c>
      <c r="AA1" t="s">
        <v>412</v>
      </c>
    </row>
    <row r="2" spans="1:29" x14ac:dyDescent="0.25">
      <c r="A2" t="s">
        <v>57</v>
      </c>
      <c r="C2" t="s">
        <v>421</v>
      </c>
      <c r="D2" t="s">
        <v>57</v>
      </c>
      <c r="F2" t="s">
        <v>535</v>
      </c>
      <c r="G2" t="s">
        <v>57</v>
      </c>
      <c r="I2" t="s">
        <v>537</v>
      </c>
      <c r="J2" t="s">
        <v>57</v>
      </c>
      <c r="L2" t="s">
        <v>539</v>
      </c>
      <c r="M2" t="s">
        <v>57</v>
      </c>
      <c r="O2" t="s">
        <v>542</v>
      </c>
      <c r="Q2" s="81"/>
      <c r="R2" s="81"/>
      <c r="S2" s="81"/>
      <c r="T2" s="81"/>
      <c r="U2" s="82"/>
      <c r="V2" s="82"/>
      <c r="X2" t="s">
        <v>57</v>
      </c>
      <c r="Z2" t="s">
        <v>549</v>
      </c>
      <c r="AA2" t="s">
        <v>412</v>
      </c>
    </row>
    <row r="3" spans="1:29" x14ac:dyDescent="0.25">
      <c r="A3" t="s">
        <v>59</v>
      </c>
      <c r="C3" t="s">
        <v>420</v>
      </c>
      <c r="D3" t="s">
        <v>59</v>
      </c>
      <c r="F3" t="s">
        <v>420</v>
      </c>
      <c r="G3" t="s">
        <v>59</v>
      </c>
      <c r="I3" t="s">
        <v>536</v>
      </c>
      <c r="J3" t="s">
        <v>59</v>
      </c>
      <c r="L3" t="s">
        <v>538</v>
      </c>
      <c r="M3" t="s">
        <v>59</v>
      </c>
      <c r="O3" t="s">
        <v>541</v>
      </c>
      <c r="Q3" s="81"/>
      <c r="R3" s="81"/>
      <c r="S3" s="81"/>
      <c r="T3" s="81"/>
      <c r="U3" s="82"/>
      <c r="V3" s="82"/>
      <c r="X3" t="s">
        <v>59</v>
      </c>
      <c r="Z3" t="s">
        <v>369</v>
      </c>
    </row>
    <row r="4" spans="1:29" x14ac:dyDescent="0.25">
      <c r="A4" t="s">
        <v>417</v>
      </c>
      <c r="C4" t="s">
        <v>604</v>
      </c>
      <c r="D4" t="s">
        <v>417</v>
      </c>
      <c r="F4" t="s">
        <v>604</v>
      </c>
      <c r="G4" t="s">
        <v>417</v>
      </c>
      <c r="I4" t="s">
        <v>604</v>
      </c>
      <c r="J4" t="s">
        <v>417</v>
      </c>
      <c r="L4" t="s">
        <v>604</v>
      </c>
      <c r="M4" t="s">
        <v>417</v>
      </c>
      <c r="O4" t="s">
        <v>604</v>
      </c>
      <c r="Q4" s="81"/>
      <c r="R4" s="81"/>
      <c r="S4" s="81"/>
      <c r="T4" s="81"/>
      <c r="U4" s="82"/>
      <c r="V4" s="82"/>
      <c r="X4" t="s">
        <v>417</v>
      </c>
      <c r="Z4" t="s">
        <v>608</v>
      </c>
    </row>
    <row r="5" spans="1:29" x14ac:dyDescent="0.25">
      <c r="A5" t="s">
        <v>416</v>
      </c>
      <c r="C5" t="s">
        <v>419</v>
      </c>
      <c r="D5" t="s">
        <v>416</v>
      </c>
      <c r="F5" t="s">
        <v>419</v>
      </c>
      <c r="G5" t="s">
        <v>416</v>
      </c>
      <c r="I5" t="s">
        <v>419</v>
      </c>
      <c r="J5" t="s">
        <v>416</v>
      </c>
      <c r="L5" t="s">
        <v>419</v>
      </c>
      <c r="M5" t="s">
        <v>416</v>
      </c>
      <c r="O5" t="s">
        <v>540</v>
      </c>
      <c r="Q5" s="81"/>
      <c r="R5" s="81"/>
      <c r="S5" s="81"/>
      <c r="T5" s="81"/>
      <c r="U5" s="82"/>
      <c r="V5" s="82"/>
      <c r="X5" t="s">
        <v>416</v>
      </c>
      <c r="Z5" t="s">
        <v>419</v>
      </c>
    </row>
    <row r="6" spans="1:29" x14ac:dyDescent="0.25">
      <c r="A6" t="s">
        <v>60</v>
      </c>
      <c r="C6" t="s">
        <v>603</v>
      </c>
      <c r="D6" t="s">
        <v>60</v>
      </c>
      <c r="F6" t="s">
        <v>603</v>
      </c>
      <c r="G6" t="s">
        <v>60</v>
      </c>
      <c r="I6" t="s">
        <v>603</v>
      </c>
      <c r="J6" t="s">
        <v>60</v>
      </c>
      <c r="L6" t="s">
        <v>606</v>
      </c>
      <c r="M6" t="s">
        <v>60</v>
      </c>
      <c r="O6" t="s">
        <v>607</v>
      </c>
      <c r="Q6" s="81"/>
      <c r="R6" s="81"/>
      <c r="S6" s="81"/>
      <c r="T6" s="81"/>
      <c r="U6" s="82"/>
      <c r="V6" s="82"/>
      <c r="X6" t="s">
        <v>60</v>
      </c>
      <c r="Z6" t="s">
        <v>611</v>
      </c>
      <c r="AA6" t="s">
        <v>412</v>
      </c>
    </row>
    <row r="7" spans="1:29" x14ac:dyDescent="0.25">
      <c r="A7" t="s">
        <v>415</v>
      </c>
      <c r="C7" t="s">
        <v>418</v>
      </c>
      <c r="D7" t="s">
        <v>415</v>
      </c>
      <c r="F7" t="s">
        <v>418</v>
      </c>
      <c r="G7" t="s">
        <v>415</v>
      </c>
      <c r="I7" t="s">
        <v>418</v>
      </c>
      <c r="J7" t="s">
        <v>415</v>
      </c>
      <c r="L7" t="s">
        <v>418</v>
      </c>
      <c r="M7" t="s">
        <v>415</v>
      </c>
      <c r="O7" t="s">
        <v>418</v>
      </c>
      <c r="Q7" s="81"/>
      <c r="R7" s="81"/>
      <c r="S7" s="81"/>
      <c r="T7" s="81"/>
      <c r="U7" s="82"/>
      <c r="V7" s="82"/>
      <c r="X7" t="s">
        <v>415</v>
      </c>
      <c r="Z7" t="s">
        <v>548</v>
      </c>
      <c r="AA7" t="s">
        <v>613</v>
      </c>
      <c r="AB7" t="s">
        <v>614</v>
      </c>
      <c r="AC7" t="s">
        <v>617</v>
      </c>
    </row>
    <row r="8" spans="1:29" x14ac:dyDescent="0.25">
      <c r="A8" t="s">
        <v>414</v>
      </c>
      <c r="B8" s="59">
        <v>39478</v>
      </c>
      <c r="C8" s="40">
        <v>5148</v>
      </c>
      <c r="D8" t="s">
        <v>414</v>
      </c>
      <c r="E8" s="59">
        <v>39478</v>
      </c>
      <c r="F8" s="40">
        <v>14502</v>
      </c>
      <c r="G8" t="s">
        <v>414</v>
      </c>
      <c r="H8" s="59">
        <v>39478</v>
      </c>
      <c r="I8" s="5">
        <v>1981</v>
      </c>
      <c r="J8" t="s">
        <v>414</v>
      </c>
      <c r="K8" s="59">
        <v>39478</v>
      </c>
      <c r="L8" s="40">
        <v>0</v>
      </c>
      <c r="M8" t="s">
        <v>414</v>
      </c>
      <c r="N8" s="59">
        <v>39478</v>
      </c>
      <c r="O8" s="40">
        <v>1</v>
      </c>
      <c r="Q8" s="81"/>
      <c r="R8" s="81"/>
      <c r="S8" s="81"/>
      <c r="T8" s="6"/>
      <c r="U8" s="60"/>
      <c r="V8" s="60"/>
      <c r="W8">
        <f>(F130+C130)/(F8+C8) -1</f>
        <v>-5.7506361323155231E-3</v>
      </c>
      <c r="X8" t="s">
        <v>551</v>
      </c>
      <c r="Y8" s="59">
        <v>39538</v>
      </c>
      <c r="Z8" s="5">
        <v>290.10000000000002</v>
      </c>
      <c r="AA8" t="e">
        <f>((Z8/Z7) - 1)*4</f>
        <v>#VALUE!</v>
      </c>
      <c r="AC8" s="6">
        <f>100*(Z8/$Z$8)</f>
        <v>100</v>
      </c>
    </row>
    <row r="9" spans="1:29" x14ac:dyDescent="0.25">
      <c r="A9" t="s">
        <v>422</v>
      </c>
      <c r="B9" s="59">
        <v>39507</v>
      </c>
      <c r="C9" s="40">
        <v>5145</v>
      </c>
      <c r="D9" t="s">
        <v>422</v>
      </c>
      <c r="E9" s="59">
        <v>39507</v>
      </c>
      <c r="F9" s="40">
        <v>14525</v>
      </c>
      <c r="G9" t="s">
        <v>422</v>
      </c>
      <c r="H9" s="59">
        <v>39507</v>
      </c>
      <c r="I9" s="5">
        <v>1986.9</v>
      </c>
      <c r="J9" t="s">
        <v>422</v>
      </c>
      <c r="K9" s="59">
        <v>39507</v>
      </c>
      <c r="L9" s="40">
        <v>0</v>
      </c>
      <c r="M9" t="s">
        <v>422</v>
      </c>
      <c r="N9" s="59">
        <v>39507</v>
      </c>
      <c r="O9" s="40">
        <v>1</v>
      </c>
      <c r="Q9" s="6">
        <f>C9+F9</f>
        <v>19670</v>
      </c>
      <c r="R9" s="6">
        <f>100*($Q$9/Q9)-100</f>
        <v>0</v>
      </c>
      <c r="S9" s="6">
        <f t="shared" ref="S9:S40" si="0">IF(B9&lt;&gt;"",((C9+F9)-(C8+F8))*1000,"")</f>
        <v>20000</v>
      </c>
      <c r="T9" s="66"/>
      <c r="U9" s="60">
        <f t="shared" ref="U9:U40" si="1">IF(B9&lt;&gt;"",((I9-L9)-(I8-L8))*1000,"")</f>
        <v>5900.0000000000909</v>
      </c>
      <c r="V9" s="60"/>
      <c r="X9" t="s">
        <v>552</v>
      </c>
      <c r="Y9" s="59">
        <v>39629</v>
      </c>
      <c r="Z9" s="5">
        <v>294</v>
      </c>
      <c r="AA9">
        <f t="shared" ref="AA9:AA48" si="2">((Z9/Z8) - 1)*4</f>
        <v>5.377456049638063E-2</v>
      </c>
      <c r="AC9" s="6">
        <f t="shared" ref="AC9:AC48" si="3">100*(Z9/$Z$8)</f>
        <v>101.34436401240951</v>
      </c>
    </row>
    <row r="10" spans="1:29" x14ac:dyDescent="0.25">
      <c r="A10" t="s">
        <v>423</v>
      </c>
      <c r="B10" s="59">
        <v>39538</v>
      </c>
      <c r="C10" s="40">
        <v>5153</v>
      </c>
      <c r="D10" t="s">
        <v>423</v>
      </c>
      <c r="E10" s="59">
        <v>39538</v>
      </c>
      <c r="F10" s="40">
        <v>14538</v>
      </c>
      <c r="G10" t="s">
        <v>423</v>
      </c>
      <c r="H10" s="59">
        <v>39538</v>
      </c>
      <c r="I10" s="5">
        <v>1991.4</v>
      </c>
      <c r="J10" t="s">
        <v>423</v>
      </c>
      <c r="K10" s="59">
        <v>39538</v>
      </c>
      <c r="L10" s="40">
        <v>0</v>
      </c>
      <c r="M10" t="s">
        <v>423</v>
      </c>
      <c r="N10" s="59">
        <v>39538</v>
      </c>
      <c r="O10" s="40">
        <v>1</v>
      </c>
      <c r="Q10" s="6">
        <f t="shared" ref="Q10:Q73" si="4">C10+F10</f>
        <v>19691</v>
      </c>
      <c r="R10" s="6">
        <f t="shared" ref="R10:R73" si="5">100*($Q$9/Q10)-100</f>
        <v>-0.10664770707430193</v>
      </c>
      <c r="S10" s="6">
        <f t="shared" si="0"/>
        <v>21000</v>
      </c>
      <c r="T10" s="6"/>
      <c r="U10" s="60">
        <f t="shared" si="1"/>
        <v>4500</v>
      </c>
      <c r="V10" s="60"/>
      <c r="X10" t="s">
        <v>553</v>
      </c>
      <c r="Y10" s="59">
        <v>39721</v>
      </c>
      <c r="Z10" s="5">
        <v>294.2</v>
      </c>
      <c r="AA10">
        <f t="shared" si="2"/>
        <v>2.7210884353738862E-3</v>
      </c>
      <c r="AC10" s="6">
        <f t="shared" si="3"/>
        <v>101.41330575663562</v>
      </c>
    </row>
    <row r="11" spans="1:29" x14ac:dyDescent="0.25">
      <c r="A11" t="s">
        <v>424</v>
      </c>
      <c r="B11" s="59">
        <v>39568</v>
      </c>
      <c r="C11" s="40">
        <v>5157</v>
      </c>
      <c r="D11" t="s">
        <v>424</v>
      </c>
      <c r="E11" s="59">
        <v>39568</v>
      </c>
      <c r="F11" s="40">
        <v>14538</v>
      </c>
      <c r="G11" t="s">
        <v>424</v>
      </c>
      <c r="H11" s="59">
        <v>39568</v>
      </c>
      <c r="I11" s="5">
        <v>1997.1</v>
      </c>
      <c r="J11" t="s">
        <v>424</v>
      </c>
      <c r="K11" s="59">
        <v>39568</v>
      </c>
      <c r="L11" s="40">
        <v>0</v>
      </c>
      <c r="M11" t="s">
        <v>424</v>
      </c>
      <c r="N11" s="59">
        <v>39568</v>
      </c>
      <c r="O11" s="40">
        <v>1</v>
      </c>
      <c r="Q11" s="6">
        <f t="shared" si="4"/>
        <v>19695</v>
      </c>
      <c r="R11" s="6">
        <f t="shared" si="5"/>
        <v>-0.1269357705001255</v>
      </c>
      <c r="S11" s="6">
        <f t="shared" si="0"/>
        <v>4000</v>
      </c>
      <c r="T11" s="67">
        <f t="shared" ref="T11:T42" si="6">IF(B11&lt;&gt;"",AVERAGE(S9:S11),"")</f>
        <v>15000</v>
      </c>
      <c r="U11" s="60">
        <f t="shared" si="1"/>
        <v>5699.9999999998181</v>
      </c>
      <c r="V11" s="68">
        <f t="shared" ref="V11:V42" si="7">IF(B11&lt;&gt;"",AVERAGE(U9:U11),"")</f>
        <v>5366.666666666636</v>
      </c>
      <c r="X11" t="s">
        <v>554</v>
      </c>
      <c r="Y11" s="59">
        <v>39813</v>
      </c>
      <c r="Z11" s="5">
        <v>289.2</v>
      </c>
      <c r="AA11">
        <f t="shared" si="2"/>
        <v>-6.7980965329707654E-2</v>
      </c>
      <c r="AB11" t="e">
        <f>AVERAGE(AA8:AA11)</f>
        <v>#VALUE!</v>
      </c>
      <c r="AC11" s="6">
        <f t="shared" si="3"/>
        <v>99.689762150982403</v>
      </c>
    </row>
    <row r="12" spans="1:29" x14ac:dyDescent="0.25">
      <c r="A12" t="s">
        <v>425</v>
      </c>
      <c r="B12" s="59">
        <v>39599</v>
      </c>
      <c r="C12" s="40">
        <v>5162</v>
      </c>
      <c r="D12" t="s">
        <v>425</v>
      </c>
      <c r="E12" s="59">
        <v>39599</v>
      </c>
      <c r="F12" s="40">
        <v>14564</v>
      </c>
      <c r="G12" t="s">
        <v>425</v>
      </c>
      <c r="H12" s="59">
        <v>39599</v>
      </c>
      <c r="I12" s="5">
        <v>2002.8</v>
      </c>
      <c r="J12" t="s">
        <v>425</v>
      </c>
      <c r="K12" s="59">
        <v>39599</v>
      </c>
      <c r="L12" s="40">
        <v>0</v>
      </c>
      <c r="M12" t="s">
        <v>425</v>
      </c>
      <c r="N12" s="59">
        <v>39599</v>
      </c>
      <c r="O12" s="40">
        <v>1</v>
      </c>
      <c r="Q12" s="6">
        <f t="shared" si="4"/>
        <v>19726</v>
      </c>
      <c r="R12" s="6">
        <f t="shared" si="5"/>
        <v>-0.28388928317956186</v>
      </c>
      <c r="S12" s="6">
        <f t="shared" si="0"/>
        <v>31000</v>
      </c>
      <c r="T12" s="67">
        <f t="shared" si="6"/>
        <v>18666.666666666668</v>
      </c>
      <c r="U12" s="60">
        <f t="shared" si="1"/>
        <v>5700.0000000000455</v>
      </c>
      <c r="V12" s="68">
        <f t="shared" si="7"/>
        <v>5299.9999999999545</v>
      </c>
      <c r="X12" t="s">
        <v>555</v>
      </c>
      <c r="Y12" s="59">
        <v>39903</v>
      </c>
      <c r="Z12" s="5">
        <v>288.7</v>
      </c>
      <c r="AA12">
        <f t="shared" si="2"/>
        <v>-6.9156293222683018E-3</v>
      </c>
      <c r="AB12">
        <f t="shared" ref="AB12:AB48" si="8">AVERAGE(AA9:AA12)</f>
        <v>-4.60023643005536E-3</v>
      </c>
      <c r="AC12" s="6">
        <f t="shared" si="3"/>
        <v>99.517407790417096</v>
      </c>
    </row>
    <row r="13" spans="1:29" x14ac:dyDescent="0.25">
      <c r="A13" t="s">
        <v>426</v>
      </c>
      <c r="B13" s="59">
        <v>39629</v>
      </c>
      <c r="C13" s="40">
        <v>5179</v>
      </c>
      <c r="D13" t="s">
        <v>426</v>
      </c>
      <c r="E13" s="59">
        <v>39629</v>
      </c>
      <c r="F13" s="40">
        <v>14579</v>
      </c>
      <c r="G13" t="s">
        <v>426</v>
      </c>
      <c r="H13" s="59">
        <v>39629</v>
      </c>
      <c r="I13" s="5">
        <v>2007.7</v>
      </c>
      <c r="J13" t="s">
        <v>426</v>
      </c>
      <c r="K13" s="59">
        <v>39629</v>
      </c>
      <c r="L13" s="40">
        <v>0</v>
      </c>
      <c r="M13" t="s">
        <v>426</v>
      </c>
      <c r="N13" s="59">
        <v>39629</v>
      </c>
      <c r="O13" s="40">
        <v>1</v>
      </c>
      <c r="Q13" s="6">
        <f t="shared" si="4"/>
        <v>19758</v>
      </c>
      <c r="R13" s="6">
        <f t="shared" si="5"/>
        <v>-0.44538920943415405</v>
      </c>
      <c r="S13" s="6">
        <f t="shared" si="0"/>
        <v>32000</v>
      </c>
      <c r="T13" s="67">
        <f t="shared" si="6"/>
        <v>22333.333333333332</v>
      </c>
      <c r="U13" s="60">
        <f t="shared" si="1"/>
        <v>4900.0000000000909</v>
      </c>
      <c r="V13" s="68">
        <f t="shared" si="7"/>
        <v>5433.3333333333185</v>
      </c>
      <c r="X13" t="s">
        <v>556</v>
      </c>
      <c r="Y13" s="59">
        <v>39994</v>
      </c>
      <c r="Z13" s="5">
        <v>294.7</v>
      </c>
      <c r="AA13">
        <f t="shared" si="2"/>
        <v>8.3131278143401488E-2</v>
      </c>
      <c r="AB13">
        <f t="shared" si="8"/>
        <v>2.7389429816998545E-3</v>
      </c>
      <c r="AC13" s="6">
        <f t="shared" si="3"/>
        <v>101.58566011720096</v>
      </c>
    </row>
    <row r="14" spans="1:29" x14ac:dyDescent="0.25">
      <c r="A14" t="s">
        <v>427</v>
      </c>
      <c r="B14" s="59">
        <v>39660</v>
      </c>
      <c r="C14" s="40">
        <v>5191</v>
      </c>
      <c r="D14" t="s">
        <v>427</v>
      </c>
      <c r="E14" s="59">
        <v>39660</v>
      </c>
      <c r="F14" s="40">
        <v>14610</v>
      </c>
      <c r="G14" t="s">
        <v>427</v>
      </c>
      <c r="H14" s="59">
        <v>39660</v>
      </c>
      <c r="I14" s="5">
        <v>2016.7</v>
      </c>
      <c r="J14" t="s">
        <v>427</v>
      </c>
      <c r="K14" s="59">
        <v>39660</v>
      </c>
      <c r="L14" s="40">
        <v>0</v>
      </c>
      <c r="M14" t="s">
        <v>427</v>
      </c>
      <c r="N14" s="59">
        <v>39660</v>
      </c>
      <c r="O14" s="40">
        <v>1</v>
      </c>
      <c r="Q14" s="6">
        <f t="shared" si="4"/>
        <v>19801</v>
      </c>
      <c r="R14" s="6">
        <f t="shared" si="5"/>
        <v>-0.66158274834604924</v>
      </c>
      <c r="S14" s="6">
        <f t="shared" si="0"/>
        <v>43000</v>
      </c>
      <c r="T14" s="67">
        <f t="shared" si="6"/>
        <v>35333.333333333336</v>
      </c>
      <c r="U14" s="60">
        <f t="shared" si="1"/>
        <v>9000</v>
      </c>
      <c r="V14" s="68">
        <f t="shared" si="7"/>
        <v>6533.3333333333794</v>
      </c>
      <c r="X14" t="s">
        <v>557</v>
      </c>
      <c r="Y14" s="59">
        <v>40086</v>
      </c>
      <c r="Z14" s="5">
        <v>293.3</v>
      </c>
      <c r="AA14">
        <f t="shared" si="2"/>
        <v>-1.9002375296911733E-2</v>
      </c>
      <c r="AB14">
        <f t="shared" si="8"/>
        <v>-2.6919229513715504E-3</v>
      </c>
      <c r="AC14" s="6">
        <f t="shared" si="3"/>
        <v>101.10306790761805</v>
      </c>
    </row>
    <row r="15" spans="1:29" x14ac:dyDescent="0.25">
      <c r="A15" t="s">
        <v>428</v>
      </c>
      <c r="B15" s="59">
        <v>39691</v>
      </c>
      <c r="C15" s="40">
        <v>5214</v>
      </c>
      <c r="D15" t="s">
        <v>428</v>
      </c>
      <c r="E15" s="59">
        <v>39691</v>
      </c>
      <c r="F15" s="40">
        <v>14587</v>
      </c>
      <c r="G15" t="s">
        <v>428</v>
      </c>
      <c r="H15" s="59">
        <v>39691</v>
      </c>
      <c r="I15" s="5">
        <v>2023.3</v>
      </c>
      <c r="J15" t="s">
        <v>428</v>
      </c>
      <c r="K15" s="59">
        <v>39691</v>
      </c>
      <c r="L15" s="40">
        <v>0</v>
      </c>
      <c r="M15" t="s">
        <v>428</v>
      </c>
      <c r="N15" s="59">
        <v>39691</v>
      </c>
      <c r="O15" s="40">
        <v>1</v>
      </c>
      <c r="Q15" s="6">
        <f t="shared" si="4"/>
        <v>19801</v>
      </c>
      <c r="R15" s="6">
        <f t="shared" si="5"/>
        <v>-0.66158274834604924</v>
      </c>
      <c r="S15" s="6">
        <f t="shared" si="0"/>
        <v>0</v>
      </c>
      <c r="T15" s="67">
        <f t="shared" si="6"/>
        <v>25000</v>
      </c>
      <c r="U15" s="60">
        <f t="shared" si="1"/>
        <v>6599.9999999999091</v>
      </c>
      <c r="V15" s="68">
        <f t="shared" si="7"/>
        <v>6833.333333333333</v>
      </c>
      <c r="X15" t="s">
        <v>558</v>
      </c>
      <c r="Y15" s="59">
        <v>40178</v>
      </c>
      <c r="Z15" s="5">
        <v>282.39999999999998</v>
      </c>
      <c r="AA15">
        <f t="shared" si="2"/>
        <v>-0.14865325605182456</v>
      </c>
      <c r="AB15">
        <f t="shared" si="8"/>
        <v>-2.2859995631900776E-2</v>
      </c>
      <c r="AC15" s="6">
        <f t="shared" si="3"/>
        <v>97.345742847294019</v>
      </c>
    </row>
    <row r="16" spans="1:29" x14ac:dyDescent="0.25">
      <c r="A16" t="s">
        <v>429</v>
      </c>
      <c r="B16" s="59">
        <v>39721</v>
      </c>
      <c r="C16" s="40">
        <v>5184</v>
      </c>
      <c r="D16" t="s">
        <v>429</v>
      </c>
      <c r="E16" s="59">
        <v>39721</v>
      </c>
      <c r="F16" s="40">
        <v>14585</v>
      </c>
      <c r="G16" t="s">
        <v>429</v>
      </c>
      <c r="H16" s="59">
        <v>39721</v>
      </c>
      <c r="I16" s="5">
        <v>2028.4</v>
      </c>
      <c r="J16" t="s">
        <v>429</v>
      </c>
      <c r="K16" s="59">
        <v>39721</v>
      </c>
      <c r="L16" s="40">
        <v>0</v>
      </c>
      <c r="M16" t="s">
        <v>429</v>
      </c>
      <c r="N16" s="59">
        <v>39721</v>
      </c>
      <c r="O16" s="40">
        <v>1</v>
      </c>
      <c r="Q16" s="6">
        <f t="shared" si="4"/>
        <v>19769</v>
      </c>
      <c r="R16" s="6">
        <f t="shared" si="5"/>
        <v>-0.50078405584500274</v>
      </c>
      <c r="S16" s="6">
        <f t="shared" si="0"/>
        <v>-32000</v>
      </c>
      <c r="T16" s="67">
        <f t="shared" si="6"/>
        <v>3666.6666666666665</v>
      </c>
      <c r="U16" s="60">
        <f t="shared" si="1"/>
        <v>5100.0000000001364</v>
      </c>
      <c r="V16" s="68">
        <f t="shared" si="7"/>
        <v>6900.0000000000146</v>
      </c>
      <c r="X16" t="s">
        <v>559</v>
      </c>
      <c r="Y16" s="59">
        <v>40268</v>
      </c>
      <c r="Z16" s="5">
        <v>273.60000000000002</v>
      </c>
      <c r="AA16">
        <f t="shared" si="2"/>
        <v>-0.12464589235127432</v>
      </c>
      <c r="AB16">
        <f t="shared" si="8"/>
        <v>-5.2292561389152281E-2</v>
      </c>
      <c r="AC16" s="6">
        <f t="shared" si="3"/>
        <v>94.312306101344362</v>
      </c>
    </row>
    <row r="17" spans="1:29" x14ac:dyDescent="0.25">
      <c r="A17" t="s">
        <v>430</v>
      </c>
      <c r="B17" s="59">
        <v>39752</v>
      </c>
      <c r="C17" s="40">
        <v>5182</v>
      </c>
      <c r="D17" t="s">
        <v>430</v>
      </c>
      <c r="E17" s="59">
        <v>39752</v>
      </c>
      <c r="F17" s="40">
        <v>14595</v>
      </c>
      <c r="G17" t="s">
        <v>430</v>
      </c>
      <c r="H17" s="59">
        <v>39752</v>
      </c>
      <c r="I17" s="5">
        <v>2035</v>
      </c>
      <c r="J17" t="s">
        <v>430</v>
      </c>
      <c r="K17" s="59">
        <v>39752</v>
      </c>
      <c r="L17" s="40">
        <v>0</v>
      </c>
      <c r="M17" t="s">
        <v>430</v>
      </c>
      <c r="N17" s="59">
        <v>39752</v>
      </c>
      <c r="O17" s="40">
        <v>1</v>
      </c>
      <c r="Q17" s="6">
        <f t="shared" si="4"/>
        <v>19777</v>
      </c>
      <c r="R17" s="6">
        <f t="shared" si="5"/>
        <v>-0.54103251251453344</v>
      </c>
      <c r="S17" s="6">
        <f t="shared" si="0"/>
        <v>8000</v>
      </c>
      <c r="T17" s="67">
        <f t="shared" si="6"/>
        <v>-8000</v>
      </c>
      <c r="U17" s="60">
        <f t="shared" si="1"/>
        <v>6599.9999999999091</v>
      </c>
      <c r="V17" s="68">
        <f t="shared" si="7"/>
        <v>6099.9999999999854</v>
      </c>
      <c r="X17" t="s">
        <v>560</v>
      </c>
      <c r="Y17" s="59">
        <v>40359</v>
      </c>
      <c r="Z17" s="5">
        <v>284.2</v>
      </c>
      <c r="AA17">
        <f t="shared" si="2"/>
        <v>0.1549707602339172</v>
      </c>
      <c r="AB17">
        <f t="shared" si="8"/>
        <v>-3.4332690866523352E-2</v>
      </c>
      <c r="AC17" s="6">
        <f t="shared" si="3"/>
        <v>97.966218545329184</v>
      </c>
    </row>
    <row r="18" spans="1:29" x14ac:dyDescent="0.25">
      <c r="A18" t="s">
        <v>431</v>
      </c>
      <c r="B18" s="59">
        <v>39782</v>
      </c>
      <c r="C18" s="40">
        <v>5194</v>
      </c>
      <c r="D18" t="s">
        <v>431</v>
      </c>
      <c r="E18" s="59">
        <v>39782</v>
      </c>
      <c r="F18" s="40">
        <v>14588</v>
      </c>
      <c r="G18" t="s">
        <v>431</v>
      </c>
      <c r="H18" s="59">
        <v>39782</v>
      </c>
      <c r="I18" s="5">
        <v>2044.7</v>
      </c>
      <c r="J18" t="s">
        <v>431</v>
      </c>
      <c r="K18" s="59">
        <v>39782</v>
      </c>
      <c r="L18" s="40">
        <v>1</v>
      </c>
      <c r="M18" t="s">
        <v>431</v>
      </c>
      <c r="N18" s="59">
        <v>39782</v>
      </c>
      <c r="O18" s="40">
        <v>1</v>
      </c>
      <c r="Q18" s="6">
        <f t="shared" si="4"/>
        <v>19782</v>
      </c>
      <c r="R18" s="6">
        <f t="shared" si="5"/>
        <v>-0.56617126680821173</v>
      </c>
      <c r="S18" s="6">
        <f t="shared" si="0"/>
        <v>5000</v>
      </c>
      <c r="T18" s="67">
        <f t="shared" si="6"/>
        <v>-6333.333333333333</v>
      </c>
      <c r="U18" s="60">
        <f t="shared" si="1"/>
        <v>8700.0000000000455</v>
      </c>
      <c r="V18" s="68">
        <f t="shared" si="7"/>
        <v>6800.00000000003</v>
      </c>
      <c r="X18" t="s">
        <v>561</v>
      </c>
      <c r="Y18" s="59">
        <v>40451</v>
      </c>
      <c r="Z18" s="5">
        <v>285.60000000000002</v>
      </c>
      <c r="AA18">
        <f t="shared" si="2"/>
        <v>1.9704433497537366E-2</v>
      </c>
      <c r="AB18">
        <f t="shared" si="8"/>
        <v>-2.4655988667911077E-2</v>
      </c>
      <c r="AC18" s="6">
        <f t="shared" si="3"/>
        <v>98.448810754912103</v>
      </c>
    </row>
    <row r="19" spans="1:29" x14ac:dyDescent="0.25">
      <c r="A19" t="s">
        <v>432</v>
      </c>
      <c r="B19" s="59">
        <v>39813</v>
      </c>
      <c r="C19" s="40">
        <v>5191</v>
      </c>
      <c r="D19" t="s">
        <v>432</v>
      </c>
      <c r="E19" s="59">
        <v>39813</v>
      </c>
      <c r="F19" s="40">
        <v>14590</v>
      </c>
      <c r="G19" t="s">
        <v>432</v>
      </c>
      <c r="H19" s="59">
        <v>39813</v>
      </c>
      <c r="I19" s="5">
        <v>2049.6</v>
      </c>
      <c r="J19" t="s">
        <v>432</v>
      </c>
      <c r="K19" s="59">
        <v>39813</v>
      </c>
      <c r="L19" s="40">
        <v>3</v>
      </c>
      <c r="M19" t="s">
        <v>432</v>
      </c>
      <c r="N19" s="59">
        <v>39813</v>
      </c>
      <c r="O19" s="40">
        <v>1</v>
      </c>
      <c r="Q19" s="6">
        <f t="shared" si="4"/>
        <v>19781</v>
      </c>
      <c r="R19" s="6">
        <f t="shared" si="5"/>
        <v>-0.56114453263232633</v>
      </c>
      <c r="S19" s="6">
        <f t="shared" si="0"/>
        <v>-1000</v>
      </c>
      <c r="T19" s="67">
        <f t="shared" si="6"/>
        <v>4000</v>
      </c>
      <c r="U19" s="60">
        <f t="shared" si="1"/>
        <v>2899.9999999998636</v>
      </c>
      <c r="V19" s="68">
        <f t="shared" si="7"/>
        <v>6066.666666666606</v>
      </c>
      <c r="X19" t="s">
        <v>562</v>
      </c>
      <c r="Y19" s="59">
        <v>40543</v>
      </c>
      <c r="Z19" s="5">
        <v>274.5</v>
      </c>
      <c r="AA19">
        <f t="shared" si="2"/>
        <v>-0.15546218487394992</v>
      </c>
      <c r="AB19">
        <f t="shared" si="8"/>
        <v>-2.6358220873442417E-2</v>
      </c>
      <c r="AC19" s="6">
        <f t="shared" si="3"/>
        <v>94.622543950361944</v>
      </c>
    </row>
    <row r="20" spans="1:29" x14ac:dyDescent="0.25">
      <c r="A20" s="61" t="s">
        <v>433</v>
      </c>
      <c r="B20" s="62">
        <v>39844</v>
      </c>
      <c r="C20" s="63">
        <v>5206</v>
      </c>
      <c r="D20" s="61" t="s">
        <v>433</v>
      </c>
      <c r="E20" s="62">
        <v>39844</v>
      </c>
      <c r="F20" s="63">
        <v>14587</v>
      </c>
      <c r="G20" s="61" t="s">
        <v>433</v>
      </c>
      <c r="H20" s="62">
        <v>39844</v>
      </c>
      <c r="I20" s="64">
        <v>2059.5</v>
      </c>
      <c r="J20" s="61" t="s">
        <v>433</v>
      </c>
      <c r="K20" s="62">
        <v>39844</v>
      </c>
      <c r="L20" s="63">
        <v>5</v>
      </c>
      <c r="M20" s="61" t="s">
        <v>433</v>
      </c>
      <c r="N20" s="62">
        <v>39844</v>
      </c>
      <c r="O20" s="63">
        <v>1</v>
      </c>
      <c r="P20" s="61"/>
      <c r="Q20" s="6">
        <f t="shared" si="4"/>
        <v>19793</v>
      </c>
      <c r="R20" s="6">
        <f t="shared" si="5"/>
        <v>-0.62143181933006986</v>
      </c>
      <c r="S20" s="65">
        <f t="shared" si="0"/>
        <v>12000</v>
      </c>
      <c r="T20" s="67">
        <f t="shared" si="6"/>
        <v>5333.333333333333</v>
      </c>
      <c r="U20" s="60">
        <f t="shared" si="1"/>
        <v>7900.0000000000909</v>
      </c>
      <c r="V20" s="68">
        <f t="shared" si="7"/>
        <v>6500</v>
      </c>
      <c r="W20" s="61"/>
      <c r="X20" s="61" t="s">
        <v>563</v>
      </c>
      <c r="Y20" s="62">
        <v>40633</v>
      </c>
      <c r="Z20" s="64">
        <v>265.7</v>
      </c>
      <c r="AA20">
        <f t="shared" si="2"/>
        <v>-0.12823315118397094</v>
      </c>
      <c r="AB20">
        <f t="shared" si="8"/>
        <v>-2.7255035581616571E-2</v>
      </c>
      <c r="AC20" s="6">
        <f t="shared" si="3"/>
        <v>91.589107204412258</v>
      </c>
    </row>
    <row r="21" spans="1:29" x14ac:dyDescent="0.25">
      <c r="A21" t="s">
        <v>434</v>
      </c>
      <c r="B21" s="59">
        <v>39872</v>
      </c>
      <c r="C21" s="40">
        <v>5190</v>
      </c>
      <c r="D21" t="s">
        <v>434</v>
      </c>
      <c r="E21" s="59">
        <v>39872</v>
      </c>
      <c r="F21" s="40">
        <v>14591</v>
      </c>
      <c r="G21" t="s">
        <v>434</v>
      </c>
      <c r="H21" s="59">
        <v>39872</v>
      </c>
      <c r="I21" s="5">
        <v>2068.1999999999998</v>
      </c>
      <c r="J21" t="s">
        <v>434</v>
      </c>
      <c r="K21" s="59">
        <v>39872</v>
      </c>
      <c r="L21" s="40">
        <v>6</v>
      </c>
      <c r="M21" t="s">
        <v>434</v>
      </c>
      <c r="N21" s="59">
        <v>39872</v>
      </c>
      <c r="O21" s="40">
        <v>1</v>
      </c>
      <c r="Q21" s="6">
        <f t="shared" si="4"/>
        <v>19781</v>
      </c>
      <c r="R21" s="6">
        <f t="shared" si="5"/>
        <v>-0.56114453263232633</v>
      </c>
      <c r="S21" s="6">
        <f t="shared" si="0"/>
        <v>-12000</v>
      </c>
      <c r="T21" s="67">
        <f t="shared" si="6"/>
        <v>-333.33333333333331</v>
      </c>
      <c r="U21" s="60">
        <f t="shared" si="1"/>
        <v>7699.9999999998181</v>
      </c>
      <c r="V21" s="68">
        <f t="shared" si="7"/>
        <v>6166.6666666665915</v>
      </c>
      <c r="X21" t="s">
        <v>564</v>
      </c>
      <c r="Y21" s="59">
        <v>40724</v>
      </c>
      <c r="Z21" s="5">
        <v>261.39999999999998</v>
      </c>
      <c r="AA21">
        <f t="shared" si="2"/>
        <v>-6.473466315393317E-2</v>
      </c>
      <c r="AB21">
        <f t="shared" si="8"/>
        <v>-8.2181391428579165E-2</v>
      </c>
      <c r="AC21" s="6">
        <f t="shared" si="3"/>
        <v>90.106859703550484</v>
      </c>
    </row>
    <row r="22" spans="1:29" x14ac:dyDescent="0.25">
      <c r="A22" t="s">
        <v>435</v>
      </c>
      <c r="B22" s="59">
        <v>39903</v>
      </c>
      <c r="C22" s="40">
        <v>5180</v>
      </c>
      <c r="D22" t="s">
        <v>435</v>
      </c>
      <c r="E22" s="59">
        <v>39903</v>
      </c>
      <c r="F22" s="40">
        <v>14583</v>
      </c>
      <c r="G22" t="s">
        <v>435</v>
      </c>
      <c r="H22" s="59">
        <v>39903</v>
      </c>
      <c r="I22" s="5">
        <v>2075</v>
      </c>
      <c r="J22" t="s">
        <v>435</v>
      </c>
      <c r="K22" s="59">
        <v>39903</v>
      </c>
      <c r="L22" s="40">
        <v>12</v>
      </c>
      <c r="M22" t="s">
        <v>435</v>
      </c>
      <c r="N22" s="59">
        <v>39903</v>
      </c>
      <c r="O22" s="40">
        <v>1</v>
      </c>
      <c r="Q22" s="6">
        <f t="shared" si="4"/>
        <v>19763</v>
      </c>
      <c r="R22" s="6">
        <f t="shared" si="5"/>
        <v>-0.47057632950463812</v>
      </c>
      <c r="S22" s="6">
        <f t="shared" si="0"/>
        <v>-18000</v>
      </c>
      <c r="T22" s="67">
        <f t="shared" si="6"/>
        <v>-6000</v>
      </c>
      <c r="U22" s="60">
        <f t="shared" si="1"/>
        <v>800.0000000001819</v>
      </c>
      <c r="V22" s="68">
        <f t="shared" si="7"/>
        <v>5466.666666666697</v>
      </c>
      <c r="X22" t="s">
        <v>565</v>
      </c>
      <c r="Y22" s="59">
        <v>40816</v>
      </c>
      <c r="Z22" s="5">
        <v>258.60000000000002</v>
      </c>
      <c r="AA22">
        <f t="shared" si="2"/>
        <v>-4.284621270084088E-2</v>
      </c>
      <c r="AB22">
        <f t="shared" si="8"/>
        <v>-9.7819052978173726E-2</v>
      </c>
      <c r="AC22" s="6">
        <f t="shared" si="3"/>
        <v>89.141675284384689</v>
      </c>
    </row>
    <row r="23" spans="1:29" x14ac:dyDescent="0.25">
      <c r="A23" t="s">
        <v>436</v>
      </c>
      <c r="B23" s="59">
        <v>39933</v>
      </c>
      <c r="C23" s="40">
        <v>5182</v>
      </c>
      <c r="D23" t="s">
        <v>436</v>
      </c>
      <c r="E23" s="59">
        <v>39933</v>
      </c>
      <c r="F23" s="40">
        <v>14573</v>
      </c>
      <c r="G23" t="s">
        <v>436</v>
      </c>
      <c r="H23" s="59">
        <v>39933</v>
      </c>
      <c r="I23" s="5">
        <v>2200.8000000000002</v>
      </c>
      <c r="J23" t="s">
        <v>436</v>
      </c>
      <c r="K23" s="59">
        <v>39933</v>
      </c>
      <c r="L23" s="40">
        <v>126</v>
      </c>
      <c r="M23" t="s">
        <v>436</v>
      </c>
      <c r="N23" s="59">
        <v>39933</v>
      </c>
      <c r="O23" s="40">
        <v>1</v>
      </c>
      <c r="Q23" s="6">
        <f t="shared" si="4"/>
        <v>19755</v>
      </c>
      <c r="R23" s="6">
        <f t="shared" si="5"/>
        <v>-0.43027081751455398</v>
      </c>
      <c r="S23" s="6">
        <f t="shared" si="0"/>
        <v>-8000</v>
      </c>
      <c r="T23" s="67">
        <f t="shared" si="6"/>
        <v>-12666.666666666666</v>
      </c>
      <c r="U23" s="60">
        <f t="shared" si="1"/>
        <v>11800.000000000182</v>
      </c>
      <c r="V23" s="68">
        <f t="shared" si="7"/>
        <v>6766.666666666727</v>
      </c>
      <c r="X23" t="s">
        <v>566</v>
      </c>
      <c r="Y23" s="59">
        <v>40908</v>
      </c>
      <c r="Z23" s="5">
        <v>257.89999999999998</v>
      </c>
      <c r="AA23">
        <f t="shared" si="2"/>
        <v>-1.0827532869297052E-2</v>
      </c>
      <c r="AB23">
        <f t="shared" si="8"/>
        <v>-6.166038997701051E-2</v>
      </c>
      <c r="AC23" s="6">
        <f t="shared" si="3"/>
        <v>88.90037917959323</v>
      </c>
    </row>
    <row r="24" spans="1:29" x14ac:dyDescent="0.25">
      <c r="A24" t="s">
        <v>437</v>
      </c>
      <c r="B24" s="59">
        <v>39964</v>
      </c>
      <c r="C24" s="40">
        <v>5187</v>
      </c>
      <c r="D24" t="s">
        <v>437</v>
      </c>
      <c r="E24" s="59">
        <v>39964</v>
      </c>
      <c r="F24" s="40">
        <v>14570</v>
      </c>
      <c r="G24" t="s">
        <v>437</v>
      </c>
      <c r="H24" s="59">
        <v>39964</v>
      </c>
      <c r="I24" s="5">
        <v>2151.6</v>
      </c>
      <c r="J24" t="s">
        <v>437</v>
      </c>
      <c r="K24" s="59">
        <v>39964</v>
      </c>
      <c r="L24" s="40">
        <v>69</v>
      </c>
      <c r="M24" t="s">
        <v>437</v>
      </c>
      <c r="N24" s="59">
        <v>39964</v>
      </c>
      <c r="O24" s="40">
        <v>1</v>
      </c>
      <c r="Q24" s="6">
        <f t="shared" si="4"/>
        <v>19757</v>
      </c>
      <c r="R24" s="6">
        <f t="shared" si="5"/>
        <v>-0.44035025560560825</v>
      </c>
      <c r="S24" s="6">
        <f t="shared" si="0"/>
        <v>2000</v>
      </c>
      <c r="T24" s="67">
        <f t="shared" si="6"/>
        <v>-8000</v>
      </c>
      <c r="U24" s="60">
        <f t="shared" si="1"/>
        <v>7799.9999999997272</v>
      </c>
      <c r="V24" s="68">
        <f t="shared" si="7"/>
        <v>6800.00000000003</v>
      </c>
      <c r="X24" t="s">
        <v>567</v>
      </c>
      <c r="Y24" s="59">
        <v>40999</v>
      </c>
      <c r="Z24" s="5">
        <v>248.9</v>
      </c>
      <c r="AA24">
        <f t="shared" si="2"/>
        <v>-0.13958898797983688</v>
      </c>
      <c r="AB24">
        <f t="shared" si="8"/>
        <v>-6.4499349175976994E-2</v>
      </c>
      <c r="AC24" s="6">
        <f t="shared" si="3"/>
        <v>85.798000689417435</v>
      </c>
    </row>
    <row r="25" spans="1:29" x14ac:dyDescent="0.25">
      <c r="A25" t="s">
        <v>438</v>
      </c>
      <c r="B25" s="59">
        <v>39994</v>
      </c>
      <c r="C25" s="40">
        <v>5176</v>
      </c>
      <c r="D25" t="s">
        <v>438</v>
      </c>
      <c r="E25" s="59">
        <v>39994</v>
      </c>
      <c r="F25" s="40">
        <v>14586</v>
      </c>
      <c r="G25" t="s">
        <v>438</v>
      </c>
      <c r="H25" s="59">
        <v>39994</v>
      </c>
      <c r="I25" s="5">
        <v>2109</v>
      </c>
      <c r="J25" t="s">
        <v>438</v>
      </c>
      <c r="K25" s="59">
        <v>39994</v>
      </c>
      <c r="L25" s="40">
        <v>9</v>
      </c>
      <c r="M25" t="s">
        <v>438</v>
      </c>
      <c r="N25" s="59">
        <v>39994</v>
      </c>
      <c r="O25" s="40">
        <v>1</v>
      </c>
      <c r="Q25" s="6">
        <f t="shared" si="4"/>
        <v>19762</v>
      </c>
      <c r="R25" s="6">
        <f t="shared" si="5"/>
        <v>-0.46553992510879993</v>
      </c>
      <c r="S25" s="6">
        <f t="shared" si="0"/>
        <v>5000</v>
      </c>
      <c r="T25" s="67">
        <f t="shared" si="6"/>
        <v>-333.33333333333331</v>
      </c>
      <c r="U25" s="60">
        <f t="shared" si="1"/>
        <v>17400.000000000091</v>
      </c>
      <c r="V25" s="68">
        <f t="shared" si="7"/>
        <v>12333.333333333334</v>
      </c>
      <c r="X25" t="s">
        <v>568</v>
      </c>
      <c r="Y25" s="59">
        <v>41090</v>
      </c>
      <c r="Z25" s="5">
        <v>246.1</v>
      </c>
      <c r="AA25">
        <f t="shared" si="2"/>
        <v>-4.4997991161109141E-2</v>
      </c>
      <c r="AB25">
        <f t="shared" si="8"/>
        <v>-5.9565181177770987E-2</v>
      </c>
      <c r="AC25" s="6">
        <f t="shared" si="3"/>
        <v>84.832816270251627</v>
      </c>
    </row>
    <row r="26" spans="1:29" x14ac:dyDescent="0.25">
      <c r="A26" t="s">
        <v>439</v>
      </c>
      <c r="B26" s="59">
        <v>40025</v>
      </c>
      <c r="C26" s="40">
        <v>5122</v>
      </c>
      <c r="D26" t="s">
        <v>439</v>
      </c>
      <c r="E26" s="59">
        <v>40025</v>
      </c>
      <c r="F26" s="40">
        <v>14573</v>
      </c>
      <c r="G26" t="s">
        <v>439</v>
      </c>
      <c r="H26" s="59">
        <v>40025</v>
      </c>
      <c r="I26" s="5">
        <v>2119.8000000000002</v>
      </c>
      <c r="J26" t="s">
        <v>439</v>
      </c>
      <c r="K26" s="59">
        <v>40025</v>
      </c>
      <c r="L26" s="40">
        <v>4</v>
      </c>
      <c r="M26" t="s">
        <v>439</v>
      </c>
      <c r="N26" s="59">
        <v>40025</v>
      </c>
      <c r="O26" s="40">
        <v>0</v>
      </c>
      <c r="Q26" s="6">
        <f t="shared" si="4"/>
        <v>19695</v>
      </c>
      <c r="R26" s="6">
        <f t="shared" si="5"/>
        <v>-0.1269357705001255</v>
      </c>
      <c r="S26" s="6">
        <f t="shared" si="0"/>
        <v>-67000</v>
      </c>
      <c r="T26" s="67">
        <f t="shared" si="6"/>
        <v>-20000</v>
      </c>
      <c r="U26" s="60">
        <f t="shared" si="1"/>
        <v>15800.000000000182</v>
      </c>
      <c r="V26" s="68">
        <f t="shared" si="7"/>
        <v>13666.666666666666</v>
      </c>
      <c r="X26" t="s">
        <v>569</v>
      </c>
      <c r="Y26" s="59">
        <v>41182</v>
      </c>
      <c r="Z26" s="5">
        <v>238.5</v>
      </c>
      <c r="AA26">
        <f t="shared" si="2"/>
        <v>-0.12352702153596073</v>
      </c>
      <c r="AB26">
        <f t="shared" si="8"/>
        <v>-7.9735383386550951E-2</v>
      </c>
      <c r="AC26" s="6">
        <f t="shared" si="3"/>
        <v>82.213029989658736</v>
      </c>
    </row>
    <row r="27" spans="1:29" x14ac:dyDescent="0.25">
      <c r="A27" t="s">
        <v>440</v>
      </c>
      <c r="B27" s="59">
        <v>40056</v>
      </c>
      <c r="C27" s="40">
        <v>5170</v>
      </c>
      <c r="D27" t="s">
        <v>440</v>
      </c>
      <c r="E27" s="59">
        <v>40056</v>
      </c>
      <c r="F27" s="40">
        <v>14542</v>
      </c>
      <c r="G27" t="s">
        <v>440</v>
      </c>
      <c r="H27" s="59">
        <v>40056</v>
      </c>
      <c r="I27" s="5">
        <v>2129.6999999999998</v>
      </c>
      <c r="J27" t="s">
        <v>440</v>
      </c>
      <c r="K27" s="59">
        <v>40056</v>
      </c>
      <c r="L27" s="40">
        <v>5</v>
      </c>
      <c r="M27" t="s">
        <v>440</v>
      </c>
      <c r="N27" s="59">
        <v>40056</v>
      </c>
      <c r="O27" s="40">
        <v>0</v>
      </c>
      <c r="Q27" s="6">
        <f t="shared" si="4"/>
        <v>19712</v>
      </c>
      <c r="R27" s="6">
        <f t="shared" si="5"/>
        <v>-0.21306818181817277</v>
      </c>
      <c r="S27" s="6">
        <f t="shared" si="0"/>
        <v>17000</v>
      </c>
      <c r="T27" s="67">
        <f t="shared" si="6"/>
        <v>-15000</v>
      </c>
      <c r="U27" s="60">
        <f t="shared" si="1"/>
        <v>8899.9999999996362</v>
      </c>
      <c r="V27" s="68">
        <f t="shared" si="7"/>
        <v>14033.333333333305</v>
      </c>
      <c r="X27" t="s">
        <v>570</v>
      </c>
      <c r="Y27" s="59">
        <v>41274</v>
      </c>
      <c r="Z27" s="5">
        <v>230.3</v>
      </c>
      <c r="AA27">
        <f t="shared" si="2"/>
        <v>-0.13752620545073357</v>
      </c>
      <c r="AB27">
        <f t="shared" si="8"/>
        <v>-0.11141005153191008</v>
      </c>
      <c r="AC27" s="6">
        <f t="shared" si="3"/>
        <v>79.386418476387462</v>
      </c>
    </row>
    <row r="28" spans="1:29" x14ac:dyDescent="0.25">
      <c r="A28" t="s">
        <v>441</v>
      </c>
      <c r="B28" s="59">
        <v>40086</v>
      </c>
      <c r="C28" s="40">
        <v>5144</v>
      </c>
      <c r="D28" t="s">
        <v>441</v>
      </c>
      <c r="E28" s="59">
        <v>40086</v>
      </c>
      <c r="F28" s="40">
        <v>14481</v>
      </c>
      <c r="G28" t="s">
        <v>441</v>
      </c>
      <c r="H28" s="59">
        <v>40086</v>
      </c>
      <c r="I28" s="5">
        <v>2136.6</v>
      </c>
      <c r="J28" t="s">
        <v>441</v>
      </c>
      <c r="K28" s="59">
        <v>40086</v>
      </c>
      <c r="L28" s="40">
        <v>8</v>
      </c>
      <c r="M28" t="s">
        <v>441</v>
      </c>
      <c r="N28" s="59">
        <v>40086</v>
      </c>
      <c r="O28" s="40">
        <v>0</v>
      </c>
      <c r="Q28" s="6">
        <f t="shared" si="4"/>
        <v>19625</v>
      </c>
      <c r="R28" s="6">
        <f t="shared" si="5"/>
        <v>0.22929936305733634</v>
      </c>
      <c r="S28" s="6">
        <f t="shared" si="0"/>
        <v>-87000</v>
      </c>
      <c r="T28" s="67">
        <f t="shared" si="6"/>
        <v>-45666.666666666664</v>
      </c>
      <c r="U28" s="60">
        <f t="shared" si="1"/>
        <v>3900.0000000000909</v>
      </c>
      <c r="V28" s="68">
        <f t="shared" si="7"/>
        <v>9533.333333333303</v>
      </c>
      <c r="X28" t="s">
        <v>571</v>
      </c>
      <c r="Y28" s="59">
        <v>41364</v>
      </c>
      <c r="Z28" s="5">
        <v>228.3</v>
      </c>
      <c r="AA28">
        <f t="shared" si="2"/>
        <v>-3.4737299174989023E-2</v>
      </c>
      <c r="AB28">
        <f t="shared" si="8"/>
        <v>-8.5197129330698118E-2</v>
      </c>
      <c r="AC28" s="6">
        <f t="shared" si="3"/>
        <v>78.69700103412616</v>
      </c>
    </row>
    <row r="29" spans="1:29" x14ac:dyDescent="0.25">
      <c r="A29" t="s">
        <v>442</v>
      </c>
      <c r="B29" s="59">
        <v>40117</v>
      </c>
      <c r="C29" s="40">
        <v>5158</v>
      </c>
      <c r="D29" t="s">
        <v>442</v>
      </c>
      <c r="E29" s="59">
        <v>40117</v>
      </c>
      <c r="F29" s="40">
        <v>14523</v>
      </c>
      <c r="G29" t="s">
        <v>442</v>
      </c>
      <c r="H29" s="59">
        <v>40117</v>
      </c>
      <c r="I29" s="5">
        <v>2156.6</v>
      </c>
      <c r="J29" t="s">
        <v>442</v>
      </c>
      <c r="K29" s="59">
        <v>40117</v>
      </c>
      <c r="L29" s="40">
        <v>17</v>
      </c>
      <c r="M29" t="s">
        <v>442</v>
      </c>
      <c r="N29" s="59">
        <v>40117</v>
      </c>
      <c r="O29" s="40">
        <v>0</v>
      </c>
      <c r="Q29" s="6">
        <f t="shared" si="4"/>
        <v>19681</v>
      </c>
      <c r="R29" s="6">
        <f t="shared" si="5"/>
        <v>-5.5891468929431198E-2</v>
      </c>
      <c r="S29" s="6">
        <f t="shared" si="0"/>
        <v>56000</v>
      </c>
      <c r="T29" s="67">
        <f t="shared" si="6"/>
        <v>-4666.666666666667</v>
      </c>
      <c r="U29" s="60">
        <f t="shared" si="1"/>
        <v>11000</v>
      </c>
      <c r="V29" s="68">
        <f t="shared" si="7"/>
        <v>7933.3333333332421</v>
      </c>
      <c r="X29" t="s">
        <v>572</v>
      </c>
      <c r="Y29" s="59">
        <v>41455</v>
      </c>
      <c r="Z29" s="5">
        <v>228.8</v>
      </c>
      <c r="AA29">
        <f t="shared" si="2"/>
        <v>8.7604029785373072E-3</v>
      </c>
      <c r="AB29">
        <f t="shared" si="8"/>
        <v>-7.1757530795786506E-2</v>
      </c>
      <c r="AC29" s="6">
        <f t="shared" si="3"/>
        <v>78.869355394691482</v>
      </c>
    </row>
    <row r="30" spans="1:29" x14ac:dyDescent="0.25">
      <c r="A30" t="s">
        <v>443</v>
      </c>
      <c r="B30" s="59">
        <v>40147</v>
      </c>
      <c r="C30" s="40">
        <v>5152</v>
      </c>
      <c r="D30" t="s">
        <v>443</v>
      </c>
      <c r="E30" s="59">
        <v>40147</v>
      </c>
      <c r="F30" s="40">
        <v>14539</v>
      </c>
      <c r="G30" t="s">
        <v>443</v>
      </c>
      <c r="H30" s="59">
        <v>40147</v>
      </c>
      <c r="I30" s="5">
        <v>2159</v>
      </c>
      <c r="J30" t="s">
        <v>443</v>
      </c>
      <c r="K30" s="59">
        <v>40147</v>
      </c>
      <c r="L30" s="40">
        <v>13</v>
      </c>
      <c r="M30" t="s">
        <v>443</v>
      </c>
      <c r="N30" s="59">
        <v>40147</v>
      </c>
      <c r="O30" s="40">
        <v>0</v>
      </c>
      <c r="Q30" s="6">
        <f t="shared" si="4"/>
        <v>19691</v>
      </c>
      <c r="R30" s="6">
        <f t="shared" si="5"/>
        <v>-0.10664770707430193</v>
      </c>
      <c r="S30" s="6">
        <f t="shared" si="0"/>
        <v>10000</v>
      </c>
      <c r="T30" s="67">
        <f t="shared" si="6"/>
        <v>-7000</v>
      </c>
      <c r="U30" s="60">
        <f t="shared" si="1"/>
        <v>6400.0000000000909</v>
      </c>
      <c r="V30" s="68">
        <f t="shared" si="7"/>
        <v>7100.0000000000609</v>
      </c>
      <c r="X30" t="s">
        <v>573</v>
      </c>
      <c r="Y30" s="59">
        <v>41547</v>
      </c>
      <c r="Z30" s="5">
        <v>228.8</v>
      </c>
      <c r="AA30">
        <f t="shared" si="2"/>
        <v>0</v>
      </c>
      <c r="AB30">
        <f t="shared" si="8"/>
        <v>-4.0875775411796322E-2</v>
      </c>
      <c r="AC30" s="6">
        <f t="shared" si="3"/>
        <v>78.869355394691482</v>
      </c>
    </row>
    <row r="31" spans="1:29" x14ac:dyDescent="0.25">
      <c r="A31" t="s">
        <v>444</v>
      </c>
      <c r="B31" s="59">
        <v>40178</v>
      </c>
      <c r="C31" s="40">
        <v>5150</v>
      </c>
      <c r="D31" t="s">
        <v>444</v>
      </c>
      <c r="E31" s="59">
        <v>40178</v>
      </c>
      <c r="F31" s="40">
        <v>14501</v>
      </c>
      <c r="G31" t="s">
        <v>444</v>
      </c>
      <c r="H31" s="59">
        <v>40178</v>
      </c>
      <c r="I31" s="5">
        <v>2170.1999999999998</v>
      </c>
      <c r="J31" t="s">
        <v>444</v>
      </c>
      <c r="K31" s="59">
        <v>40178</v>
      </c>
      <c r="L31" s="40">
        <v>15</v>
      </c>
      <c r="M31" t="s">
        <v>444</v>
      </c>
      <c r="N31" s="59">
        <v>40178</v>
      </c>
      <c r="O31" s="40">
        <v>0</v>
      </c>
      <c r="Q31" s="6">
        <f t="shared" si="4"/>
        <v>19651</v>
      </c>
      <c r="R31" s="6">
        <f t="shared" si="5"/>
        <v>9.6687191491511726E-2</v>
      </c>
      <c r="S31" s="6">
        <f t="shared" si="0"/>
        <v>-40000</v>
      </c>
      <c r="T31" s="67">
        <f t="shared" si="6"/>
        <v>8666.6666666666661</v>
      </c>
      <c r="U31" s="60">
        <f t="shared" si="1"/>
        <v>9199.9999999998181</v>
      </c>
      <c r="V31" s="68">
        <f t="shared" si="7"/>
        <v>8866.666666666637</v>
      </c>
      <c r="X31" t="s">
        <v>574</v>
      </c>
      <c r="Y31" s="59">
        <v>41639</v>
      </c>
      <c r="Z31" s="5">
        <v>225.7</v>
      </c>
      <c r="AA31">
        <f t="shared" si="2"/>
        <v>-5.4195804195804609E-2</v>
      </c>
      <c r="AB31">
        <f t="shared" si="8"/>
        <v>-2.0043175098064081E-2</v>
      </c>
      <c r="AC31" s="6">
        <f t="shared" si="3"/>
        <v>77.800758359186474</v>
      </c>
    </row>
    <row r="32" spans="1:29" x14ac:dyDescent="0.25">
      <c r="A32" t="s">
        <v>445</v>
      </c>
      <c r="B32" s="59">
        <v>40209</v>
      </c>
      <c r="C32" s="40">
        <v>5145</v>
      </c>
      <c r="D32" t="s">
        <v>445</v>
      </c>
      <c r="E32" s="59">
        <v>40209</v>
      </c>
      <c r="F32" s="40">
        <v>14486</v>
      </c>
      <c r="G32" t="s">
        <v>445</v>
      </c>
      <c r="H32" s="59">
        <v>40209</v>
      </c>
      <c r="I32" s="5">
        <v>2183.6999999999998</v>
      </c>
      <c r="J32" t="s">
        <v>445</v>
      </c>
      <c r="K32" s="59">
        <v>40209</v>
      </c>
      <c r="L32" s="40">
        <v>24</v>
      </c>
      <c r="M32" t="s">
        <v>445</v>
      </c>
      <c r="N32" s="59">
        <v>40209</v>
      </c>
      <c r="O32" s="40">
        <v>0</v>
      </c>
      <c r="Q32" s="6">
        <f t="shared" si="4"/>
        <v>19631</v>
      </c>
      <c r="R32" s="6">
        <f t="shared" si="5"/>
        <v>0.19866537619070357</v>
      </c>
      <c r="S32" s="6">
        <f t="shared" si="0"/>
        <v>-20000</v>
      </c>
      <c r="T32" s="67">
        <f t="shared" si="6"/>
        <v>-16666.666666666668</v>
      </c>
      <c r="U32" s="60">
        <f t="shared" si="1"/>
        <v>4500</v>
      </c>
      <c r="V32" s="68">
        <f t="shared" si="7"/>
        <v>6699.99999999997</v>
      </c>
      <c r="X32" t="s">
        <v>575</v>
      </c>
      <c r="Y32" s="59">
        <v>41729</v>
      </c>
      <c r="Z32" s="5">
        <v>222.8</v>
      </c>
      <c r="AA32">
        <f t="shared" si="2"/>
        <v>-5.1395657953034579E-2</v>
      </c>
      <c r="AB32">
        <f t="shared" si="8"/>
        <v>-2.420776479257547E-2</v>
      </c>
      <c r="AC32" s="6">
        <f t="shared" si="3"/>
        <v>76.801103067907619</v>
      </c>
    </row>
    <row r="33" spans="1:30" x14ac:dyDescent="0.25">
      <c r="A33" t="s">
        <v>446</v>
      </c>
      <c r="B33" s="59">
        <v>40237</v>
      </c>
      <c r="C33" s="40">
        <v>5147</v>
      </c>
      <c r="D33" t="s">
        <v>446</v>
      </c>
      <c r="E33" s="59">
        <v>40237</v>
      </c>
      <c r="F33" s="40">
        <v>14457</v>
      </c>
      <c r="G33" t="s">
        <v>446</v>
      </c>
      <c r="H33" s="59">
        <v>40237</v>
      </c>
      <c r="I33" s="5">
        <v>2203.8000000000002</v>
      </c>
      <c r="J33" t="s">
        <v>446</v>
      </c>
      <c r="K33" s="59">
        <v>40237</v>
      </c>
      <c r="L33" s="40">
        <v>39</v>
      </c>
      <c r="M33" t="s">
        <v>446</v>
      </c>
      <c r="N33" s="59">
        <v>40237</v>
      </c>
      <c r="O33" s="40">
        <v>0</v>
      </c>
      <c r="Q33" s="6">
        <f t="shared" si="4"/>
        <v>19604</v>
      </c>
      <c r="R33" s="6">
        <f t="shared" si="5"/>
        <v>0.33666598653337587</v>
      </c>
      <c r="S33" s="6">
        <f t="shared" si="0"/>
        <v>-27000</v>
      </c>
      <c r="T33" s="67">
        <f t="shared" si="6"/>
        <v>-29000</v>
      </c>
      <c r="U33" s="60">
        <f t="shared" si="1"/>
        <v>5100.0000000003638</v>
      </c>
      <c r="V33" s="68">
        <f t="shared" si="7"/>
        <v>6266.666666666727</v>
      </c>
      <c r="X33" t="s">
        <v>576</v>
      </c>
      <c r="Y33" s="59">
        <v>41820</v>
      </c>
      <c r="Z33" s="5">
        <v>227.6</v>
      </c>
      <c r="AA33">
        <f t="shared" si="2"/>
        <v>8.6175942549370887E-2</v>
      </c>
      <c r="AB33">
        <f t="shared" si="8"/>
        <v>-4.8538798998670751E-3</v>
      </c>
      <c r="AC33" s="6">
        <f t="shared" si="3"/>
        <v>78.455704929334701</v>
      </c>
    </row>
    <row r="34" spans="1:30" x14ac:dyDescent="0.25">
      <c r="A34" t="s">
        <v>447</v>
      </c>
      <c r="B34" s="59">
        <v>40268</v>
      </c>
      <c r="C34" s="40">
        <v>5140</v>
      </c>
      <c r="D34" t="s">
        <v>447</v>
      </c>
      <c r="E34" s="59">
        <v>40268</v>
      </c>
      <c r="F34" s="40">
        <v>14455</v>
      </c>
      <c r="G34" t="s">
        <v>447</v>
      </c>
      <c r="H34" s="59">
        <v>40268</v>
      </c>
      <c r="I34" s="5">
        <v>2258.5</v>
      </c>
      <c r="J34" t="s">
        <v>447</v>
      </c>
      <c r="K34" s="59">
        <v>40268</v>
      </c>
      <c r="L34" s="40">
        <v>87</v>
      </c>
      <c r="M34" t="s">
        <v>447</v>
      </c>
      <c r="N34" s="59">
        <v>40268</v>
      </c>
      <c r="O34" s="40">
        <v>0</v>
      </c>
      <c r="Q34" s="6">
        <f t="shared" si="4"/>
        <v>19595</v>
      </c>
      <c r="R34" s="6">
        <f t="shared" si="5"/>
        <v>0.38275070170961101</v>
      </c>
      <c r="S34" s="6">
        <f t="shared" si="0"/>
        <v>-9000</v>
      </c>
      <c r="T34" s="67">
        <f t="shared" si="6"/>
        <v>-18666.666666666668</v>
      </c>
      <c r="U34" s="60">
        <f t="shared" si="1"/>
        <v>6699.9999999998181</v>
      </c>
      <c r="V34" s="68">
        <f t="shared" si="7"/>
        <v>5433.333333333394</v>
      </c>
      <c r="X34" t="s">
        <v>577</v>
      </c>
      <c r="Y34" s="59">
        <v>41912</v>
      </c>
      <c r="Z34" s="5">
        <v>228.3</v>
      </c>
      <c r="AA34">
        <f t="shared" si="2"/>
        <v>1.2302284710018263E-2</v>
      </c>
      <c r="AB34">
        <f t="shared" si="8"/>
        <v>-1.7783087223625094E-3</v>
      </c>
      <c r="AC34" s="6">
        <f t="shared" si="3"/>
        <v>78.69700103412616</v>
      </c>
    </row>
    <row r="35" spans="1:30" x14ac:dyDescent="0.25">
      <c r="A35" t="s">
        <v>448</v>
      </c>
      <c r="B35" s="59">
        <v>40298</v>
      </c>
      <c r="C35" s="40">
        <v>5136</v>
      </c>
      <c r="D35" t="s">
        <v>448</v>
      </c>
      <c r="E35" s="59">
        <v>40298</v>
      </c>
      <c r="F35" s="40">
        <v>14449</v>
      </c>
      <c r="G35" t="s">
        <v>448</v>
      </c>
      <c r="H35" s="59">
        <v>40298</v>
      </c>
      <c r="I35" s="5">
        <v>2323.3000000000002</v>
      </c>
      <c r="J35" t="s">
        <v>448</v>
      </c>
      <c r="K35" s="59">
        <v>40298</v>
      </c>
      <c r="L35" s="40">
        <v>154</v>
      </c>
      <c r="M35" t="s">
        <v>448</v>
      </c>
      <c r="N35" s="59">
        <v>40298</v>
      </c>
      <c r="O35" s="40">
        <v>0</v>
      </c>
      <c r="Q35" s="6">
        <f t="shared" si="4"/>
        <v>19585</v>
      </c>
      <c r="R35" s="6">
        <f t="shared" si="5"/>
        <v>0.43400561654327419</v>
      </c>
      <c r="S35" s="6">
        <f t="shared" si="0"/>
        <v>-10000</v>
      </c>
      <c r="T35" s="67">
        <f t="shared" si="6"/>
        <v>-15333.333333333334</v>
      </c>
      <c r="U35" s="60">
        <f t="shared" si="1"/>
        <v>-2199.9999999998181</v>
      </c>
      <c r="V35" s="68">
        <f t="shared" si="7"/>
        <v>3200.0000000001214</v>
      </c>
      <c r="X35" t="s">
        <v>578</v>
      </c>
      <c r="Y35" s="59">
        <v>42004</v>
      </c>
      <c r="Z35" s="5">
        <v>229.9</v>
      </c>
      <c r="AA35">
        <f t="shared" si="2"/>
        <v>2.8033289531318673E-2</v>
      </c>
      <c r="AB35">
        <f t="shared" si="8"/>
        <v>1.8778964709418311E-2</v>
      </c>
      <c r="AC35" s="6">
        <f t="shared" si="3"/>
        <v>79.248534987935187</v>
      </c>
    </row>
    <row r="36" spans="1:30" x14ac:dyDescent="0.25">
      <c r="A36" t="s">
        <v>449</v>
      </c>
      <c r="B36" s="59">
        <v>40329</v>
      </c>
      <c r="C36" s="40">
        <v>5135</v>
      </c>
      <c r="D36" t="s">
        <v>449</v>
      </c>
      <c r="E36" s="59">
        <v>40329</v>
      </c>
      <c r="F36" s="40">
        <v>14445</v>
      </c>
      <c r="G36" t="s">
        <v>449</v>
      </c>
      <c r="H36" s="59">
        <v>40329</v>
      </c>
      <c r="I36" s="5">
        <v>2757.1</v>
      </c>
      <c r="J36" t="s">
        <v>449</v>
      </c>
      <c r="K36" s="59">
        <v>40329</v>
      </c>
      <c r="L36" s="40">
        <v>564</v>
      </c>
      <c r="M36" t="s">
        <v>449</v>
      </c>
      <c r="N36" s="59">
        <v>40329</v>
      </c>
      <c r="O36" s="40">
        <v>0</v>
      </c>
      <c r="Q36" s="6">
        <f t="shared" si="4"/>
        <v>19580</v>
      </c>
      <c r="R36" s="6">
        <f t="shared" si="5"/>
        <v>0.45965270684371262</v>
      </c>
      <c r="S36" s="6">
        <f t="shared" si="0"/>
        <v>-5000</v>
      </c>
      <c r="T36" s="67">
        <f t="shared" si="6"/>
        <v>-8000</v>
      </c>
      <c r="U36" s="60">
        <f t="shared" si="1"/>
        <v>23799.999999999727</v>
      </c>
      <c r="V36" s="68">
        <f t="shared" si="7"/>
        <v>9433.333333333243</v>
      </c>
      <c r="X36" t="s">
        <v>579</v>
      </c>
      <c r="Y36" s="59">
        <v>42094</v>
      </c>
      <c r="Z36" s="5">
        <v>228.4</v>
      </c>
      <c r="AA36">
        <f t="shared" si="2"/>
        <v>-2.609830361026555E-2</v>
      </c>
      <c r="AB36">
        <f t="shared" si="8"/>
        <v>2.5103303295110568E-2</v>
      </c>
      <c r="AC36" s="6">
        <f t="shared" si="3"/>
        <v>78.731471906239221</v>
      </c>
    </row>
    <row r="37" spans="1:30" x14ac:dyDescent="0.25">
      <c r="A37" t="s">
        <v>450</v>
      </c>
      <c r="B37" s="59">
        <v>40359</v>
      </c>
      <c r="C37" s="40">
        <v>5139</v>
      </c>
      <c r="D37" t="s">
        <v>450</v>
      </c>
      <c r="E37" s="59">
        <v>40359</v>
      </c>
      <c r="F37" s="40">
        <v>14408</v>
      </c>
      <c r="G37" t="s">
        <v>450</v>
      </c>
      <c r="H37" s="59">
        <v>40359</v>
      </c>
      <c r="I37" s="5">
        <v>2533.8000000000002</v>
      </c>
      <c r="J37" t="s">
        <v>450</v>
      </c>
      <c r="K37" s="59">
        <v>40359</v>
      </c>
      <c r="L37" s="40">
        <v>339</v>
      </c>
      <c r="M37" t="s">
        <v>450</v>
      </c>
      <c r="N37" s="59">
        <v>40359</v>
      </c>
      <c r="O37" s="40">
        <v>0</v>
      </c>
      <c r="Q37" s="6">
        <f t="shared" si="4"/>
        <v>19547</v>
      </c>
      <c r="R37" s="6">
        <f t="shared" si="5"/>
        <v>0.62925257072696184</v>
      </c>
      <c r="S37" s="6">
        <f t="shared" si="0"/>
        <v>-33000</v>
      </c>
      <c r="T37" s="67">
        <f t="shared" si="6"/>
        <v>-16000</v>
      </c>
      <c r="U37" s="60">
        <f t="shared" si="1"/>
        <v>1700.0000000002728</v>
      </c>
      <c r="V37" s="68">
        <f t="shared" si="7"/>
        <v>7766.666666666727</v>
      </c>
      <c r="X37" t="s">
        <v>580</v>
      </c>
      <c r="Y37" s="59">
        <v>42185</v>
      </c>
      <c r="Z37" s="5">
        <v>239.2</v>
      </c>
      <c r="AA37">
        <f t="shared" si="2"/>
        <v>0.18914185639229419</v>
      </c>
      <c r="AB37">
        <f t="shared" si="8"/>
        <v>5.0844781755841395E-2</v>
      </c>
      <c r="AC37" s="6">
        <f t="shared" si="3"/>
        <v>82.454326094450181</v>
      </c>
    </row>
    <row r="38" spans="1:30" x14ac:dyDescent="0.25">
      <c r="A38" t="s">
        <v>451</v>
      </c>
      <c r="B38" s="59">
        <v>40390</v>
      </c>
      <c r="C38" s="40">
        <v>5136</v>
      </c>
      <c r="D38" t="s">
        <v>451</v>
      </c>
      <c r="E38" s="59">
        <v>40390</v>
      </c>
      <c r="F38" s="40">
        <v>14382</v>
      </c>
      <c r="G38" t="s">
        <v>451</v>
      </c>
      <c r="H38" s="59">
        <v>40390</v>
      </c>
      <c r="I38" s="5">
        <v>2396.4</v>
      </c>
      <c r="J38" t="s">
        <v>451</v>
      </c>
      <c r="K38" s="59">
        <v>40390</v>
      </c>
      <c r="L38" s="40">
        <v>196</v>
      </c>
      <c r="M38" t="s">
        <v>451</v>
      </c>
      <c r="N38" s="59">
        <v>40390</v>
      </c>
      <c r="O38" s="40">
        <v>0</v>
      </c>
      <c r="Q38" s="6">
        <f t="shared" si="4"/>
        <v>19518</v>
      </c>
      <c r="R38" s="6">
        <f t="shared" si="5"/>
        <v>0.77876831642586808</v>
      </c>
      <c r="S38" s="6">
        <f t="shared" si="0"/>
        <v>-29000</v>
      </c>
      <c r="T38" s="67">
        <f t="shared" si="6"/>
        <v>-22333.333333333332</v>
      </c>
      <c r="U38" s="60">
        <f t="shared" si="1"/>
        <v>5599.9999999999091</v>
      </c>
      <c r="V38" s="68">
        <f t="shared" si="7"/>
        <v>10366.666666666637</v>
      </c>
      <c r="X38" t="s">
        <v>581</v>
      </c>
      <c r="Y38" s="59">
        <v>42277</v>
      </c>
      <c r="Z38" s="5">
        <v>239.8</v>
      </c>
      <c r="AA38">
        <f t="shared" si="2"/>
        <v>1.0033444816054171E-2</v>
      </c>
      <c r="AB38">
        <f t="shared" si="8"/>
        <v>5.0277571782350372E-2</v>
      </c>
      <c r="AC38" s="6">
        <f t="shared" si="3"/>
        <v>82.661151327128579</v>
      </c>
    </row>
    <row r="39" spans="1:30" x14ac:dyDescent="0.25">
      <c r="A39" t="s">
        <v>452</v>
      </c>
      <c r="B39" s="59">
        <v>40421</v>
      </c>
      <c r="C39" s="40">
        <v>5130</v>
      </c>
      <c r="D39" t="s">
        <v>452</v>
      </c>
      <c r="E39" s="59">
        <v>40421</v>
      </c>
      <c r="F39" s="40">
        <v>14345</v>
      </c>
      <c r="G39" t="s">
        <v>452</v>
      </c>
      <c r="H39" s="59">
        <v>40421</v>
      </c>
      <c r="I39" s="5">
        <v>2288.5</v>
      </c>
      <c r="J39" t="s">
        <v>452</v>
      </c>
      <c r="K39" s="59">
        <v>40421</v>
      </c>
      <c r="L39" s="40">
        <v>82</v>
      </c>
      <c r="M39" t="s">
        <v>452</v>
      </c>
      <c r="N39" s="59">
        <v>40421</v>
      </c>
      <c r="O39" s="40">
        <v>0</v>
      </c>
      <c r="Q39" s="6">
        <f t="shared" si="4"/>
        <v>19475</v>
      </c>
      <c r="R39" s="6">
        <f t="shared" si="5"/>
        <v>1.0012836970475121</v>
      </c>
      <c r="S39" s="6">
        <f t="shared" si="0"/>
        <v>-43000</v>
      </c>
      <c r="T39" s="67">
        <f t="shared" si="6"/>
        <v>-35000</v>
      </c>
      <c r="U39" s="60">
        <f t="shared" si="1"/>
        <v>6099.9999999999091</v>
      </c>
      <c r="V39" s="68">
        <f t="shared" si="7"/>
        <v>4466.666666666697</v>
      </c>
      <c r="X39" t="s">
        <v>582</v>
      </c>
      <c r="Y39" s="59">
        <v>42369</v>
      </c>
      <c r="Z39" s="5">
        <v>229.9</v>
      </c>
      <c r="AA39">
        <f t="shared" si="2"/>
        <v>-0.16513761467889898</v>
      </c>
      <c r="AB39">
        <f t="shared" si="8"/>
        <v>1.9848457297959587E-3</v>
      </c>
      <c r="AC39" s="6">
        <f t="shared" si="3"/>
        <v>79.248534987935187</v>
      </c>
      <c r="AD39" t="s">
        <v>618</v>
      </c>
    </row>
    <row r="40" spans="1:30" x14ac:dyDescent="0.25">
      <c r="A40" t="s">
        <v>453</v>
      </c>
      <c r="B40" s="59">
        <v>40451</v>
      </c>
      <c r="C40" s="40">
        <v>5122</v>
      </c>
      <c r="D40" t="s">
        <v>453</v>
      </c>
      <c r="E40" s="59">
        <v>40451</v>
      </c>
      <c r="F40" s="40">
        <v>14256</v>
      </c>
      <c r="G40" t="s">
        <v>453</v>
      </c>
      <c r="H40" s="59">
        <v>40451</v>
      </c>
      <c r="I40" s="5">
        <v>2214.4</v>
      </c>
      <c r="J40" t="s">
        <v>453</v>
      </c>
      <c r="K40" s="59">
        <v>40451</v>
      </c>
      <c r="L40" s="40">
        <v>6</v>
      </c>
      <c r="M40" t="s">
        <v>453</v>
      </c>
      <c r="N40" s="59">
        <v>40451</v>
      </c>
      <c r="O40" s="40">
        <v>0</v>
      </c>
      <c r="Q40" s="6">
        <f t="shared" si="4"/>
        <v>19378</v>
      </c>
      <c r="R40" s="6">
        <f t="shared" si="5"/>
        <v>1.5068634534007685</v>
      </c>
      <c r="S40" s="6">
        <f t="shared" si="0"/>
        <v>-97000</v>
      </c>
      <c r="T40" s="67">
        <f t="shared" si="6"/>
        <v>-56333.333333333336</v>
      </c>
      <c r="U40" s="60">
        <f t="shared" si="1"/>
        <v>1900.0000000000909</v>
      </c>
      <c r="V40" s="68">
        <f t="shared" si="7"/>
        <v>4533.333333333303</v>
      </c>
      <c r="X40" t="s">
        <v>583</v>
      </c>
      <c r="Y40" s="59">
        <v>42460</v>
      </c>
      <c r="Z40" s="5">
        <v>239.5</v>
      </c>
      <c r="AA40">
        <f t="shared" si="2"/>
        <v>0.16702914310569827</v>
      </c>
      <c r="AB40">
        <f t="shared" si="8"/>
        <v>5.0266707408786915E-2</v>
      </c>
      <c r="AC40" s="6">
        <f t="shared" si="3"/>
        <v>82.55773871078938</v>
      </c>
      <c r="AD40">
        <f>(Z40/Z36)-1</f>
        <v>4.8598949211908993E-2</v>
      </c>
    </row>
    <row r="41" spans="1:30" x14ac:dyDescent="0.25">
      <c r="A41" t="s">
        <v>454</v>
      </c>
      <c r="B41" s="59">
        <v>40482</v>
      </c>
      <c r="C41" s="40">
        <v>5139</v>
      </c>
      <c r="D41" t="s">
        <v>454</v>
      </c>
      <c r="E41" s="59">
        <v>40482</v>
      </c>
      <c r="F41" s="40">
        <v>14292</v>
      </c>
      <c r="G41" t="s">
        <v>454</v>
      </c>
      <c r="H41" s="59">
        <v>40482</v>
      </c>
      <c r="I41" s="5">
        <v>2214</v>
      </c>
      <c r="J41" t="s">
        <v>454</v>
      </c>
      <c r="K41" s="59">
        <v>40482</v>
      </c>
      <c r="L41" s="40">
        <v>1</v>
      </c>
      <c r="M41" t="s">
        <v>454</v>
      </c>
      <c r="N41" s="59">
        <v>40482</v>
      </c>
      <c r="O41" s="40">
        <v>0</v>
      </c>
      <c r="Q41" s="6">
        <f t="shared" si="4"/>
        <v>19431</v>
      </c>
      <c r="R41" s="6">
        <f t="shared" si="5"/>
        <v>1.2299933096598323</v>
      </c>
      <c r="S41" s="6">
        <f t="shared" ref="S41:S72" si="9">IF(B41&lt;&gt;"",((C41+F41)-(C40+F40))*1000,"")</f>
        <v>53000</v>
      </c>
      <c r="T41" s="67">
        <f t="shared" si="6"/>
        <v>-29000</v>
      </c>
      <c r="U41" s="60">
        <f t="shared" ref="U41:U72" si="10">IF(B41&lt;&gt;"",((I41-L41)-(I40-L40))*1000,"")</f>
        <v>4599.9999999999091</v>
      </c>
      <c r="V41" s="68">
        <f t="shared" si="7"/>
        <v>4199.99999999997</v>
      </c>
      <c r="X41" t="s">
        <v>584</v>
      </c>
      <c r="Y41" s="59">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59">
        <v>40512</v>
      </c>
      <c r="C42" s="40">
        <v>5139</v>
      </c>
      <c r="D42" t="s">
        <v>455</v>
      </c>
      <c r="E42" s="59">
        <v>40512</v>
      </c>
      <c r="F42" s="40">
        <v>14282</v>
      </c>
      <c r="G42" t="s">
        <v>455</v>
      </c>
      <c r="H42" s="59">
        <v>40512</v>
      </c>
      <c r="I42" s="5">
        <v>2215.5</v>
      </c>
      <c r="J42" t="s">
        <v>455</v>
      </c>
      <c r="K42" s="59">
        <v>40512</v>
      </c>
      <c r="L42" s="40">
        <v>0</v>
      </c>
      <c r="M42" t="s">
        <v>455</v>
      </c>
      <c r="N42" s="59">
        <v>40512</v>
      </c>
      <c r="O42" s="40">
        <v>0</v>
      </c>
      <c r="Q42" s="6">
        <f t="shared" si="4"/>
        <v>19421</v>
      </c>
      <c r="R42" s="6">
        <f t="shared" si="5"/>
        <v>1.2821172957108331</v>
      </c>
      <c r="S42" s="6">
        <f t="shared" si="9"/>
        <v>-10000</v>
      </c>
      <c r="T42" s="67">
        <f t="shared" si="6"/>
        <v>-18000</v>
      </c>
      <c r="U42" s="60">
        <f t="shared" si="10"/>
        <v>2500</v>
      </c>
      <c r="V42" s="68">
        <f t="shared" si="7"/>
        <v>3000</v>
      </c>
      <c r="X42" t="s">
        <v>585</v>
      </c>
      <c r="Y42" s="59">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59">
        <v>40543</v>
      </c>
      <c r="C43" s="40">
        <v>5133</v>
      </c>
      <c r="D43" t="s">
        <v>456</v>
      </c>
      <c r="E43" s="59">
        <v>40543</v>
      </c>
      <c r="F43" s="40">
        <v>14263</v>
      </c>
      <c r="G43" t="s">
        <v>456</v>
      </c>
      <c r="H43" s="59">
        <v>40543</v>
      </c>
      <c r="I43" s="5">
        <v>2221</v>
      </c>
      <c r="J43" t="s">
        <v>456</v>
      </c>
      <c r="K43" s="59">
        <v>40543</v>
      </c>
      <c r="L43" s="40">
        <v>0</v>
      </c>
      <c r="M43" t="s">
        <v>456</v>
      </c>
      <c r="N43" s="59">
        <v>40543</v>
      </c>
      <c r="O43" s="40">
        <v>0</v>
      </c>
      <c r="Q43" s="6">
        <f t="shared" si="4"/>
        <v>19396</v>
      </c>
      <c r="R43" s="6">
        <f t="shared" si="5"/>
        <v>1.4126624046194962</v>
      </c>
      <c r="S43" s="6">
        <f t="shared" si="9"/>
        <v>-25000</v>
      </c>
      <c r="T43" s="67">
        <f t="shared" ref="T43:T74" si="12">IF(B43&lt;&gt;"",AVERAGE(S41:S43),"")</f>
        <v>6000</v>
      </c>
      <c r="U43" s="60">
        <f t="shared" si="10"/>
        <v>5500</v>
      </c>
      <c r="V43" s="68">
        <f t="shared" ref="V43:V74" si="13">IF(B43&lt;&gt;"",AVERAGE(U41:U43),"")</f>
        <v>4199.99999999997</v>
      </c>
      <c r="X43" t="s">
        <v>586</v>
      </c>
      <c r="Y43" s="59">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59">
        <v>40574</v>
      </c>
      <c r="C44" s="40">
        <v>5138</v>
      </c>
      <c r="D44" t="s">
        <v>457</v>
      </c>
      <c r="E44" s="59">
        <v>40574</v>
      </c>
      <c r="F44" s="40">
        <v>14246</v>
      </c>
      <c r="G44" t="s">
        <v>457</v>
      </c>
      <c r="H44" s="59">
        <v>40574</v>
      </c>
      <c r="I44" s="5">
        <v>2229.1</v>
      </c>
      <c r="J44" t="s">
        <v>457</v>
      </c>
      <c r="K44" s="59">
        <v>40574</v>
      </c>
      <c r="L44" s="40">
        <v>1</v>
      </c>
      <c r="M44" t="s">
        <v>457</v>
      </c>
      <c r="N44" s="59">
        <v>40574</v>
      </c>
      <c r="O44" s="40">
        <v>0</v>
      </c>
      <c r="Q44" s="6">
        <f t="shared" si="4"/>
        <v>19384</v>
      </c>
      <c r="R44" s="6">
        <f t="shared" si="5"/>
        <v>1.4754436648782416</v>
      </c>
      <c r="S44" s="6">
        <f t="shared" si="9"/>
        <v>-12000</v>
      </c>
      <c r="T44" s="67">
        <f t="shared" si="12"/>
        <v>-15666.666666666666</v>
      </c>
      <c r="U44" s="60">
        <f t="shared" si="10"/>
        <v>7099.9999999999091</v>
      </c>
      <c r="V44" s="68">
        <f t="shared" si="13"/>
        <v>5033.333333333303</v>
      </c>
      <c r="X44" t="s">
        <v>587</v>
      </c>
      <c r="Y44" s="59">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59">
        <v>40602</v>
      </c>
      <c r="C45" s="40">
        <v>5106</v>
      </c>
      <c r="D45" t="s">
        <v>458</v>
      </c>
      <c r="E45" s="59">
        <v>40602</v>
      </c>
      <c r="F45" s="40">
        <v>14233</v>
      </c>
      <c r="G45" t="s">
        <v>458</v>
      </c>
      <c r="H45" s="59">
        <v>40602</v>
      </c>
      <c r="I45" s="5">
        <v>2232.6999999999998</v>
      </c>
      <c r="J45" t="s">
        <v>458</v>
      </c>
      <c r="K45" s="59">
        <v>40602</v>
      </c>
      <c r="L45" s="40">
        <v>3</v>
      </c>
      <c r="M45" t="s">
        <v>458</v>
      </c>
      <c r="N45" s="59">
        <v>40602</v>
      </c>
      <c r="O45" s="40">
        <v>0</v>
      </c>
      <c r="Q45" s="6">
        <f t="shared" si="4"/>
        <v>19339</v>
      </c>
      <c r="R45" s="6">
        <f t="shared" si="5"/>
        <v>1.7115672992398743</v>
      </c>
      <c r="S45" s="6">
        <f t="shared" si="9"/>
        <v>-45000</v>
      </c>
      <c r="T45" s="67">
        <f t="shared" si="12"/>
        <v>-27333.333333333332</v>
      </c>
      <c r="U45" s="60">
        <f t="shared" si="10"/>
        <v>1599.9999999999091</v>
      </c>
      <c r="V45" s="68">
        <f t="shared" si="13"/>
        <v>4733.333333333273</v>
      </c>
      <c r="X45" t="s">
        <v>589</v>
      </c>
      <c r="Y45" s="59">
        <v>42916</v>
      </c>
      <c r="Z45" s="5">
        <v>212.8</v>
      </c>
      <c r="AA45">
        <f t="shared" si="2"/>
        <v>-0.18979409131602498</v>
      </c>
      <c r="AB45">
        <f t="shared" si="8"/>
        <v>-7.3369114417907055E-2</v>
      </c>
      <c r="AC45" s="6">
        <f t="shared" si="3"/>
        <v>73.35401585660118</v>
      </c>
      <c r="AD45">
        <f t="shared" si="11"/>
        <v>-7.2362685265911053E-2</v>
      </c>
    </row>
    <row r="46" spans="1:30" x14ac:dyDescent="0.25">
      <c r="A46" t="s">
        <v>459</v>
      </c>
      <c r="B46" s="59">
        <v>40633</v>
      </c>
      <c r="C46" s="40">
        <v>5096</v>
      </c>
      <c r="D46" t="s">
        <v>459</v>
      </c>
      <c r="E46" s="59">
        <v>40633</v>
      </c>
      <c r="F46" s="40">
        <v>14219</v>
      </c>
      <c r="G46" t="s">
        <v>459</v>
      </c>
      <c r="H46" s="59">
        <v>40633</v>
      </c>
      <c r="I46" s="5">
        <v>2236.8000000000002</v>
      </c>
      <c r="J46" t="s">
        <v>459</v>
      </c>
      <c r="K46" s="59">
        <v>40633</v>
      </c>
      <c r="L46" s="40">
        <v>3</v>
      </c>
      <c r="M46" t="s">
        <v>459</v>
      </c>
      <c r="N46" s="59">
        <v>40633</v>
      </c>
      <c r="O46" s="40">
        <v>0</v>
      </c>
      <c r="Q46" s="6">
        <f t="shared" si="4"/>
        <v>19315</v>
      </c>
      <c r="R46" s="6">
        <f t="shared" si="5"/>
        <v>1.8379497799637647</v>
      </c>
      <c r="S46" s="6">
        <f t="shared" si="9"/>
        <v>-24000</v>
      </c>
      <c r="T46" s="67">
        <f t="shared" si="12"/>
        <v>-27000</v>
      </c>
      <c r="U46" s="60">
        <f t="shared" si="10"/>
        <v>4100.0000000003638</v>
      </c>
      <c r="V46" s="68">
        <f t="shared" si="13"/>
        <v>4266.666666666727</v>
      </c>
      <c r="X46" t="s">
        <v>594</v>
      </c>
      <c r="Y46" s="59">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59">
        <v>40663</v>
      </c>
      <c r="C47" s="40">
        <v>5091</v>
      </c>
      <c r="D47" t="s">
        <v>460</v>
      </c>
      <c r="E47" s="59">
        <v>40663</v>
      </c>
      <c r="F47" s="40">
        <v>14223</v>
      </c>
      <c r="G47" t="s">
        <v>460</v>
      </c>
      <c r="H47" s="59">
        <v>40663</v>
      </c>
      <c r="I47" s="5">
        <v>2233.9</v>
      </c>
      <c r="J47" t="s">
        <v>460</v>
      </c>
      <c r="K47" s="59">
        <v>40663</v>
      </c>
      <c r="L47" s="40">
        <v>0</v>
      </c>
      <c r="M47" t="s">
        <v>460</v>
      </c>
      <c r="N47" s="59">
        <v>40663</v>
      </c>
      <c r="O47" s="40">
        <v>0</v>
      </c>
      <c r="Q47" s="6">
        <f t="shared" si="4"/>
        <v>19314</v>
      </c>
      <c r="R47" s="6">
        <f t="shared" si="5"/>
        <v>1.8432225328777037</v>
      </c>
      <c r="S47" s="6">
        <f t="shared" si="9"/>
        <v>-1000</v>
      </c>
      <c r="T47" s="67">
        <f t="shared" si="12"/>
        <v>-23333.333333333332</v>
      </c>
      <c r="U47" s="60">
        <f t="shared" si="10"/>
        <v>99.999999999909051</v>
      </c>
      <c r="V47" s="68">
        <f t="shared" si="13"/>
        <v>1933.333333333394</v>
      </c>
      <c r="X47" t="s">
        <v>600</v>
      </c>
      <c r="Y47" s="59">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59">
        <v>40694</v>
      </c>
      <c r="C48" s="40">
        <v>5083</v>
      </c>
      <c r="D48" t="s">
        <v>461</v>
      </c>
      <c r="E48" s="59">
        <v>40694</v>
      </c>
      <c r="F48" s="40">
        <v>14175</v>
      </c>
      <c r="G48" t="s">
        <v>461</v>
      </c>
      <c r="H48" s="59">
        <v>40694</v>
      </c>
      <c r="I48" s="5">
        <v>2235.1</v>
      </c>
      <c r="J48" t="s">
        <v>461</v>
      </c>
      <c r="K48" s="59">
        <v>40694</v>
      </c>
      <c r="L48" s="40">
        <v>0</v>
      </c>
      <c r="M48" t="s">
        <v>461</v>
      </c>
      <c r="N48" s="59">
        <v>40694</v>
      </c>
      <c r="O48" s="40">
        <v>0</v>
      </c>
      <c r="Q48" s="6">
        <f t="shared" si="4"/>
        <v>19258</v>
      </c>
      <c r="R48" s="6">
        <f t="shared" si="5"/>
        <v>2.1393706511579751</v>
      </c>
      <c r="S48" s="6">
        <f t="shared" si="9"/>
        <v>-56000</v>
      </c>
      <c r="T48" s="67">
        <f t="shared" si="12"/>
        <v>-27000</v>
      </c>
      <c r="U48" s="60">
        <f t="shared" si="10"/>
        <v>1199.9999999998181</v>
      </c>
      <c r="V48" s="68">
        <f t="shared" si="13"/>
        <v>1800.0000000000302</v>
      </c>
      <c r="X48" t="s">
        <v>612</v>
      </c>
      <c r="Y48" s="59">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59">
        <v>40724</v>
      </c>
      <c r="C49" s="40">
        <v>5079</v>
      </c>
      <c r="D49" t="s">
        <v>462</v>
      </c>
      <c r="E49" s="59">
        <v>40724</v>
      </c>
      <c r="F49" s="40">
        <v>14225</v>
      </c>
      <c r="G49" t="s">
        <v>462</v>
      </c>
      <c r="H49" s="59">
        <v>40724</v>
      </c>
      <c r="I49" s="5">
        <v>2229</v>
      </c>
      <c r="J49" t="s">
        <v>462</v>
      </c>
      <c r="K49" s="59">
        <v>40724</v>
      </c>
      <c r="L49" s="40">
        <v>0</v>
      </c>
      <c r="M49" t="s">
        <v>462</v>
      </c>
      <c r="N49" s="59">
        <v>40724</v>
      </c>
      <c r="O49" s="40">
        <v>0</v>
      </c>
      <c r="Q49" s="6">
        <f t="shared" si="4"/>
        <v>19304</v>
      </c>
      <c r="R49" s="6">
        <f t="shared" si="5"/>
        <v>1.8959801077496934</v>
      </c>
      <c r="S49" s="6">
        <f t="shared" si="9"/>
        <v>46000</v>
      </c>
      <c r="T49" s="67">
        <f t="shared" si="12"/>
        <v>-3666.6666666666665</v>
      </c>
      <c r="U49" s="60">
        <f t="shared" si="10"/>
        <v>-6099.9999999999091</v>
      </c>
      <c r="V49" s="68">
        <f t="shared" si="13"/>
        <v>-1600.0000000000607</v>
      </c>
      <c r="AD49">
        <f>AVERAGE(AD40:AD48)</f>
        <v>-3.5495570901013823E-2</v>
      </c>
    </row>
    <row r="50" spans="1:30" x14ac:dyDescent="0.25">
      <c r="A50" t="s">
        <v>463</v>
      </c>
      <c r="B50" s="59">
        <v>40755</v>
      </c>
      <c r="C50" s="40">
        <v>5058</v>
      </c>
      <c r="D50" t="s">
        <v>463</v>
      </c>
      <c r="E50" s="59">
        <v>40755</v>
      </c>
      <c r="F50" s="40">
        <v>14129</v>
      </c>
      <c r="G50" t="s">
        <v>463</v>
      </c>
      <c r="H50" s="59">
        <v>40755</v>
      </c>
      <c r="I50" s="5">
        <v>2226.3000000000002</v>
      </c>
      <c r="J50" t="s">
        <v>463</v>
      </c>
      <c r="K50" s="59">
        <v>40755</v>
      </c>
      <c r="L50" s="40">
        <v>0</v>
      </c>
      <c r="M50" t="s">
        <v>463</v>
      </c>
      <c r="N50" s="59">
        <v>40755</v>
      </c>
      <c r="O50" s="40">
        <v>0</v>
      </c>
      <c r="Q50" s="6">
        <f t="shared" si="4"/>
        <v>19187</v>
      </c>
      <c r="R50" s="6">
        <f t="shared" si="5"/>
        <v>2.5173294418095509</v>
      </c>
      <c r="S50" s="6">
        <f t="shared" si="9"/>
        <v>-117000</v>
      </c>
      <c r="T50" s="67">
        <f t="shared" si="12"/>
        <v>-42333.333333333336</v>
      </c>
      <c r="U50" s="60">
        <f t="shared" si="10"/>
        <v>-2699.9999999998181</v>
      </c>
      <c r="V50" s="68">
        <f t="shared" si="13"/>
        <v>-2533.333333333303</v>
      </c>
    </row>
    <row r="51" spans="1:30" x14ac:dyDescent="0.25">
      <c r="A51" t="s">
        <v>464</v>
      </c>
      <c r="B51" s="59">
        <v>40786</v>
      </c>
      <c r="C51" s="40">
        <v>5079</v>
      </c>
      <c r="D51" t="s">
        <v>464</v>
      </c>
      <c r="E51" s="59">
        <v>40786</v>
      </c>
      <c r="F51" s="40">
        <v>14088</v>
      </c>
      <c r="G51" t="s">
        <v>464</v>
      </c>
      <c r="H51" s="59">
        <v>40786</v>
      </c>
      <c r="I51" s="5">
        <v>2222.8000000000002</v>
      </c>
      <c r="J51" t="s">
        <v>464</v>
      </c>
      <c r="K51" s="59">
        <v>40786</v>
      </c>
      <c r="L51" s="40">
        <v>0</v>
      </c>
      <c r="M51" t="s">
        <v>464</v>
      </c>
      <c r="N51" s="59">
        <v>40786</v>
      </c>
      <c r="O51" s="40">
        <v>0</v>
      </c>
      <c r="Q51" s="6">
        <f t="shared" si="4"/>
        <v>19167</v>
      </c>
      <c r="R51" s="6">
        <f t="shared" si="5"/>
        <v>2.6243021860489364</v>
      </c>
      <c r="S51" s="6">
        <f t="shared" si="9"/>
        <v>-20000</v>
      </c>
      <c r="T51" s="67">
        <f t="shared" si="12"/>
        <v>-30333.333333333332</v>
      </c>
      <c r="U51" s="60">
        <f t="shared" si="10"/>
        <v>-3500</v>
      </c>
      <c r="V51" s="68">
        <f t="shared" si="13"/>
        <v>-4099.9999999999091</v>
      </c>
    </row>
    <row r="52" spans="1:30" x14ac:dyDescent="0.25">
      <c r="A52" t="s">
        <v>465</v>
      </c>
      <c r="B52" s="59">
        <v>40816</v>
      </c>
      <c r="C52" s="40">
        <v>5072</v>
      </c>
      <c r="D52" t="s">
        <v>465</v>
      </c>
      <c r="E52" s="59">
        <v>40816</v>
      </c>
      <c r="F52" s="40">
        <v>14065</v>
      </c>
      <c r="G52" t="s">
        <v>465</v>
      </c>
      <c r="H52" s="59">
        <v>40816</v>
      </c>
      <c r="I52" s="5">
        <v>2223.9</v>
      </c>
      <c r="J52" t="s">
        <v>465</v>
      </c>
      <c r="K52" s="59">
        <v>40816</v>
      </c>
      <c r="L52" s="40">
        <v>0</v>
      </c>
      <c r="M52" t="s">
        <v>465</v>
      </c>
      <c r="N52" s="59">
        <v>40816</v>
      </c>
      <c r="O52" s="40">
        <v>0</v>
      </c>
      <c r="Q52" s="6">
        <f t="shared" si="4"/>
        <v>19137</v>
      </c>
      <c r="R52" s="6">
        <f t="shared" si="5"/>
        <v>2.7851805403145846</v>
      </c>
      <c r="S52" s="6">
        <f t="shared" si="9"/>
        <v>-30000</v>
      </c>
      <c r="T52" s="67">
        <f t="shared" si="12"/>
        <v>-55666.666666666664</v>
      </c>
      <c r="U52" s="60">
        <f t="shared" si="10"/>
        <v>1099.9999999999091</v>
      </c>
      <c r="V52" s="68">
        <f t="shared" si="13"/>
        <v>-1699.9999999999698</v>
      </c>
    </row>
    <row r="53" spans="1:30" x14ac:dyDescent="0.25">
      <c r="A53" t="s">
        <v>466</v>
      </c>
      <c r="B53" s="59">
        <v>40847</v>
      </c>
      <c r="C53" s="40">
        <v>5056</v>
      </c>
      <c r="D53" t="s">
        <v>466</v>
      </c>
      <c r="E53" s="59">
        <v>40847</v>
      </c>
      <c r="F53" s="40">
        <v>14092</v>
      </c>
      <c r="G53" t="s">
        <v>466</v>
      </c>
      <c r="H53" s="59">
        <v>40847</v>
      </c>
      <c r="I53" s="5">
        <v>2223.6999999999998</v>
      </c>
      <c r="J53" t="s">
        <v>466</v>
      </c>
      <c r="K53" s="59">
        <v>40847</v>
      </c>
      <c r="L53" s="40">
        <v>0</v>
      </c>
      <c r="M53" t="s">
        <v>466</v>
      </c>
      <c r="N53" s="59">
        <v>40847</v>
      </c>
      <c r="O53" s="40">
        <v>0</v>
      </c>
      <c r="Q53" s="6">
        <f t="shared" si="4"/>
        <v>19148</v>
      </c>
      <c r="R53" s="6">
        <f t="shared" si="5"/>
        <v>2.7261332776269001</v>
      </c>
      <c r="S53" s="6">
        <f t="shared" si="9"/>
        <v>11000</v>
      </c>
      <c r="T53" s="67">
        <f t="shared" si="12"/>
        <v>-13000</v>
      </c>
      <c r="U53" s="60">
        <f t="shared" si="10"/>
        <v>-200.00000000027285</v>
      </c>
      <c r="V53" s="68">
        <f t="shared" si="13"/>
        <v>-866.66666666678793</v>
      </c>
    </row>
    <row r="54" spans="1:30" x14ac:dyDescent="0.25">
      <c r="A54" t="s">
        <v>467</v>
      </c>
      <c r="B54" s="59">
        <v>40877</v>
      </c>
      <c r="C54" s="40">
        <v>5050</v>
      </c>
      <c r="D54" t="s">
        <v>467</v>
      </c>
      <c r="E54" s="59">
        <v>40877</v>
      </c>
      <c r="F54" s="40">
        <v>14079</v>
      </c>
      <c r="G54" t="s">
        <v>467</v>
      </c>
      <c r="H54" s="59">
        <v>40877</v>
      </c>
      <c r="I54" s="5">
        <v>2220.9</v>
      </c>
      <c r="J54" t="s">
        <v>467</v>
      </c>
      <c r="K54" s="59">
        <v>40877</v>
      </c>
      <c r="L54" s="40">
        <v>0</v>
      </c>
      <c r="M54" t="s">
        <v>467</v>
      </c>
      <c r="N54" s="59">
        <v>40877</v>
      </c>
      <c r="O54" s="40">
        <v>0</v>
      </c>
      <c r="Q54" s="6">
        <f t="shared" si="4"/>
        <v>19129</v>
      </c>
      <c r="R54" s="6">
        <f t="shared" si="5"/>
        <v>2.8281666579538864</v>
      </c>
      <c r="S54" s="6">
        <f t="shared" si="9"/>
        <v>-19000</v>
      </c>
      <c r="T54" s="67">
        <f t="shared" si="12"/>
        <v>-12666.666666666666</v>
      </c>
      <c r="U54" s="60">
        <f t="shared" si="10"/>
        <v>-2799.9999999997272</v>
      </c>
      <c r="V54" s="68">
        <f t="shared" si="13"/>
        <v>-633.33333333336361</v>
      </c>
    </row>
    <row r="55" spans="1:30" x14ac:dyDescent="0.25">
      <c r="A55" t="s">
        <v>468</v>
      </c>
      <c r="B55" s="59">
        <v>40908</v>
      </c>
      <c r="C55" s="40">
        <v>5047</v>
      </c>
      <c r="D55" t="s">
        <v>468</v>
      </c>
      <c r="E55" s="59">
        <v>40908</v>
      </c>
      <c r="F55" s="40">
        <v>14071</v>
      </c>
      <c r="G55" t="s">
        <v>468</v>
      </c>
      <c r="H55" s="59">
        <v>40908</v>
      </c>
      <c r="I55" s="5">
        <v>2218</v>
      </c>
      <c r="J55" t="s">
        <v>468</v>
      </c>
      <c r="K55" s="59">
        <v>40908</v>
      </c>
      <c r="L55" s="40">
        <v>0</v>
      </c>
      <c r="M55" t="s">
        <v>468</v>
      </c>
      <c r="N55" s="59">
        <v>40908</v>
      </c>
      <c r="O55" s="40">
        <v>0</v>
      </c>
      <c r="Q55" s="6">
        <f t="shared" si="4"/>
        <v>19118</v>
      </c>
      <c r="R55" s="6">
        <f t="shared" si="5"/>
        <v>2.8873313108065588</v>
      </c>
      <c r="S55" s="6">
        <f t="shared" si="9"/>
        <v>-11000</v>
      </c>
      <c r="T55" s="67">
        <f t="shared" si="12"/>
        <v>-6333.333333333333</v>
      </c>
      <c r="U55" s="60">
        <f t="shared" si="10"/>
        <v>-2900.0000000000909</v>
      </c>
      <c r="V55" s="68">
        <f t="shared" si="13"/>
        <v>-1966.666666666697</v>
      </c>
    </row>
    <row r="56" spans="1:30" x14ac:dyDescent="0.25">
      <c r="A56" t="s">
        <v>469</v>
      </c>
      <c r="B56" s="59">
        <v>40939</v>
      </c>
      <c r="C56" s="40">
        <v>5045</v>
      </c>
      <c r="D56" t="s">
        <v>469</v>
      </c>
      <c r="E56" s="59">
        <v>40939</v>
      </c>
      <c r="F56" s="40">
        <v>14068</v>
      </c>
      <c r="G56" t="s">
        <v>469</v>
      </c>
      <c r="H56" s="59">
        <v>40939</v>
      </c>
      <c r="I56" s="5">
        <v>2212.8000000000002</v>
      </c>
      <c r="J56" t="s">
        <v>469</v>
      </c>
      <c r="K56" s="59">
        <v>40939</v>
      </c>
      <c r="L56" s="40">
        <v>0</v>
      </c>
      <c r="M56" t="s">
        <v>469</v>
      </c>
      <c r="N56" s="59">
        <v>40939</v>
      </c>
      <c r="O56" s="40">
        <v>0</v>
      </c>
      <c r="Q56" s="6">
        <f t="shared" si="4"/>
        <v>19113</v>
      </c>
      <c r="R56" s="6">
        <f t="shared" si="5"/>
        <v>2.9142468476952814</v>
      </c>
      <c r="S56" s="6">
        <f t="shared" si="9"/>
        <v>-5000</v>
      </c>
      <c r="T56" s="67">
        <f t="shared" si="12"/>
        <v>-11666.666666666666</v>
      </c>
      <c r="U56" s="60">
        <f t="shared" si="10"/>
        <v>-5199.9999999998181</v>
      </c>
      <c r="V56" s="68">
        <f t="shared" si="13"/>
        <v>-3633.3333333332121</v>
      </c>
    </row>
    <row r="57" spans="1:30" x14ac:dyDescent="0.25">
      <c r="A57" t="s">
        <v>470</v>
      </c>
      <c r="B57" s="59">
        <v>40968</v>
      </c>
      <c r="C57" s="40">
        <v>5048</v>
      </c>
      <c r="D57" t="s">
        <v>470</v>
      </c>
      <c r="E57" s="59">
        <v>40968</v>
      </c>
      <c r="F57" s="40">
        <v>14071</v>
      </c>
      <c r="G57" t="s">
        <v>470</v>
      </c>
      <c r="H57" s="59">
        <v>40968</v>
      </c>
      <c r="I57" s="5">
        <v>2210.8000000000002</v>
      </c>
      <c r="J57" t="s">
        <v>470</v>
      </c>
      <c r="K57" s="59">
        <v>40968</v>
      </c>
      <c r="L57" s="40">
        <v>0</v>
      </c>
      <c r="M57" t="s">
        <v>470</v>
      </c>
      <c r="N57" s="59">
        <v>40968</v>
      </c>
      <c r="O57" s="40">
        <v>0</v>
      </c>
      <c r="Q57" s="6">
        <f t="shared" si="4"/>
        <v>19119</v>
      </c>
      <c r="R57" s="6">
        <f t="shared" si="5"/>
        <v>2.8819498927768166</v>
      </c>
      <c r="S57" s="6">
        <f t="shared" si="9"/>
        <v>6000</v>
      </c>
      <c r="T57" s="67">
        <f t="shared" si="12"/>
        <v>-3333.3333333333335</v>
      </c>
      <c r="U57" s="60">
        <f t="shared" si="10"/>
        <v>-2000</v>
      </c>
      <c r="V57" s="68">
        <f t="shared" si="13"/>
        <v>-3366.6666666666365</v>
      </c>
    </row>
    <row r="58" spans="1:30" x14ac:dyDescent="0.25">
      <c r="A58" t="s">
        <v>471</v>
      </c>
      <c r="B58" s="59">
        <v>40999</v>
      </c>
      <c r="C58" s="40">
        <v>5051</v>
      </c>
      <c r="D58" t="s">
        <v>471</v>
      </c>
      <c r="E58" s="59">
        <v>40999</v>
      </c>
      <c r="F58" s="40">
        <v>14064</v>
      </c>
      <c r="G58" t="s">
        <v>471</v>
      </c>
      <c r="H58" s="59">
        <v>40999</v>
      </c>
      <c r="I58" s="5">
        <v>2211.8000000000002</v>
      </c>
      <c r="J58" t="s">
        <v>471</v>
      </c>
      <c r="K58" s="59">
        <v>40999</v>
      </c>
      <c r="L58" s="40">
        <v>0</v>
      </c>
      <c r="M58" t="s">
        <v>471</v>
      </c>
      <c r="N58" s="59">
        <v>40999</v>
      </c>
      <c r="O58" s="40">
        <v>0</v>
      </c>
      <c r="Q58" s="6">
        <f t="shared" si="4"/>
        <v>19115</v>
      </c>
      <c r="R58" s="6">
        <f t="shared" si="5"/>
        <v>2.9034789432382979</v>
      </c>
      <c r="S58" s="6">
        <f t="shared" si="9"/>
        <v>-4000</v>
      </c>
      <c r="T58" s="67">
        <f t="shared" si="12"/>
        <v>-1000</v>
      </c>
      <c r="U58" s="60">
        <f t="shared" si="10"/>
        <v>1000</v>
      </c>
      <c r="V58" s="68">
        <f t="shared" si="13"/>
        <v>-2066.666666666606</v>
      </c>
    </row>
    <row r="59" spans="1:30" x14ac:dyDescent="0.25">
      <c r="A59" t="s">
        <v>472</v>
      </c>
      <c r="B59" s="59">
        <v>41029</v>
      </c>
      <c r="C59" s="40">
        <v>5055</v>
      </c>
      <c r="D59" t="s">
        <v>472</v>
      </c>
      <c r="E59" s="59">
        <v>41029</v>
      </c>
      <c r="F59" s="40">
        <v>14050</v>
      </c>
      <c r="G59" t="s">
        <v>472</v>
      </c>
      <c r="H59" s="59">
        <v>41029</v>
      </c>
      <c r="I59" s="5">
        <v>2210.3000000000002</v>
      </c>
      <c r="J59" t="s">
        <v>472</v>
      </c>
      <c r="K59" s="59">
        <v>41029</v>
      </c>
      <c r="L59" s="40">
        <v>0</v>
      </c>
      <c r="M59" t="s">
        <v>472</v>
      </c>
      <c r="N59" s="59">
        <v>41029</v>
      </c>
      <c r="O59" s="40">
        <v>0</v>
      </c>
      <c r="Q59" s="6">
        <f t="shared" si="4"/>
        <v>19105</v>
      </c>
      <c r="R59" s="6">
        <f t="shared" si="5"/>
        <v>2.957341010206747</v>
      </c>
      <c r="S59" s="6">
        <f t="shared" si="9"/>
        <v>-10000</v>
      </c>
      <c r="T59" s="67">
        <f t="shared" si="12"/>
        <v>-2666.6666666666665</v>
      </c>
      <c r="U59" s="60">
        <f t="shared" si="10"/>
        <v>-1500</v>
      </c>
      <c r="V59" s="68">
        <f t="shared" si="13"/>
        <v>-833.33333333333337</v>
      </c>
    </row>
    <row r="60" spans="1:30" x14ac:dyDescent="0.25">
      <c r="A60" t="s">
        <v>473</v>
      </c>
      <c r="B60" s="59">
        <v>41060</v>
      </c>
      <c r="C60" s="40">
        <v>5052</v>
      </c>
      <c r="D60" t="s">
        <v>473</v>
      </c>
      <c r="E60" s="59">
        <v>41060</v>
      </c>
      <c r="F60" s="40">
        <v>14036</v>
      </c>
      <c r="G60" t="s">
        <v>473</v>
      </c>
      <c r="H60" s="59">
        <v>41060</v>
      </c>
      <c r="I60" s="5">
        <v>2209.1999999999998</v>
      </c>
      <c r="J60" t="s">
        <v>473</v>
      </c>
      <c r="K60" s="59">
        <v>41060</v>
      </c>
      <c r="L60" s="40">
        <v>0</v>
      </c>
      <c r="M60" t="s">
        <v>473</v>
      </c>
      <c r="N60" s="59">
        <v>41060</v>
      </c>
      <c r="O60" s="40">
        <v>0</v>
      </c>
      <c r="Q60" s="6">
        <f t="shared" si="4"/>
        <v>19088</v>
      </c>
      <c r="R60" s="6">
        <f t="shared" si="5"/>
        <v>3.0490360435875914</v>
      </c>
      <c r="S60" s="6">
        <f t="shared" si="9"/>
        <v>-17000</v>
      </c>
      <c r="T60" s="67">
        <f t="shared" si="12"/>
        <v>-10333.333333333334</v>
      </c>
      <c r="U60" s="60">
        <f t="shared" si="10"/>
        <v>-1100.0000000003638</v>
      </c>
      <c r="V60" s="68">
        <f t="shared" si="13"/>
        <v>-533.33333333345456</v>
      </c>
    </row>
    <row r="61" spans="1:30" x14ac:dyDescent="0.25">
      <c r="A61" t="s">
        <v>474</v>
      </c>
      <c r="B61" s="59">
        <v>41090</v>
      </c>
      <c r="C61" s="40">
        <v>5059</v>
      </c>
      <c r="D61" t="s">
        <v>474</v>
      </c>
      <c r="E61" s="59">
        <v>41090</v>
      </c>
      <c r="F61" s="40">
        <v>14047</v>
      </c>
      <c r="G61" t="s">
        <v>474</v>
      </c>
      <c r="H61" s="59">
        <v>41090</v>
      </c>
      <c r="I61" s="5">
        <v>2210.9</v>
      </c>
      <c r="J61" t="s">
        <v>474</v>
      </c>
      <c r="K61" s="59">
        <v>41090</v>
      </c>
      <c r="L61" s="40">
        <v>0</v>
      </c>
      <c r="M61" t="s">
        <v>474</v>
      </c>
      <c r="N61" s="59">
        <v>41090</v>
      </c>
      <c r="O61" s="40">
        <v>0</v>
      </c>
      <c r="Q61" s="6">
        <f t="shared" si="4"/>
        <v>19106</v>
      </c>
      <c r="R61" s="6">
        <f t="shared" si="5"/>
        <v>2.9519522663037776</v>
      </c>
      <c r="S61" s="6">
        <f t="shared" si="9"/>
        <v>18000</v>
      </c>
      <c r="T61" s="67">
        <f t="shared" si="12"/>
        <v>-3000</v>
      </c>
      <c r="U61" s="60">
        <f t="shared" si="10"/>
        <v>1700.0000000002728</v>
      </c>
      <c r="V61" s="68">
        <f t="shared" si="13"/>
        <v>-300.0000000000303</v>
      </c>
    </row>
    <row r="62" spans="1:30" x14ac:dyDescent="0.25">
      <c r="A62" t="s">
        <v>475</v>
      </c>
      <c r="B62" s="59">
        <v>41121</v>
      </c>
      <c r="C62" s="40">
        <v>5055</v>
      </c>
      <c r="D62" t="s">
        <v>475</v>
      </c>
      <c r="E62" s="59">
        <v>41121</v>
      </c>
      <c r="F62" s="40">
        <v>14043</v>
      </c>
      <c r="G62" t="s">
        <v>475</v>
      </c>
      <c r="H62" s="59">
        <v>41121</v>
      </c>
      <c r="I62" s="5">
        <v>2202.8000000000002</v>
      </c>
      <c r="J62" t="s">
        <v>475</v>
      </c>
      <c r="K62" s="59">
        <v>41121</v>
      </c>
      <c r="L62" s="40">
        <v>0</v>
      </c>
      <c r="M62" t="s">
        <v>475</v>
      </c>
      <c r="N62" s="59">
        <v>41121</v>
      </c>
      <c r="O62" s="40">
        <v>0</v>
      </c>
      <c r="Q62" s="6">
        <f t="shared" si="4"/>
        <v>19098</v>
      </c>
      <c r="R62" s="6">
        <f t="shared" si="5"/>
        <v>2.9950780186406973</v>
      </c>
      <c r="S62" s="6">
        <f t="shared" si="9"/>
        <v>-8000</v>
      </c>
      <c r="T62" s="67">
        <f t="shared" si="12"/>
        <v>-2333.3333333333335</v>
      </c>
      <c r="U62" s="60">
        <f t="shared" si="10"/>
        <v>-8099.9999999999091</v>
      </c>
      <c r="V62" s="68">
        <f t="shared" si="13"/>
        <v>-2500</v>
      </c>
    </row>
    <row r="63" spans="1:30" x14ac:dyDescent="0.25">
      <c r="A63" t="s">
        <v>476</v>
      </c>
      <c r="B63" s="59">
        <v>41152</v>
      </c>
      <c r="C63" s="40">
        <v>5063</v>
      </c>
      <c r="D63" t="s">
        <v>476</v>
      </c>
      <c r="E63" s="59">
        <v>41152</v>
      </c>
      <c r="F63" s="40">
        <v>14033</v>
      </c>
      <c r="G63" t="s">
        <v>476</v>
      </c>
      <c r="H63" s="59">
        <v>41152</v>
      </c>
      <c r="I63" s="5">
        <v>2210.6</v>
      </c>
      <c r="J63" t="s">
        <v>476</v>
      </c>
      <c r="K63" s="59">
        <v>41152</v>
      </c>
      <c r="L63" s="40">
        <v>0</v>
      </c>
      <c r="M63" t="s">
        <v>476</v>
      </c>
      <c r="N63" s="59">
        <v>41152</v>
      </c>
      <c r="O63" s="40">
        <v>0</v>
      </c>
      <c r="Q63" s="6">
        <f t="shared" si="4"/>
        <v>19096</v>
      </c>
      <c r="R63" s="6">
        <f t="shared" si="5"/>
        <v>3.0058651026392909</v>
      </c>
      <c r="S63" s="6">
        <f t="shared" si="9"/>
        <v>-2000</v>
      </c>
      <c r="T63" s="67">
        <f t="shared" si="12"/>
        <v>2666.6666666666665</v>
      </c>
      <c r="U63" s="60">
        <f t="shared" si="10"/>
        <v>7799.9999999997272</v>
      </c>
      <c r="V63" s="68">
        <f t="shared" si="13"/>
        <v>466.66666666669698</v>
      </c>
    </row>
    <row r="64" spans="1:30" x14ac:dyDescent="0.25">
      <c r="A64" t="s">
        <v>477</v>
      </c>
      <c r="B64" s="59">
        <v>41182</v>
      </c>
      <c r="C64" s="40">
        <v>5076</v>
      </c>
      <c r="D64" t="s">
        <v>477</v>
      </c>
      <c r="E64" s="59">
        <v>41182</v>
      </c>
      <c r="F64" s="40">
        <v>14027</v>
      </c>
      <c r="G64" t="s">
        <v>477</v>
      </c>
      <c r="H64" s="59">
        <v>41182</v>
      </c>
      <c r="I64" s="5">
        <v>2216.3000000000002</v>
      </c>
      <c r="J64" t="s">
        <v>477</v>
      </c>
      <c r="K64" s="59">
        <v>41182</v>
      </c>
      <c r="L64" s="40">
        <v>0</v>
      </c>
      <c r="M64" t="s">
        <v>477</v>
      </c>
      <c r="N64" s="59">
        <v>41182</v>
      </c>
      <c r="O64" s="40">
        <v>0</v>
      </c>
      <c r="Q64" s="6">
        <f t="shared" si="4"/>
        <v>19103</v>
      </c>
      <c r="R64" s="6">
        <f t="shared" si="5"/>
        <v>2.9681201905460028</v>
      </c>
      <c r="S64" s="6">
        <f t="shared" si="9"/>
        <v>7000</v>
      </c>
      <c r="T64" s="67">
        <f t="shared" si="12"/>
        <v>-1000</v>
      </c>
      <c r="U64" s="60">
        <f t="shared" si="10"/>
        <v>5700.0000000002728</v>
      </c>
      <c r="V64" s="68">
        <f t="shared" si="13"/>
        <v>1800.0000000000302</v>
      </c>
    </row>
    <row r="65" spans="1:22" x14ac:dyDescent="0.25">
      <c r="A65" t="s">
        <v>478</v>
      </c>
      <c r="B65" s="59">
        <v>41213</v>
      </c>
      <c r="C65" s="40">
        <v>5055</v>
      </c>
      <c r="D65" t="s">
        <v>478</v>
      </c>
      <c r="E65" s="59">
        <v>41213</v>
      </c>
      <c r="F65" s="40">
        <v>14024</v>
      </c>
      <c r="G65" t="s">
        <v>478</v>
      </c>
      <c r="H65" s="59">
        <v>41213</v>
      </c>
      <c r="I65" s="5">
        <v>2213.6</v>
      </c>
      <c r="J65" t="s">
        <v>478</v>
      </c>
      <c r="K65" s="59">
        <v>41213</v>
      </c>
      <c r="L65" s="40">
        <v>0</v>
      </c>
      <c r="M65" t="s">
        <v>478</v>
      </c>
      <c r="N65" s="59">
        <v>41213</v>
      </c>
      <c r="O65" s="40">
        <v>0</v>
      </c>
      <c r="Q65" s="6">
        <f t="shared" si="4"/>
        <v>19079</v>
      </c>
      <c r="R65" s="6">
        <f t="shared" si="5"/>
        <v>3.0976466271817316</v>
      </c>
      <c r="S65" s="6">
        <f t="shared" si="9"/>
        <v>-24000</v>
      </c>
      <c r="T65" s="67">
        <f t="shared" si="12"/>
        <v>-6333.333333333333</v>
      </c>
      <c r="U65" s="60">
        <f t="shared" si="10"/>
        <v>-2700.0000000002728</v>
      </c>
      <c r="V65" s="68">
        <f t="shared" si="13"/>
        <v>3599.9999999999091</v>
      </c>
    </row>
    <row r="66" spans="1:22" x14ac:dyDescent="0.25">
      <c r="A66" t="s">
        <v>479</v>
      </c>
      <c r="B66" s="59">
        <v>41243</v>
      </c>
      <c r="C66" s="40">
        <v>5052</v>
      </c>
      <c r="D66" t="s">
        <v>479</v>
      </c>
      <c r="E66" s="59">
        <v>41243</v>
      </c>
      <c r="F66" s="40">
        <v>14022</v>
      </c>
      <c r="G66" t="s">
        <v>479</v>
      </c>
      <c r="H66" s="59">
        <v>41243</v>
      </c>
      <c r="I66" s="5">
        <v>2209.1</v>
      </c>
      <c r="J66" t="s">
        <v>479</v>
      </c>
      <c r="K66" s="59">
        <v>41243</v>
      </c>
      <c r="L66" s="40">
        <v>0</v>
      </c>
      <c r="M66" t="s">
        <v>479</v>
      </c>
      <c r="N66" s="59">
        <v>41243</v>
      </c>
      <c r="O66" s="40">
        <v>0</v>
      </c>
      <c r="Q66" s="6">
        <f t="shared" si="4"/>
        <v>19074</v>
      </c>
      <c r="R66" s="6">
        <f t="shared" si="5"/>
        <v>3.1246723288245875</v>
      </c>
      <c r="S66" s="6">
        <f t="shared" si="9"/>
        <v>-5000</v>
      </c>
      <c r="T66" s="67">
        <f t="shared" si="12"/>
        <v>-7333.333333333333</v>
      </c>
      <c r="U66" s="60">
        <f t="shared" si="10"/>
        <v>-4500</v>
      </c>
      <c r="V66" s="68">
        <f t="shared" si="13"/>
        <v>-500</v>
      </c>
    </row>
    <row r="67" spans="1:22" x14ac:dyDescent="0.25">
      <c r="A67" t="s">
        <v>480</v>
      </c>
      <c r="B67" s="59">
        <v>41274</v>
      </c>
      <c r="C67" s="40">
        <v>5048</v>
      </c>
      <c r="D67" t="s">
        <v>480</v>
      </c>
      <c r="E67" s="59">
        <v>41274</v>
      </c>
      <c r="F67" s="40">
        <v>14033</v>
      </c>
      <c r="G67" t="s">
        <v>480</v>
      </c>
      <c r="H67" s="59">
        <v>41274</v>
      </c>
      <c r="I67" s="5">
        <v>2207.9</v>
      </c>
      <c r="J67" t="s">
        <v>480</v>
      </c>
      <c r="K67" s="59">
        <v>41274</v>
      </c>
      <c r="L67" s="40">
        <v>0</v>
      </c>
      <c r="M67" t="s">
        <v>480</v>
      </c>
      <c r="N67" s="59">
        <v>41274</v>
      </c>
      <c r="O67" s="40">
        <v>0</v>
      </c>
      <c r="Q67" s="6">
        <f t="shared" si="4"/>
        <v>19081</v>
      </c>
      <c r="R67" s="6">
        <f t="shared" si="5"/>
        <v>3.0868403123526065</v>
      </c>
      <c r="S67" s="6">
        <f t="shared" si="9"/>
        <v>7000</v>
      </c>
      <c r="T67" s="67">
        <f t="shared" si="12"/>
        <v>-7333.333333333333</v>
      </c>
      <c r="U67" s="60">
        <f t="shared" si="10"/>
        <v>-1199.9999999998181</v>
      </c>
      <c r="V67" s="68">
        <f t="shared" si="13"/>
        <v>-2800.0000000000305</v>
      </c>
    </row>
    <row r="68" spans="1:22" x14ac:dyDescent="0.25">
      <c r="A68" t="s">
        <v>481</v>
      </c>
      <c r="B68" s="59">
        <v>41305</v>
      </c>
      <c r="C68" s="40">
        <v>5029</v>
      </c>
      <c r="D68" t="s">
        <v>481</v>
      </c>
      <c r="E68" s="59">
        <v>41305</v>
      </c>
      <c r="F68" s="40">
        <v>14034</v>
      </c>
      <c r="G68" t="s">
        <v>481</v>
      </c>
      <c r="H68" s="59">
        <v>41305</v>
      </c>
      <c r="I68" s="5">
        <v>2203.6</v>
      </c>
      <c r="J68" t="s">
        <v>481</v>
      </c>
      <c r="K68" s="59">
        <v>41305</v>
      </c>
      <c r="L68" s="40">
        <v>0</v>
      </c>
      <c r="M68" t="s">
        <v>481</v>
      </c>
      <c r="N68" s="59">
        <v>41305</v>
      </c>
      <c r="O68" s="40">
        <v>0</v>
      </c>
      <c r="Q68" s="6">
        <f t="shared" si="4"/>
        <v>19063</v>
      </c>
      <c r="R68" s="6">
        <f t="shared" si="5"/>
        <v>3.184178775638685</v>
      </c>
      <c r="S68" s="6">
        <f t="shared" si="9"/>
        <v>-18000</v>
      </c>
      <c r="T68" s="67">
        <f t="shared" si="12"/>
        <v>-5333.333333333333</v>
      </c>
      <c r="U68" s="60">
        <f t="shared" si="10"/>
        <v>-4300.0000000001819</v>
      </c>
      <c r="V68" s="68">
        <f t="shared" si="13"/>
        <v>-3333.3333333333335</v>
      </c>
    </row>
    <row r="69" spans="1:22" x14ac:dyDescent="0.25">
      <c r="A69" t="s">
        <v>482</v>
      </c>
      <c r="B69" s="59">
        <v>41333</v>
      </c>
      <c r="C69" s="40">
        <v>5045</v>
      </c>
      <c r="D69" t="s">
        <v>482</v>
      </c>
      <c r="E69" s="59">
        <v>41333</v>
      </c>
      <c r="F69" s="40">
        <v>14030</v>
      </c>
      <c r="G69" t="s">
        <v>482</v>
      </c>
      <c r="H69" s="59">
        <v>41333</v>
      </c>
      <c r="I69" s="5">
        <v>2203.4</v>
      </c>
      <c r="J69" t="s">
        <v>482</v>
      </c>
      <c r="K69" s="59">
        <v>41333</v>
      </c>
      <c r="L69" s="40">
        <v>0</v>
      </c>
      <c r="M69" t="s">
        <v>482</v>
      </c>
      <c r="N69" s="59">
        <v>41333</v>
      </c>
      <c r="O69" s="40">
        <v>0</v>
      </c>
      <c r="Q69" s="6">
        <f t="shared" si="4"/>
        <v>19075</v>
      </c>
      <c r="R69" s="6">
        <f t="shared" si="5"/>
        <v>3.1192660550458697</v>
      </c>
      <c r="S69" s="6">
        <f t="shared" si="9"/>
        <v>12000</v>
      </c>
      <c r="T69" s="67">
        <f t="shared" si="12"/>
        <v>333.33333333333331</v>
      </c>
      <c r="U69" s="60">
        <f t="shared" si="10"/>
        <v>-199.9999999998181</v>
      </c>
      <c r="V69" s="68">
        <f t="shared" si="13"/>
        <v>-1899.9999999999393</v>
      </c>
    </row>
    <row r="70" spans="1:22" x14ac:dyDescent="0.25">
      <c r="A70" t="s">
        <v>483</v>
      </c>
      <c r="B70" s="59">
        <v>41364</v>
      </c>
      <c r="C70" s="40">
        <v>5052</v>
      </c>
      <c r="D70" t="s">
        <v>483</v>
      </c>
      <c r="E70" s="59">
        <v>41364</v>
      </c>
      <c r="F70" s="40">
        <v>14024</v>
      </c>
      <c r="G70" t="s">
        <v>483</v>
      </c>
      <c r="H70" s="59">
        <v>41364</v>
      </c>
      <c r="I70" s="5">
        <v>2201.8000000000002</v>
      </c>
      <c r="J70" t="s">
        <v>483</v>
      </c>
      <c r="K70" s="59">
        <v>41364</v>
      </c>
      <c r="L70" s="40">
        <v>0</v>
      </c>
      <c r="M70" t="s">
        <v>483</v>
      </c>
      <c r="N70" s="59">
        <v>41364</v>
      </c>
      <c r="O70" s="40">
        <v>0</v>
      </c>
      <c r="Q70" s="6">
        <f t="shared" si="4"/>
        <v>19076</v>
      </c>
      <c r="R70" s="6">
        <f t="shared" si="5"/>
        <v>3.11386034808136</v>
      </c>
      <c r="S70" s="6">
        <f t="shared" si="9"/>
        <v>1000</v>
      </c>
      <c r="T70" s="67">
        <f t="shared" si="12"/>
        <v>-1666.6666666666667</v>
      </c>
      <c r="U70" s="60">
        <f t="shared" si="10"/>
        <v>-1599.9999999999091</v>
      </c>
      <c r="V70" s="68">
        <f t="shared" si="13"/>
        <v>-2033.333333333303</v>
      </c>
    </row>
    <row r="71" spans="1:22" x14ac:dyDescent="0.25">
      <c r="A71" t="s">
        <v>484</v>
      </c>
      <c r="B71" s="59">
        <v>41394</v>
      </c>
      <c r="C71" s="40">
        <v>5047</v>
      </c>
      <c r="D71" t="s">
        <v>484</v>
      </c>
      <c r="E71" s="59">
        <v>41394</v>
      </c>
      <c r="F71" s="40">
        <v>14028</v>
      </c>
      <c r="G71" t="s">
        <v>484</v>
      </c>
      <c r="H71" s="59">
        <v>41394</v>
      </c>
      <c r="I71" s="5">
        <v>2192.6</v>
      </c>
      <c r="J71" t="s">
        <v>484</v>
      </c>
      <c r="K71" s="59">
        <v>41394</v>
      </c>
      <c r="L71" s="40">
        <v>0</v>
      </c>
      <c r="M71" t="s">
        <v>484</v>
      </c>
      <c r="N71" s="59">
        <v>41394</v>
      </c>
      <c r="O71" s="40">
        <v>0</v>
      </c>
      <c r="Q71" s="6">
        <f t="shared" si="4"/>
        <v>19075</v>
      </c>
      <c r="R71" s="6">
        <f t="shared" si="5"/>
        <v>3.1192660550458697</v>
      </c>
      <c r="S71" s="6">
        <f t="shared" si="9"/>
        <v>-1000</v>
      </c>
      <c r="T71" s="67">
        <f t="shared" si="12"/>
        <v>4000</v>
      </c>
      <c r="U71" s="60">
        <f t="shared" si="10"/>
        <v>-9200.0000000002728</v>
      </c>
      <c r="V71" s="68">
        <f t="shared" si="13"/>
        <v>-3666.6666666666665</v>
      </c>
    </row>
    <row r="72" spans="1:22" x14ac:dyDescent="0.25">
      <c r="A72" t="s">
        <v>485</v>
      </c>
      <c r="B72" s="59">
        <v>41425</v>
      </c>
      <c r="C72" s="40">
        <v>5049</v>
      </c>
      <c r="D72" t="s">
        <v>485</v>
      </c>
      <c r="E72" s="59">
        <v>41425</v>
      </c>
      <c r="F72" s="40">
        <v>14040</v>
      </c>
      <c r="G72" t="s">
        <v>485</v>
      </c>
      <c r="H72" s="59">
        <v>41425</v>
      </c>
      <c r="I72" s="5">
        <v>2184.6999999999998</v>
      </c>
      <c r="J72" t="s">
        <v>485</v>
      </c>
      <c r="K72" s="59">
        <v>41425</v>
      </c>
      <c r="L72" s="40">
        <v>0</v>
      </c>
      <c r="M72" t="s">
        <v>485</v>
      </c>
      <c r="N72" s="59">
        <v>41425</v>
      </c>
      <c r="O72" s="40">
        <v>0</v>
      </c>
      <c r="Q72" s="6">
        <f t="shared" si="4"/>
        <v>19089</v>
      </c>
      <c r="R72" s="6">
        <f t="shared" si="5"/>
        <v>3.0436376971030512</v>
      </c>
      <c r="S72" s="6">
        <f t="shared" si="9"/>
        <v>14000</v>
      </c>
      <c r="T72" s="67">
        <f t="shared" si="12"/>
        <v>4666.666666666667</v>
      </c>
      <c r="U72" s="60">
        <f t="shared" si="10"/>
        <v>-7900.0000000000909</v>
      </c>
      <c r="V72" s="68">
        <f t="shared" si="13"/>
        <v>-6233.333333333424</v>
      </c>
    </row>
    <row r="73" spans="1:22" x14ac:dyDescent="0.25">
      <c r="A73" t="s">
        <v>486</v>
      </c>
      <c r="B73" s="59">
        <v>41455</v>
      </c>
      <c r="C73" s="40">
        <v>5038</v>
      </c>
      <c r="D73" t="s">
        <v>486</v>
      </c>
      <c r="E73" s="59">
        <v>41455</v>
      </c>
      <c r="F73" s="40">
        <v>14031</v>
      </c>
      <c r="G73" t="s">
        <v>486</v>
      </c>
      <c r="H73" s="59">
        <v>41455</v>
      </c>
      <c r="I73" s="5">
        <v>2177.9</v>
      </c>
      <c r="J73" t="s">
        <v>486</v>
      </c>
      <c r="K73" s="59">
        <v>41455</v>
      </c>
      <c r="L73" s="40">
        <v>0</v>
      </c>
      <c r="M73" t="s">
        <v>486</v>
      </c>
      <c r="N73" s="59">
        <v>41455</v>
      </c>
      <c r="O73" s="40">
        <v>0</v>
      </c>
      <c r="Q73" s="6">
        <f t="shared" si="4"/>
        <v>19069</v>
      </c>
      <c r="R73" s="6">
        <f t="shared" si="5"/>
        <v>3.1517122030520852</v>
      </c>
      <c r="S73" s="6">
        <f t="shared" ref="S73:S104" si="14">IF(B73&lt;&gt;"",((C73+F73)-(C72+F72))*1000,"")</f>
        <v>-20000</v>
      </c>
      <c r="T73" s="67">
        <f t="shared" si="12"/>
        <v>-2333.3333333333335</v>
      </c>
      <c r="U73" s="60">
        <f t="shared" ref="U73:U104" si="15">IF(B73&lt;&gt;"",((I73-L73)-(I72-L72))*1000,"")</f>
        <v>-6799.9999999997272</v>
      </c>
      <c r="V73" s="68">
        <f t="shared" si="13"/>
        <v>-7966.666666666697</v>
      </c>
    </row>
    <row r="74" spans="1:22" x14ac:dyDescent="0.25">
      <c r="A74" t="s">
        <v>487</v>
      </c>
      <c r="B74" s="59">
        <v>41486</v>
      </c>
      <c r="C74" s="40">
        <v>5025</v>
      </c>
      <c r="D74" t="s">
        <v>487</v>
      </c>
      <c r="E74" s="59">
        <v>41486</v>
      </c>
      <c r="F74" s="40">
        <v>14029</v>
      </c>
      <c r="G74" t="s">
        <v>487</v>
      </c>
      <c r="H74" s="59">
        <v>41486</v>
      </c>
      <c r="I74" s="5">
        <v>2168.9</v>
      </c>
      <c r="J74" t="s">
        <v>487</v>
      </c>
      <c r="K74" s="59">
        <v>41486</v>
      </c>
      <c r="L74" s="40">
        <v>0</v>
      </c>
      <c r="M74" t="s">
        <v>487</v>
      </c>
      <c r="N74" s="59">
        <v>41486</v>
      </c>
      <c r="O74" s="40">
        <v>0</v>
      </c>
      <c r="Q74" s="6">
        <f t="shared" ref="Q74:Q130" si="16">C74+F74</f>
        <v>19054</v>
      </c>
      <c r="R74" s="6">
        <f t="shared" ref="R74:R129" si="17">100*($Q$9/Q74)-100</f>
        <v>3.2329169728141096</v>
      </c>
      <c r="S74" s="6">
        <f t="shared" si="14"/>
        <v>-15000</v>
      </c>
      <c r="T74" s="67">
        <f t="shared" si="12"/>
        <v>-7000</v>
      </c>
      <c r="U74" s="60">
        <f t="shared" si="15"/>
        <v>-9000</v>
      </c>
      <c r="V74" s="68">
        <f t="shared" si="13"/>
        <v>-7899.9999999999391</v>
      </c>
    </row>
    <row r="75" spans="1:22" x14ac:dyDescent="0.25">
      <c r="A75" t="s">
        <v>488</v>
      </c>
      <c r="B75" s="59">
        <v>41517</v>
      </c>
      <c r="C75" s="40">
        <v>5045</v>
      </c>
      <c r="D75" t="s">
        <v>488</v>
      </c>
      <c r="E75" s="59">
        <v>41517</v>
      </c>
      <c r="F75" s="40">
        <v>14032</v>
      </c>
      <c r="G75" t="s">
        <v>488</v>
      </c>
      <c r="H75" s="59">
        <v>41517</v>
      </c>
      <c r="I75" s="5">
        <v>2162</v>
      </c>
      <c r="J75" t="s">
        <v>488</v>
      </c>
      <c r="K75" s="59">
        <v>41517</v>
      </c>
      <c r="L75" s="40">
        <v>0</v>
      </c>
      <c r="M75" t="s">
        <v>488</v>
      </c>
      <c r="N75" s="59">
        <v>41517</v>
      </c>
      <c r="O75" s="40">
        <v>0</v>
      </c>
      <c r="Q75" s="6">
        <f t="shared" si="16"/>
        <v>19077</v>
      </c>
      <c r="R75" s="6">
        <f t="shared" si="17"/>
        <v>3.1084552078419136</v>
      </c>
      <c r="S75" s="6">
        <f t="shared" si="14"/>
        <v>23000</v>
      </c>
      <c r="T75" s="67">
        <f t="shared" ref="T75:T106" si="18">IF(B75&lt;&gt;"",AVERAGE(S73:S75),"")</f>
        <v>-4000</v>
      </c>
      <c r="U75" s="60">
        <f t="shared" si="15"/>
        <v>-6900.0000000000909</v>
      </c>
      <c r="V75" s="68">
        <f t="shared" ref="V75:V106" si="19">IF(B75&lt;&gt;"",AVERAGE(U73:U75),"")</f>
        <v>-7566.666666666606</v>
      </c>
    </row>
    <row r="76" spans="1:22" x14ac:dyDescent="0.25">
      <c r="A76" t="s">
        <v>489</v>
      </c>
      <c r="B76" s="59">
        <v>41547</v>
      </c>
      <c r="C76" s="40">
        <v>5050</v>
      </c>
      <c r="D76" t="s">
        <v>489</v>
      </c>
      <c r="E76" s="59">
        <v>41547</v>
      </c>
      <c r="F76" s="40">
        <v>14032</v>
      </c>
      <c r="G76" t="s">
        <v>489</v>
      </c>
      <c r="H76" s="59">
        <v>41547</v>
      </c>
      <c r="I76" s="5">
        <v>2159.6999999999998</v>
      </c>
      <c r="J76" t="s">
        <v>489</v>
      </c>
      <c r="K76" s="59">
        <v>41547</v>
      </c>
      <c r="L76" s="40">
        <v>0</v>
      </c>
      <c r="M76" t="s">
        <v>489</v>
      </c>
      <c r="N76" s="59">
        <v>41547</v>
      </c>
      <c r="O76" s="40">
        <v>0</v>
      </c>
      <c r="Q76" s="6">
        <f t="shared" si="16"/>
        <v>19082</v>
      </c>
      <c r="R76" s="6">
        <f t="shared" si="17"/>
        <v>3.0814380044020595</v>
      </c>
      <c r="S76" s="6">
        <f t="shared" si="14"/>
        <v>5000</v>
      </c>
      <c r="T76" s="67">
        <f t="shared" si="18"/>
        <v>4333.333333333333</v>
      </c>
      <c r="U76" s="60">
        <f t="shared" si="15"/>
        <v>-2300.0000000001819</v>
      </c>
      <c r="V76" s="68">
        <f t="shared" si="19"/>
        <v>-6066.6666666667579</v>
      </c>
    </row>
    <row r="77" spans="1:22" x14ac:dyDescent="0.25">
      <c r="A77" t="s">
        <v>490</v>
      </c>
      <c r="B77" s="59">
        <v>41578</v>
      </c>
      <c r="C77" s="40">
        <v>5057</v>
      </c>
      <c r="D77" t="s">
        <v>490</v>
      </c>
      <c r="E77" s="59">
        <v>41578</v>
      </c>
      <c r="F77" s="40">
        <v>14034</v>
      </c>
      <c r="G77" t="s">
        <v>490</v>
      </c>
      <c r="H77" s="59">
        <v>41578</v>
      </c>
      <c r="I77" s="5">
        <v>2148.8000000000002</v>
      </c>
      <c r="J77" t="s">
        <v>490</v>
      </c>
      <c r="K77" s="59">
        <v>41578</v>
      </c>
      <c r="L77" s="40">
        <v>0</v>
      </c>
      <c r="M77" t="s">
        <v>490</v>
      </c>
      <c r="N77" s="59">
        <v>41578</v>
      </c>
      <c r="O77" s="40">
        <v>0</v>
      </c>
      <c r="Q77" s="6">
        <f t="shared" si="16"/>
        <v>19091</v>
      </c>
      <c r="R77" s="6">
        <f t="shared" si="17"/>
        <v>3.0328427007490433</v>
      </c>
      <c r="S77" s="6">
        <f t="shared" si="14"/>
        <v>9000</v>
      </c>
      <c r="T77" s="67">
        <f t="shared" si="18"/>
        <v>12333.333333333334</v>
      </c>
      <c r="U77" s="60">
        <f t="shared" si="15"/>
        <v>-10899.999999999636</v>
      </c>
      <c r="V77" s="68">
        <f t="shared" si="19"/>
        <v>-6699.99999999997</v>
      </c>
    </row>
    <row r="78" spans="1:22" x14ac:dyDescent="0.25">
      <c r="A78" t="s">
        <v>491</v>
      </c>
      <c r="B78" s="59">
        <v>41608</v>
      </c>
      <c r="C78" s="40">
        <v>5056</v>
      </c>
      <c r="D78" t="s">
        <v>491</v>
      </c>
      <c r="E78" s="59">
        <v>41608</v>
      </c>
      <c r="F78" s="40">
        <v>14041</v>
      </c>
      <c r="G78" t="s">
        <v>491</v>
      </c>
      <c r="H78" s="59">
        <v>41608</v>
      </c>
      <c r="I78" s="5">
        <v>2151.6</v>
      </c>
      <c r="J78" t="s">
        <v>491</v>
      </c>
      <c r="K78" s="59">
        <v>41608</v>
      </c>
      <c r="L78" s="40">
        <v>0</v>
      </c>
      <c r="M78" t="s">
        <v>491</v>
      </c>
      <c r="N78" s="59">
        <v>41608</v>
      </c>
      <c r="O78" s="40">
        <v>0</v>
      </c>
      <c r="Q78" s="6">
        <f t="shared" si="16"/>
        <v>19097</v>
      </c>
      <c r="R78" s="6">
        <f t="shared" si="17"/>
        <v>3.0004712782112364</v>
      </c>
      <c r="S78" s="6">
        <f t="shared" si="14"/>
        <v>6000</v>
      </c>
      <c r="T78" s="67">
        <f t="shared" si="18"/>
        <v>6666.666666666667</v>
      </c>
      <c r="U78" s="60">
        <f t="shared" si="15"/>
        <v>2799.9999999997272</v>
      </c>
      <c r="V78" s="68">
        <f t="shared" si="19"/>
        <v>-3466.666666666697</v>
      </c>
    </row>
    <row r="79" spans="1:22" x14ac:dyDescent="0.25">
      <c r="A79" t="s">
        <v>492</v>
      </c>
      <c r="B79" s="59">
        <v>41639</v>
      </c>
      <c r="C79" s="40">
        <v>5053</v>
      </c>
      <c r="D79" t="s">
        <v>492</v>
      </c>
      <c r="E79" s="59">
        <v>41639</v>
      </c>
      <c r="F79" s="40">
        <v>14026</v>
      </c>
      <c r="G79" t="s">
        <v>492</v>
      </c>
      <c r="H79" s="59">
        <v>41639</v>
      </c>
      <c r="I79" s="5">
        <v>2147.1999999999998</v>
      </c>
      <c r="J79" t="s">
        <v>492</v>
      </c>
      <c r="K79" s="59">
        <v>41639</v>
      </c>
      <c r="L79" s="40">
        <v>0</v>
      </c>
      <c r="M79" t="s">
        <v>492</v>
      </c>
      <c r="N79" s="59">
        <v>41639</v>
      </c>
      <c r="O79" s="40">
        <v>0</v>
      </c>
      <c r="Q79" s="6">
        <f t="shared" si="16"/>
        <v>19079</v>
      </c>
      <c r="R79" s="6">
        <f t="shared" si="17"/>
        <v>3.0976466271817316</v>
      </c>
      <c r="S79" s="6">
        <f t="shared" si="14"/>
        <v>-18000</v>
      </c>
      <c r="T79" s="67">
        <f t="shared" si="18"/>
        <v>-1000</v>
      </c>
      <c r="U79" s="60">
        <f t="shared" si="15"/>
        <v>-4400.0000000000909</v>
      </c>
      <c r="V79" s="68">
        <f t="shared" si="19"/>
        <v>-4166.666666666667</v>
      </c>
    </row>
    <row r="80" spans="1:22" x14ac:dyDescent="0.25">
      <c r="A80" t="s">
        <v>493</v>
      </c>
      <c r="B80" s="59">
        <v>41670</v>
      </c>
      <c r="C80" s="40">
        <v>5051</v>
      </c>
      <c r="D80" t="s">
        <v>493</v>
      </c>
      <c r="E80" s="59">
        <v>41670</v>
      </c>
      <c r="F80" s="40">
        <v>14025</v>
      </c>
      <c r="G80" t="s">
        <v>493</v>
      </c>
      <c r="H80" s="59">
        <v>41670</v>
      </c>
      <c r="I80" s="5">
        <v>2143.8000000000002</v>
      </c>
      <c r="J80" t="s">
        <v>493</v>
      </c>
      <c r="K80" s="59">
        <v>41670</v>
      </c>
      <c r="L80" s="40">
        <v>0</v>
      </c>
      <c r="M80" t="s">
        <v>493</v>
      </c>
      <c r="N80" s="59">
        <v>41670</v>
      </c>
      <c r="O80" s="40">
        <v>0</v>
      </c>
      <c r="Q80" s="6">
        <f t="shared" si="16"/>
        <v>19076</v>
      </c>
      <c r="R80" s="6">
        <f t="shared" si="17"/>
        <v>3.11386034808136</v>
      </c>
      <c r="S80" s="6">
        <f t="shared" si="14"/>
        <v>-3000</v>
      </c>
      <c r="T80" s="67">
        <f t="shared" si="18"/>
        <v>-5000</v>
      </c>
      <c r="U80" s="60">
        <f t="shared" si="15"/>
        <v>-3399.9999999996362</v>
      </c>
      <c r="V80" s="68">
        <f t="shared" si="19"/>
        <v>-1666.6666666666667</v>
      </c>
    </row>
    <row r="81" spans="1:22" x14ac:dyDescent="0.25">
      <c r="A81" t="s">
        <v>494</v>
      </c>
      <c r="B81" s="59">
        <v>41698</v>
      </c>
      <c r="C81" s="40">
        <v>5058</v>
      </c>
      <c r="D81" t="s">
        <v>494</v>
      </c>
      <c r="E81" s="59">
        <v>41698</v>
      </c>
      <c r="F81" s="40">
        <v>14035</v>
      </c>
      <c r="G81" t="s">
        <v>494</v>
      </c>
      <c r="H81" s="59">
        <v>41698</v>
      </c>
      <c r="I81" s="5">
        <v>2139.9</v>
      </c>
      <c r="J81" t="s">
        <v>494</v>
      </c>
      <c r="K81" s="59">
        <v>41698</v>
      </c>
      <c r="L81" s="40">
        <v>0</v>
      </c>
      <c r="M81" t="s">
        <v>494</v>
      </c>
      <c r="N81" s="59">
        <v>41698</v>
      </c>
      <c r="O81" s="40">
        <v>0</v>
      </c>
      <c r="Q81" s="6">
        <f t="shared" si="16"/>
        <v>19093</v>
      </c>
      <c r="R81" s="6">
        <f t="shared" si="17"/>
        <v>3.0220499659561142</v>
      </c>
      <c r="S81" s="6">
        <f t="shared" si="14"/>
        <v>17000</v>
      </c>
      <c r="T81" s="67">
        <f t="shared" si="18"/>
        <v>-1333.3333333333333</v>
      </c>
      <c r="U81" s="60">
        <f t="shared" si="15"/>
        <v>-3900.0000000000909</v>
      </c>
      <c r="V81" s="68">
        <f t="shared" si="19"/>
        <v>-3899.9999999999395</v>
      </c>
    </row>
    <row r="82" spans="1:22" x14ac:dyDescent="0.25">
      <c r="A82" t="s">
        <v>495</v>
      </c>
      <c r="B82" s="59">
        <v>41729</v>
      </c>
      <c r="C82" s="40">
        <v>5055</v>
      </c>
      <c r="D82" t="s">
        <v>495</v>
      </c>
      <c r="E82" s="59">
        <v>41729</v>
      </c>
      <c r="F82" s="40">
        <v>14047</v>
      </c>
      <c r="G82" t="s">
        <v>495</v>
      </c>
      <c r="H82" s="59">
        <v>41729</v>
      </c>
      <c r="I82" s="5">
        <v>2138.1</v>
      </c>
      <c r="J82" t="s">
        <v>495</v>
      </c>
      <c r="K82" s="59">
        <v>41729</v>
      </c>
      <c r="L82" s="40">
        <v>0</v>
      </c>
      <c r="M82" t="s">
        <v>495</v>
      </c>
      <c r="N82" s="59">
        <v>41729</v>
      </c>
      <c r="O82" s="40">
        <v>0</v>
      </c>
      <c r="Q82" s="6">
        <f t="shared" si="16"/>
        <v>19102</v>
      </c>
      <c r="R82" s="6">
        <f t="shared" si="17"/>
        <v>2.9735106271594702</v>
      </c>
      <c r="S82" s="6">
        <f t="shared" si="14"/>
        <v>9000</v>
      </c>
      <c r="T82" s="67">
        <f t="shared" si="18"/>
        <v>7666.666666666667</v>
      </c>
      <c r="U82" s="60">
        <f t="shared" si="15"/>
        <v>-1800.0000000001819</v>
      </c>
      <c r="V82" s="68">
        <f t="shared" si="19"/>
        <v>-3033.333333333303</v>
      </c>
    </row>
    <row r="83" spans="1:22" x14ac:dyDescent="0.25">
      <c r="A83" t="s">
        <v>496</v>
      </c>
      <c r="B83" s="59">
        <v>41759</v>
      </c>
      <c r="C83" s="40">
        <v>5058</v>
      </c>
      <c r="D83" t="s">
        <v>496</v>
      </c>
      <c r="E83" s="59">
        <v>41759</v>
      </c>
      <c r="F83" s="40">
        <v>14070</v>
      </c>
      <c r="G83" t="s">
        <v>496</v>
      </c>
      <c r="H83" s="59">
        <v>41759</v>
      </c>
      <c r="I83" s="5">
        <v>2135</v>
      </c>
      <c r="J83" t="s">
        <v>496</v>
      </c>
      <c r="K83" s="59">
        <v>41759</v>
      </c>
      <c r="L83" s="40">
        <v>0</v>
      </c>
      <c r="M83" t="s">
        <v>496</v>
      </c>
      <c r="N83" s="59">
        <v>41759</v>
      </c>
      <c r="O83" s="40">
        <v>0</v>
      </c>
      <c r="Q83" s="6">
        <f t="shared" si="16"/>
        <v>19128</v>
      </c>
      <c r="R83" s="6">
        <f t="shared" si="17"/>
        <v>2.8335424508573794</v>
      </c>
      <c r="S83" s="6">
        <f t="shared" si="14"/>
        <v>26000</v>
      </c>
      <c r="T83" s="67">
        <f t="shared" si="18"/>
        <v>17333.333333333332</v>
      </c>
      <c r="U83" s="60">
        <f t="shared" si="15"/>
        <v>-3099.9999999999091</v>
      </c>
      <c r="V83" s="68">
        <f t="shared" si="19"/>
        <v>-2933.333333333394</v>
      </c>
    </row>
    <row r="84" spans="1:22" x14ac:dyDescent="0.25">
      <c r="A84" t="s">
        <v>497</v>
      </c>
      <c r="B84" s="59">
        <v>41790</v>
      </c>
      <c r="C84" s="40">
        <v>5057</v>
      </c>
      <c r="D84" t="s">
        <v>497</v>
      </c>
      <c r="E84" s="59">
        <v>41790</v>
      </c>
      <c r="F84" s="40">
        <v>14079</v>
      </c>
      <c r="G84" t="s">
        <v>497</v>
      </c>
      <c r="H84" s="59">
        <v>41790</v>
      </c>
      <c r="I84" s="5">
        <v>2136.6999999999998</v>
      </c>
      <c r="J84" t="s">
        <v>497</v>
      </c>
      <c r="K84" s="59">
        <v>41790</v>
      </c>
      <c r="L84" s="40">
        <v>0</v>
      </c>
      <c r="M84" t="s">
        <v>497</v>
      </c>
      <c r="N84" s="59">
        <v>41790</v>
      </c>
      <c r="O84" s="40">
        <v>0</v>
      </c>
      <c r="Q84" s="6">
        <f t="shared" si="16"/>
        <v>19136</v>
      </c>
      <c r="R84" s="6">
        <f t="shared" si="17"/>
        <v>2.7905518394648823</v>
      </c>
      <c r="S84" s="6">
        <f t="shared" si="14"/>
        <v>8000</v>
      </c>
      <c r="T84" s="67">
        <f t="shared" si="18"/>
        <v>14333.333333333334</v>
      </c>
      <c r="U84" s="60">
        <f t="shared" si="15"/>
        <v>1699.9999999998181</v>
      </c>
      <c r="V84" s="68">
        <f t="shared" si="19"/>
        <v>-1066.6666666667577</v>
      </c>
    </row>
    <row r="85" spans="1:22" x14ac:dyDescent="0.25">
      <c r="A85" t="s">
        <v>498</v>
      </c>
      <c r="B85" s="59">
        <v>41820</v>
      </c>
      <c r="C85" s="40">
        <v>5062</v>
      </c>
      <c r="D85" t="s">
        <v>498</v>
      </c>
      <c r="E85" s="59">
        <v>41820</v>
      </c>
      <c r="F85" s="40">
        <v>14102</v>
      </c>
      <c r="G85" t="s">
        <v>498</v>
      </c>
      <c r="H85" s="59">
        <v>41820</v>
      </c>
      <c r="I85" s="5">
        <v>2136.8000000000002</v>
      </c>
      <c r="J85" t="s">
        <v>498</v>
      </c>
      <c r="K85" s="59">
        <v>41820</v>
      </c>
      <c r="L85" s="40">
        <v>0</v>
      </c>
      <c r="M85" t="s">
        <v>498</v>
      </c>
      <c r="N85" s="59">
        <v>41820</v>
      </c>
      <c r="O85" s="40">
        <v>0</v>
      </c>
      <c r="Q85" s="6">
        <f t="shared" si="16"/>
        <v>19164</v>
      </c>
      <c r="R85" s="6">
        <f t="shared" si="17"/>
        <v>2.6403673554581388</v>
      </c>
      <c r="S85" s="6">
        <f t="shared" si="14"/>
        <v>28000</v>
      </c>
      <c r="T85" s="67">
        <f t="shared" si="18"/>
        <v>20666.666666666668</v>
      </c>
      <c r="U85" s="60">
        <f t="shared" si="15"/>
        <v>100.0000000003638</v>
      </c>
      <c r="V85" s="68">
        <f t="shared" si="19"/>
        <v>-433.33333333324236</v>
      </c>
    </row>
    <row r="86" spans="1:22" x14ac:dyDescent="0.25">
      <c r="A86" t="s">
        <v>499</v>
      </c>
      <c r="B86" s="59">
        <v>41851</v>
      </c>
      <c r="C86" s="40">
        <v>5022</v>
      </c>
      <c r="D86" t="s">
        <v>499</v>
      </c>
      <c r="E86" s="59">
        <v>41851</v>
      </c>
      <c r="F86" s="40">
        <v>14126</v>
      </c>
      <c r="G86" t="s">
        <v>499</v>
      </c>
      <c r="H86" s="59">
        <v>41851</v>
      </c>
      <c r="I86" s="5">
        <v>2139.5</v>
      </c>
      <c r="J86" t="s">
        <v>499</v>
      </c>
      <c r="K86" s="59">
        <v>41851</v>
      </c>
      <c r="L86" s="40">
        <v>0</v>
      </c>
      <c r="M86" t="s">
        <v>499</v>
      </c>
      <c r="N86" s="59">
        <v>41851</v>
      </c>
      <c r="O86" s="40">
        <v>0</v>
      </c>
      <c r="Q86" s="6">
        <f t="shared" si="16"/>
        <v>19148</v>
      </c>
      <c r="R86" s="6">
        <f t="shared" si="17"/>
        <v>2.7261332776269001</v>
      </c>
      <c r="S86" s="6">
        <f t="shared" si="14"/>
        <v>-16000</v>
      </c>
      <c r="T86" s="67">
        <f t="shared" si="18"/>
        <v>6666.666666666667</v>
      </c>
      <c r="U86" s="60">
        <f t="shared" si="15"/>
        <v>2699.9999999998181</v>
      </c>
      <c r="V86" s="68">
        <f t="shared" si="19"/>
        <v>1500</v>
      </c>
    </row>
    <row r="87" spans="1:22" x14ac:dyDescent="0.25">
      <c r="A87" t="s">
        <v>500</v>
      </c>
      <c r="B87" s="59">
        <v>41882</v>
      </c>
      <c r="C87" s="40">
        <v>5021</v>
      </c>
      <c r="D87" t="s">
        <v>500</v>
      </c>
      <c r="E87" s="59">
        <v>41882</v>
      </c>
      <c r="F87" s="40">
        <v>14106</v>
      </c>
      <c r="G87" t="s">
        <v>500</v>
      </c>
      <c r="H87" s="59">
        <v>41882</v>
      </c>
      <c r="I87" s="5">
        <v>2142.1999999999998</v>
      </c>
      <c r="J87" t="s">
        <v>500</v>
      </c>
      <c r="K87" s="59">
        <v>41882</v>
      </c>
      <c r="L87" s="40">
        <v>0</v>
      </c>
      <c r="M87" t="s">
        <v>500</v>
      </c>
      <c r="N87" s="59">
        <v>41882</v>
      </c>
      <c r="O87" s="40">
        <v>0</v>
      </c>
      <c r="Q87" s="6">
        <f t="shared" si="16"/>
        <v>19127</v>
      </c>
      <c r="R87" s="6">
        <f t="shared" si="17"/>
        <v>2.8389188058765029</v>
      </c>
      <c r="S87" s="6">
        <f t="shared" si="14"/>
        <v>-21000</v>
      </c>
      <c r="T87" s="67">
        <f t="shared" si="18"/>
        <v>-3000</v>
      </c>
      <c r="U87" s="60">
        <f t="shared" si="15"/>
        <v>2699.9999999998181</v>
      </c>
      <c r="V87" s="68">
        <f t="shared" si="19"/>
        <v>1833.3333333333333</v>
      </c>
    </row>
    <row r="88" spans="1:22" x14ac:dyDescent="0.25">
      <c r="A88" t="s">
        <v>501</v>
      </c>
      <c r="B88" s="59">
        <v>41912</v>
      </c>
      <c r="C88" s="40">
        <v>5045</v>
      </c>
      <c r="D88" t="s">
        <v>501</v>
      </c>
      <c r="E88" s="59">
        <v>41912</v>
      </c>
      <c r="F88" s="40">
        <v>14114</v>
      </c>
      <c r="G88" t="s">
        <v>501</v>
      </c>
      <c r="H88" s="59">
        <v>41912</v>
      </c>
      <c r="I88" s="5">
        <v>2141.6999999999998</v>
      </c>
      <c r="J88" t="s">
        <v>501</v>
      </c>
      <c r="K88" s="59">
        <v>41912</v>
      </c>
      <c r="L88" s="40">
        <v>0</v>
      </c>
      <c r="M88" t="s">
        <v>501</v>
      </c>
      <c r="N88" s="59">
        <v>41912</v>
      </c>
      <c r="O88" s="40">
        <v>0</v>
      </c>
      <c r="Q88" s="6">
        <f t="shared" si="16"/>
        <v>19159</v>
      </c>
      <c r="R88" s="6">
        <f t="shared" si="17"/>
        <v>2.6671538180489591</v>
      </c>
      <c r="S88" s="6">
        <f t="shared" si="14"/>
        <v>32000</v>
      </c>
      <c r="T88" s="67">
        <f t="shared" si="18"/>
        <v>-1666.6666666666667</v>
      </c>
      <c r="U88" s="60">
        <f t="shared" si="15"/>
        <v>-500</v>
      </c>
      <c r="V88" s="68">
        <f t="shared" si="19"/>
        <v>1633.3333333332121</v>
      </c>
    </row>
    <row r="89" spans="1:22" x14ac:dyDescent="0.25">
      <c r="A89" t="s">
        <v>502</v>
      </c>
      <c r="B89" s="59">
        <v>41943</v>
      </c>
      <c r="C89" s="40">
        <v>5051</v>
      </c>
      <c r="D89" t="s">
        <v>502</v>
      </c>
      <c r="E89" s="59">
        <v>41943</v>
      </c>
      <c r="F89" s="40">
        <v>14130</v>
      </c>
      <c r="G89" t="s">
        <v>502</v>
      </c>
      <c r="H89" s="59">
        <v>41943</v>
      </c>
      <c r="I89" s="5">
        <v>2142.8000000000002</v>
      </c>
      <c r="J89" t="s">
        <v>502</v>
      </c>
      <c r="K89" s="59">
        <v>41943</v>
      </c>
      <c r="L89" s="40">
        <v>0</v>
      </c>
      <c r="M89" t="s">
        <v>502</v>
      </c>
      <c r="N89" s="59">
        <v>41943</v>
      </c>
      <c r="O89" s="40">
        <v>0</v>
      </c>
      <c r="Q89" s="6">
        <f t="shared" si="16"/>
        <v>19181</v>
      </c>
      <c r="R89" s="6">
        <f t="shared" si="17"/>
        <v>2.5493978416140948</v>
      </c>
      <c r="S89" s="6">
        <f t="shared" si="14"/>
        <v>22000</v>
      </c>
      <c r="T89" s="67">
        <f t="shared" si="18"/>
        <v>11000</v>
      </c>
      <c r="U89" s="60">
        <f t="shared" si="15"/>
        <v>1100.0000000003638</v>
      </c>
      <c r="V89" s="68">
        <f t="shared" si="19"/>
        <v>1100.0000000000607</v>
      </c>
    </row>
    <row r="90" spans="1:22" x14ac:dyDescent="0.25">
      <c r="A90" t="s">
        <v>503</v>
      </c>
      <c r="B90" s="59">
        <v>41973</v>
      </c>
      <c r="C90" s="40">
        <v>5055</v>
      </c>
      <c r="D90" t="s">
        <v>503</v>
      </c>
      <c r="E90" s="59">
        <v>41973</v>
      </c>
      <c r="F90" s="40">
        <v>14138</v>
      </c>
      <c r="G90" t="s">
        <v>503</v>
      </c>
      <c r="H90" s="59">
        <v>41973</v>
      </c>
      <c r="I90" s="5">
        <v>2145.9</v>
      </c>
      <c r="J90" t="s">
        <v>503</v>
      </c>
      <c r="K90" s="59">
        <v>41973</v>
      </c>
      <c r="L90" s="40">
        <v>0</v>
      </c>
      <c r="M90" t="s">
        <v>503</v>
      </c>
      <c r="N90" s="59">
        <v>41973</v>
      </c>
      <c r="O90" s="40">
        <v>0</v>
      </c>
      <c r="Q90" s="6">
        <f t="shared" si="16"/>
        <v>19193</v>
      </c>
      <c r="R90" s="6">
        <f t="shared" si="17"/>
        <v>2.4852810920648096</v>
      </c>
      <c r="S90" s="6">
        <f t="shared" si="14"/>
        <v>12000</v>
      </c>
      <c r="T90" s="67">
        <f t="shared" si="18"/>
        <v>22000</v>
      </c>
      <c r="U90" s="60">
        <f t="shared" si="15"/>
        <v>3099.9999999999091</v>
      </c>
      <c r="V90" s="68">
        <f t="shared" si="19"/>
        <v>1233.3333333334242</v>
      </c>
    </row>
    <row r="91" spans="1:22" x14ac:dyDescent="0.25">
      <c r="A91" t="s">
        <v>504</v>
      </c>
      <c r="B91" s="59">
        <v>42004</v>
      </c>
      <c r="C91" s="40">
        <v>5061</v>
      </c>
      <c r="D91" t="s">
        <v>504</v>
      </c>
      <c r="E91" s="59">
        <v>42004</v>
      </c>
      <c r="F91" s="40">
        <v>14144</v>
      </c>
      <c r="G91" t="s">
        <v>504</v>
      </c>
      <c r="H91" s="59">
        <v>42004</v>
      </c>
      <c r="I91" s="5">
        <v>2146.1</v>
      </c>
      <c r="J91" t="s">
        <v>504</v>
      </c>
      <c r="K91" s="59">
        <v>42004</v>
      </c>
      <c r="L91" s="40">
        <v>0</v>
      </c>
      <c r="M91" t="s">
        <v>504</v>
      </c>
      <c r="N91" s="59">
        <v>42004</v>
      </c>
      <c r="O91" s="40">
        <v>0</v>
      </c>
      <c r="Q91" s="6">
        <f t="shared" si="16"/>
        <v>19205</v>
      </c>
      <c r="R91" s="6">
        <f t="shared" si="17"/>
        <v>2.4212444675865612</v>
      </c>
      <c r="S91" s="6">
        <f t="shared" si="14"/>
        <v>12000</v>
      </c>
      <c r="T91" s="67">
        <f t="shared" si="18"/>
        <v>15333.333333333334</v>
      </c>
      <c r="U91" s="60">
        <f t="shared" si="15"/>
        <v>199.9999999998181</v>
      </c>
      <c r="V91" s="68">
        <f t="shared" si="19"/>
        <v>1466.666666666697</v>
      </c>
    </row>
    <row r="92" spans="1:22" x14ac:dyDescent="0.25">
      <c r="A92" t="s">
        <v>505</v>
      </c>
      <c r="B92" s="59">
        <v>42035</v>
      </c>
      <c r="C92" s="40">
        <v>5065</v>
      </c>
      <c r="D92" t="s">
        <v>505</v>
      </c>
      <c r="E92" s="59">
        <v>42035</v>
      </c>
      <c r="F92" s="40">
        <v>14148</v>
      </c>
      <c r="G92" t="s">
        <v>505</v>
      </c>
      <c r="H92" s="59">
        <v>42035</v>
      </c>
      <c r="I92" s="5">
        <v>2149.8000000000002</v>
      </c>
      <c r="J92" t="s">
        <v>505</v>
      </c>
      <c r="K92" s="59">
        <v>42035</v>
      </c>
      <c r="L92" s="40">
        <v>0</v>
      </c>
      <c r="M92" t="s">
        <v>505</v>
      </c>
      <c r="N92" s="59">
        <v>42035</v>
      </c>
      <c r="O92" s="40">
        <v>0</v>
      </c>
      <c r="Q92" s="6">
        <f t="shared" si="16"/>
        <v>19213</v>
      </c>
      <c r="R92" s="6">
        <f t="shared" si="17"/>
        <v>2.3785978243897432</v>
      </c>
      <c r="S92" s="6">
        <f t="shared" si="14"/>
        <v>8000</v>
      </c>
      <c r="T92" s="67">
        <f t="shared" si="18"/>
        <v>10666.666666666666</v>
      </c>
      <c r="U92" s="60">
        <f t="shared" si="15"/>
        <v>3700.0000000002728</v>
      </c>
      <c r="V92" s="68">
        <f t="shared" si="19"/>
        <v>2333.3333333333335</v>
      </c>
    </row>
    <row r="93" spans="1:22" x14ac:dyDescent="0.25">
      <c r="A93" t="s">
        <v>506</v>
      </c>
      <c r="B93" s="59">
        <v>42063</v>
      </c>
      <c r="C93" s="40">
        <v>5070</v>
      </c>
      <c r="D93" t="s">
        <v>506</v>
      </c>
      <c r="E93" s="59">
        <v>42063</v>
      </c>
      <c r="F93" s="40">
        <v>14158</v>
      </c>
      <c r="G93" t="s">
        <v>506</v>
      </c>
      <c r="H93" s="59">
        <v>42063</v>
      </c>
      <c r="I93" s="5">
        <v>2151.3000000000002</v>
      </c>
      <c r="J93" t="s">
        <v>506</v>
      </c>
      <c r="K93" s="59">
        <v>42063</v>
      </c>
      <c r="L93" s="40">
        <v>0</v>
      </c>
      <c r="M93" t="s">
        <v>506</v>
      </c>
      <c r="N93" s="59">
        <v>42063</v>
      </c>
      <c r="O93" s="40">
        <v>0</v>
      </c>
      <c r="Q93" s="6">
        <f t="shared" si="16"/>
        <v>19228</v>
      </c>
      <c r="R93" s="6">
        <f t="shared" si="17"/>
        <v>2.2987310172664763</v>
      </c>
      <c r="S93" s="6">
        <f t="shared" si="14"/>
        <v>15000</v>
      </c>
      <c r="T93" s="67">
        <f t="shared" si="18"/>
        <v>11666.666666666666</v>
      </c>
      <c r="U93" s="60">
        <f t="shared" si="15"/>
        <v>1500</v>
      </c>
      <c r="V93" s="68">
        <f t="shared" si="19"/>
        <v>1800.0000000000302</v>
      </c>
    </row>
    <row r="94" spans="1:22" x14ac:dyDescent="0.25">
      <c r="A94" t="s">
        <v>507</v>
      </c>
      <c r="B94" s="59">
        <v>42094</v>
      </c>
      <c r="C94" s="40">
        <v>5064</v>
      </c>
      <c r="D94" t="s">
        <v>507</v>
      </c>
      <c r="E94" s="59">
        <v>42094</v>
      </c>
      <c r="F94" s="40">
        <v>14152</v>
      </c>
      <c r="G94" t="s">
        <v>507</v>
      </c>
      <c r="H94" s="59">
        <v>42094</v>
      </c>
      <c r="I94" s="5">
        <v>2153.6</v>
      </c>
      <c r="J94" t="s">
        <v>507</v>
      </c>
      <c r="K94" s="59">
        <v>42094</v>
      </c>
      <c r="L94" s="40">
        <v>0</v>
      </c>
      <c r="M94" t="s">
        <v>507</v>
      </c>
      <c r="N94" s="59">
        <v>42094</v>
      </c>
      <c r="O94" s="40">
        <v>0</v>
      </c>
      <c r="Q94" s="6">
        <f t="shared" si="16"/>
        <v>19216</v>
      </c>
      <c r="R94" s="6">
        <f t="shared" si="17"/>
        <v>2.3626144879267201</v>
      </c>
      <c r="S94" s="6">
        <f t="shared" si="14"/>
        <v>-12000</v>
      </c>
      <c r="T94" s="67">
        <f t="shared" si="18"/>
        <v>3666.6666666666665</v>
      </c>
      <c r="U94" s="60">
        <f t="shared" si="15"/>
        <v>2299.9999999997272</v>
      </c>
      <c r="V94" s="68">
        <f t="shared" si="19"/>
        <v>2500</v>
      </c>
    </row>
    <row r="95" spans="1:22" x14ac:dyDescent="0.25">
      <c r="A95" t="s">
        <v>508</v>
      </c>
      <c r="B95" s="59">
        <v>42124</v>
      </c>
      <c r="C95" s="40">
        <v>5067</v>
      </c>
      <c r="D95" t="s">
        <v>508</v>
      </c>
      <c r="E95" s="59">
        <v>42124</v>
      </c>
      <c r="F95" s="40">
        <v>14173</v>
      </c>
      <c r="G95" t="s">
        <v>508</v>
      </c>
      <c r="H95" s="59">
        <v>42124</v>
      </c>
      <c r="I95" s="5">
        <v>2156</v>
      </c>
      <c r="J95" t="s">
        <v>508</v>
      </c>
      <c r="K95" s="59">
        <v>42124</v>
      </c>
      <c r="L95" s="40">
        <v>0</v>
      </c>
      <c r="M95" t="s">
        <v>508</v>
      </c>
      <c r="N95" s="59">
        <v>42124</v>
      </c>
      <c r="O95" s="40">
        <v>0</v>
      </c>
      <c r="Q95" s="6">
        <f t="shared" si="16"/>
        <v>19240</v>
      </c>
      <c r="R95" s="6">
        <f t="shared" si="17"/>
        <v>2.2349272349272411</v>
      </c>
      <c r="S95" s="6">
        <f t="shared" si="14"/>
        <v>24000</v>
      </c>
      <c r="T95" s="67">
        <f t="shared" si="18"/>
        <v>9000</v>
      </c>
      <c r="U95" s="60">
        <f t="shared" si="15"/>
        <v>2400.0000000000909</v>
      </c>
      <c r="V95" s="68">
        <f t="shared" si="19"/>
        <v>2066.666666666606</v>
      </c>
    </row>
    <row r="96" spans="1:22" x14ac:dyDescent="0.25">
      <c r="A96" t="s">
        <v>509</v>
      </c>
      <c r="B96" s="59">
        <v>42155</v>
      </c>
      <c r="C96" s="40">
        <v>5069</v>
      </c>
      <c r="D96" t="s">
        <v>509</v>
      </c>
      <c r="E96" s="59">
        <v>42155</v>
      </c>
      <c r="F96" s="40">
        <v>14189</v>
      </c>
      <c r="G96" t="s">
        <v>509</v>
      </c>
      <c r="H96" s="59">
        <v>42155</v>
      </c>
      <c r="I96" s="5">
        <v>2157.6999999999998</v>
      </c>
      <c r="J96" t="s">
        <v>509</v>
      </c>
      <c r="K96" s="59">
        <v>42155</v>
      </c>
      <c r="L96" s="40">
        <v>0</v>
      </c>
      <c r="M96" t="s">
        <v>509</v>
      </c>
      <c r="N96" s="59">
        <v>42155</v>
      </c>
      <c r="O96" s="40">
        <v>0</v>
      </c>
      <c r="Q96" s="6">
        <f t="shared" si="16"/>
        <v>19258</v>
      </c>
      <c r="R96" s="6">
        <f t="shared" si="17"/>
        <v>2.1393706511579751</v>
      </c>
      <c r="S96" s="6">
        <f t="shared" si="14"/>
        <v>18000</v>
      </c>
      <c r="T96" s="67">
        <f t="shared" si="18"/>
        <v>10000</v>
      </c>
      <c r="U96" s="60">
        <f t="shared" si="15"/>
        <v>1699.9999999998181</v>
      </c>
      <c r="V96" s="68">
        <f t="shared" si="19"/>
        <v>2133.3333333332121</v>
      </c>
    </row>
    <row r="97" spans="1:23" x14ac:dyDescent="0.25">
      <c r="A97" t="s">
        <v>510</v>
      </c>
      <c r="B97" s="59">
        <v>42185</v>
      </c>
      <c r="C97" s="40">
        <v>5072</v>
      </c>
      <c r="D97" t="s">
        <v>510</v>
      </c>
      <c r="E97" s="59">
        <v>42185</v>
      </c>
      <c r="F97" s="40">
        <v>14185</v>
      </c>
      <c r="G97" t="s">
        <v>510</v>
      </c>
      <c r="H97" s="59">
        <v>42185</v>
      </c>
      <c r="I97" s="5">
        <v>2158.5</v>
      </c>
      <c r="J97" t="s">
        <v>510</v>
      </c>
      <c r="K97" s="59">
        <v>42185</v>
      </c>
      <c r="L97" s="40">
        <v>0</v>
      </c>
      <c r="M97" t="s">
        <v>510</v>
      </c>
      <c r="N97" s="59">
        <v>42185</v>
      </c>
      <c r="O97" s="40">
        <v>0</v>
      </c>
      <c r="Q97" s="6">
        <f t="shared" si="16"/>
        <v>19257</v>
      </c>
      <c r="R97" s="6">
        <f t="shared" si="17"/>
        <v>2.1446746637586216</v>
      </c>
      <c r="S97" s="6">
        <f t="shared" si="14"/>
        <v>-1000</v>
      </c>
      <c r="T97" s="67">
        <f t="shared" si="18"/>
        <v>13666.666666666666</v>
      </c>
      <c r="U97" s="60">
        <f t="shared" si="15"/>
        <v>800.0000000001819</v>
      </c>
      <c r="V97" s="68">
        <f t="shared" si="19"/>
        <v>1633.3333333333637</v>
      </c>
    </row>
    <row r="98" spans="1:23" x14ac:dyDescent="0.25">
      <c r="A98" t="s">
        <v>511</v>
      </c>
      <c r="B98" s="59">
        <v>42216</v>
      </c>
      <c r="C98" s="40">
        <v>5062</v>
      </c>
      <c r="D98" t="s">
        <v>511</v>
      </c>
      <c r="E98" s="59">
        <v>42216</v>
      </c>
      <c r="F98" s="40">
        <v>14215</v>
      </c>
      <c r="G98" t="s">
        <v>511</v>
      </c>
      <c r="H98" s="59">
        <v>42216</v>
      </c>
      <c r="I98" s="5">
        <v>2161</v>
      </c>
      <c r="J98" t="s">
        <v>511</v>
      </c>
      <c r="K98" s="59">
        <v>42216</v>
      </c>
      <c r="L98" s="40">
        <v>0</v>
      </c>
      <c r="M98" t="s">
        <v>511</v>
      </c>
      <c r="N98" s="59">
        <v>42216</v>
      </c>
      <c r="O98" s="40">
        <v>0</v>
      </c>
      <c r="Q98" s="6">
        <f t="shared" si="16"/>
        <v>19277</v>
      </c>
      <c r="R98" s="6">
        <f t="shared" si="17"/>
        <v>2.0386989676816967</v>
      </c>
      <c r="S98" s="6">
        <f t="shared" si="14"/>
        <v>20000</v>
      </c>
      <c r="T98" s="67">
        <f t="shared" si="18"/>
        <v>12333.333333333334</v>
      </c>
      <c r="U98" s="60">
        <f t="shared" si="15"/>
        <v>2500</v>
      </c>
      <c r="V98" s="68">
        <f t="shared" si="19"/>
        <v>1666.6666666666667</v>
      </c>
    </row>
    <row r="99" spans="1:23" x14ac:dyDescent="0.25">
      <c r="A99" t="s">
        <v>512</v>
      </c>
      <c r="B99" s="59">
        <v>42247</v>
      </c>
      <c r="C99" s="40">
        <v>5079</v>
      </c>
      <c r="D99" t="s">
        <v>512</v>
      </c>
      <c r="E99" s="59">
        <v>42247</v>
      </c>
      <c r="F99" s="40">
        <v>14234</v>
      </c>
      <c r="G99" t="s">
        <v>512</v>
      </c>
      <c r="H99" s="59">
        <v>42247</v>
      </c>
      <c r="I99" s="5">
        <v>2163.6999999999998</v>
      </c>
      <c r="J99" t="s">
        <v>512</v>
      </c>
      <c r="K99" s="59">
        <v>42247</v>
      </c>
      <c r="L99" s="40">
        <v>0</v>
      </c>
      <c r="M99" t="s">
        <v>512</v>
      </c>
      <c r="N99" s="59">
        <v>42247</v>
      </c>
      <c r="O99" s="40">
        <v>0</v>
      </c>
      <c r="Q99" s="6">
        <f t="shared" si="16"/>
        <v>19313</v>
      </c>
      <c r="R99" s="6">
        <f t="shared" si="17"/>
        <v>1.8484958318231151</v>
      </c>
      <c r="S99" s="6">
        <f t="shared" si="14"/>
        <v>36000</v>
      </c>
      <c r="T99" s="67">
        <f t="shared" si="18"/>
        <v>18333.333333333332</v>
      </c>
      <c r="U99" s="60">
        <f t="shared" si="15"/>
        <v>2699.9999999998181</v>
      </c>
      <c r="V99" s="68">
        <f t="shared" si="19"/>
        <v>2000</v>
      </c>
    </row>
    <row r="100" spans="1:23" x14ac:dyDescent="0.25">
      <c r="A100" t="s">
        <v>513</v>
      </c>
      <c r="B100" s="59">
        <v>42277</v>
      </c>
      <c r="C100" s="40">
        <v>5092</v>
      </c>
      <c r="D100" t="s">
        <v>513</v>
      </c>
      <c r="E100" s="59">
        <v>42277</v>
      </c>
      <c r="F100" s="40">
        <v>14189</v>
      </c>
      <c r="G100" t="s">
        <v>513</v>
      </c>
      <c r="H100" s="59">
        <v>42277</v>
      </c>
      <c r="I100" s="5">
        <v>2163.9</v>
      </c>
      <c r="J100" t="s">
        <v>513</v>
      </c>
      <c r="K100" s="59">
        <v>42277</v>
      </c>
      <c r="L100" s="40">
        <v>0</v>
      </c>
      <c r="M100" t="s">
        <v>513</v>
      </c>
      <c r="N100" s="59">
        <v>42277</v>
      </c>
      <c r="O100" s="40">
        <v>0</v>
      </c>
      <c r="Q100" s="6">
        <f t="shared" si="16"/>
        <v>19281</v>
      </c>
      <c r="R100" s="6">
        <f t="shared" si="17"/>
        <v>2.0175302110886406</v>
      </c>
      <c r="S100" s="6">
        <f t="shared" si="14"/>
        <v>-32000</v>
      </c>
      <c r="T100" s="67">
        <f t="shared" si="18"/>
        <v>8000</v>
      </c>
      <c r="U100" s="60">
        <f t="shared" si="15"/>
        <v>200.00000000027285</v>
      </c>
      <c r="V100" s="68">
        <f t="shared" si="19"/>
        <v>1800.0000000000302</v>
      </c>
    </row>
    <row r="101" spans="1:23" x14ac:dyDescent="0.25">
      <c r="A101" t="s">
        <v>514</v>
      </c>
      <c r="B101" s="59">
        <v>42308</v>
      </c>
      <c r="C101" s="40">
        <v>5092</v>
      </c>
      <c r="D101" t="s">
        <v>514</v>
      </c>
      <c r="E101" s="59">
        <v>42308</v>
      </c>
      <c r="F101" s="40">
        <v>14210</v>
      </c>
      <c r="G101" t="s">
        <v>514</v>
      </c>
      <c r="H101" s="59">
        <v>42308</v>
      </c>
      <c r="I101" s="5">
        <v>2161.3000000000002</v>
      </c>
      <c r="J101" t="s">
        <v>514</v>
      </c>
      <c r="K101" s="59">
        <v>42308</v>
      </c>
      <c r="L101" s="40">
        <v>0</v>
      </c>
      <c r="M101" t="s">
        <v>514</v>
      </c>
      <c r="N101" s="59">
        <v>42308</v>
      </c>
      <c r="O101" s="40">
        <v>0</v>
      </c>
      <c r="Q101" s="6">
        <f t="shared" si="16"/>
        <v>19302</v>
      </c>
      <c r="R101" s="6">
        <f t="shared" si="17"/>
        <v>1.9065381825717651</v>
      </c>
      <c r="S101" s="6">
        <f t="shared" si="14"/>
        <v>21000</v>
      </c>
      <c r="T101" s="67">
        <f t="shared" si="18"/>
        <v>8333.3333333333339</v>
      </c>
      <c r="U101" s="60">
        <f t="shared" si="15"/>
        <v>-2599.9999999999091</v>
      </c>
      <c r="V101" s="68">
        <f t="shared" si="19"/>
        <v>100.00000000006064</v>
      </c>
    </row>
    <row r="102" spans="1:23" x14ac:dyDescent="0.25">
      <c r="A102" t="s">
        <v>515</v>
      </c>
      <c r="B102" s="59">
        <v>42338</v>
      </c>
      <c r="C102" s="40">
        <v>5094</v>
      </c>
      <c r="D102" t="s">
        <v>515</v>
      </c>
      <c r="E102" s="59">
        <v>42338</v>
      </c>
      <c r="F102" s="40">
        <v>14223</v>
      </c>
      <c r="G102" t="s">
        <v>515</v>
      </c>
      <c r="H102" s="59">
        <v>42338</v>
      </c>
      <c r="I102" s="5">
        <v>2167.3000000000002</v>
      </c>
      <c r="J102" t="s">
        <v>515</v>
      </c>
      <c r="K102" s="59">
        <v>42338</v>
      </c>
      <c r="L102" s="40">
        <v>0</v>
      </c>
      <c r="M102" t="s">
        <v>515</v>
      </c>
      <c r="N102" s="59">
        <v>42338</v>
      </c>
      <c r="O102" s="40">
        <v>0</v>
      </c>
      <c r="Q102" s="6">
        <f t="shared" si="16"/>
        <v>19317</v>
      </c>
      <c r="R102" s="6">
        <f t="shared" si="17"/>
        <v>1.827405911891077</v>
      </c>
      <c r="S102" s="6">
        <f t="shared" si="14"/>
        <v>15000</v>
      </c>
      <c r="T102" s="67">
        <f t="shared" si="18"/>
        <v>1333.3333333333333</v>
      </c>
      <c r="U102" s="60">
        <f t="shared" si="15"/>
        <v>6000</v>
      </c>
      <c r="V102" s="68">
        <f t="shared" si="19"/>
        <v>1200.0000000001212</v>
      </c>
    </row>
    <row r="103" spans="1:23" x14ac:dyDescent="0.25">
      <c r="A103" t="s">
        <v>516</v>
      </c>
      <c r="B103" s="59">
        <v>42369</v>
      </c>
      <c r="C103" s="40">
        <v>5092</v>
      </c>
      <c r="D103" t="s">
        <v>516</v>
      </c>
      <c r="E103" s="59">
        <v>42369</v>
      </c>
      <c r="F103" s="40">
        <v>14233</v>
      </c>
      <c r="G103" t="s">
        <v>516</v>
      </c>
      <c r="H103" s="59">
        <v>42369</v>
      </c>
      <c r="I103" s="5">
        <v>2169.9</v>
      </c>
      <c r="J103" t="s">
        <v>516</v>
      </c>
      <c r="K103" s="59">
        <v>42369</v>
      </c>
      <c r="L103" s="40">
        <v>0</v>
      </c>
      <c r="M103" t="s">
        <v>516</v>
      </c>
      <c r="N103" s="59">
        <v>42369</v>
      </c>
      <c r="O103" s="40">
        <v>0</v>
      </c>
      <c r="Q103" s="6">
        <f t="shared" si="16"/>
        <v>19325</v>
      </c>
      <c r="R103" s="6">
        <f t="shared" si="17"/>
        <v>1.7852522639068695</v>
      </c>
      <c r="S103" s="6">
        <f t="shared" si="14"/>
        <v>8000</v>
      </c>
      <c r="T103" s="67">
        <f t="shared" si="18"/>
        <v>14666.666666666666</v>
      </c>
      <c r="U103" s="60">
        <f t="shared" si="15"/>
        <v>2599.9999999999091</v>
      </c>
      <c r="V103" s="68">
        <f t="shared" si="19"/>
        <v>2000</v>
      </c>
    </row>
    <row r="104" spans="1:23" x14ac:dyDescent="0.25">
      <c r="A104" t="s">
        <v>517</v>
      </c>
      <c r="B104" s="59">
        <v>42400</v>
      </c>
      <c r="C104" s="40">
        <v>5089</v>
      </c>
      <c r="D104" t="s">
        <v>517</v>
      </c>
      <c r="E104" s="59">
        <v>42400</v>
      </c>
      <c r="F104" s="40">
        <v>14256</v>
      </c>
      <c r="G104" t="s">
        <v>517</v>
      </c>
      <c r="H104" s="59">
        <v>42400</v>
      </c>
      <c r="I104" s="5">
        <v>2171.3000000000002</v>
      </c>
      <c r="J104" t="s">
        <v>517</v>
      </c>
      <c r="K104" s="59">
        <v>42400</v>
      </c>
      <c r="L104" s="40">
        <v>0</v>
      </c>
      <c r="M104" t="s">
        <v>517</v>
      </c>
      <c r="N104" s="59">
        <v>42400</v>
      </c>
      <c r="O104" s="40">
        <v>0</v>
      </c>
      <c r="Q104" s="6">
        <f t="shared" si="16"/>
        <v>19345</v>
      </c>
      <c r="R104" s="6">
        <f t="shared" si="17"/>
        <v>1.6800206771775663</v>
      </c>
      <c r="S104" s="6">
        <f t="shared" si="14"/>
        <v>20000</v>
      </c>
      <c r="T104" s="67">
        <f t="shared" si="18"/>
        <v>14333.333333333334</v>
      </c>
      <c r="U104" s="60">
        <f t="shared" si="15"/>
        <v>1400.0000000000909</v>
      </c>
      <c r="V104" s="68">
        <f t="shared" si="19"/>
        <v>3333.3333333333335</v>
      </c>
      <c r="W104">
        <f>(Q104/Q92)-1</f>
        <v>6.8703482017384854E-3</v>
      </c>
    </row>
    <row r="105" spans="1:23" x14ac:dyDescent="0.25">
      <c r="A105" t="s">
        <v>518</v>
      </c>
      <c r="B105" s="59">
        <v>42429</v>
      </c>
      <c r="C105" s="40">
        <v>5083</v>
      </c>
      <c r="D105" t="s">
        <v>518</v>
      </c>
      <c r="E105" s="59">
        <v>42429</v>
      </c>
      <c r="F105" s="40">
        <v>14277</v>
      </c>
      <c r="G105" t="s">
        <v>518</v>
      </c>
      <c r="H105" s="59">
        <v>42429</v>
      </c>
      <c r="I105" s="5">
        <v>2172.6999999999998</v>
      </c>
      <c r="J105" t="s">
        <v>518</v>
      </c>
      <c r="K105" s="59">
        <v>42429</v>
      </c>
      <c r="L105" s="40">
        <v>0</v>
      </c>
      <c r="M105" t="s">
        <v>518</v>
      </c>
      <c r="N105" s="59">
        <v>42429</v>
      </c>
      <c r="O105" s="40">
        <v>0</v>
      </c>
      <c r="Q105" s="6">
        <f t="shared" si="16"/>
        <v>19360</v>
      </c>
      <c r="R105" s="6">
        <f t="shared" si="17"/>
        <v>1.6012396694214885</v>
      </c>
      <c r="S105" s="6">
        <f t="shared" ref="S105:S130" si="20">IF(B105&lt;&gt;"",((C105+F105)-(C104+F104))*1000,"")</f>
        <v>15000</v>
      </c>
      <c r="T105" s="67">
        <f t="shared" si="18"/>
        <v>14333.333333333334</v>
      </c>
      <c r="U105" s="60">
        <f t="shared" ref="U105:U130" si="21">IF(B105&lt;&gt;"",((I105-L105)-(I104-L104))*1000,"")</f>
        <v>1399.9999999996362</v>
      </c>
      <c r="V105" s="68">
        <f t="shared" si="19"/>
        <v>1799.9999999998788</v>
      </c>
      <c r="W105">
        <f t="shared" ref="W105:W130" si="22">(Q105/Q93)-1</f>
        <v>6.8649885583524917E-3</v>
      </c>
    </row>
    <row r="106" spans="1:23" x14ac:dyDescent="0.25">
      <c r="A106" t="s">
        <v>519</v>
      </c>
      <c r="B106" s="59">
        <v>42460</v>
      </c>
      <c r="C106" s="40">
        <v>5090</v>
      </c>
      <c r="D106" t="s">
        <v>519</v>
      </c>
      <c r="E106" s="59">
        <v>42460</v>
      </c>
      <c r="F106" s="40">
        <v>14301</v>
      </c>
      <c r="G106" t="s">
        <v>519</v>
      </c>
      <c r="H106" s="59">
        <v>42460</v>
      </c>
      <c r="I106" s="5">
        <v>2175.8000000000002</v>
      </c>
      <c r="J106" t="s">
        <v>519</v>
      </c>
      <c r="K106" s="59">
        <v>42460</v>
      </c>
      <c r="L106" s="40">
        <v>0</v>
      </c>
      <c r="M106" t="s">
        <v>519</v>
      </c>
      <c r="N106" s="59">
        <v>42460</v>
      </c>
      <c r="O106" s="40">
        <v>0</v>
      </c>
      <c r="Q106" s="6">
        <f t="shared" si="16"/>
        <v>19391</v>
      </c>
      <c r="R106" s="6">
        <f t="shared" si="17"/>
        <v>1.4388118199164524</v>
      </c>
      <c r="S106" s="6">
        <f t="shared" si="20"/>
        <v>31000</v>
      </c>
      <c r="T106" s="67">
        <f t="shared" si="18"/>
        <v>22000</v>
      </c>
      <c r="U106" s="60">
        <f t="shared" si="21"/>
        <v>3100.0000000003638</v>
      </c>
      <c r="V106" s="68">
        <f t="shared" si="19"/>
        <v>1966.666666666697</v>
      </c>
      <c r="W106">
        <f t="shared" si="22"/>
        <v>9.1069941715238301E-3</v>
      </c>
    </row>
    <row r="107" spans="1:23" x14ac:dyDescent="0.25">
      <c r="A107" t="s">
        <v>520</v>
      </c>
      <c r="B107" s="59">
        <v>42490</v>
      </c>
      <c r="C107" s="40">
        <v>5092</v>
      </c>
      <c r="D107" t="s">
        <v>520</v>
      </c>
      <c r="E107" s="59">
        <v>42490</v>
      </c>
      <c r="F107" s="40">
        <v>14304</v>
      </c>
      <c r="G107" t="s">
        <v>520</v>
      </c>
      <c r="H107" s="59">
        <v>42490</v>
      </c>
      <c r="I107" s="5">
        <v>2179.9</v>
      </c>
      <c r="J107" t="s">
        <v>520</v>
      </c>
      <c r="K107" s="59">
        <v>42490</v>
      </c>
      <c r="L107" s="40">
        <v>0</v>
      </c>
      <c r="M107" t="s">
        <v>520</v>
      </c>
      <c r="N107" s="59">
        <v>42490</v>
      </c>
      <c r="O107" s="40">
        <v>0</v>
      </c>
      <c r="Q107" s="6">
        <f t="shared" si="16"/>
        <v>19396</v>
      </c>
      <c r="R107" s="6">
        <f t="shared" si="17"/>
        <v>1.4126624046194962</v>
      </c>
      <c r="S107" s="6">
        <f t="shared" si="20"/>
        <v>5000</v>
      </c>
      <c r="T107" s="67">
        <f t="shared" ref="T107:T130" si="23">IF(B107&lt;&gt;"",AVERAGE(S105:S107),"")</f>
        <v>17000</v>
      </c>
      <c r="U107" s="60">
        <f t="shared" si="21"/>
        <v>4099.9999999999091</v>
      </c>
      <c r="V107" s="68">
        <f t="shared" ref="V107:V130" si="24">IF(B107&lt;&gt;"",AVERAGE(U105:U107),"")</f>
        <v>2866.6666666666365</v>
      </c>
      <c r="W107">
        <f t="shared" si="22"/>
        <v>8.1081081081080253E-3</v>
      </c>
    </row>
    <row r="108" spans="1:23" x14ac:dyDescent="0.25">
      <c r="A108" t="s">
        <v>521</v>
      </c>
      <c r="B108" s="59">
        <v>42521</v>
      </c>
      <c r="C108" s="40">
        <v>5083</v>
      </c>
      <c r="D108" t="s">
        <v>521</v>
      </c>
      <c r="E108" s="59">
        <v>42521</v>
      </c>
      <c r="F108" s="40">
        <v>14317</v>
      </c>
      <c r="G108" t="s">
        <v>521</v>
      </c>
      <c r="H108" s="59">
        <v>42521</v>
      </c>
      <c r="I108" s="5">
        <v>2182.4</v>
      </c>
      <c r="J108" t="s">
        <v>521</v>
      </c>
      <c r="K108" s="59">
        <v>42521</v>
      </c>
      <c r="L108" s="40">
        <v>0</v>
      </c>
      <c r="M108" t="s">
        <v>521</v>
      </c>
      <c r="N108" s="59">
        <v>42521</v>
      </c>
      <c r="O108" s="40">
        <v>0</v>
      </c>
      <c r="Q108" s="6">
        <f t="shared" si="16"/>
        <v>19400</v>
      </c>
      <c r="R108" s="6">
        <f t="shared" si="17"/>
        <v>1.3917525773195791</v>
      </c>
      <c r="S108" s="6">
        <f t="shared" si="20"/>
        <v>4000</v>
      </c>
      <c r="T108" s="67">
        <f t="shared" si="23"/>
        <v>13333.333333333334</v>
      </c>
      <c r="U108" s="60">
        <f t="shared" si="21"/>
        <v>2500</v>
      </c>
      <c r="V108" s="68">
        <f t="shared" si="24"/>
        <v>3233.3333333334244</v>
      </c>
      <c r="W108">
        <f t="shared" si="22"/>
        <v>7.3735590403987139E-3</v>
      </c>
    </row>
    <row r="109" spans="1:23" x14ac:dyDescent="0.25">
      <c r="A109" t="s">
        <v>522</v>
      </c>
      <c r="B109" s="59">
        <v>42551</v>
      </c>
      <c r="C109" s="40">
        <v>5103</v>
      </c>
      <c r="D109" t="s">
        <v>522</v>
      </c>
      <c r="E109" s="59">
        <v>42551</v>
      </c>
      <c r="F109" s="40">
        <v>14288</v>
      </c>
      <c r="G109" t="s">
        <v>522</v>
      </c>
      <c r="H109" s="59">
        <v>42551</v>
      </c>
      <c r="I109" s="5">
        <v>2187.5</v>
      </c>
      <c r="J109" t="s">
        <v>522</v>
      </c>
      <c r="K109" s="59">
        <v>42551</v>
      </c>
      <c r="L109" s="40">
        <v>0</v>
      </c>
      <c r="M109" t="s">
        <v>522</v>
      </c>
      <c r="N109" s="59">
        <v>42551</v>
      </c>
      <c r="O109" s="40">
        <v>0</v>
      </c>
      <c r="Q109" s="6">
        <f t="shared" si="16"/>
        <v>19391</v>
      </c>
      <c r="R109" s="6">
        <f t="shared" si="17"/>
        <v>1.4388118199164524</v>
      </c>
      <c r="S109" s="6">
        <f t="shared" si="20"/>
        <v>-9000</v>
      </c>
      <c r="T109" s="67">
        <f t="shared" si="23"/>
        <v>0</v>
      </c>
      <c r="U109" s="60">
        <f t="shared" si="21"/>
        <v>5099.9999999999091</v>
      </c>
      <c r="V109" s="68">
        <f t="shared" si="24"/>
        <v>3899.9999999999395</v>
      </c>
      <c r="W109">
        <f t="shared" si="22"/>
        <v>6.9585085942773794E-3</v>
      </c>
    </row>
    <row r="110" spans="1:23" x14ac:dyDescent="0.25">
      <c r="A110" t="s">
        <v>523</v>
      </c>
      <c r="B110" s="59">
        <v>42582</v>
      </c>
      <c r="C110" s="40">
        <v>5109</v>
      </c>
      <c r="D110" t="s">
        <v>523</v>
      </c>
      <c r="E110" s="59">
        <v>42582</v>
      </c>
      <c r="F110" s="40">
        <v>14371</v>
      </c>
      <c r="G110" t="s">
        <v>523</v>
      </c>
      <c r="H110" s="59">
        <v>42582</v>
      </c>
      <c r="I110" s="5">
        <v>2192.9</v>
      </c>
      <c r="J110" t="s">
        <v>523</v>
      </c>
      <c r="K110" s="59">
        <v>42582</v>
      </c>
      <c r="L110" s="40">
        <v>0</v>
      </c>
      <c r="M110" t="s">
        <v>523</v>
      </c>
      <c r="N110" s="59">
        <v>42582</v>
      </c>
      <c r="O110" s="40">
        <v>0</v>
      </c>
      <c r="Q110" s="6">
        <f t="shared" si="16"/>
        <v>19480</v>
      </c>
      <c r="R110" s="6">
        <f t="shared" si="17"/>
        <v>0.97535934291582294</v>
      </c>
      <c r="S110" s="6">
        <f t="shared" si="20"/>
        <v>89000</v>
      </c>
      <c r="T110" s="67">
        <f t="shared" si="23"/>
        <v>28000</v>
      </c>
      <c r="U110" s="60">
        <f t="shared" si="21"/>
        <v>5400.0000000000909</v>
      </c>
      <c r="V110" s="68">
        <f t="shared" si="24"/>
        <v>4333.333333333333</v>
      </c>
      <c r="W110">
        <f t="shared" si="22"/>
        <v>1.0530684235098731E-2</v>
      </c>
    </row>
    <row r="111" spans="1:23" x14ac:dyDescent="0.25">
      <c r="A111" t="s">
        <v>524</v>
      </c>
      <c r="B111" s="59">
        <v>42613</v>
      </c>
      <c r="C111" s="40">
        <v>5116</v>
      </c>
      <c r="D111" t="s">
        <v>524</v>
      </c>
      <c r="E111" s="59">
        <v>42613</v>
      </c>
      <c r="F111" s="40">
        <v>14364</v>
      </c>
      <c r="G111" t="s">
        <v>524</v>
      </c>
      <c r="H111" s="59">
        <v>42613</v>
      </c>
      <c r="I111" s="5">
        <v>2190.6999999999998</v>
      </c>
      <c r="J111" t="s">
        <v>524</v>
      </c>
      <c r="K111" s="59">
        <v>42613</v>
      </c>
      <c r="L111" s="40">
        <v>0</v>
      </c>
      <c r="M111" t="s">
        <v>524</v>
      </c>
      <c r="N111" s="59">
        <v>42613</v>
      </c>
      <c r="O111" s="40">
        <v>0</v>
      </c>
      <c r="Q111" s="6">
        <f t="shared" si="16"/>
        <v>19480</v>
      </c>
      <c r="R111" s="6">
        <f t="shared" si="17"/>
        <v>0.97535934291582294</v>
      </c>
      <c r="S111" s="6">
        <f t="shared" si="20"/>
        <v>0</v>
      </c>
      <c r="T111" s="67">
        <f t="shared" si="23"/>
        <v>26666.666666666668</v>
      </c>
      <c r="U111" s="60">
        <f t="shared" si="21"/>
        <v>-2200.0000000002728</v>
      </c>
      <c r="V111" s="68">
        <f t="shared" si="24"/>
        <v>2766.6666666665756</v>
      </c>
      <c r="W111">
        <f t="shared" si="22"/>
        <v>8.6470253197328262E-3</v>
      </c>
    </row>
    <row r="112" spans="1:23" x14ac:dyDescent="0.25">
      <c r="A112" t="s">
        <v>525</v>
      </c>
      <c r="B112" s="59">
        <v>42643</v>
      </c>
      <c r="C112" s="40">
        <v>5149</v>
      </c>
      <c r="D112" t="s">
        <v>525</v>
      </c>
      <c r="E112" s="59">
        <v>42643</v>
      </c>
      <c r="F112" s="40">
        <v>14352</v>
      </c>
      <c r="G112" t="s">
        <v>525</v>
      </c>
      <c r="H112" s="59">
        <v>42643</v>
      </c>
      <c r="I112" s="5">
        <v>2193.9</v>
      </c>
      <c r="J112" t="s">
        <v>525</v>
      </c>
      <c r="K112" s="59">
        <v>42643</v>
      </c>
      <c r="L112" s="40">
        <v>0</v>
      </c>
      <c r="M112" t="s">
        <v>525</v>
      </c>
      <c r="N112" s="59">
        <v>42643</v>
      </c>
      <c r="O112" s="40">
        <v>0</v>
      </c>
      <c r="Q112" s="6">
        <f t="shared" si="16"/>
        <v>19501</v>
      </c>
      <c r="R112" s="6">
        <f t="shared" si="17"/>
        <v>0.8666222245013131</v>
      </c>
      <c r="S112" s="6">
        <f t="shared" si="20"/>
        <v>21000</v>
      </c>
      <c r="T112" s="67">
        <f t="shared" si="23"/>
        <v>36666.666666666664</v>
      </c>
      <c r="U112" s="60">
        <f t="shared" si="21"/>
        <v>3200.0000000002728</v>
      </c>
      <c r="V112" s="68">
        <f t="shared" si="24"/>
        <v>2133.3333333333635</v>
      </c>
      <c r="W112">
        <f t="shared" si="22"/>
        <v>1.1410196566568054E-2</v>
      </c>
    </row>
    <row r="113" spans="1:23" x14ac:dyDescent="0.25">
      <c r="A113" t="s">
        <v>526</v>
      </c>
      <c r="B113" s="59">
        <v>42674</v>
      </c>
      <c r="C113" s="40">
        <v>5141</v>
      </c>
      <c r="D113" t="s">
        <v>526</v>
      </c>
      <c r="E113" s="59">
        <v>42674</v>
      </c>
      <c r="F113" s="40">
        <v>14352</v>
      </c>
      <c r="G113" t="s">
        <v>526</v>
      </c>
      <c r="H113" s="59">
        <v>42674</v>
      </c>
      <c r="I113" s="5">
        <v>2194.5</v>
      </c>
      <c r="J113" t="s">
        <v>526</v>
      </c>
      <c r="K113" s="59">
        <v>42674</v>
      </c>
      <c r="L113" s="40">
        <v>0</v>
      </c>
      <c r="M113" t="s">
        <v>526</v>
      </c>
      <c r="N113" s="59">
        <v>42674</v>
      </c>
      <c r="O113" s="40">
        <v>0</v>
      </c>
      <c r="Q113" s="6">
        <f t="shared" si="16"/>
        <v>19493</v>
      </c>
      <c r="R113" s="6">
        <f t="shared" si="17"/>
        <v>0.90801826296620902</v>
      </c>
      <c r="S113" s="6">
        <f t="shared" si="20"/>
        <v>-8000</v>
      </c>
      <c r="T113" s="67">
        <f t="shared" si="23"/>
        <v>4333.333333333333</v>
      </c>
      <c r="U113" s="60">
        <f t="shared" si="21"/>
        <v>599.99999999990905</v>
      </c>
      <c r="V113" s="68">
        <f t="shared" si="24"/>
        <v>533.33333333330302</v>
      </c>
      <c r="W113">
        <f t="shared" si="22"/>
        <v>9.8953476323697664E-3</v>
      </c>
    </row>
    <row r="114" spans="1:23" x14ac:dyDescent="0.25">
      <c r="A114" t="s">
        <v>527</v>
      </c>
      <c r="B114" s="59">
        <v>42704</v>
      </c>
      <c r="C114" s="40">
        <v>5145</v>
      </c>
      <c r="D114" t="s">
        <v>527</v>
      </c>
      <c r="E114" s="59">
        <v>42704</v>
      </c>
      <c r="F114" s="40">
        <v>14350</v>
      </c>
      <c r="G114" t="s">
        <v>527</v>
      </c>
      <c r="H114" s="59">
        <v>42704</v>
      </c>
      <c r="I114" s="5">
        <v>2190.1</v>
      </c>
      <c r="J114" t="s">
        <v>527</v>
      </c>
      <c r="K114" s="59">
        <v>42704</v>
      </c>
      <c r="L114" s="40">
        <v>0</v>
      </c>
      <c r="M114" t="s">
        <v>527</v>
      </c>
      <c r="N114" s="59">
        <v>42704</v>
      </c>
      <c r="O114" s="40">
        <v>0</v>
      </c>
      <c r="Q114" s="6">
        <f t="shared" si="16"/>
        <v>19495</v>
      </c>
      <c r="R114" s="6">
        <f t="shared" si="17"/>
        <v>0.89766606822261963</v>
      </c>
      <c r="S114" s="6">
        <f t="shared" si="20"/>
        <v>2000</v>
      </c>
      <c r="T114" s="67">
        <f t="shared" si="23"/>
        <v>5000</v>
      </c>
      <c r="U114" s="60">
        <f t="shared" si="21"/>
        <v>-4400.0000000000909</v>
      </c>
      <c r="V114" s="68">
        <f t="shared" si="24"/>
        <v>-199.99999999996967</v>
      </c>
      <c r="W114">
        <f t="shared" si="22"/>
        <v>9.2146813687425944E-3</v>
      </c>
    </row>
    <row r="115" spans="1:23" x14ac:dyDescent="0.25">
      <c r="A115" t="s">
        <v>528</v>
      </c>
      <c r="B115" s="59">
        <v>42735</v>
      </c>
      <c r="C115" s="40">
        <v>5145</v>
      </c>
      <c r="D115" t="s">
        <v>528</v>
      </c>
      <c r="E115" s="59">
        <v>42735</v>
      </c>
      <c r="F115" s="40">
        <v>14351</v>
      </c>
      <c r="G115" t="s">
        <v>528</v>
      </c>
      <c r="H115" s="59">
        <v>42735</v>
      </c>
      <c r="I115" s="5">
        <v>2194.6999999999998</v>
      </c>
      <c r="J115" t="s">
        <v>528</v>
      </c>
      <c r="K115" s="59">
        <v>42735</v>
      </c>
      <c r="L115" s="40">
        <v>0</v>
      </c>
      <c r="M115" t="s">
        <v>528</v>
      </c>
      <c r="N115" s="59">
        <v>42735</v>
      </c>
      <c r="O115" s="40">
        <v>0</v>
      </c>
      <c r="Q115" s="6">
        <f t="shared" si="16"/>
        <v>19496</v>
      </c>
      <c r="R115" s="6">
        <f t="shared" si="17"/>
        <v>0.89249076733688071</v>
      </c>
      <c r="S115" s="6">
        <f t="shared" si="20"/>
        <v>1000</v>
      </c>
      <c r="T115" s="67">
        <f t="shared" si="23"/>
        <v>-1666.6666666666667</v>
      </c>
      <c r="U115" s="60">
        <f t="shared" si="21"/>
        <v>4599.9999999999091</v>
      </c>
      <c r="V115" s="68">
        <f t="shared" si="24"/>
        <v>266.66666666657574</v>
      </c>
      <c r="W115">
        <f t="shared" si="22"/>
        <v>8.8486416558861691E-3</v>
      </c>
    </row>
    <row r="116" spans="1:23" x14ac:dyDescent="0.25">
      <c r="A116" t="s">
        <v>529</v>
      </c>
      <c r="B116" s="59">
        <v>42766</v>
      </c>
      <c r="C116" s="40">
        <v>5153</v>
      </c>
      <c r="D116" t="s">
        <v>529</v>
      </c>
      <c r="E116" s="59">
        <v>42766</v>
      </c>
      <c r="F116" s="40">
        <v>14346</v>
      </c>
      <c r="G116" t="s">
        <v>529</v>
      </c>
      <c r="H116" s="59">
        <v>42766</v>
      </c>
      <c r="I116" s="5">
        <v>2198.1</v>
      </c>
      <c r="J116" t="s">
        <v>529</v>
      </c>
      <c r="K116" s="59">
        <v>42766</v>
      </c>
      <c r="L116" s="40">
        <v>0</v>
      </c>
      <c r="M116" t="s">
        <v>529</v>
      </c>
      <c r="N116" s="59">
        <v>42766</v>
      </c>
      <c r="O116" s="40">
        <v>0</v>
      </c>
      <c r="Q116" s="6">
        <f t="shared" si="16"/>
        <v>19499</v>
      </c>
      <c r="R116" s="6">
        <f t="shared" si="17"/>
        <v>0.87696804964356545</v>
      </c>
      <c r="S116" s="6">
        <f t="shared" si="20"/>
        <v>3000</v>
      </c>
      <c r="T116" s="67">
        <f t="shared" si="23"/>
        <v>2000</v>
      </c>
      <c r="U116" s="60">
        <f t="shared" si="21"/>
        <v>3400.0000000000909</v>
      </c>
      <c r="V116" s="68">
        <f t="shared" si="24"/>
        <v>1199.9999999999698</v>
      </c>
      <c r="W116">
        <f t="shared" si="22"/>
        <v>7.9607133626260485E-3</v>
      </c>
    </row>
    <row r="117" spans="1:23" x14ac:dyDescent="0.25">
      <c r="A117" t="s">
        <v>530</v>
      </c>
      <c r="B117" s="59">
        <v>42794</v>
      </c>
      <c r="C117" s="40">
        <v>5154</v>
      </c>
      <c r="D117" t="s">
        <v>530</v>
      </c>
      <c r="E117" s="59">
        <v>42794</v>
      </c>
      <c r="F117" s="40">
        <v>14345</v>
      </c>
      <c r="G117" t="s">
        <v>530</v>
      </c>
      <c r="H117" s="59">
        <v>42794</v>
      </c>
      <c r="I117" s="5">
        <v>2196.8000000000002</v>
      </c>
      <c r="J117" t="s">
        <v>530</v>
      </c>
      <c r="K117" s="59">
        <v>42794</v>
      </c>
      <c r="L117" s="40">
        <v>0</v>
      </c>
      <c r="M117" t="s">
        <v>530</v>
      </c>
      <c r="N117" s="59">
        <v>42794</v>
      </c>
      <c r="O117" s="40">
        <v>0</v>
      </c>
      <c r="Q117" s="6">
        <f t="shared" si="16"/>
        <v>19499</v>
      </c>
      <c r="R117" s="6">
        <f t="shared" si="17"/>
        <v>0.87696804964356545</v>
      </c>
      <c r="S117" s="6">
        <f t="shared" si="20"/>
        <v>0</v>
      </c>
      <c r="T117" s="67">
        <f t="shared" si="23"/>
        <v>1333.3333333333333</v>
      </c>
      <c r="U117" s="60">
        <f t="shared" si="21"/>
        <v>-1299.9999999997272</v>
      </c>
      <c r="V117" s="68">
        <f t="shared" si="24"/>
        <v>2233.3333333334244</v>
      </c>
      <c r="W117">
        <f t="shared" si="22"/>
        <v>7.1797520661156522E-3</v>
      </c>
    </row>
    <row r="118" spans="1:23" x14ac:dyDescent="0.25">
      <c r="A118" t="s">
        <v>531</v>
      </c>
      <c r="B118" s="59">
        <v>42825</v>
      </c>
      <c r="C118" s="40">
        <v>5159</v>
      </c>
      <c r="D118" t="s">
        <v>531</v>
      </c>
      <c r="E118" s="59">
        <v>42825</v>
      </c>
      <c r="F118" s="40">
        <v>14347</v>
      </c>
      <c r="G118" t="s">
        <v>531</v>
      </c>
      <c r="H118" s="59">
        <v>42825</v>
      </c>
      <c r="I118" s="5">
        <v>2191.8000000000002</v>
      </c>
      <c r="J118" t="s">
        <v>531</v>
      </c>
      <c r="K118" s="59">
        <v>42825</v>
      </c>
      <c r="L118" s="40">
        <v>0</v>
      </c>
      <c r="M118" t="s">
        <v>531</v>
      </c>
      <c r="N118" s="59">
        <v>42825</v>
      </c>
      <c r="O118" s="40">
        <v>0</v>
      </c>
      <c r="Q118" s="6">
        <f t="shared" si="16"/>
        <v>19506</v>
      </c>
      <c r="R118" s="6">
        <f t="shared" si="17"/>
        <v>0.84076694350456194</v>
      </c>
      <c r="S118" s="6">
        <f t="shared" si="20"/>
        <v>7000</v>
      </c>
      <c r="T118" s="67">
        <f t="shared" si="23"/>
        <v>3333.3333333333335</v>
      </c>
      <c r="U118" s="60">
        <f t="shared" si="21"/>
        <v>-5000</v>
      </c>
      <c r="V118" s="68">
        <f t="shared" si="24"/>
        <v>-966.66666666654544</v>
      </c>
      <c r="W118">
        <f t="shared" si="22"/>
        <v>5.9305863544942827E-3</v>
      </c>
    </row>
    <row r="119" spans="1:23" x14ac:dyDescent="0.25">
      <c r="A119" t="s">
        <v>532</v>
      </c>
      <c r="B119" s="59">
        <v>42855</v>
      </c>
      <c r="C119" s="40">
        <v>5157</v>
      </c>
      <c r="D119" t="s">
        <v>532</v>
      </c>
      <c r="E119" s="59">
        <v>42855</v>
      </c>
      <c r="F119" s="40">
        <v>14357</v>
      </c>
      <c r="G119" t="s">
        <v>532</v>
      </c>
      <c r="H119" s="59">
        <v>42855</v>
      </c>
      <c r="I119" s="5">
        <v>2188.6</v>
      </c>
      <c r="J119" t="s">
        <v>532</v>
      </c>
      <c r="K119" s="59">
        <v>42855</v>
      </c>
      <c r="L119" s="40">
        <v>0</v>
      </c>
      <c r="M119" t="s">
        <v>532</v>
      </c>
      <c r="N119" s="59">
        <v>42855</v>
      </c>
      <c r="O119" s="40">
        <v>0</v>
      </c>
      <c r="Q119" s="6">
        <f t="shared" si="16"/>
        <v>19514</v>
      </c>
      <c r="R119" s="6">
        <f t="shared" si="17"/>
        <v>0.79942605309008741</v>
      </c>
      <c r="S119" s="6">
        <f t="shared" si="20"/>
        <v>8000</v>
      </c>
      <c r="T119" s="67">
        <f t="shared" si="23"/>
        <v>5000</v>
      </c>
      <c r="U119" s="60">
        <f t="shared" si="21"/>
        <v>-3200.0000000002728</v>
      </c>
      <c r="V119" s="68">
        <f t="shared" si="24"/>
        <v>-3166.6666666666665</v>
      </c>
      <c r="W119">
        <f t="shared" si="22"/>
        <v>6.0837286038357696E-3</v>
      </c>
    </row>
    <row r="120" spans="1:23" x14ac:dyDescent="0.25">
      <c r="A120" t="s">
        <v>533</v>
      </c>
      <c r="B120" s="59">
        <v>42886</v>
      </c>
      <c r="C120" s="40">
        <v>5149</v>
      </c>
      <c r="D120" t="s">
        <v>533</v>
      </c>
      <c r="E120" s="59">
        <v>42886</v>
      </c>
      <c r="F120" s="40">
        <v>14349</v>
      </c>
      <c r="G120" t="s">
        <v>533</v>
      </c>
      <c r="H120" s="59">
        <v>42886</v>
      </c>
      <c r="I120" s="5">
        <v>2190</v>
      </c>
      <c r="J120" t="s">
        <v>533</v>
      </c>
      <c r="K120" s="59">
        <v>42886</v>
      </c>
      <c r="L120" s="40">
        <v>0</v>
      </c>
      <c r="M120" t="s">
        <v>533</v>
      </c>
      <c r="N120" s="59">
        <v>42886</v>
      </c>
      <c r="O120" s="40">
        <v>0</v>
      </c>
      <c r="Q120" s="6">
        <f t="shared" si="16"/>
        <v>19498</v>
      </c>
      <c r="R120" s="6">
        <f t="shared" si="17"/>
        <v>0.88214175812903761</v>
      </c>
      <c r="S120" s="6">
        <f t="shared" si="20"/>
        <v>-16000</v>
      </c>
      <c r="T120" s="67">
        <f t="shared" si="23"/>
        <v>-333.33333333333331</v>
      </c>
      <c r="U120" s="60">
        <f t="shared" si="21"/>
        <v>1400.0000000000909</v>
      </c>
      <c r="V120" s="68">
        <f t="shared" si="24"/>
        <v>-2266.6666666667275</v>
      </c>
      <c r="W120">
        <f t="shared" si="22"/>
        <v>5.0515463917526482E-3</v>
      </c>
    </row>
    <row r="121" spans="1:23" x14ac:dyDescent="0.25">
      <c r="A121" t="s">
        <v>534</v>
      </c>
      <c r="B121" s="59">
        <v>42916</v>
      </c>
      <c r="C121" s="40">
        <v>5149</v>
      </c>
      <c r="D121" t="s">
        <v>534</v>
      </c>
      <c r="E121" s="59">
        <v>42916</v>
      </c>
      <c r="F121" s="40">
        <v>14370</v>
      </c>
      <c r="G121" t="s">
        <v>534</v>
      </c>
      <c r="H121" s="59">
        <v>42916</v>
      </c>
      <c r="I121" s="5">
        <v>2189.6</v>
      </c>
      <c r="J121" t="s">
        <v>534</v>
      </c>
      <c r="K121" s="59">
        <v>42916</v>
      </c>
      <c r="L121" s="40">
        <v>0</v>
      </c>
      <c r="M121" t="s">
        <v>534</v>
      </c>
      <c r="N121" s="59">
        <v>42916</v>
      </c>
      <c r="O121" s="40">
        <v>0</v>
      </c>
      <c r="Q121" s="6">
        <f t="shared" si="16"/>
        <v>19519</v>
      </c>
      <c r="R121" s="6">
        <f t="shared" si="17"/>
        <v>0.77360520518470821</v>
      </c>
      <c r="S121" s="6">
        <f t="shared" si="20"/>
        <v>21000</v>
      </c>
      <c r="T121" s="67">
        <f t="shared" si="23"/>
        <v>4333.333333333333</v>
      </c>
      <c r="U121" s="60">
        <f t="shared" si="21"/>
        <v>-400.00000000009095</v>
      </c>
      <c r="V121" s="68">
        <f t="shared" si="24"/>
        <v>-733.33333333342432</v>
      </c>
      <c r="W121">
        <f t="shared" si="22"/>
        <v>6.6010004641328113E-3</v>
      </c>
    </row>
    <row r="122" spans="1:23" x14ac:dyDescent="0.25">
      <c r="A122" t="s">
        <v>590</v>
      </c>
      <c r="B122" s="59">
        <v>42947</v>
      </c>
      <c r="C122" s="40">
        <v>5148</v>
      </c>
      <c r="D122" t="s">
        <v>590</v>
      </c>
      <c r="E122" s="59">
        <v>42947</v>
      </c>
      <c r="F122" s="40">
        <v>14371</v>
      </c>
      <c r="G122" t="s">
        <v>590</v>
      </c>
      <c r="H122" s="59">
        <v>42947</v>
      </c>
      <c r="I122" s="5">
        <v>2189</v>
      </c>
      <c r="J122" t="s">
        <v>590</v>
      </c>
      <c r="K122" s="59">
        <v>42947</v>
      </c>
      <c r="L122" s="40">
        <v>0</v>
      </c>
      <c r="M122" t="s">
        <v>590</v>
      </c>
      <c r="N122" s="59">
        <v>42947</v>
      </c>
      <c r="O122" s="40">
        <v>0</v>
      </c>
      <c r="Q122" s="6">
        <f t="shared" si="16"/>
        <v>19519</v>
      </c>
      <c r="R122" s="6">
        <f t="shared" si="17"/>
        <v>0.77360520518470821</v>
      </c>
      <c r="S122" s="6">
        <f t="shared" si="20"/>
        <v>0</v>
      </c>
      <c r="T122" s="67">
        <f t="shared" si="23"/>
        <v>1666.6666666666667</v>
      </c>
      <c r="U122" s="60">
        <f t="shared" si="21"/>
        <v>-599.99999999990905</v>
      </c>
      <c r="V122" s="68">
        <f t="shared" si="24"/>
        <v>133.33333333336364</v>
      </c>
      <c r="W122">
        <f t="shared" si="22"/>
        <v>2.0020533880904523E-3</v>
      </c>
    </row>
    <row r="123" spans="1:23" x14ac:dyDescent="0.25">
      <c r="A123" t="s">
        <v>591</v>
      </c>
      <c r="B123" s="59">
        <v>42978</v>
      </c>
      <c r="C123" s="40">
        <v>5149</v>
      </c>
      <c r="D123" t="s">
        <v>591</v>
      </c>
      <c r="E123" s="59">
        <v>42978</v>
      </c>
      <c r="F123" s="40">
        <v>14387</v>
      </c>
      <c r="G123" t="s">
        <v>591</v>
      </c>
      <c r="H123" s="59">
        <v>42978</v>
      </c>
      <c r="I123" s="5">
        <v>2189.1</v>
      </c>
      <c r="J123" t="s">
        <v>591</v>
      </c>
      <c r="K123" s="59">
        <v>42978</v>
      </c>
      <c r="L123" s="40">
        <v>0</v>
      </c>
      <c r="M123" t="s">
        <v>591</v>
      </c>
      <c r="N123" s="59">
        <v>42978</v>
      </c>
      <c r="O123" s="40">
        <v>0</v>
      </c>
      <c r="Q123" s="6">
        <f t="shared" si="16"/>
        <v>19536</v>
      </c>
      <c r="R123" s="6">
        <f t="shared" si="17"/>
        <v>0.68591318591317929</v>
      </c>
      <c r="S123" s="6">
        <f t="shared" si="20"/>
        <v>17000</v>
      </c>
      <c r="T123" s="67">
        <f t="shared" si="23"/>
        <v>12666.666666666666</v>
      </c>
      <c r="U123" s="60">
        <f t="shared" si="21"/>
        <v>99.999999999909051</v>
      </c>
      <c r="V123" s="68">
        <f t="shared" si="24"/>
        <v>-300.0000000000303</v>
      </c>
      <c r="W123">
        <f t="shared" si="22"/>
        <v>2.8747433264886268E-3</v>
      </c>
    </row>
    <row r="124" spans="1:23" x14ac:dyDescent="0.25">
      <c r="A124" t="s">
        <v>592</v>
      </c>
      <c r="B124" s="59">
        <v>43008</v>
      </c>
      <c r="C124" s="40">
        <v>5140</v>
      </c>
      <c r="D124" t="s">
        <v>592</v>
      </c>
      <c r="E124" s="59">
        <v>43008</v>
      </c>
      <c r="F124" s="40">
        <v>14394</v>
      </c>
      <c r="G124" t="s">
        <v>592</v>
      </c>
      <c r="H124" s="59">
        <v>43008</v>
      </c>
      <c r="I124" s="5">
        <v>2188.6999999999998</v>
      </c>
      <c r="J124" t="s">
        <v>592</v>
      </c>
      <c r="K124" s="59">
        <v>43008</v>
      </c>
      <c r="L124" s="40">
        <v>0</v>
      </c>
      <c r="M124" t="s">
        <v>592</v>
      </c>
      <c r="N124" s="59">
        <v>43008</v>
      </c>
      <c r="O124" s="40">
        <v>0</v>
      </c>
      <c r="Q124" s="6">
        <f t="shared" si="16"/>
        <v>19534</v>
      </c>
      <c r="R124" s="6">
        <f t="shared" si="17"/>
        <v>0.69622197194634339</v>
      </c>
      <c r="S124" s="6">
        <f t="shared" si="20"/>
        <v>-2000</v>
      </c>
      <c r="T124" s="67">
        <f t="shared" si="23"/>
        <v>5000</v>
      </c>
      <c r="U124" s="60">
        <f t="shared" si="21"/>
        <v>-400.00000000009095</v>
      </c>
      <c r="V124" s="68">
        <f t="shared" si="24"/>
        <v>-300.0000000000303</v>
      </c>
      <c r="W124">
        <f t="shared" si="22"/>
        <v>1.6922209117480325E-3</v>
      </c>
    </row>
    <row r="125" spans="1:23" x14ac:dyDescent="0.25">
      <c r="A125" t="s">
        <v>595</v>
      </c>
      <c r="B125" s="59">
        <v>43039</v>
      </c>
      <c r="C125" s="40">
        <v>5135</v>
      </c>
      <c r="D125" t="s">
        <v>595</v>
      </c>
      <c r="E125" s="59">
        <v>43039</v>
      </c>
      <c r="F125" s="40">
        <v>14389</v>
      </c>
      <c r="G125" t="s">
        <v>595</v>
      </c>
      <c r="H125" s="59">
        <v>43039</v>
      </c>
      <c r="I125" s="5">
        <v>2190.3000000000002</v>
      </c>
      <c r="J125" t="s">
        <v>595</v>
      </c>
      <c r="K125" s="59">
        <v>43039</v>
      </c>
      <c r="L125" s="40">
        <v>0</v>
      </c>
      <c r="M125" t="s">
        <v>595</v>
      </c>
      <c r="N125" s="59">
        <v>43039</v>
      </c>
      <c r="O125" s="40">
        <v>0</v>
      </c>
      <c r="Q125" s="6">
        <f t="shared" si="16"/>
        <v>19524</v>
      </c>
      <c r="R125" s="6">
        <f t="shared" si="17"/>
        <v>0.74779758246262418</v>
      </c>
      <c r="S125" s="6">
        <f t="shared" si="20"/>
        <v>-10000</v>
      </c>
      <c r="T125" s="67">
        <f t="shared" si="23"/>
        <v>1666.6666666666667</v>
      </c>
      <c r="U125" s="60">
        <f t="shared" si="21"/>
        <v>1600.0000000003638</v>
      </c>
      <c r="V125" s="68">
        <f t="shared" si="24"/>
        <v>433.33333333339397</v>
      </c>
      <c r="W125">
        <f t="shared" si="22"/>
        <v>1.5903144718616424E-3</v>
      </c>
    </row>
    <row r="126" spans="1:23" x14ac:dyDescent="0.25">
      <c r="A126" t="s">
        <v>596</v>
      </c>
      <c r="B126" s="59">
        <v>43069</v>
      </c>
      <c r="C126" s="40">
        <v>5129</v>
      </c>
      <c r="D126" t="s">
        <v>596</v>
      </c>
      <c r="E126" s="59">
        <v>43069</v>
      </c>
      <c r="F126" s="40">
        <v>14398</v>
      </c>
      <c r="G126" t="s">
        <v>596</v>
      </c>
      <c r="H126" s="59">
        <v>43069</v>
      </c>
      <c r="I126" s="5">
        <v>2186.8000000000002</v>
      </c>
      <c r="J126" t="s">
        <v>596</v>
      </c>
      <c r="K126" s="59">
        <v>43069</v>
      </c>
      <c r="L126" s="40">
        <v>0</v>
      </c>
      <c r="M126" t="s">
        <v>596</v>
      </c>
      <c r="N126" s="59">
        <v>43069</v>
      </c>
      <c r="O126" s="40">
        <v>0</v>
      </c>
      <c r="Q126" s="6">
        <f t="shared" si="16"/>
        <v>19527</v>
      </c>
      <c r="R126" s="6">
        <f t="shared" si="17"/>
        <v>0.73231935269113535</v>
      </c>
      <c r="S126" s="6">
        <f t="shared" si="20"/>
        <v>3000</v>
      </c>
      <c r="T126" s="67">
        <f t="shared" si="23"/>
        <v>-3000</v>
      </c>
      <c r="U126" s="60">
        <f t="shared" si="21"/>
        <v>-3500</v>
      </c>
      <c r="V126" s="68">
        <f t="shared" si="24"/>
        <v>-766.66666666657568</v>
      </c>
      <c r="W126">
        <f t="shared" si="22"/>
        <v>1.6414465247498455E-3</v>
      </c>
    </row>
    <row r="127" spans="1:23" x14ac:dyDescent="0.25">
      <c r="A127" t="s">
        <v>598</v>
      </c>
      <c r="B127" s="59">
        <v>43100</v>
      </c>
      <c r="C127" s="40">
        <v>5129</v>
      </c>
      <c r="D127" t="s">
        <v>598</v>
      </c>
      <c r="E127" s="59">
        <v>43100</v>
      </c>
      <c r="F127" s="40">
        <v>14407</v>
      </c>
      <c r="G127" t="s">
        <v>598</v>
      </c>
      <c r="H127" s="59">
        <v>43100</v>
      </c>
      <c r="I127" s="5">
        <v>2182.4</v>
      </c>
      <c r="J127" t="s">
        <v>598</v>
      </c>
      <c r="K127" s="59">
        <v>43100</v>
      </c>
      <c r="L127" s="40">
        <v>0</v>
      </c>
      <c r="M127" t="s">
        <v>598</v>
      </c>
      <c r="N127" s="59">
        <v>43100</v>
      </c>
      <c r="O127" s="40">
        <v>0</v>
      </c>
      <c r="Q127" s="6">
        <f t="shared" si="16"/>
        <v>19536</v>
      </c>
      <c r="R127" s="6">
        <f t="shared" si="17"/>
        <v>0.68591318591317929</v>
      </c>
      <c r="S127" s="6">
        <f t="shared" si="20"/>
        <v>9000</v>
      </c>
      <c r="T127" s="67">
        <f t="shared" si="23"/>
        <v>666.66666666666663</v>
      </c>
      <c r="U127" s="60">
        <f t="shared" si="21"/>
        <v>-4400.0000000000909</v>
      </c>
      <c r="V127" s="68">
        <f t="shared" si="24"/>
        <v>-2099.9999999999091</v>
      </c>
      <c r="W127">
        <f t="shared" si="22"/>
        <v>2.051702913418163E-3</v>
      </c>
    </row>
    <row r="128" spans="1:23" x14ac:dyDescent="0.25">
      <c r="A128" t="s">
        <v>601</v>
      </c>
      <c r="B128" s="59">
        <v>43131</v>
      </c>
      <c r="C128" s="40">
        <v>5119</v>
      </c>
      <c r="D128" t="s">
        <v>601</v>
      </c>
      <c r="E128" s="59">
        <v>43131</v>
      </c>
      <c r="F128" s="40">
        <v>14403</v>
      </c>
      <c r="G128" t="s">
        <v>601</v>
      </c>
      <c r="H128" s="59">
        <v>43131</v>
      </c>
      <c r="I128" s="5">
        <v>2183.6999999999998</v>
      </c>
      <c r="J128" t="s">
        <v>601</v>
      </c>
      <c r="K128" s="59">
        <v>43131</v>
      </c>
      <c r="L128" s="40">
        <v>0</v>
      </c>
      <c r="M128" t="s">
        <v>601</v>
      </c>
      <c r="N128" s="59">
        <v>43131</v>
      </c>
      <c r="O128" s="40">
        <v>0</v>
      </c>
      <c r="Q128" s="6">
        <f t="shared" si="16"/>
        <v>19522</v>
      </c>
      <c r="R128" s="6">
        <f t="shared" si="17"/>
        <v>0.75811904517979656</v>
      </c>
      <c r="S128" s="6">
        <f t="shared" si="20"/>
        <v>-14000</v>
      </c>
      <c r="T128" s="67">
        <f t="shared" si="23"/>
        <v>-666.66666666666663</v>
      </c>
      <c r="U128" s="60">
        <f t="shared" si="21"/>
        <v>1299.9999999997272</v>
      </c>
      <c r="V128" s="68">
        <f t="shared" si="24"/>
        <v>-2200.0000000001214</v>
      </c>
      <c r="W128">
        <f t="shared" si="22"/>
        <v>1.1795476691112139E-3</v>
      </c>
    </row>
    <row r="129" spans="1:23" x14ac:dyDescent="0.25">
      <c r="A129" t="s">
        <v>602</v>
      </c>
      <c r="B129" s="59">
        <v>43159</v>
      </c>
      <c r="C129" s="40">
        <v>5114</v>
      </c>
      <c r="D129" t="s">
        <v>602</v>
      </c>
      <c r="E129" s="59">
        <v>43159</v>
      </c>
      <c r="F129" s="40">
        <v>14421</v>
      </c>
      <c r="G129" t="s">
        <v>602</v>
      </c>
      <c r="H129" s="59">
        <v>43159</v>
      </c>
      <c r="I129" s="5">
        <v>2183.1</v>
      </c>
      <c r="J129" t="s">
        <v>602</v>
      </c>
      <c r="K129" s="59">
        <v>43159</v>
      </c>
      <c r="L129" s="40">
        <v>0</v>
      </c>
      <c r="M129" t="s">
        <v>602</v>
      </c>
      <c r="N129" s="59">
        <v>43159</v>
      </c>
      <c r="O129" s="40">
        <v>0</v>
      </c>
      <c r="Q129" s="6">
        <f t="shared" si="16"/>
        <v>19535</v>
      </c>
      <c r="R129" s="6">
        <f t="shared" si="17"/>
        <v>0.69106731507551444</v>
      </c>
      <c r="S129" s="6">
        <f t="shared" si="20"/>
        <v>13000</v>
      </c>
      <c r="T129" s="67">
        <f t="shared" si="23"/>
        <v>2666.6666666666665</v>
      </c>
      <c r="U129" s="60">
        <f t="shared" si="21"/>
        <v>-599.99999999990905</v>
      </c>
      <c r="V129" s="68">
        <f t="shared" si="24"/>
        <v>-1233.3333333334242</v>
      </c>
      <c r="W129">
        <f t="shared" si="22"/>
        <v>1.8462485255654748E-3</v>
      </c>
    </row>
    <row r="130" spans="1:23" x14ac:dyDescent="0.25">
      <c r="A130" t="s">
        <v>605</v>
      </c>
      <c r="B130" s="59">
        <v>43190</v>
      </c>
      <c r="C130" s="40">
        <v>5113</v>
      </c>
      <c r="D130" t="s">
        <v>605</v>
      </c>
      <c r="E130" s="59">
        <v>43190</v>
      </c>
      <c r="F130" s="40">
        <v>14424</v>
      </c>
      <c r="G130" t="s">
        <v>605</v>
      </c>
      <c r="H130" s="59">
        <v>43190</v>
      </c>
      <c r="I130" s="5">
        <v>2182.1999999999998</v>
      </c>
      <c r="J130" t="s">
        <v>605</v>
      </c>
      <c r="K130" s="59">
        <v>43190</v>
      </c>
      <c r="L130" s="40">
        <v>0</v>
      </c>
      <c r="M130" t="s">
        <v>605</v>
      </c>
      <c r="N130" s="59">
        <v>43190</v>
      </c>
      <c r="O130" s="40">
        <v>0</v>
      </c>
      <c r="Q130" s="6">
        <f t="shared" si="16"/>
        <v>19537</v>
      </c>
      <c r="R130" s="6">
        <f>100*($Q$9/Q130)-100</f>
        <v>0.68075958437836448</v>
      </c>
      <c r="S130" s="6">
        <f t="shared" si="20"/>
        <v>2000</v>
      </c>
      <c r="T130" s="67">
        <f t="shared" si="23"/>
        <v>333.33333333333331</v>
      </c>
      <c r="U130" s="60">
        <f t="shared" si="21"/>
        <v>-900.00000000009095</v>
      </c>
      <c r="V130" s="68">
        <f t="shared" si="24"/>
        <v>-66.666666666757621</v>
      </c>
      <c r="W130">
        <f t="shared" si="22"/>
        <v>1.5892545883318121E-3</v>
      </c>
    </row>
    <row r="132" spans="1:23" x14ac:dyDescent="0.25">
      <c r="R132" s="6">
        <f>(Q130/Q104) - 1</f>
        <v>9.9250452313259796E-3</v>
      </c>
      <c r="W132">
        <f>AVERAGE(W104:W130)</f>
        <v>5.892738630189613E-3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FDE79D-DDC6-4BFC-B444-038467EBDB34}">
  <ds:schemaRefs>
    <ds:schemaRef ds:uri="http://purl.org/dc/terms/"/>
    <ds:schemaRef ds:uri="cac5d118-ba7b-4807-b700-df6f95cfff50"/>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infopath/2007/PartnerControls"/>
    <ds:schemaRef ds:uri="66951ee6-cd93-49c7-9437-e871b2a117d6"/>
    <ds:schemaRef ds:uri="http://purl.org/dc/dcmitype/"/>
  </ds:schemaRefs>
</ds:datastoreItem>
</file>

<file path=customXml/itemProps2.xml><?xml version="1.0" encoding="utf-8"?>
<ds:datastoreItem xmlns:ds="http://schemas.openxmlformats.org/officeDocument/2006/customXml" ds:itemID="{E2E711D3-D923-4B4A-B267-DA6A53BCD908}">
  <ds:schemaRefs>
    <ds:schemaRef ds:uri="http://schemas.microsoft.com/sharepoint/v3/contenttype/forms"/>
  </ds:schemaRefs>
</ds:datastoreItem>
</file>

<file path=customXml/itemProps3.xml><?xml version="1.0" encoding="utf-8"?>
<ds:datastoreItem xmlns:ds="http://schemas.openxmlformats.org/officeDocument/2006/customXml" ds:itemID="{8B285371-C4CA-45D5-B19C-1C2784D5A21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Fiscal_impact_042718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2019-02-28T16:45:41Z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y fmtid="{D5CDD505-2E9C-101B-9397-08002B2CF9AE}" pid="4" name="AuthorIds_UIVersion_1536">
    <vt:lpwstr>25</vt:lpwstr>
  </property>
</Properties>
</file>