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charts/style11.xml" ContentType="application/vnd.ms-office.chartstyle+xml"/>
  <Override PartName="/xl/charts/colors11.xml" ContentType="application/vnd.ms-office.chartcolorstyle+xml"/>
  <Override PartName="/xl/worksheets/sheet6.xml" ContentType="application/vnd.openxmlformats-officedocument.spreadsheetml.worksheet+xml"/>
  <Override PartName="/xl/charts/chart18.xml" ContentType="application/vnd.openxmlformats-officedocument.drawingml.chart+xml"/>
  <Override PartName="/xl/charts/colors10.xml" ContentType="application/vnd.ms-office.chartcolorstyle+xml"/>
  <Override PartName="/xl/charts/style10.xml" ContentType="application/vnd.ms-office.chartstyle+xml"/>
  <Override PartName="/xl/charts/chart14.xml" ContentType="application/vnd.openxmlformats-officedocument.drawingml.chart+xml"/>
  <Override PartName="/xl/charts/style9.xml" ContentType="application/vnd.ms-office.chartstyle+xml"/>
  <Override PartName="/xl/worksheets/sheet1.xml" ContentType="application/vnd.openxmlformats-officedocument.spreadsheetml.worksheet+xml"/>
  <Override PartName="/xl/charts/chart15.xml" ContentType="application/vnd.openxmlformats-officedocument.drawingml.chart+xml"/>
  <Override PartName="/xl/theme/theme1.xml" ContentType="application/vnd.openxmlformats-officedocument.theme+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worksheets/sheet3.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charts/colors8.xml" ContentType="application/vnd.ms-office.chartcolorstyle+xml"/>
  <Override PartName="/xl/charts/colors9.xml" ContentType="application/vnd.ms-office.chartcolorstyle+xml"/>
  <Override PartName="/xl/charts/chart13.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style8.xml" ContentType="application/vnd.ms-office.chartstyle+xml"/>
  <Override PartName="/xl/charts/chart8.xml" ContentType="application/vnd.openxmlformats-officedocument.drawingml.chart+xml"/>
  <Override PartName="/xl/charts/style4.xml" ContentType="application/vnd.ms-office.chartstyle+xml"/>
  <Override PartName="/xl/charts/chart6.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4.xml" ContentType="application/vnd.ms-office.chartcolorstyle+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olors5.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5.xml" ContentType="application/vnd.ms-office.chartstyle+xml"/>
  <Override PartName="/docProps/app.xml" ContentType="application/vnd.openxmlformats-officedocument.extended-properties+xml"/>
  <Override PartName="/xl/ctrlProps/ctrlProp1.xml" ContentType="application/vnd.ms-excel.controlproperties+xml"/>
  <Override PartName="/xl/externalLinks/externalLink1.xml" ContentType="application/vnd.openxmlformats-officedocument.spreadsheetml.externalLink+xml"/>
  <Override PartName="/xl/calcChain.xml" ContentType="application/vnd.openxmlformats-officedocument.spreadsheetml.calcChain+xml"/>
  <Override PartName="/xl/externalLinks/externalLink2.xml" ContentType="application/vnd.openxmlformats-officedocument.spreadsheetml.externalLink+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MA Methodology\"/>
    </mc:Choice>
  </mc:AlternateContent>
  <bookViews>
    <workbookView xWindow="0" yWindow="0" windowWidth="19200" windowHeight="11460" activeTab="4"/>
  </bookViews>
  <sheets>
    <sheet name="MASTER" sheetId="1" r:id="rId1"/>
    <sheet name="HaverPull" sheetId="2" r:id="rId2"/>
    <sheet name="Calculations" sheetId="5" r:id="rId3"/>
    <sheet name="fiscal_impact" sheetId="19" r:id="rId4"/>
    <sheet name="Fiscal_impact_082918" sheetId="20" r:id="rId5"/>
    <sheet name="additional info" sheetId="22" r:id="rId6"/>
  </sheets>
  <externalReferences>
    <externalReference r:id="rId7"/>
    <externalReference r:id="rId8"/>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I3" i="20" l="1"/>
  <c r="I4" i="20"/>
  <c r="I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O9" i="20" l="1"/>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8" i="20"/>
  <c r="A75" i="20" l="1"/>
  <c r="E75" i="20" l="1"/>
  <c r="F75" i="20"/>
  <c r="P75" i="20" s="1"/>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l="1"/>
  <c r="P74" i="20" s="1"/>
  <c r="E74" i="20"/>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P73" i="20" s="1"/>
  <c r="A72" i="20"/>
  <c r="F72" i="20" l="1"/>
  <c r="P72" i="20" s="1"/>
  <c r="E72" i="20"/>
  <c r="A71" i="20"/>
  <c r="F71" i="20" l="1"/>
  <c r="P71" i="20" s="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E29" i="20" s="1"/>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P3" i="20" s="1"/>
  <c r="F8" i="20"/>
  <c r="P8" i="20" s="1"/>
  <c r="F9" i="20"/>
  <c r="P9" i="20" s="1"/>
  <c r="F10" i="20"/>
  <c r="P10" i="20" s="1"/>
  <c r="F11" i="20"/>
  <c r="P11" i="20" s="1"/>
  <c r="F27" i="20"/>
  <c r="P27" i="20" s="1"/>
  <c r="F35" i="20"/>
  <c r="P35" i="20" s="1"/>
  <c r="F59" i="20"/>
  <c r="P59" i="20" s="1"/>
  <c r="F67" i="20"/>
  <c r="P67" i="20" s="1"/>
  <c r="E4" i="20"/>
  <c r="E19" i="20"/>
  <c r="E28" i="20"/>
  <c r="E35" i="20"/>
  <c r="E43" i="20"/>
  <c r="E44" i="20"/>
  <c r="E45" i="20"/>
  <c r="E51"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GK27" i="5"/>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E39" i="5"/>
  <c r="H41" i="5"/>
  <c r="G40" i="5"/>
  <c r="GV40" i="5"/>
  <c r="M41" i="5"/>
  <c r="GU38" i="5"/>
  <c r="D41" i="5"/>
  <c r="E41" i="5"/>
  <c r="D39" i="5"/>
  <c r="F40" i="5"/>
  <c r="J41" i="5"/>
  <c r="K41" i="5"/>
  <c r="C39" i="5"/>
  <c r="F41" i="5"/>
  <c r="C41" i="5"/>
  <c r="H40" i="5"/>
  <c r="E38" i="5"/>
  <c r="D38" i="5"/>
  <c r="I41" i="5"/>
  <c r="E40" i="5"/>
  <c r="I40" i="5"/>
  <c r="C40" i="5"/>
  <c r="GV38" i="5"/>
  <c r="D40" i="5"/>
  <c r="L41" i="5"/>
  <c r="C38" i="5"/>
  <c r="GT38" i="5"/>
  <c r="G41" i="5"/>
  <c r="F65" i="20" l="1"/>
  <c r="P65" i="20" s="1"/>
  <c r="E57" i="20"/>
  <c r="E41" i="20"/>
  <c r="E25" i="20"/>
  <c r="F17" i="20"/>
  <c r="P17" i="20" s="1"/>
  <c r="E56" i="20"/>
  <c r="F32" i="20"/>
  <c r="P32" i="20" s="1"/>
  <c r="C75" i="20"/>
  <c r="F54" i="20"/>
  <c r="P54" i="20" s="1"/>
  <c r="F53" i="20"/>
  <c r="P53" i="20" s="1"/>
  <c r="F21" i="20"/>
  <c r="P21" i="20" s="1"/>
  <c r="F68" i="20"/>
  <c r="P68" i="20" s="1"/>
  <c r="F60" i="20"/>
  <c r="P60" i="20" s="1"/>
  <c r="F52" i="20"/>
  <c r="P52" i="20" s="1"/>
  <c r="F44" i="20"/>
  <c r="P44" i="20" s="1"/>
  <c r="F36" i="20"/>
  <c r="P36" i="20" s="1"/>
  <c r="F28" i="20"/>
  <c r="P28" i="20" s="1"/>
  <c r="F20" i="20"/>
  <c r="P20" i="20" s="1"/>
  <c r="F12" i="20"/>
  <c r="P12" i="20" s="1"/>
  <c r="R15" i="20" s="1"/>
  <c r="F4" i="20"/>
  <c r="P4" i="20" s="1"/>
  <c r="C73" i="20"/>
  <c r="F49" i="20"/>
  <c r="P49" i="20" s="1"/>
  <c r="F33" i="20"/>
  <c r="P33" i="20" s="1"/>
  <c r="E9" i="20"/>
  <c r="F64" i="20"/>
  <c r="P64" i="20" s="1"/>
  <c r="F48" i="20"/>
  <c r="P48" i="20" s="1"/>
  <c r="E40" i="20"/>
  <c r="E24" i="20"/>
  <c r="F16" i="20"/>
  <c r="P16" i="20" s="1"/>
  <c r="E8" i="20"/>
  <c r="F63" i="20"/>
  <c r="P63" i="20" s="1"/>
  <c r="R68" i="20" s="1"/>
  <c r="F47" i="20"/>
  <c r="P47" i="20" s="1"/>
  <c r="F23" i="20"/>
  <c r="P23" i="20" s="1"/>
  <c r="F2" i="20"/>
  <c r="P2" i="20" s="1"/>
  <c r="F38" i="20"/>
  <c r="P38" i="20" s="1"/>
  <c r="F22" i="20"/>
  <c r="P22" i="20" s="1"/>
  <c r="F69" i="20"/>
  <c r="P69" i="20" s="1"/>
  <c r="F61" i="20"/>
  <c r="P61" i="20" s="1"/>
  <c r="F45" i="20"/>
  <c r="P45" i="20" s="1"/>
  <c r="F37" i="20"/>
  <c r="P37" i="20" s="1"/>
  <c r="F29" i="20"/>
  <c r="P29" i="20" s="1"/>
  <c r="F13" i="20"/>
  <c r="P13" i="20" s="1"/>
  <c r="F5" i="20"/>
  <c r="P5" i="20" s="1"/>
  <c r="R8" i="20" s="1"/>
  <c r="E59" i="20"/>
  <c r="F51" i="20"/>
  <c r="P51" i="20" s="1"/>
  <c r="F43" i="20"/>
  <c r="P43" i="20" s="1"/>
  <c r="E27" i="20"/>
  <c r="F19" i="20"/>
  <c r="P19" i="20" s="1"/>
  <c r="E11" i="20"/>
  <c r="E3" i="20"/>
  <c r="F55" i="20"/>
  <c r="P55" i="20" s="1"/>
  <c r="F39" i="20"/>
  <c r="P39" i="20" s="1"/>
  <c r="F31" i="20"/>
  <c r="P31" i="20" s="1"/>
  <c r="R35" i="20" s="1"/>
  <c r="F15" i="20"/>
  <c r="P15" i="20" s="1"/>
  <c r="F7" i="20"/>
  <c r="P7" i="20" s="1"/>
  <c r="R13" i="20" s="1"/>
  <c r="F62" i="20"/>
  <c r="P62" i="20" s="1"/>
  <c r="F46" i="20"/>
  <c r="P46" i="20" s="1"/>
  <c r="F30" i="20"/>
  <c r="P30" i="20" s="1"/>
  <c r="F14" i="20"/>
  <c r="P14" i="20" s="1"/>
  <c r="F6" i="20"/>
  <c r="P6" i="20" s="1"/>
  <c r="C72" i="20"/>
  <c r="E67" i="20"/>
  <c r="E20" i="20"/>
  <c r="F66" i="20"/>
  <c r="P66" i="20" s="1"/>
  <c r="F58" i="20"/>
  <c r="P58" i="20" s="1"/>
  <c r="E50" i="20"/>
  <c r="E42" i="20"/>
  <c r="E34" i="20"/>
  <c r="F26" i="20"/>
  <c r="P26" i="20" s="1"/>
  <c r="F18" i="20"/>
  <c r="P18" i="20" s="1"/>
  <c r="E10" i="20"/>
  <c r="E70" i="20"/>
  <c r="E66" i="20"/>
  <c r="F50" i="20"/>
  <c r="P50" i="20" s="1"/>
  <c r="C63" i="5"/>
  <c r="F68" i="5" s="1"/>
  <c r="C57" i="5"/>
  <c r="E13" i="20"/>
  <c r="F42" i="20"/>
  <c r="P42" i="20" s="1"/>
  <c r="E18" i="20"/>
  <c r="F34" i="20"/>
  <c r="P34" i="20" s="1"/>
  <c r="E58" i="20"/>
  <c r="E26" i="20"/>
  <c r="E68" i="20"/>
  <c r="F70" i="20"/>
  <c r="P70" i="20" s="1"/>
  <c r="R75" i="20" s="1"/>
  <c r="E61" i="20"/>
  <c r="E36" i="20"/>
  <c r="E60" i="20"/>
  <c r="E52" i="20"/>
  <c r="E12" i="20"/>
  <c r="C40" i="20"/>
  <c r="R51" i="20"/>
  <c r="F25" i="20"/>
  <c r="P25" i="20" s="1"/>
  <c r="F24" i="20"/>
  <c r="P24" i="20" s="1"/>
  <c r="F41" i="20"/>
  <c r="P41" i="20" s="1"/>
  <c r="F40" i="20"/>
  <c r="P40" i="20" s="1"/>
  <c r="F57" i="20"/>
  <c r="P57" i="20" s="1"/>
  <c r="E69" i="20"/>
  <c r="E53" i="20"/>
  <c r="E37" i="20"/>
  <c r="E21" i="20"/>
  <c r="E5" i="20"/>
  <c r="F56" i="20"/>
  <c r="P56" i="20" s="1"/>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O2" i="20" s="1"/>
  <c r="I2" i="20" s="1"/>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GQ84" i="5" s="1"/>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FD84" i="5" s="1"/>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L84" i="5" s="1"/>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F84" i="5" s="1"/>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P82" i="5" s="1"/>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GI84" i="5" s="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DM32" i="5"/>
  <c r="DS57" i="5"/>
  <c r="DH35" i="5"/>
  <c r="DR32" i="5"/>
  <c r="DX57" i="5"/>
  <c r="DU32" i="5"/>
  <c r="EN32" i="5"/>
  <c r="ET57" i="5"/>
  <c r="EV50" i="5"/>
  <c r="EL35" i="5"/>
  <c r="EY57" i="5"/>
  <c r="ER35" i="5"/>
  <c r="ER82" i="5" s="1"/>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BQ84" i="5" s="1"/>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BY84" i="5" s="1"/>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G84" i="5" s="1"/>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DL82" i="5" s="1"/>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C82" i="5" s="1"/>
  <c r="FI34" i="5"/>
  <c r="GD57" i="5"/>
  <c r="GI35" i="5"/>
  <c r="AU57" i="5"/>
  <c r="CA57" i="5"/>
  <c r="DG57" i="5"/>
  <c r="O62" i="5"/>
  <c r="AG35" i="5"/>
  <c r="AW35" i="5"/>
  <c r="BE35" i="5"/>
  <c r="BM35" i="5"/>
  <c r="CC35" i="5"/>
  <c r="CK35" i="5"/>
  <c r="CS35" i="5"/>
  <c r="DA35" i="5"/>
  <c r="AR35" i="5"/>
  <c r="AR82" i="5" s="1"/>
  <c r="AZ35" i="5"/>
  <c r="AZ82" i="5" s="1"/>
  <c r="BH35" i="5"/>
  <c r="BP35" i="5"/>
  <c r="CN35" i="5"/>
  <c r="CV35" i="5"/>
  <c r="GF62" i="5"/>
  <c r="P35" i="5"/>
  <c r="K32" i="5"/>
  <c r="N34" i="5"/>
  <c r="DY57" i="5"/>
  <c r="EI33" i="5"/>
  <c r="EB35" i="5"/>
  <c r="EG34" i="5"/>
  <c r="EL32" i="5"/>
  <c r="EK35" i="5"/>
  <c r="EK82" i="5" s="1"/>
  <c r="EN35" i="5"/>
  <c r="EN82" i="5" s="1"/>
  <c r="EZ34" i="5"/>
  <c r="FL57" i="5"/>
  <c r="FO57" i="5"/>
  <c r="FT62" i="5"/>
  <c r="FY57" i="5"/>
  <c r="FR35" i="5"/>
  <c r="GE57" i="5"/>
  <c r="GH50" i="5"/>
  <c r="GE33" i="5"/>
  <c r="FI62" i="5"/>
  <c r="EK62" i="5"/>
  <c r="EC62" i="5"/>
  <c r="GJ35" i="5"/>
  <c r="DR57" i="5"/>
  <c r="DN33" i="5"/>
  <c r="DK35" i="5"/>
  <c r="DK82" i="5" s="1"/>
  <c r="DN35" i="5"/>
  <c r="DN82" i="5" s="1"/>
  <c r="DY32" i="5"/>
  <c r="ED34" i="5"/>
  <c r="EK33" i="5"/>
  <c r="EN33" i="5"/>
  <c r="EP34" i="5"/>
  <c r="FD33" i="5"/>
  <c r="FK50" i="5"/>
  <c r="FY50" i="5"/>
  <c r="GA62" i="5"/>
  <c r="FS34" i="5"/>
  <c r="GF34" i="5"/>
  <c r="FP62" i="5"/>
  <c r="FH62" i="5"/>
  <c r="GF54" i="5"/>
  <c r="GN54" i="5"/>
  <c r="GF53" i="5"/>
  <c r="GR50" i="5"/>
  <c r="C35" i="5"/>
  <c r="C82" i="5" s="1"/>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E84" i="5" s="1"/>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G82" i="5" s="1"/>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CI84" i="5" s="1"/>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L84" i="5" s="1"/>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DV82" i="5" s="1"/>
  <c r="FL32" i="5"/>
  <c r="AE50" i="5"/>
  <c r="DE32" i="5"/>
  <c r="GE54" i="5"/>
  <c r="GM54" i="5"/>
  <c r="GV54" i="5"/>
  <c r="GU54" i="5"/>
  <c r="GN53" i="5"/>
  <c r="GQ50" i="5"/>
  <c r="EF57" i="5"/>
  <c r="EP57" i="5"/>
  <c r="EN34" i="5"/>
  <c r="FA34" i="5"/>
  <c r="GB50" i="5"/>
  <c r="I32" i="5"/>
  <c r="I84" i="5" s="1"/>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B84" i="5" s="1"/>
  <c r="FU33" i="5"/>
  <c r="FN35" i="5"/>
  <c r="EO62" i="5"/>
  <c r="V35" i="5"/>
  <c r="T32" i="5"/>
  <c r="E35" i="5"/>
  <c r="L34" i="5"/>
  <c r="O34" i="5"/>
  <c r="DV57" i="5"/>
  <c r="DO35" i="5"/>
  <c r="DW34" i="5"/>
  <c r="DU35" i="5"/>
  <c r="EH32" i="5"/>
  <c r="EO57" i="5"/>
  <c r="ES32" i="5"/>
  <c r="ES84" i="5" s="1"/>
  <c r="EY50" i="5"/>
  <c r="ET34" i="5"/>
  <c r="EY34" i="5"/>
  <c r="FG32" i="5"/>
  <c r="FM35" i="5"/>
  <c r="FM82" i="5" s="1"/>
  <c r="FR34" i="5"/>
  <c r="FZ50" i="5"/>
  <c r="FW32" i="5"/>
  <c r="FW35" i="5"/>
  <c r="GC35" i="5"/>
  <c r="GI34" i="5"/>
  <c r="GF32" i="5"/>
  <c r="FY53" i="5"/>
  <c r="AO62" i="5"/>
  <c r="FB62" i="5"/>
  <c r="GV35" i="5"/>
  <c r="GT62" i="5"/>
  <c r="GH62" i="5"/>
  <c r="S34" i="5"/>
  <c r="EQ34" i="5"/>
  <c r="FJ34" i="5"/>
  <c r="FW34" i="5"/>
  <c r="CJ34" i="5"/>
  <c r="CC50" i="5"/>
  <c r="DA50" i="5"/>
  <c r="Q57" i="5"/>
  <c r="CD57" i="5"/>
  <c r="CT57" i="5"/>
  <c r="E119" i="5"/>
  <c r="J62" i="5"/>
  <c r="GQ62" i="5"/>
  <c r="Q35" i="5"/>
  <c r="D35" i="5"/>
  <c r="D82" i="5" s="1"/>
  <c r="DD35" i="5"/>
  <c r="DT57" i="5"/>
  <c r="DU57" i="5"/>
  <c r="EB57" i="5"/>
  <c r="EA33" i="5"/>
  <c r="EG50" i="5"/>
  <c r="EF32" i="5"/>
  <c r="EN57" i="5"/>
  <c r="EJ34" i="5"/>
  <c r="EQ35" i="5"/>
  <c r="FE57" i="5"/>
  <c r="EW34" i="5"/>
  <c r="EX35" i="5"/>
  <c r="EX82" i="5" s="1"/>
  <c r="EY35" i="5"/>
  <c r="FD34" i="5"/>
  <c r="FP57" i="5"/>
  <c r="FH34" i="5"/>
  <c r="FQ50" i="5"/>
  <c r="FN33" i="5"/>
  <c r="FR33" i="5"/>
  <c r="FK35" i="5"/>
  <c r="FV33" i="5"/>
  <c r="GG57" i="5"/>
  <c r="GB33" i="5"/>
  <c r="GC34" i="5"/>
  <c r="GI33" i="5"/>
  <c r="GK35" i="5"/>
  <c r="GT53" i="5"/>
  <c r="GQ57" i="5"/>
  <c r="R34" i="5"/>
  <c r="P62" i="5"/>
  <c r="K34" i="5"/>
  <c r="DH34" i="5"/>
  <c r="EA57" i="5"/>
  <c r="DZ32" i="5"/>
  <c r="DT35" i="5"/>
  <c r="DT82" i="5" s="1"/>
  <c r="EC35" i="5"/>
  <c r="EC82" i="5" s="1"/>
  <c r="EU50" i="5"/>
  <c r="EV32" i="5"/>
  <c r="EW32" i="5"/>
  <c r="FD57" i="5"/>
  <c r="FD50" i="5"/>
  <c r="FA33" i="5"/>
  <c r="FN32" i="5"/>
  <c r="FN84" i="5" s="1"/>
  <c r="FV32" i="5"/>
  <c r="GE50" i="5"/>
  <c r="GC33" i="5"/>
  <c r="GH35" i="5"/>
  <c r="GH82" i="5" s="1"/>
  <c r="GA35" i="5"/>
  <c r="GH34" i="5"/>
  <c r="GU33" i="5"/>
  <c r="GU32" i="5"/>
  <c r="GU84" i="5" s="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GT84" i="5" s="1"/>
  <c r="EP50" i="5"/>
  <c r="GK33" i="5"/>
  <c r="EJ32" i="5"/>
  <c r="EJ33" i="5"/>
  <c r="AD33" i="5"/>
  <c r="AO33" i="5"/>
  <c r="AO32" i="5"/>
  <c r="DA32" i="5"/>
  <c r="DX54" i="5"/>
  <c r="DY54" i="5"/>
  <c r="FD54" i="5"/>
  <c r="FE54" i="5"/>
  <c r="N53" i="5"/>
  <c r="M53" i="5"/>
  <c r="AC53" i="5"/>
  <c r="AD53" i="5"/>
  <c r="BI53" i="5"/>
  <c r="BJ53" i="5"/>
  <c r="CW53" i="5"/>
  <c r="CX53" i="5"/>
  <c r="AW54" i="5"/>
  <c r="BE50" i="5"/>
  <c r="ET53" i="5"/>
  <c r="BM50" i="5"/>
  <c r="W32" i="5"/>
  <c r="W84" i="5" s="1"/>
  <c r="EL53" i="5"/>
  <c r="AH50" i="5"/>
  <c r="AG32" i="5"/>
  <c r="AY54" i="5"/>
  <c r="AX54" i="5"/>
  <c r="CL54" i="5"/>
  <c r="CM54" i="5"/>
  <c r="EI54" i="5"/>
  <c r="EH54" i="5"/>
  <c r="DZ34" i="5"/>
  <c r="CT62" i="5"/>
  <c r="DB62" i="5"/>
  <c r="GA54" i="5"/>
  <c r="GB54" i="5"/>
  <c r="GI54" i="5"/>
  <c r="GJ54" i="5"/>
  <c r="GR53" i="5"/>
  <c r="GS84" i="5" s="1"/>
  <c r="GQ53" i="5"/>
  <c r="GR84" i="5" s="1"/>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DH63" i="5" s="1"/>
  <c r="GS35" i="5"/>
  <c r="GS82" i="5" s="1"/>
  <c r="K53" i="5"/>
  <c r="AI53" i="5"/>
  <c r="DS53" i="5"/>
  <c r="EQ53" i="5"/>
  <c r="GA28" i="5"/>
  <c r="O57" i="5"/>
  <c r="FC33" i="5"/>
  <c r="FH32" i="5"/>
  <c r="FH84" i="5" s="1"/>
  <c r="BS34" i="5"/>
  <c r="CA34" i="5"/>
  <c r="AW62" i="5"/>
  <c r="CS62" i="5"/>
  <c r="DX62" i="5"/>
  <c r="GT57" i="5"/>
  <c r="V50" i="5"/>
  <c r="U50" i="5"/>
  <c r="U32" i="5"/>
  <c r="U33" i="5"/>
  <c r="M33" i="5"/>
  <c r="ER32" i="5"/>
  <c r="ER33" i="5"/>
  <c r="EX33" i="5"/>
  <c r="EX32" i="5"/>
  <c r="EX84" i="5" s="1"/>
  <c r="BG53" i="5"/>
  <c r="BW53" i="5"/>
  <c r="CE53" i="5"/>
  <c r="EI53" i="5"/>
  <c r="EY53" i="5"/>
  <c r="BK50" i="5"/>
  <c r="AM57" i="5"/>
  <c r="BC57" i="5"/>
  <c r="BK57" i="5"/>
  <c r="CY57" i="5"/>
  <c r="DO57" i="5"/>
  <c r="X62" i="5"/>
  <c r="AF62" i="5"/>
  <c r="AK35" i="5"/>
  <c r="CG35" i="5"/>
  <c r="CG82" i="5" s="1"/>
  <c r="CO35" i="5"/>
  <c r="CO82" i="5" s="1"/>
  <c r="CW35" i="5"/>
  <c r="I34" i="5"/>
  <c r="C68" i="20"/>
  <c r="GG29" i="5"/>
  <c r="DL32" i="5"/>
  <c r="EE33" i="5"/>
  <c r="EE32" i="5"/>
  <c r="EE84" i="5" s="1"/>
  <c r="GD35" i="5"/>
  <c r="GD82" i="5" s="1"/>
  <c r="FZ35" i="5"/>
  <c r="DE62" i="5"/>
  <c r="EJ62" i="5"/>
  <c r="AP35" i="5"/>
  <c r="GL33" i="5"/>
  <c r="GT29" i="5"/>
  <c r="GT28" i="5"/>
  <c r="DM34" i="5"/>
  <c r="DW50" i="5"/>
  <c r="DV50" i="5"/>
  <c r="DT32" i="5"/>
  <c r="DT33" i="5"/>
  <c r="DY33" i="5"/>
  <c r="DZ33" i="5"/>
  <c r="G50" i="5"/>
  <c r="GV53" i="5"/>
  <c r="GU53" i="5"/>
  <c r="GV84" i="5" s="1"/>
  <c r="T33" i="5"/>
  <c r="C64" i="20"/>
  <c r="GC28" i="5"/>
  <c r="GC29" i="5"/>
  <c r="GJ50" i="5"/>
  <c r="DQ33" i="5"/>
  <c r="DX33" i="5"/>
  <c r="ET33" i="5"/>
  <c r="GQ35" i="5"/>
  <c r="GV50" i="5"/>
  <c r="GM62" i="5"/>
  <c r="V57" i="5"/>
  <c r="P57" i="5"/>
  <c r="N33" i="5"/>
  <c r="N32" i="5"/>
  <c r="N84" i="5" s="1"/>
  <c r="DS50" i="5"/>
  <c r="DQ34" i="5"/>
  <c r="EH34" i="5"/>
  <c r="EI34" i="5"/>
  <c r="EQ32" i="5"/>
  <c r="FG50" i="5"/>
  <c r="FH50" i="5"/>
  <c r="FF35" i="5"/>
  <c r="FF82" i="5" s="1"/>
  <c r="FV34" i="5"/>
  <c r="GA32" i="5"/>
  <c r="GU35" i="5"/>
  <c r="GM57" i="5"/>
  <c r="U35" i="5"/>
  <c r="V34" i="5"/>
  <c r="M34" i="5"/>
  <c r="EH50" i="5"/>
  <c r="ES57" i="5"/>
  <c r="ET35" i="5"/>
  <c r="FL33" i="5"/>
  <c r="R32" i="5"/>
  <c r="Q34" i="5"/>
  <c r="S32" i="5"/>
  <c r="S84" i="5" s="1"/>
  <c r="O32" i="5"/>
  <c r="O84" i="5" s="1"/>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GH84" i="5" s="1"/>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GD84" i="5" s="1"/>
  <c r="EW33" i="5"/>
  <c r="EU34" i="5"/>
  <c r="FF57" i="5"/>
  <c r="FE32" i="5"/>
  <c r="FM50" i="5"/>
  <c r="FJ33" i="5"/>
  <c r="FH35" i="5"/>
  <c r="GB35" i="5"/>
  <c r="FH57" i="5"/>
  <c r="FK33" i="5"/>
  <c r="FO50" i="5"/>
  <c r="FJ35" i="5"/>
  <c r="FJ82" i="5" s="1"/>
  <c r="GG50" i="5"/>
  <c r="FY34" i="5"/>
  <c r="GV45" i="5"/>
  <c r="GV46" i="5" s="1"/>
  <c r="D45" i="5"/>
  <c r="D46" i="5" s="1"/>
  <c r="E45" i="5"/>
  <c r="E46" i="5" s="1"/>
  <c r="C45" i="5"/>
  <c r="C46" i="5" s="1"/>
  <c r="C47" i="5" s="1"/>
  <c r="GT45" i="5"/>
  <c r="GT46" i="5" s="1"/>
  <c r="GU45" i="5"/>
  <c r="GU46" i="5" s="1"/>
  <c r="M38" i="5"/>
  <c r="FE41" i="5"/>
  <c r="GU40" i="5"/>
  <c r="D47" i="5" l="1"/>
  <c r="GT47" i="5"/>
  <c r="GV47" i="5"/>
  <c r="GU47" i="5"/>
  <c r="E47" i="5"/>
  <c r="R38" i="20"/>
  <c r="GO84" i="5"/>
  <c r="AW82" i="5"/>
  <c r="AD82" i="5"/>
  <c r="AP82" i="5"/>
  <c r="CV82" i="5"/>
  <c r="CB84" i="5"/>
  <c r="R69" i="20"/>
  <c r="GB82" i="5"/>
  <c r="DG82" i="5"/>
  <c r="GU82" i="5"/>
  <c r="DT84" i="5"/>
  <c r="DW84" i="5"/>
  <c r="CY84" i="5"/>
  <c r="CS84" i="5"/>
  <c r="EW84" i="5"/>
  <c r="FW82" i="5"/>
  <c r="AX84" i="5"/>
  <c r="AV84" i="5"/>
  <c r="DW82" i="5"/>
  <c r="M82" i="5"/>
  <c r="EB82" i="5"/>
  <c r="CN82" i="5"/>
  <c r="CC82" i="5"/>
  <c r="CC84" i="5"/>
  <c r="EU82" i="5"/>
  <c r="EC84" i="5"/>
  <c r="P84" i="5"/>
  <c r="DX84" i="5"/>
  <c r="AQ84" i="5"/>
  <c r="GO82" i="5"/>
  <c r="BB82" i="5"/>
  <c r="FA82" i="5"/>
  <c r="FE82" i="5"/>
  <c r="CR84" i="5"/>
  <c r="EA82" i="5"/>
  <c r="CW84" i="5"/>
  <c r="X82" i="5"/>
  <c r="BN82" i="5"/>
  <c r="GK84" i="5"/>
  <c r="R63" i="20"/>
  <c r="DG84" i="5"/>
  <c r="R18" i="20"/>
  <c r="R17" i="20"/>
  <c r="FH82" i="5"/>
  <c r="FP82" i="5"/>
  <c r="EI84" i="5"/>
  <c r="DF82" i="5"/>
  <c r="GA84" i="5"/>
  <c r="GQ82" i="5"/>
  <c r="DA84" i="5"/>
  <c r="AW84" i="5"/>
  <c r="G82" i="5"/>
  <c r="EF84" i="5"/>
  <c r="GV82" i="5"/>
  <c r="BZ84" i="5"/>
  <c r="GG84" i="5"/>
  <c r="FI84" i="5"/>
  <c r="EW82" i="5"/>
  <c r="BP82" i="5"/>
  <c r="GI82" i="5"/>
  <c r="BN84" i="5"/>
  <c r="EN84" i="5"/>
  <c r="FM84" i="5"/>
  <c r="R23" i="20"/>
  <c r="DJ82" i="5"/>
  <c r="FP84" i="5"/>
  <c r="CE84" i="5"/>
  <c r="EM82" i="5"/>
  <c r="AM84" i="5"/>
  <c r="DH82" i="5"/>
  <c r="EG82" i="5"/>
  <c r="R50" i="20"/>
  <c r="BB84" i="5"/>
  <c r="FJ84" i="5"/>
  <c r="R49" i="20"/>
  <c r="FU84" i="5"/>
  <c r="CA84" i="5"/>
  <c r="CE82" i="5"/>
  <c r="AO82" i="5"/>
  <c r="G84" i="5"/>
  <c r="CS82" i="5"/>
  <c r="R39" i="20"/>
  <c r="AY82" i="5"/>
  <c r="J84" i="5"/>
  <c r="FL84" i="5"/>
  <c r="DR82" i="5"/>
  <c r="CF84" i="5"/>
  <c r="DS82" i="5"/>
  <c r="CT84" i="5"/>
  <c r="R20" i="20"/>
  <c r="R11" i="20"/>
  <c r="R9" i="20"/>
  <c r="R10" i="20"/>
  <c r="R12" i="20"/>
  <c r="R48" i="20"/>
  <c r="CJ82" i="5"/>
  <c r="AJ84" i="5"/>
  <c r="R37" i="20"/>
  <c r="R34" i="20"/>
  <c r="R36" i="20"/>
  <c r="R32" i="20"/>
  <c r="BM84" i="5"/>
  <c r="CQ84" i="5"/>
  <c r="FT82" i="5"/>
  <c r="EF82" i="5"/>
  <c r="BU84" i="5"/>
  <c r="DJ84" i="5"/>
  <c r="CM82" i="5"/>
  <c r="AA82" i="5"/>
  <c r="BC82" i="5"/>
  <c r="DI82" i="5"/>
  <c r="CM84" i="5"/>
  <c r="H84" i="5"/>
  <c r="BT84" i="5"/>
  <c r="EB84" i="5"/>
  <c r="BL82" i="5"/>
  <c r="DB82" i="5"/>
  <c r="AH82" i="5"/>
  <c r="AC82" i="5"/>
  <c r="BA82" i="5"/>
  <c r="R19" i="20"/>
  <c r="R67" i="20"/>
  <c r="R54" i="20"/>
  <c r="R53" i="20"/>
  <c r="CH84" i="5"/>
  <c r="CA82" i="5"/>
  <c r="BC84" i="5"/>
  <c r="Q82" i="5"/>
  <c r="FW84" i="5"/>
  <c r="FV84" i="5"/>
  <c r="FK82" i="5"/>
  <c r="EH84" i="5"/>
  <c r="DS84" i="5"/>
  <c r="EA84" i="5"/>
  <c r="F84" i="5"/>
  <c r="DU82" i="5"/>
  <c r="AG82" i="5"/>
  <c r="DM82" i="5"/>
  <c r="BE84" i="5"/>
  <c r="DR84" i="5"/>
  <c r="AU82" i="5"/>
  <c r="FS82" i="5"/>
  <c r="H82" i="5"/>
  <c r="GJ84" i="5"/>
  <c r="Z82" i="5"/>
  <c r="FD82" i="5"/>
  <c r="CK84" i="5"/>
  <c r="GL84" i="5"/>
  <c r="R31" i="20"/>
  <c r="AY84" i="5"/>
  <c r="EE82" i="5"/>
  <c r="ET82" i="5"/>
  <c r="U84" i="5"/>
  <c r="EV84" i="5"/>
  <c r="R21" i="20"/>
  <c r="GP84" i="5"/>
  <c r="T84" i="5"/>
  <c r="FE84" i="5"/>
  <c r="BV84" i="5"/>
  <c r="V82" i="5"/>
  <c r="AT84" i="5"/>
  <c r="K84" i="5"/>
  <c r="CH82" i="5"/>
  <c r="DV84" i="5"/>
  <c r="DX82" i="5"/>
  <c r="BA84" i="5"/>
  <c r="BD82" i="5"/>
  <c r="CT82" i="5"/>
  <c r="CJ84" i="5"/>
  <c r="BU82" i="5"/>
  <c r="R22" i="20"/>
  <c r="R33" i="20"/>
  <c r="R66" i="20"/>
  <c r="BM82" i="5"/>
  <c r="ET84" i="5"/>
  <c r="FO82" i="5"/>
  <c r="DZ82" i="5"/>
  <c r="GF82" i="5"/>
  <c r="DC82" i="5"/>
  <c r="AQ82" i="5"/>
  <c r="BS82" i="5"/>
  <c r="DP82" i="5"/>
  <c r="AI84" i="5"/>
  <c r="AT82" i="5"/>
  <c r="GN82" i="5"/>
  <c r="BJ84" i="5"/>
  <c r="FX84" i="5"/>
  <c r="GE82" i="5"/>
  <c r="CO84" i="5"/>
  <c r="CB82" i="5"/>
  <c r="BF82" i="5"/>
  <c r="FQ82" i="5"/>
  <c r="CD84" i="5"/>
  <c r="GL82" i="5"/>
  <c r="R52" i="20"/>
  <c r="FT84" i="5"/>
  <c r="ED82" i="5"/>
  <c r="EY84" i="5"/>
  <c r="FY82" i="5"/>
  <c r="FZ82" i="5"/>
  <c r="CW82" i="5"/>
  <c r="V84" i="5"/>
  <c r="AO84" i="5"/>
  <c r="DB84" i="5"/>
  <c r="BS84" i="5"/>
  <c r="BK84" i="5"/>
  <c r="EY82" i="5"/>
  <c r="E82" i="5"/>
  <c r="BR84" i="5"/>
  <c r="CV84" i="5"/>
  <c r="AB84" i="5"/>
  <c r="S82" i="5"/>
  <c r="D84" i="5"/>
  <c r="DI84" i="5"/>
  <c r="ED84" i="5"/>
  <c r="GE84" i="5"/>
  <c r="DY84" i="5"/>
  <c r="BH82" i="5"/>
  <c r="BE82" i="5"/>
  <c r="EJ82" i="5"/>
  <c r="FS84" i="5"/>
  <c r="EI82" i="5"/>
  <c r="EM84" i="5"/>
  <c r="FQ84" i="5"/>
  <c r="DU84" i="5"/>
  <c r="CU82" i="5"/>
  <c r="AI82" i="5"/>
  <c r="EO82" i="5"/>
  <c r="GP82" i="5"/>
  <c r="BK82" i="5"/>
  <c r="DE82" i="5"/>
  <c r="CU84" i="5"/>
  <c r="AA84" i="5"/>
  <c r="CX82" i="5"/>
  <c r="AL82" i="5"/>
  <c r="BX84" i="5"/>
  <c r="EU84" i="5"/>
  <c r="DY82" i="5"/>
  <c r="K82" i="5"/>
  <c r="AR84" i="5"/>
  <c r="FI82" i="5"/>
  <c r="CG84" i="5"/>
  <c r="BT82" i="5"/>
  <c r="GR82" i="5"/>
  <c r="AX82" i="5"/>
  <c r="FL82" i="5"/>
  <c r="BI82" i="5"/>
  <c r="BQ82" i="5"/>
  <c r="GM82" i="5"/>
  <c r="R47" i="20"/>
  <c r="R64" i="20"/>
  <c r="R65" i="20"/>
  <c r="GB84" i="5"/>
  <c r="FO84" i="5"/>
  <c r="AG84" i="5"/>
  <c r="GK82" i="5"/>
  <c r="GF84" i="5"/>
  <c r="DQ82" i="5"/>
  <c r="AL84" i="5"/>
  <c r="DQ84" i="5"/>
  <c r="DA82" i="5"/>
  <c r="EZ82" i="5"/>
  <c r="DN84" i="5"/>
  <c r="BW82" i="5"/>
  <c r="AM82" i="5"/>
  <c r="BX82" i="5"/>
  <c r="AV82" i="5"/>
  <c r="X84" i="5"/>
  <c r="FZ84" i="5"/>
  <c r="U82" i="5"/>
  <c r="EQ84" i="5"/>
  <c r="DL84" i="5"/>
  <c r="ER84" i="5"/>
  <c r="EJ84" i="5"/>
  <c r="Z84" i="5"/>
  <c r="EQ82" i="5"/>
  <c r="DO82" i="5"/>
  <c r="FN82" i="5"/>
  <c r="DO84" i="5"/>
  <c r="CX84" i="5"/>
  <c r="AD84" i="5"/>
  <c r="BH84" i="5"/>
  <c r="EP84" i="5"/>
  <c r="EH82" i="5"/>
  <c r="GG82" i="5"/>
  <c r="ES82" i="5"/>
  <c r="FR84" i="5"/>
  <c r="FR82" i="5"/>
  <c r="EL84" i="5"/>
  <c r="FU82" i="5"/>
  <c r="EL82" i="5"/>
  <c r="BO82" i="5"/>
  <c r="DP84" i="5"/>
  <c r="CQ82" i="5"/>
  <c r="AE82" i="5"/>
  <c r="F82" i="5"/>
  <c r="BO84" i="5"/>
  <c r="AP84" i="5"/>
  <c r="BR82" i="5"/>
  <c r="GC84" i="5"/>
  <c r="L84" i="5"/>
  <c r="CF82" i="5"/>
  <c r="DH84" i="5"/>
  <c r="GT82" i="5"/>
  <c r="CN84" i="5"/>
  <c r="BY82" i="5"/>
  <c r="AK84" i="5"/>
  <c r="AJ82" i="5"/>
  <c r="CZ82" i="5"/>
  <c r="AN82" i="5"/>
  <c r="EP82" i="5"/>
  <c r="CD82" i="5"/>
  <c r="EV82" i="5"/>
  <c r="R82" i="5"/>
  <c r="DK84" i="5"/>
  <c r="R16" i="20"/>
  <c r="R74" i="20"/>
  <c r="AK82" i="5"/>
  <c r="AE84" i="5"/>
  <c r="DZ84" i="5"/>
  <c r="FG84" i="5"/>
  <c r="DF84" i="5"/>
  <c r="BP84" i="5"/>
  <c r="GN84" i="5"/>
  <c r="AU84" i="5"/>
  <c r="P82" i="5"/>
  <c r="Y84" i="5"/>
  <c r="CY82" i="5"/>
  <c r="L82" i="5"/>
  <c r="BW84" i="5"/>
  <c r="BZ82" i="5"/>
  <c r="FX82" i="5"/>
  <c r="BD84" i="5"/>
  <c r="FA84" i="5"/>
  <c r="AS84" i="5"/>
  <c r="CL82" i="5"/>
  <c r="FF84" i="5"/>
  <c r="Y82" i="5"/>
  <c r="R84" i="5"/>
  <c r="DD84" i="5"/>
  <c r="GA82" i="5"/>
  <c r="DD82" i="5"/>
  <c r="GC82" i="5"/>
  <c r="CP84" i="5"/>
  <c r="Q84" i="5"/>
  <c r="AZ84" i="5"/>
  <c r="DE84" i="5"/>
  <c r="M84" i="5"/>
  <c r="EZ84" i="5"/>
  <c r="BI84" i="5"/>
  <c r="EO84" i="5"/>
  <c r="AN84" i="5"/>
  <c r="EK84" i="5"/>
  <c r="I82" i="5"/>
  <c r="GJ82" i="5"/>
  <c r="CK82" i="5"/>
  <c r="FC84" i="5"/>
  <c r="T82" i="5"/>
  <c r="O82" i="5"/>
  <c r="GM84" i="5"/>
  <c r="FB82" i="5"/>
  <c r="DM84" i="5"/>
  <c r="BG82" i="5"/>
  <c r="FK84" i="5"/>
  <c r="CI82" i="5"/>
  <c r="W82" i="5"/>
  <c r="N82" i="5"/>
  <c r="BG84" i="5"/>
  <c r="BJ82" i="5"/>
  <c r="FY84" i="5"/>
  <c r="J82" i="5"/>
  <c r="AB82" i="5"/>
  <c r="CZ84" i="5"/>
  <c r="AF84" i="5"/>
  <c r="FV82" i="5"/>
  <c r="AS82" i="5"/>
  <c r="AC84" i="5"/>
  <c r="CR82" i="5"/>
  <c r="AF82" i="5"/>
  <c r="BV82" i="5"/>
  <c r="AH84" i="5"/>
  <c r="DC84" i="5"/>
  <c r="R14" i="20"/>
  <c r="C84" i="5"/>
  <c r="R72" i="20"/>
  <c r="R55" i="20"/>
  <c r="D63" i="5"/>
  <c r="R71" i="20"/>
  <c r="R30" i="20"/>
  <c r="R73" i="20"/>
  <c r="R70" i="20"/>
  <c r="R29" i="20"/>
  <c r="R60" i="20"/>
  <c r="R62" i="20"/>
  <c r="R58" i="20"/>
  <c r="R25" i="20"/>
  <c r="R42" i="20"/>
  <c r="R44" i="20"/>
  <c r="R46" i="20"/>
  <c r="R40" i="20"/>
  <c r="R59" i="20"/>
  <c r="R24" i="20"/>
  <c r="R27" i="20"/>
  <c r="R61" i="20"/>
  <c r="R26" i="20"/>
  <c r="R56" i="20"/>
  <c r="R45" i="20"/>
  <c r="R28" i="20"/>
  <c r="R41" i="20"/>
  <c r="R57" i="20"/>
  <c r="R43" i="20"/>
  <c r="FV63" i="5"/>
  <c r="FA64" i="5"/>
  <c r="BT64" i="5"/>
  <c r="FM63" i="5"/>
  <c r="AV64" i="5"/>
  <c r="FF63" i="5"/>
  <c r="FM64" i="5"/>
  <c r="J63" i="5"/>
  <c r="BR64"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4" i="5"/>
  <c r="CJ64" i="5"/>
  <c r="CJ63" i="5"/>
  <c r="Y63" i="5"/>
  <c r="Y64" i="5"/>
  <c r="AX64" i="5"/>
  <c r="AX63" i="5"/>
  <c r="GN64" i="5"/>
  <c r="GN63" i="5"/>
  <c r="EK63" i="5"/>
  <c r="EK64" i="5"/>
  <c r="AG64" i="5"/>
  <c r="AG63" i="5"/>
  <c r="AQ64" i="5"/>
  <c r="AQ63" i="5"/>
  <c r="CT64" i="5"/>
  <c r="CT63" i="5"/>
  <c r="CR63" i="5"/>
  <c r="CR64" i="5"/>
  <c r="AA64" i="5"/>
  <c r="AA63" i="5"/>
  <c r="GM63" i="5"/>
  <c r="GM64" i="5"/>
  <c r="GU51" i="5" l="1"/>
  <c r="GU52" i="5" s="1"/>
  <c r="GU58" i="5" s="1"/>
  <c r="GU85" i="5" s="1"/>
  <c r="GU86" i="5" s="1"/>
  <c r="GV51" i="5"/>
  <c r="GV52" i="5" s="1"/>
  <c r="GV58" i="5" s="1"/>
  <c r="GV85" i="5" s="1"/>
  <c r="GV86" i="5" s="1"/>
  <c r="E51" i="5"/>
  <c r="E52" i="5" s="1"/>
  <c r="E58" i="5" s="1"/>
  <c r="E85" i="5" s="1"/>
  <c r="C51" i="5"/>
  <c r="C52" i="5" s="1"/>
  <c r="C58" i="5" s="1"/>
  <c r="D51" i="5"/>
  <c r="D52" i="5" s="1"/>
  <c r="D58" i="5" s="1"/>
  <c r="D85" i="5" s="1"/>
  <c r="D86" i="5" s="1"/>
  <c r="E86" i="5"/>
  <c r="DP68" i="5"/>
  <c r="E59" i="5"/>
  <c r="H67" i="5" s="1"/>
  <c r="GU59" i="5"/>
  <c r="GU70" i="5" s="1"/>
  <c r="GV59" i="5"/>
  <c r="GV70" i="5" s="1"/>
  <c r="GQ68" i="5"/>
  <c r="GP68" i="5"/>
  <c r="GO68" i="5"/>
  <c r="FP68" i="5"/>
  <c r="CD68" i="5"/>
  <c r="BM68"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FE68" i="5"/>
  <c r="AJ68" i="5"/>
  <c r="BE68" i="5"/>
  <c r="R68" i="5"/>
  <c r="DV68" i="5"/>
  <c r="DM68" i="5"/>
  <c r="EQ68" i="5"/>
  <c r="FA68" i="5"/>
  <c r="CX68" i="5"/>
  <c r="DG68" i="5"/>
  <c r="GK68" i="5"/>
  <c r="DA68" i="5"/>
  <c r="EW68" i="5"/>
  <c r="FJ68" i="5"/>
  <c r="FL68" i="5"/>
  <c r="AR68" i="5"/>
  <c r="FK68" i="5"/>
  <c r="EX68" i="5"/>
  <c r="N68" i="5"/>
  <c r="CQ68" i="5"/>
  <c r="P68" i="5"/>
  <c r="AQ68" i="5"/>
  <c r="BQ68" i="5"/>
  <c r="DN68" i="5"/>
  <c r="AW68" i="5"/>
  <c r="EG68" i="5"/>
  <c r="DL68" i="5"/>
  <c r="AH68" i="5"/>
  <c r="BO68" i="5"/>
  <c r="H68" i="5"/>
  <c r="G68" i="5"/>
  <c r="EF68" i="5"/>
  <c r="EH68" i="5"/>
  <c r="L68" i="5"/>
  <c r="K68" i="5"/>
  <c r="AK68" i="5"/>
  <c r="AN68" i="5"/>
  <c r="AM68" i="5"/>
  <c r="M68" i="5"/>
  <c r="DD68" i="5"/>
  <c r="CC68" i="5"/>
  <c r="CB68"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C59" i="5" l="1"/>
  <c r="F67" i="5" s="1"/>
  <c r="F69" i="5" s="1"/>
  <c r="C85" i="5"/>
  <c r="C86" i="5" s="1"/>
  <c r="D59" i="5"/>
  <c r="G67" i="5" s="1"/>
  <c r="G69" i="5" s="1"/>
  <c r="E70" i="5"/>
  <c r="H69" i="5"/>
  <c r="Z41" i="5"/>
  <c r="EA40" i="5"/>
  <c r="AC38" i="5"/>
  <c r="T39" i="5"/>
  <c r="Q41" i="5"/>
  <c r="AB41" i="5"/>
  <c r="DI41" i="5"/>
  <c r="DQ40" i="5"/>
  <c r="AB40" i="5"/>
  <c r="FA40" i="5"/>
  <c r="DM40" i="5"/>
  <c r="DE41" i="5"/>
  <c r="CB38" i="5"/>
  <c r="BA38" i="5"/>
  <c r="DT39" i="5"/>
  <c r="FZ40" i="5"/>
  <c r="BV39" i="5"/>
  <c r="FA38" i="5"/>
  <c r="AG40" i="5"/>
  <c r="DX41" i="5"/>
  <c r="S38" i="5"/>
  <c r="FI38" i="5"/>
  <c r="AT41" i="5"/>
  <c r="FF39" i="5"/>
  <c r="DZ38" i="5"/>
  <c r="L38" i="5"/>
  <c r="DL41" i="5"/>
  <c r="DX38" i="5"/>
  <c r="EI38" i="5"/>
  <c r="EQ38" i="5"/>
  <c r="GF40" i="5"/>
  <c r="DI38" i="5"/>
  <c r="CA40" i="5"/>
  <c r="AV40" i="5"/>
  <c r="DA39" i="5"/>
  <c r="CD40" i="5"/>
  <c r="BT39" i="5"/>
  <c r="BB39" i="5"/>
  <c r="BW40" i="5"/>
  <c r="DY38" i="5"/>
  <c r="EC38" i="5"/>
  <c r="Z39" i="5"/>
  <c r="EH40" i="5"/>
  <c r="BT38" i="5"/>
  <c r="FT40" i="5"/>
  <c r="FH41" i="5"/>
  <c r="GJ40" i="5"/>
  <c r="AG39" i="5"/>
  <c r="AQ39" i="5"/>
  <c r="FR40" i="5"/>
  <c r="EJ40" i="5"/>
  <c r="CD39" i="5"/>
  <c r="FS40" i="5"/>
  <c r="EC39" i="5"/>
  <c r="CW38" i="5"/>
  <c r="GM39" i="5"/>
  <c r="CT40" i="5"/>
  <c r="DJ39" i="5"/>
  <c r="AM40" i="5"/>
  <c r="DJ38" i="5"/>
  <c r="R40" i="5"/>
  <c r="DA41" i="5"/>
  <c r="DG38" i="5"/>
  <c r="BD39" i="5"/>
  <c r="FS41" i="5"/>
  <c r="AZ38" i="5"/>
  <c r="FD38" i="5"/>
  <c r="BN39" i="5"/>
  <c r="DV40" i="5"/>
  <c r="DR40" i="5"/>
  <c r="AJ40" i="5"/>
  <c r="T38" i="5"/>
  <c r="AO41" i="5"/>
  <c r="BH41" i="5"/>
  <c r="CC38" i="5"/>
  <c r="FV39" i="5"/>
  <c r="BB41" i="5"/>
  <c r="CX39" i="5"/>
  <c r="FE39" i="5"/>
  <c r="GH38" i="5"/>
  <c r="AN41" i="5"/>
  <c r="AI40" i="5"/>
  <c r="GB40" i="5"/>
  <c r="ES40" i="5"/>
  <c r="DO41" i="5"/>
  <c r="P41" i="5"/>
  <c r="K40" i="5"/>
  <c r="BO40" i="5"/>
  <c r="EE38" i="5"/>
  <c r="BI40" i="5"/>
  <c r="V38" i="5"/>
  <c r="GL40" i="5"/>
  <c r="N38" i="5"/>
  <c r="GD41" i="5"/>
  <c r="FU39" i="5"/>
  <c r="W41" i="5"/>
  <c r="CX40" i="5"/>
  <c r="FH38" i="5"/>
  <c r="Y38" i="5"/>
  <c r="GR38" i="5"/>
  <c r="M40" i="5"/>
  <c r="AO39" i="5"/>
  <c r="CI40" i="5"/>
  <c r="CQ41" i="5"/>
  <c r="AL39" i="5"/>
  <c r="H38" i="5"/>
  <c r="BY38" i="5"/>
  <c r="DN38" i="5"/>
  <c r="AD39" i="5"/>
  <c r="BS40" i="5"/>
  <c r="BF40" i="5"/>
  <c r="DL38" i="5"/>
  <c r="CJ39" i="5"/>
  <c r="CN41" i="5"/>
  <c r="CW39" i="5"/>
  <c r="U38" i="5"/>
  <c r="FD41" i="5"/>
  <c r="CO40" i="5"/>
  <c r="DW41" i="5"/>
  <c r="DU41" i="5"/>
  <c r="BX38" i="5"/>
  <c r="BF41" i="5"/>
  <c r="DV41" i="5"/>
  <c r="GE38" i="5"/>
  <c r="GT39" i="5"/>
  <c r="FI40" i="5"/>
  <c r="BR38" i="5"/>
  <c r="DY39" i="5"/>
  <c r="DG39" i="5"/>
  <c r="FQ40" i="5"/>
  <c r="EU39" i="5"/>
  <c r="FY40" i="5"/>
  <c r="FP38" i="5"/>
  <c r="EZ41" i="5"/>
  <c r="GE41" i="5"/>
  <c r="CU40" i="5"/>
  <c r="AT40" i="5"/>
  <c r="W40" i="5"/>
  <c r="FX40" i="5"/>
  <c r="BP39" i="5"/>
  <c r="CD41" i="5"/>
  <c r="EF40" i="5"/>
  <c r="BO41" i="5"/>
  <c r="AG41" i="5"/>
  <c r="GA40" i="5"/>
  <c r="FG40" i="5"/>
  <c r="BF38" i="5"/>
  <c r="GO39" i="5"/>
  <c r="ER38" i="5"/>
  <c r="AP40" i="5"/>
  <c r="GH41" i="5"/>
  <c r="FH40" i="5"/>
  <c r="CO39" i="5"/>
  <c r="GK38" i="5"/>
  <c r="EQ39" i="5"/>
  <c r="V39" i="5"/>
  <c r="AO40" i="5"/>
  <c r="CR40" i="5"/>
  <c r="AN40" i="5"/>
  <c r="BR40" i="5"/>
  <c r="AA40" i="5"/>
  <c r="CJ41" i="5"/>
  <c r="CH41" i="5"/>
  <c r="AL38" i="5"/>
  <c r="CK40" i="5"/>
  <c r="F38" i="5"/>
  <c r="CD38" i="5"/>
  <c r="EN38" i="5"/>
  <c r="FT41" i="5"/>
  <c r="FJ40" i="5"/>
  <c r="AQ38" i="5"/>
  <c r="BR39" i="5"/>
  <c r="U40" i="5"/>
  <c r="EL41" i="5"/>
  <c r="FO38" i="5"/>
  <c r="GS38" i="5"/>
  <c r="GR40" i="5"/>
  <c r="AC39" i="5"/>
  <c r="BO39" i="5"/>
  <c r="EG40" i="5"/>
  <c r="CM39" i="5"/>
  <c r="CT39" i="5"/>
  <c r="FQ41" i="5"/>
  <c r="BQ40" i="5"/>
  <c r="CY41" i="5"/>
  <c r="FN41" i="5"/>
  <c r="BC41" i="5"/>
  <c r="BU41" i="5"/>
  <c r="DJ41" i="5"/>
  <c r="AN38" i="5"/>
  <c r="AY40" i="5"/>
  <c r="EV40" i="5"/>
  <c r="CE40" i="5"/>
  <c r="AF39" i="5"/>
  <c r="BT40" i="5"/>
  <c r="AE40" i="5"/>
  <c r="BL40" i="5"/>
  <c r="BW38" i="5"/>
  <c r="EV41" i="5"/>
  <c r="DS41" i="5"/>
  <c r="DC38" i="5"/>
  <c r="BA39" i="5"/>
  <c r="BK41" i="5"/>
  <c r="GG40" i="5"/>
  <c r="DN41" i="5"/>
  <c r="CH40" i="5"/>
  <c r="EN39" i="5"/>
  <c r="FW38" i="5"/>
  <c r="Y41" i="5"/>
  <c r="CI38" i="5"/>
  <c r="GM41" i="5"/>
  <c r="EM38" i="5"/>
  <c r="EB38" i="5"/>
  <c r="BX41" i="5"/>
  <c r="CS41" i="5"/>
  <c r="AK41" i="5"/>
  <c r="P38" i="5"/>
  <c r="AM38" i="5"/>
  <c r="FM38" i="5"/>
  <c r="EA41" i="5"/>
  <c r="GO40" i="5"/>
  <c r="CM41" i="5"/>
  <c r="EK39" i="5"/>
  <c r="AC40" i="5"/>
  <c r="FG39" i="5"/>
  <c r="BE40" i="5"/>
  <c r="BU38" i="5"/>
  <c r="FB41" i="5"/>
  <c r="CE39" i="5"/>
  <c r="R39" i="5"/>
  <c r="DA40" i="5"/>
  <c r="S39" i="5"/>
  <c r="CU39" i="5"/>
  <c r="AR38" i="5"/>
  <c r="GA41" i="5"/>
  <c r="CK41" i="5"/>
  <c r="EB39" i="5"/>
  <c r="DD41" i="5"/>
  <c r="FU38" i="5"/>
  <c r="AA39" i="5"/>
  <c r="AI38" i="5"/>
  <c r="EH41" i="5"/>
  <c r="AQ40" i="5"/>
  <c r="EF41" i="5"/>
  <c r="FY41" i="5"/>
  <c r="O40" i="5"/>
  <c r="DD39" i="5"/>
  <c r="X39" i="5"/>
  <c r="GN38" i="5"/>
  <c r="DU40" i="5"/>
  <c r="BO38" i="5"/>
  <c r="DB38" i="5"/>
  <c r="AM41" i="5"/>
  <c r="FT39" i="5"/>
  <c r="EG38" i="5"/>
  <c r="CA38" i="5"/>
  <c r="ED41" i="5"/>
  <c r="CR41" i="5"/>
  <c r="GL38" i="5"/>
  <c r="EB41" i="5"/>
  <c r="CZ38" i="5"/>
  <c r="CT41" i="5"/>
  <c r="DM41" i="5"/>
  <c r="DF41" i="5"/>
  <c r="EX38" i="5"/>
  <c r="BR41" i="5"/>
  <c r="CF38" i="5"/>
  <c r="AL41" i="5"/>
  <c r="ET38" i="5"/>
  <c r="CO38" i="5"/>
  <c r="GN39" i="5"/>
  <c r="EY41" i="5"/>
  <c r="AP41" i="5"/>
  <c r="EN41" i="5"/>
  <c r="GQ39" i="5"/>
  <c r="CB40" i="5"/>
  <c r="EQ40" i="5"/>
  <c r="GF38" i="5"/>
  <c r="EK38" i="5"/>
  <c r="O38" i="5"/>
  <c r="EL40" i="5"/>
  <c r="EI40" i="5"/>
  <c r="CL38" i="5"/>
  <c r="CG40" i="5"/>
  <c r="EM40" i="5"/>
  <c r="FC41" i="5"/>
  <c r="BM41" i="5"/>
  <c r="AL40" i="5"/>
  <c r="GE40" i="5"/>
  <c r="EZ39" i="5"/>
  <c r="CK39" i="5"/>
  <c r="DT40" i="5"/>
  <c r="FE40" i="5"/>
  <c r="FV41" i="5"/>
  <c r="Y40" i="5"/>
  <c r="DL40" i="5"/>
  <c r="CF40" i="5"/>
  <c r="CL39" i="5"/>
  <c r="FZ41" i="5"/>
  <c r="GP40" i="5"/>
  <c r="DO39" i="5"/>
  <c r="CQ39" i="5"/>
  <c r="X41" i="5"/>
  <c r="EM41" i="5"/>
  <c r="EJ39" i="5"/>
  <c r="AY39" i="5"/>
  <c r="EY39" i="5"/>
  <c r="GQ41" i="5"/>
  <c r="BJ38" i="5"/>
  <c r="DP38" i="5"/>
  <c r="EQ41" i="5"/>
  <c r="FA39" i="5"/>
  <c r="EX40" i="5"/>
  <c r="BQ39" i="5"/>
  <c r="GJ38" i="5"/>
  <c r="GN41" i="5"/>
  <c r="EP39" i="5"/>
  <c r="BY41" i="5"/>
  <c r="X40" i="5"/>
  <c r="DN39" i="5"/>
  <c r="FL41" i="5"/>
  <c r="CS40" i="5"/>
  <c r="FM39" i="5"/>
  <c r="DF39" i="5"/>
  <c r="FC38" i="5"/>
  <c r="GP38" i="5"/>
  <c r="AJ38" i="5"/>
  <c r="EG41" i="5"/>
  <c r="EF39" i="5"/>
  <c r="DB41" i="5"/>
  <c r="FX38" i="5"/>
  <c r="EJ38" i="5"/>
  <c r="AQ41" i="5"/>
  <c r="EF38" i="5"/>
  <c r="EO39" i="5"/>
  <c r="FE38" i="5"/>
  <c r="BM38" i="5"/>
  <c r="GJ39" i="5"/>
  <c r="CP38" i="5"/>
  <c r="CN38" i="5"/>
  <c r="AD41" i="5"/>
  <c r="CS39" i="5"/>
  <c r="GK41" i="5"/>
  <c r="FI39" i="5"/>
  <c r="DN40" i="5"/>
  <c r="DF38" i="5"/>
  <c r="DX39" i="5"/>
  <c r="FP39" i="5"/>
  <c r="DD38" i="5"/>
  <c r="FN39" i="5"/>
  <c r="FD39" i="5"/>
  <c r="ET40" i="5"/>
  <c r="CG38" i="5"/>
  <c r="EW40" i="5"/>
  <c r="ED38" i="5"/>
  <c r="L40" i="5"/>
  <c r="BG40" i="5"/>
  <c r="AZ41" i="5"/>
  <c r="AW40" i="5"/>
  <c r="DR38" i="5"/>
  <c r="FK39" i="5"/>
  <c r="DR39" i="5"/>
  <c r="AW41" i="5"/>
  <c r="BX40" i="5"/>
  <c r="EP38" i="5"/>
  <c r="CI39" i="5"/>
  <c r="Z38" i="5"/>
  <c r="EA39" i="5"/>
  <c r="DO38" i="5"/>
  <c r="AC41" i="5"/>
  <c r="FS38" i="5"/>
  <c r="BJ40" i="5"/>
  <c r="CJ40" i="5"/>
  <c r="FQ38" i="5"/>
  <c r="FY38" i="5"/>
  <c r="FM41" i="5"/>
  <c r="FS39" i="5"/>
  <c r="FU41" i="5"/>
  <c r="FP41" i="5"/>
  <c r="EO41" i="5"/>
  <c r="AI41" i="5"/>
  <c r="GU39" i="5"/>
  <c r="FQ39" i="5"/>
  <c r="GM40" i="5"/>
  <c r="FB38" i="5"/>
  <c r="DI39" i="5"/>
  <c r="BW39" i="5"/>
  <c r="AD38" i="5"/>
  <c r="BS39" i="5"/>
  <c r="ED40" i="5"/>
  <c r="DC40" i="5"/>
  <c r="GD40" i="5"/>
  <c r="GS39" i="5"/>
  <c r="BN38" i="5"/>
  <c r="ET39" i="5"/>
  <c r="S40" i="5"/>
  <c r="GA38" i="5"/>
  <c r="R38" i="5"/>
  <c r="DZ39" i="5"/>
  <c r="EC41" i="5"/>
  <c r="EC40" i="5"/>
  <c r="DZ40" i="5"/>
  <c r="BK39" i="5"/>
  <c r="BV38" i="5"/>
  <c r="GQ38" i="5"/>
  <c r="AX40" i="5"/>
  <c r="GO38" i="5"/>
  <c r="AF38" i="5"/>
  <c r="BB40" i="5"/>
  <c r="CR38" i="5"/>
  <c r="GT40" i="5"/>
  <c r="CF41" i="5"/>
  <c r="GU41" i="5"/>
  <c r="K39" i="5"/>
  <c r="CY40" i="5"/>
  <c r="GL39" i="5"/>
  <c r="CM40" i="5"/>
  <c r="EA38" i="5"/>
  <c r="CY39" i="5"/>
  <c r="FG41" i="5"/>
  <c r="FO41" i="5"/>
  <c r="AS39" i="5"/>
  <c r="CS38" i="5"/>
  <c r="BL38" i="5"/>
  <c r="GR39" i="5"/>
  <c r="AK39" i="5"/>
  <c r="GA39" i="5"/>
  <c r="BZ41" i="5"/>
  <c r="BP38" i="5"/>
  <c r="CE38" i="5"/>
  <c r="CN39" i="5"/>
  <c r="FY39" i="5"/>
  <c r="BG39" i="5"/>
  <c r="DI40" i="5"/>
  <c r="DG40" i="5"/>
  <c r="V40" i="5"/>
  <c r="EI39" i="5"/>
  <c r="AK38" i="5"/>
  <c r="DS39" i="5"/>
  <c r="BU40" i="5"/>
  <c r="EH38" i="5"/>
  <c r="DW39" i="5"/>
  <c r="CH38" i="5"/>
  <c r="DQ39" i="5"/>
  <c r="G38" i="5"/>
  <c r="BG38" i="5"/>
  <c r="EY38" i="5"/>
  <c r="EZ40" i="5"/>
  <c r="CX38" i="5"/>
  <c r="EW38" i="5"/>
  <c r="AJ41" i="5"/>
  <c r="CJ38" i="5"/>
  <c r="GR41" i="5"/>
  <c r="DZ41" i="5"/>
  <c r="BD40" i="5"/>
  <c r="AF40" i="5"/>
  <c r="AA38" i="5"/>
  <c r="W39" i="5"/>
  <c r="GT41" i="5"/>
  <c r="EB40" i="5"/>
  <c r="N40" i="5"/>
  <c r="FL40" i="5"/>
  <c r="EX39" i="5"/>
  <c r="AB39" i="5"/>
  <c r="BA40" i="5"/>
  <c r="X38" i="5"/>
  <c r="DC41" i="5"/>
  <c r="DH38" i="5"/>
  <c r="FW41" i="5"/>
  <c r="Z40" i="5"/>
  <c r="GQ40" i="5"/>
  <c r="FB39" i="5"/>
  <c r="CP40" i="5"/>
  <c r="DV38" i="5"/>
  <c r="F39" i="5"/>
  <c r="EG39" i="5"/>
  <c r="GP39" i="5"/>
  <c r="CC39" i="5"/>
  <c r="W38" i="5"/>
  <c r="BP41" i="5"/>
  <c r="BE39" i="5"/>
  <c r="CV40" i="5"/>
  <c r="EV39" i="5"/>
  <c r="AX39" i="5"/>
  <c r="AH38" i="5"/>
  <c r="CY38" i="5"/>
  <c r="EE41" i="5"/>
  <c r="FV38" i="5"/>
  <c r="DT41" i="5"/>
  <c r="DE39" i="5"/>
  <c r="BZ39" i="5"/>
  <c r="CE41" i="5"/>
  <c r="BG41" i="5"/>
  <c r="DM38" i="5"/>
  <c r="FL39" i="5"/>
  <c r="FN40" i="5"/>
  <c r="CF39" i="5"/>
  <c r="AR39" i="5"/>
  <c r="BV41" i="5"/>
  <c r="DK41" i="5"/>
  <c r="CV39" i="5"/>
  <c r="EU41" i="5"/>
  <c r="EK41" i="5"/>
  <c r="DU38" i="5"/>
  <c r="FN38" i="5"/>
  <c r="AE38" i="5"/>
  <c r="GD38" i="5"/>
  <c r="M39" i="5"/>
  <c r="J40" i="5"/>
  <c r="AY41" i="5"/>
  <c r="CR39" i="5"/>
  <c r="BH40" i="5"/>
  <c r="BZ38" i="5"/>
  <c r="CK38" i="5"/>
  <c r="FK38" i="5"/>
  <c r="GC41" i="5"/>
  <c r="T41" i="5"/>
  <c r="I39" i="5"/>
  <c r="CO41" i="5"/>
  <c r="BK40" i="5"/>
  <c r="AP38" i="5"/>
  <c r="BN40" i="5"/>
  <c r="EO40" i="5"/>
  <c r="BC39" i="5"/>
  <c r="AB38" i="5"/>
  <c r="GV41" i="5"/>
  <c r="DT38" i="5"/>
  <c r="AV39" i="5"/>
  <c r="DP39" i="5"/>
  <c r="BM39" i="5"/>
  <c r="AH41" i="5"/>
  <c r="BC38" i="5"/>
  <c r="DH39" i="5"/>
  <c r="FF38" i="5"/>
  <c r="FK41" i="5"/>
  <c r="L39" i="5"/>
  <c r="AI39" i="5"/>
  <c r="ET41" i="5"/>
  <c r="DS40" i="5"/>
  <c r="FI41" i="5"/>
  <c r="BL39" i="5"/>
  <c r="CW41" i="5"/>
  <c r="BY40" i="5"/>
  <c r="CL40" i="5"/>
  <c r="BE38" i="5"/>
  <c r="FR41" i="5"/>
  <c r="FZ39" i="5"/>
  <c r="FW40" i="5"/>
  <c r="GE39" i="5"/>
  <c r="BB38" i="5"/>
  <c r="CV41" i="5"/>
  <c r="EV38" i="5"/>
  <c r="AW39" i="5"/>
  <c r="CA41" i="5"/>
  <c r="Q40" i="5"/>
  <c r="GN40" i="5"/>
  <c r="DX40" i="5"/>
  <c r="AU38" i="5"/>
  <c r="EU38" i="5"/>
  <c r="BQ38" i="5"/>
  <c r="DB40" i="5"/>
  <c r="AS41" i="5"/>
  <c r="FF41" i="5"/>
  <c r="AF41" i="5"/>
  <c r="AX41" i="5"/>
  <c r="FJ39" i="5"/>
  <c r="H39" i="5"/>
  <c r="GP41" i="5"/>
  <c r="EW41" i="5"/>
  <c r="EH39" i="5"/>
  <c r="AR40" i="5"/>
  <c r="BU39" i="5"/>
  <c r="GV39" i="5"/>
  <c r="AH39" i="5"/>
  <c r="V41" i="5"/>
  <c r="BH38" i="5"/>
  <c r="GD39" i="5"/>
  <c r="J38" i="5"/>
  <c r="FO39" i="5"/>
  <c r="FM40" i="5"/>
  <c r="FZ38" i="5"/>
  <c r="BF39" i="5"/>
  <c r="Y39" i="5"/>
  <c r="GC40" i="5"/>
  <c r="FL38" i="5"/>
  <c r="DE38" i="5"/>
  <c r="BZ40" i="5"/>
  <c r="GM38" i="5"/>
  <c r="BD38" i="5"/>
  <c r="CT38" i="5"/>
  <c r="P40" i="5"/>
  <c r="FV40" i="5"/>
  <c r="AH40" i="5"/>
  <c r="GH40" i="5"/>
  <c r="DH41" i="5"/>
  <c r="DG41" i="5"/>
  <c r="CH39" i="5"/>
  <c r="Q38" i="5"/>
  <c r="CM38" i="5"/>
  <c r="DY40" i="5"/>
  <c r="FH39" i="5"/>
  <c r="AJ39" i="5"/>
  <c r="DP41" i="5"/>
  <c r="BI39" i="5"/>
  <c r="AA41" i="5"/>
  <c r="R41" i="5"/>
  <c r="BQ41" i="5"/>
  <c r="CB41" i="5"/>
  <c r="O39" i="5"/>
  <c r="FU40" i="5"/>
  <c r="DL39" i="5"/>
  <c r="BW41" i="5"/>
  <c r="DM39" i="5"/>
  <c r="GI39" i="5"/>
  <c r="EM39" i="5"/>
  <c r="DK40" i="5"/>
  <c r="CZ40" i="5"/>
  <c r="DV39" i="5"/>
  <c r="BJ41" i="5"/>
  <c r="DP40" i="5"/>
  <c r="BN41" i="5"/>
  <c r="GI40" i="5"/>
  <c r="EP40" i="5"/>
  <c r="DE40" i="5"/>
  <c r="EY40" i="5"/>
  <c r="AR41" i="5"/>
  <c r="DK39" i="5"/>
  <c r="FC40" i="5"/>
  <c r="ER40" i="5"/>
  <c r="FK40" i="5"/>
  <c r="AU41" i="5"/>
  <c r="CW40" i="5"/>
  <c r="FX39" i="5"/>
  <c r="GB41" i="5"/>
  <c r="CG39" i="5"/>
  <c r="Q39" i="5"/>
  <c r="AU39" i="5"/>
  <c r="GI38" i="5"/>
  <c r="FD40" i="5"/>
  <c r="AU40" i="5"/>
  <c r="DC39" i="5"/>
  <c r="AM39" i="5"/>
  <c r="DB39" i="5"/>
  <c r="AG38" i="5"/>
  <c r="CX41" i="5"/>
  <c r="DD40" i="5"/>
  <c r="G39" i="5"/>
  <c r="CQ38" i="5"/>
  <c r="AT38" i="5"/>
  <c r="AP39" i="5"/>
  <c r="EE40" i="5"/>
  <c r="AY38" i="5"/>
  <c r="DO40" i="5"/>
  <c r="BE41" i="5"/>
  <c r="AZ39" i="5"/>
  <c r="GL41" i="5"/>
  <c r="ES41" i="5"/>
  <c r="EK40" i="5"/>
  <c r="FJ38" i="5"/>
  <c r="AN39" i="5"/>
  <c r="GG41" i="5"/>
  <c r="DQ38" i="5"/>
  <c r="GH39" i="5"/>
  <c r="DU39" i="5"/>
  <c r="GO41" i="5"/>
  <c r="CC40" i="5"/>
  <c r="GC39" i="5"/>
  <c r="DQ41" i="5"/>
  <c r="S41" i="5"/>
  <c r="GB38" i="5"/>
  <c r="ES38" i="5"/>
  <c r="DH40" i="5"/>
  <c r="AE39" i="5"/>
  <c r="BC40" i="5"/>
  <c r="GK40" i="5"/>
  <c r="FR38" i="5"/>
  <c r="EU40" i="5"/>
  <c r="O41" i="5"/>
  <c r="I38" i="5"/>
  <c r="BD41" i="5"/>
  <c r="EE39" i="5"/>
  <c r="AE41" i="5"/>
  <c r="CB39" i="5"/>
  <c r="FJ41" i="5"/>
  <c r="BI41" i="5"/>
  <c r="AS40" i="5"/>
  <c r="GG38" i="5"/>
  <c r="U39" i="5"/>
  <c r="CP39" i="5"/>
  <c r="FP40" i="5"/>
  <c r="CP41" i="5"/>
  <c r="P39" i="5"/>
  <c r="CU38" i="5"/>
  <c r="GC38" i="5"/>
  <c r="BS38" i="5"/>
  <c r="AV41" i="5"/>
  <c r="AZ40" i="5"/>
  <c r="DW40" i="5"/>
  <c r="CL41" i="5"/>
  <c r="BJ39" i="5"/>
  <c r="FO40" i="5"/>
  <c r="CQ40" i="5"/>
  <c r="GF39" i="5"/>
  <c r="CN40" i="5"/>
  <c r="CV38" i="5"/>
  <c r="AV38" i="5"/>
  <c r="ER39" i="5"/>
  <c r="GB39" i="5"/>
  <c r="J39" i="5"/>
  <c r="EL39" i="5"/>
  <c r="GF41" i="5"/>
  <c r="DW38" i="5"/>
  <c r="BA41" i="5"/>
  <c r="K38" i="5"/>
  <c r="GI41" i="5"/>
  <c r="FA41" i="5"/>
  <c r="DK38" i="5"/>
  <c r="CU41" i="5"/>
  <c r="FC39" i="5"/>
  <c r="ER41" i="5"/>
  <c r="AT39" i="5"/>
  <c r="DR41" i="5"/>
  <c r="FG38" i="5"/>
  <c r="EO38" i="5"/>
  <c r="CI41" i="5"/>
  <c r="BS41" i="5"/>
  <c r="GG39" i="5"/>
  <c r="DJ40" i="5"/>
  <c r="EJ41" i="5"/>
  <c r="CZ41" i="5"/>
  <c r="BP40" i="5"/>
  <c r="AD40" i="5"/>
  <c r="N41" i="5"/>
  <c r="EP41" i="5"/>
  <c r="EX41" i="5"/>
  <c r="EI41" i="5"/>
  <c r="N39" i="5"/>
  <c r="U41" i="5"/>
  <c r="DA38" i="5"/>
  <c r="CA39" i="5"/>
  <c r="GS40" i="5"/>
  <c r="EL38" i="5"/>
  <c r="AK40" i="5"/>
  <c r="CC41" i="5"/>
  <c r="ES39" i="5"/>
  <c r="EW39" i="5"/>
  <c r="DY41" i="5"/>
  <c r="DS38" i="5"/>
  <c r="FB40" i="5"/>
  <c r="GS41" i="5"/>
  <c r="AW38" i="5"/>
  <c r="FF40" i="5"/>
  <c r="BT41" i="5"/>
  <c r="GK39" i="5"/>
  <c r="BV40" i="5"/>
  <c r="BY39" i="5"/>
  <c r="T40" i="5"/>
  <c r="EN40" i="5"/>
  <c r="GJ41" i="5"/>
  <c r="ED39" i="5"/>
  <c r="AO38" i="5"/>
  <c r="FW39" i="5"/>
  <c r="DF40" i="5"/>
  <c r="FX41" i="5"/>
  <c r="CG41" i="5"/>
  <c r="BL41" i="5"/>
  <c r="AS38" i="5"/>
  <c r="AX38" i="5"/>
  <c r="BK38" i="5"/>
  <c r="FT38" i="5"/>
  <c r="BI38" i="5"/>
  <c r="BH39" i="5"/>
  <c r="BM40" i="5"/>
  <c r="CZ39" i="5"/>
  <c r="EZ38" i="5"/>
  <c r="BX39" i="5"/>
  <c r="FR39" i="5"/>
  <c r="C70" i="5" l="1"/>
  <c r="D70" i="5"/>
  <c r="EZ45" i="5"/>
  <c r="EZ46" i="5" s="1"/>
  <c r="BI45" i="5"/>
  <c r="BI46" i="5" s="1"/>
  <c r="FT45" i="5"/>
  <c r="FT46" i="5" s="1"/>
  <c r="BK45" i="5"/>
  <c r="BK46" i="5" s="1"/>
  <c r="AX45" i="5"/>
  <c r="AX46" i="5" s="1"/>
  <c r="AS45" i="5"/>
  <c r="AS46" i="5" s="1"/>
  <c r="AO45" i="5"/>
  <c r="AO46" i="5" s="1"/>
  <c r="AW45" i="5"/>
  <c r="AW46" i="5" s="1"/>
  <c r="DS45" i="5"/>
  <c r="DS46" i="5" s="1"/>
  <c r="EL45" i="5"/>
  <c r="EL46" i="5" s="1"/>
  <c r="DA45" i="5"/>
  <c r="DA46" i="5" s="1"/>
  <c r="EO45" i="5"/>
  <c r="EO46" i="5" s="1"/>
  <c r="FG45" i="5"/>
  <c r="FG46" i="5" s="1"/>
  <c r="DK45" i="5"/>
  <c r="DK46" i="5" s="1"/>
  <c r="K45" i="5"/>
  <c r="K46" i="5" s="1"/>
  <c r="DW45" i="5"/>
  <c r="DW46" i="5" s="1"/>
  <c r="AV45" i="5"/>
  <c r="AV46" i="5" s="1"/>
  <c r="CV45" i="5"/>
  <c r="CV46" i="5" s="1"/>
  <c r="BS45" i="5"/>
  <c r="BS46" i="5" s="1"/>
  <c r="GC45" i="5"/>
  <c r="GC46" i="5" s="1"/>
  <c r="CU45" i="5"/>
  <c r="CU46" i="5" s="1"/>
  <c r="GG45" i="5"/>
  <c r="GG46" i="5" s="1"/>
  <c r="I45" i="5"/>
  <c r="I46" i="5" s="1"/>
  <c r="FR45" i="5"/>
  <c r="FR46" i="5" s="1"/>
  <c r="ES45" i="5"/>
  <c r="ES46" i="5" s="1"/>
  <c r="GB45" i="5"/>
  <c r="GB46" i="5" s="1"/>
  <c r="DQ45" i="5"/>
  <c r="DQ46" i="5" s="1"/>
  <c r="FJ45" i="5"/>
  <c r="FJ46" i="5" s="1"/>
  <c r="AY45" i="5"/>
  <c r="AY46" i="5" s="1"/>
  <c r="AT45" i="5"/>
  <c r="AT46" i="5" s="1"/>
  <c r="CQ45" i="5"/>
  <c r="CQ46" i="5" s="1"/>
  <c r="AG45" i="5"/>
  <c r="AG46" i="5" s="1"/>
  <c r="GI45" i="5"/>
  <c r="GI46" i="5" s="1"/>
  <c r="CM45" i="5"/>
  <c r="CM46" i="5" s="1"/>
  <c r="Q45" i="5"/>
  <c r="Q46" i="5" s="1"/>
  <c r="CT45" i="5"/>
  <c r="CT46" i="5" s="1"/>
  <c r="BD45" i="5"/>
  <c r="BD46" i="5" s="1"/>
  <c r="GM45" i="5"/>
  <c r="GM46" i="5" s="1"/>
  <c r="DE45" i="5"/>
  <c r="DE46" i="5" s="1"/>
  <c r="FL45" i="5"/>
  <c r="FL46" i="5" s="1"/>
  <c r="FZ45" i="5"/>
  <c r="FZ46" i="5" s="1"/>
  <c r="J45" i="5"/>
  <c r="J46" i="5" s="1"/>
  <c r="BH45" i="5"/>
  <c r="BH46" i="5" s="1"/>
  <c r="BQ45" i="5"/>
  <c r="BQ46" i="5" s="1"/>
  <c r="EU45" i="5"/>
  <c r="EU46" i="5" s="1"/>
  <c r="AU45" i="5"/>
  <c r="AU46" i="5" s="1"/>
  <c r="EV45" i="5"/>
  <c r="EV46" i="5" s="1"/>
  <c r="BB45" i="5"/>
  <c r="BB46" i="5" s="1"/>
  <c r="BE45" i="5"/>
  <c r="BE46" i="5" s="1"/>
  <c r="FF45" i="5"/>
  <c r="FF46" i="5" s="1"/>
  <c r="BC45" i="5"/>
  <c r="BC46" i="5" s="1"/>
  <c r="DT45" i="5"/>
  <c r="DT46" i="5" s="1"/>
  <c r="AB45" i="5"/>
  <c r="AB46" i="5" s="1"/>
  <c r="AP45" i="5"/>
  <c r="AP46" i="5" s="1"/>
  <c r="FK45" i="5"/>
  <c r="FK46" i="5" s="1"/>
  <c r="CK45" i="5"/>
  <c r="CK46" i="5" s="1"/>
  <c r="BZ45" i="5"/>
  <c r="BZ46" i="5" s="1"/>
  <c r="M45" i="5"/>
  <c r="M46" i="5" s="1"/>
  <c r="GD45" i="5"/>
  <c r="GD46" i="5" s="1"/>
  <c r="AE45" i="5"/>
  <c r="AE46" i="5" s="1"/>
  <c r="FN45" i="5"/>
  <c r="FN46" i="5" s="1"/>
  <c r="DU45" i="5"/>
  <c r="DU46" i="5" s="1"/>
  <c r="DM45" i="5"/>
  <c r="DM46" i="5" s="1"/>
  <c r="FV45" i="5"/>
  <c r="FV46" i="5" s="1"/>
  <c r="CY45" i="5"/>
  <c r="CY46" i="5" s="1"/>
  <c r="AH45" i="5"/>
  <c r="AH46" i="5" s="1"/>
  <c r="W45" i="5"/>
  <c r="W46" i="5" s="1"/>
  <c r="DV45" i="5"/>
  <c r="DV46" i="5" s="1"/>
  <c r="DH45" i="5"/>
  <c r="DH46" i="5" s="1"/>
  <c r="X45" i="5"/>
  <c r="X46" i="5" s="1"/>
  <c r="AA45" i="5"/>
  <c r="AA46" i="5" s="1"/>
  <c r="CJ45" i="5"/>
  <c r="CJ46" i="5" s="1"/>
  <c r="EW45" i="5"/>
  <c r="EW46" i="5" s="1"/>
  <c r="CX45" i="5"/>
  <c r="CX46" i="5" s="1"/>
  <c r="EY45" i="5"/>
  <c r="EY46" i="5" s="1"/>
  <c r="BG45" i="5"/>
  <c r="BG46" i="5" s="1"/>
  <c r="G45" i="5"/>
  <c r="G46" i="5" s="1"/>
  <c r="CH45" i="5"/>
  <c r="CH46" i="5" s="1"/>
  <c r="EH45" i="5"/>
  <c r="EH46" i="5" s="1"/>
  <c r="AK45" i="5"/>
  <c r="AK46" i="5" s="1"/>
  <c r="CE45" i="5"/>
  <c r="CE46" i="5" s="1"/>
  <c r="BP45" i="5"/>
  <c r="BP46" i="5" s="1"/>
  <c r="BL45" i="5"/>
  <c r="BL46" i="5" s="1"/>
  <c r="CS45" i="5"/>
  <c r="CS46" i="5" s="1"/>
  <c r="EA45" i="5"/>
  <c r="EA46" i="5" s="1"/>
  <c r="CR45" i="5"/>
  <c r="CR46" i="5" s="1"/>
  <c r="AF45" i="5"/>
  <c r="AF46" i="5" s="1"/>
  <c r="GO45" i="5"/>
  <c r="GO46" i="5" s="1"/>
  <c r="GQ45" i="5"/>
  <c r="GQ46" i="5" s="1"/>
  <c r="BV45" i="5"/>
  <c r="BV46" i="5" s="1"/>
  <c r="R45" i="5"/>
  <c r="R46" i="5" s="1"/>
  <c r="GA45" i="5"/>
  <c r="GA46" i="5" s="1"/>
  <c r="BN45" i="5"/>
  <c r="BN46" i="5" s="1"/>
  <c r="AD45" i="5"/>
  <c r="AD46" i="5" s="1"/>
  <c r="FB45" i="5"/>
  <c r="FB46" i="5" s="1"/>
  <c r="FY45" i="5"/>
  <c r="FY46" i="5" s="1"/>
  <c r="FQ45" i="5"/>
  <c r="FQ46" i="5" s="1"/>
  <c r="FS45" i="5"/>
  <c r="FS46" i="5" s="1"/>
  <c r="DO45" i="5"/>
  <c r="DO46" i="5" s="1"/>
  <c r="Z45" i="5"/>
  <c r="Z46" i="5" s="1"/>
  <c r="EP45" i="5"/>
  <c r="EP46" i="5" s="1"/>
  <c r="DR45" i="5"/>
  <c r="DR46" i="5" s="1"/>
  <c r="ED45" i="5"/>
  <c r="ED46" i="5" s="1"/>
  <c r="CG45" i="5"/>
  <c r="CG46" i="5" s="1"/>
  <c r="DD45" i="5"/>
  <c r="DD46" i="5" s="1"/>
  <c r="DF45" i="5"/>
  <c r="DF46" i="5" s="1"/>
  <c r="CN45" i="5"/>
  <c r="CN46" i="5" s="1"/>
  <c r="CP45" i="5"/>
  <c r="CP46" i="5" s="1"/>
  <c r="BM45" i="5"/>
  <c r="BM46" i="5" s="1"/>
  <c r="FE45" i="5"/>
  <c r="FE46" i="5" s="1"/>
  <c r="EF45" i="5"/>
  <c r="EF46" i="5" s="1"/>
  <c r="EJ45" i="5"/>
  <c r="EJ46" i="5" s="1"/>
  <c r="FX45" i="5"/>
  <c r="FX46" i="5" s="1"/>
  <c r="AJ45" i="5"/>
  <c r="AJ46" i="5" s="1"/>
  <c r="GP45" i="5"/>
  <c r="GP46" i="5" s="1"/>
  <c r="FC45" i="5"/>
  <c r="FC46" i="5" s="1"/>
  <c r="GJ45" i="5"/>
  <c r="GJ46" i="5" s="1"/>
  <c r="DP45" i="5"/>
  <c r="DP46" i="5" s="1"/>
  <c r="BJ45" i="5"/>
  <c r="BJ46" i="5" s="1"/>
  <c r="CL45" i="5"/>
  <c r="CL46" i="5" s="1"/>
  <c r="O45" i="5"/>
  <c r="O46" i="5" s="1"/>
  <c r="EK45" i="5"/>
  <c r="EK46" i="5" s="1"/>
  <c r="GF45" i="5"/>
  <c r="GF46" i="5" s="1"/>
  <c r="CO45" i="5"/>
  <c r="CO46" i="5" s="1"/>
  <c r="ET45" i="5"/>
  <c r="ET46" i="5" s="1"/>
  <c r="CF45" i="5"/>
  <c r="CF46" i="5" s="1"/>
  <c r="EX45" i="5"/>
  <c r="EX46" i="5" s="1"/>
  <c r="CZ45" i="5"/>
  <c r="CZ46" i="5" s="1"/>
  <c r="GL45" i="5"/>
  <c r="GL46" i="5" s="1"/>
  <c r="CA45" i="5"/>
  <c r="CA46" i="5" s="1"/>
  <c r="EG45" i="5"/>
  <c r="EG46" i="5" s="1"/>
  <c r="DB45" i="5"/>
  <c r="DB46" i="5" s="1"/>
  <c r="BO45" i="5"/>
  <c r="BO46" i="5" s="1"/>
  <c r="GN45" i="5"/>
  <c r="GN46" i="5" s="1"/>
  <c r="AI45" i="5"/>
  <c r="AI46" i="5" s="1"/>
  <c r="FU45" i="5"/>
  <c r="FU46" i="5" s="1"/>
  <c r="AR45" i="5"/>
  <c r="AR46" i="5" s="1"/>
  <c r="BU45" i="5"/>
  <c r="BU46" i="5" s="1"/>
  <c r="FM45" i="5"/>
  <c r="FM46" i="5" s="1"/>
  <c r="AM45" i="5"/>
  <c r="AM46" i="5" s="1"/>
  <c r="P45" i="5"/>
  <c r="P46" i="5" s="1"/>
  <c r="EB45" i="5"/>
  <c r="EB46" i="5" s="1"/>
  <c r="EM45" i="5"/>
  <c r="EM46" i="5" s="1"/>
  <c r="CI45" i="5"/>
  <c r="CI46" i="5" s="1"/>
  <c r="FW45" i="5"/>
  <c r="FW46" i="5" s="1"/>
  <c r="DC45" i="5"/>
  <c r="DC46" i="5" s="1"/>
  <c r="BW45" i="5"/>
  <c r="BW46" i="5" s="1"/>
  <c r="AN45" i="5"/>
  <c r="AN46" i="5" s="1"/>
  <c r="GS45" i="5"/>
  <c r="GS46" i="5" s="1"/>
  <c r="FO45" i="5"/>
  <c r="FO46" i="5" s="1"/>
  <c r="AQ45" i="5"/>
  <c r="AQ46" i="5" s="1"/>
  <c r="EN45" i="5"/>
  <c r="EN46" i="5" s="1"/>
  <c r="CD45" i="5"/>
  <c r="CD46" i="5" s="1"/>
  <c r="F45" i="5"/>
  <c r="F46" i="5" s="1"/>
  <c r="AL45" i="5"/>
  <c r="AL46" i="5" s="1"/>
  <c r="GK45" i="5"/>
  <c r="GK46" i="5" s="1"/>
  <c r="ER45" i="5"/>
  <c r="ER46" i="5" s="1"/>
  <c r="BF45" i="5"/>
  <c r="BF46" i="5" s="1"/>
  <c r="FP45" i="5"/>
  <c r="FP46" i="5" s="1"/>
  <c r="BR45" i="5"/>
  <c r="BR46" i="5" s="1"/>
  <c r="GE45" i="5"/>
  <c r="GE46" i="5" s="1"/>
  <c r="BX45" i="5"/>
  <c r="BX46" i="5" s="1"/>
  <c r="U45" i="5"/>
  <c r="U46" i="5" s="1"/>
  <c r="DL45" i="5"/>
  <c r="DL46" i="5" s="1"/>
  <c r="DN45" i="5"/>
  <c r="DN46" i="5" s="1"/>
  <c r="BY45" i="5"/>
  <c r="BY46" i="5" s="1"/>
  <c r="H45" i="5"/>
  <c r="H46" i="5" s="1"/>
  <c r="GR45" i="5"/>
  <c r="GR46" i="5" s="1"/>
  <c r="Y45" i="5"/>
  <c r="Y46" i="5" s="1"/>
  <c r="FH45" i="5"/>
  <c r="FH46" i="5" s="1"/>
  <c r="N45" i="5"/>
  <c r="N46" i="5" s="1"/>
  <c r="N47" i="5" s="1"/>
  <c r="V45" i="5"/>
  <c r="V46" i="5" s="1"/>
  <c r="EE45" i="5"/>
  <c r="EE46" i="5" s="1"/>
  <c r="GH45" i="5"/>
  <c r="GH46" i="5" s="1"/>
  <c r="CC45" i="5"/>
  <c r="CC46" i="5" s="1"/>
  <c r="T45" i="5"/>
  <c r="T46" i="5" s="1"/>
  <c r="FD45" i="5"/>
  <c r="FD46" i="5" s="1"/>
  <c r="AZ45" i="5"/>
  <c r="AZ46" i="5" s="1"/>
  <c r="DG45" i="5"/>
  <c r="DG46" i="5" s="1"/>
  <c r="DJ45" i="5"/>
  <c r="DJ46" i="5" s="1"/>
  <c r="CW45" i="5"/>
  <c r="CW46" i="5" s="1"/>
  <c r="BT45" i="5"/>
  <c r="BT46" i="5" s="1"/>
  <c r="EC45" i="5"/>
  <c r="EC46" i="5" s="1"/>
  <c r="DY45" i="5"/>
  <c r="DY46" i="5" s="1"/>
  <c r="DI45" i="5"/>
  <c r="DI46" i="5" s="1"/>
  <c r="EQ45" i="5"/>
  <c r="EQ46" i="5" s="1"/>
  <c r="EI45" i="5"/>
  <c r="EI46" i="5" s="1"/>
  <c r="DX45" i="5"/>
  <c r="DX46" i="5" s="1"/>
  <c r="L45" i="5"/>
  <c r="L46" i="5" s="1"/>
  <c r="DZ45" i="5"/>
  <c r="DZ46" i="5" s="1"/>
  <c r="FI45" i="5"/>
  <c r="FI46" i="5" s="1"/>
  <c r="S45" i="5"/>
  <c r="S46" i="5" s="1"/>
  <c r="FA45" i="5"/>
  <c r="FA46" i="5" s="1"/>
  <c r="BA45" i="5"/>
  <c r="BA46" i="5" s="1"/>
  <c r="CB45" i="5"/>
  <c r="CB46" i="5" s="1"/>
  <c r="AC45" i="5"/>
  <c r="AC46" i="5" s="1"/>
  <c r="DG47" i="5" l="1"/>
  <c r="AL47" i="5"/>
  <c r="EG47" i="5"/>
  <c r="CN47" i="5"/>
  <c r="BL47" i="5"/>
  <c r="GD47" i="5"/>
  <c r="Q47" i="5"/>
  <c r="DA47" i="5"/>
  <c r="EQ47" i="5"/>
  <c r="FH47" i="5"/>
  <c r="DC47" i="5"/>
  <c r="EK47" i="5"/>
  <c r="FS47" i="5"/>
  <c r="CX47" i="5"/>
  <c r="M47" i="5"/>
  <c r="CM47" i="5"/>
  <c r="EL47" i="5"/>
  <c r="DI47" i="5"/>
  <c r="FI47" i="5"/>
  <c r="FI51" i="5" s="1"/>
  <c r="FI52" i="5" s="1"/>
  <c r="FI58" i="5" s="1"/>
  <c r="G44" i="20" s="1"/>
  <c r="EC47" i="5"/>
  <c r="CC47" i="5"/>
  <c r="FP47" i="5"/>
  <c r="EM47" i="5"/>
  <c r="EM51" i="5" s="1"/>
  <c r="EM52" i="5" s="1"/>
  <c r="EM58" i="5" s="1"/>
  <c r="EM85" i="5" s="1"/>
  <c r="EM86" i="5" s="1"/>
  <c r="EX47" i="5"/>
  <c r="EF47" i="5"/>
  <c r="FB47" i="5"/>
  <c r="AF47" i="5"/>
  <c r="AA47" i="5"/>
  <c r="DM47" i="5"/>
  <c r="DM51" i="5" s="1"/>
  <c r="DM52" i="5" s="1"/>
  <c r="DM58" i="5" s="1"/>
  <c r="FK47" i="5"/>
  <c r="EV47" i="5"/>
  <c r="DE47" i="5"/>
  <c r="CQ47" i="5"/>
  <c r="K47" i="5"/>
  <c r="DZ47" i="5"/>
  <c r="GH47" i="5"/>
  <c r="BF47" i="5"/>
  <c r="EB47" i="5"/>
  <c r="CF47" i="5"/>
  <c r="FE47" i="5"/>
  <c r="AD47" i="5"/>
  <c r="CH47" i="5"/>
  <c r="DU47" i="5"/>
  <c r="GM47" i="5"/>
  <c r="DK47" i="5"/>
  <c r="DL51" i="5" s="1"/>
  <c r="DL52" i="5" s="1"/>
  <c r="DL58" i="5" s="1"/>
  <c r="L47" i="5"/>
  <c r="CW47" i="5"/>
  <c r="EE47" i="5"/>
  <c r="DN47" i="5"/>
  <c r="ER47" i="5"/>
  <c r="GS47" i="5"/>
  <c r="P47" i="5"/>
  <c r="BO47" i="5"/>
  <c r="ET47" i="5"/>
  <c r="GJ47" i="5"/>
  <c r="BM47" i="5"/>
  <c r="EP47" i="5"/>
  <c r="EQ51" i="5" s="1"/>
  <c r="EQ52" i="5" s="1"/>
  <c r="EQ58" i="5" s="1"/>
  <c r="BN47" i="5"/>
  <c r="EA47" i="5"/>
  <c r="G47" i="5"/>
  <c r="DH47" i="5"/>
  <c r="DH51" i="5" s="1"/>
  <c r="DH52" i="5" s="1"/>
  <c r="DH58" i="5" s="1"/>
  <c r="FN47" i="5"/>
  <c r="AB47" i="5"/>
  <c r="AC51" i="5" s="1"/>
  <c r="AC52" i="5" s="1"/>
  <c r="AC58" i="5" s="1"/>
  <c r="EU47" i="5"/>
  <c r="BD47" i="5"/>
  <c r="AY47" i="5"/>
  <c r="CU47" i="5"/>
  <c r="FG47" i="5"/>
  <c r="AX47" i="5"/>
  <c r="CB47" i="5"/>
  <c r="CC51" i="5" s="1"/>
  <c r="CC52" i="5" s="1"/>
  <c r="CC58" i="5" s="1"/>
  <c r="O51" i="5"/>
  <c r="O52" i="5" s="1"/>
  <c r="O58" i="5" s="1"/>
  <c r="BW47" i="5"/>
  <c r="GF47" i="5"/>
  <c r="DO47" i="5"/>
  <c r="EY47" i="5"/>
  <c r="BC47" i="5"/>
  <c r="DQ47" i="5"/>
  <c r="BS47" i="5"/>
  <c r="F47" i="5"/>
  <c r="F51" i="5" s="1"/>
  <c r="F52" i="5" s="1"/>
  <c r="F58" i="5" s="1"/>
  <c r="F85" i="5" s="1"/>
  <c r="F86" i="5" s="1"/>
  <c r="CA47" i="5"/>
  <c r="DF47" i="5"/>
  <c r="BV47" i="5"/>
  <c r="AH47" i="5"/>
  <c r="FF47" i="5"/>
  <c r="GB47" i="5"/>
  <c r="BI47" i="5"/>
  <c r="FD47" i="5"/>
  <c r="H47" i="5"/>
  <c r="H51" i="5" s="1"/>
  <c r="H52" i="5" s="1"/>
  <c r="H58" i="5" s="1"/>
  <c r="H85" i="5" s="1"/>
  <c r="H86" i="5" s="1"/>
  <c r="AQ47" i="5"/>
  <c r="AI47" i="5"/>
  <c r="BJ47" i="5"/>
  <c r="ED47" i="5"/>
  <c r="ED51" i="5" s="1"/>
  <c r="ED52" i="5" s="1"/>
  <c r="ED58" i="5" s="1"/>
  <c r="EH47" i="5"/>
  <c r="I47" i="5"/>
  <c r="AO47" i="5"/>
  <c r="AO51" i="5" s="1"/>
  <c r="AO52" i="5" s="1"/>
  <c r="AO58" i="5" s="1"/>
  <c r="BT47" i="5"/>
  <c r="BY47" i="5"/>
  <c r="FO47" i="5"/>
  <c r="GN47" i="5"/>
  <c r="DP47" i="5"/>
  <c r="DR47" i="5"/>
  <c r="CR47" i="5"/>
  <c r="CR51" i="5" s="1"/>
  <c r="CR52" i="5" s="1"/>
  <c r="CR58" i="5" s="1"/>
  <c r="X47" i="5"/>
  <c r="AP47" i="5"/>
  <c r="AU47" i="5"/>
  <c r="AT47" i="5"/>
  <c r="GG47" i="5"/>
  <c r="AS47" i="5"/>
  <c r="AC47" i="5"/>
  <c r="AD51" i="5" s="1"/>
  <c r="AD52" i="5" s="1"/>
  <c r="AD58" i="5" s="1"/>
  <c r="DX47" i="5"/>
  <c r="DJ47" i="5"/>
  <c r="DJ51" i="5" s="1"/>
  <c r="DJ52" i="5" s="1"/>
  <c r="DJ58" i="5" s="1"/>
  <c r="V47" i="5"/>
  <c r="DL47" i="5"/>
  <c r="GK47" i="5"/>
  <c r="AN47" i="5"/>
  <c r="AM47" i="5"/>
  <c r="DB47" i="5"/>
  <c r="CO47" i="5"/>
  <c r="FC47" i="5"/>
  <c r="FC51" i="5" s="1"/>
  <c r="FC52" i="5" s="1"/>
  <c r="FC58" i="5" s="1"/>
  <c r="CP47" i="5"/>
  <c r="Z47" i="5"/>
  <c r="GA47" i="5"/>
  <c r="CS47" i="5"/>
  <c r="BG47" i="5"/>
  <c r="DV47" i="5"/>
  <c r="AE47" i="5"/>
  <c r="AE51" i="5" s="1"/>
  <c r="AE52" i="5" s="1"/>
  <c r="AE58" i="5" s="1"/>
  <c r="DT47" i="5"/>
  <c r="BQ47" i="5"/>
  <c r="CT47" i="5"/>
  <c r="FJ47" i="5"/>
  <c r="GC47" i="5"/>
  <c r="EO47" i="5"/>
  <c r="BK47" i="5"/>
  <c r="BL51" i="5" s="1"/>
  <c r="BL52" i="5" s="1"/>
  <c r="BL58" i="5" s="1"/>
  <c r="EI47" i="5"/>
  <c r="U47" i="5"/>
  <c r="FM47" i="5"/>
  <c r="GP47" i="5"/>
  <c r="R47" i="5"/>
  <c r="W47" i="5"/>
  <c r="BH47" i="5"/>
  <c r="FT47" i="5"/>
  <c r="FT51" i="5" s="1"/>
  <c r="FT52" i="5" s="1"/>
  <c r="FT58" i="5" s="1"/>
  <c r="BA47" i="5"/>
  <c r="AZ47" i="5"/>
  <c r="BX47" i="5"/>
  <c r="BU47" i="5"/>
  <c r="AJ47" i="5"/>
  <c r="BP47" i="5"/>
  <c r="J47" i="5"/>
  <c r="CV47" i="5"/>
  <c r="FA47" i="5"/>
  <c r="Y47" i="5"/>
  <c r="Y51" i="5" s="1"/>
  <c r="Y52" i="5" s="1"/>
  <c r="Y58" i="5" s="1"/>
  <c r="GE47" i="5"/>
  <c r="CD47" i="5"/>
  <c r="FW47" i="5"/>
  <c r="AR47" i="5"/>
  <c r="GL47" i="5"/>
  <c r="O47" i="5"/>
  <c r="FX47" i="5"/>
  <c r="FX51" i="5" s="1"/>
  <c r="FX52" i="5" s="1"/>
  <c r="FX58" i="5" s="1"/>
  <c r="DD47" i="5"/>
  <c r="DD51" i="5" s="1"/>
  <c r="DD52" i="5" s="1"/>
  <c r="DD58" i="5" s="1"/>
  <c r="FQ47" i="5"/>
  <c r="GQ47" i="5"/>
  <c r="GQ51" i="5" s="1"/>
  <c r="GQ52" i="5" s="1"/>
  <c r="GQ58" i="5" s="1"/>
  <c r="CE47" i="5"/>
  <c r="EW47" i="5"/>
  <c r="CY47" i="5"/>
  <c r="BZ47" i="5"/>
  <c r="BE47" i="5"/>
  <c r="BF51" i="5" s="1"/>
  <c r="BF52" i="5" s="1"/>
  <c r="BF58" i="5" s="1"/>
  <c r="FZ47" i="5"/>
  <c r="GI47" i="5"/>
  <c r="GI51" i="5" s="1"/>
  <c r="GI52" i="5" s="1"/>
  <c r="GI58" i="5" s="1"/>
  <c r="ES47" i="5"/>
  <c r="AV47" i="5"/>
  <c r="DS47" i="5"/>
  <c r="EZ47" i="5"/>
  <c r="S47" i="5"/>
  <c r="DY47" i="5"/>
  <c r="DY51" i="5" s="1"/>
  <c r="DY52" i="5" s="1"/>
  <c r="DY58" i="5" s="1"/>
  <c r="T47" i="5"/>
  <c r="T51" i="5" s="1"/>
  <c r="T52" i="5" s="1"/>
  <c r="T58" i="5" s="1"/>
  <c r="GR47" i="5"/>
  <c r="GR51" i="5" s="1"/>
  <c r="GR52" i="5" s="1"/>
  <c r="GR58" i="5" s="1"/>
  <c r="BR47" i="5"/>
  <c r="EN47" i="5"/>
  <c r="CI47" i="5"/>
  <c r="CI51" i="5" s="1"/>
  <c r="CI52" i="5" s="1"/>
  <c r="CI58" i="5" s="1"/>
  <c r="FU47" i="5"/>
  <c r="CZ47" i="5"/>
  <c r="CL47" i="5"/>
  <c r="EJ47" i="5"/>
  <c r="EJ51" i="5" s="1"/>
  <c r="EJ52" i="5" s="1"/>
  <c r="EJ58" i="5" s="1"/>
  <c r="CG47" i="5"/>
  <c r="FY47" i="5"/>
  <c r="GO47" i="5"/>
  <c r="AK47" i="5"/>
  <c r="AK51" i="5" s="1"/>
  <c r="AK52" i="5" s="1"/>
  <c r="AK58" i="5" s="1"/>
  <c r="AK59" i="5" s="1"/>
  <c r="AK70" i="5" s="1"/>
  <c r="CJ47" i="5"/>
  <c r="FV47" i="5"/>
  <c r="CK47" i="5"/>
  <c r="BB47" i="5"/>
  <c r="BB51" i="5" s="1"/>
  <c r="BB52" i="5" s="1"/>
  <c r="BB58" i="5" s="1"/>
  <c r="BB85" i="5" s="1"/>
  <c r="BB86" i="5" s="1"/>
  <c r="FL47" i="5"/>
  <c r="AG47" i="5"/>
  <c r="FR47" i="5"/>
  <c r="DW47" i="5"/>
  <c r="AW47" i="5"/>
  <c r="DG51" i="5"/>
  <c r="DG52" i="5" s="1"/>
  <c r="DG58" i="5" s="1"/>
  <c r="L51" i="5"/>
  <c r="L52" i="5" s="1"/>
  <c r="L58" i="5" s="1"/>
  <c r="DN51" i="5"/>
  <c r="DN52" i="5" s="1"/>
  <c r="DN58" i="5" s="1"/>
  <c r="FP51" i="5"/>
  <c r="FP52" i="5" s="1"/>
  <c r="FP58" i="5" s="1"/>
  <c r="CE51" i="5"/>
  <c r="CE52" i="5" s="1"/>
  <c r="CE58" i="5" s="1"/>
  <c r="BD51" i="5" l="1"/>
  <c r="BD52" i="5" s="1"/>
  <c r="BD58" i="5" s="1"/>
  <c r="DI51" i="5"/>
  <c r="DI52" i="5" s="1"/>
  <c r="DI58" i="5" s="1"/>
  <c r="FD51" i="5"/>
  <c r="FD52" i="5" s="1"/>
  <c r="FD58" i="5" s="1"/>
  <c r="G39" i="20" s="1"/>
  <c r="P51" i="5"/>
  <c r="P52" i="5" s="1"/>
  <c r="P58" i="5" s="1"/>
  <c r="P85" i="5" s="1"/>
  <c r="P86" i="5" s="1"/>
  <c r="DW51" i="5"/>
  <c r="DW52" i="5" s="1"/>
  <c r="DW58" i="5" s="1"/>
  <c r="EW51" i="5"/>
  <c r="EW52" i="5" s="1"/>
  <c r="EW58" i="5" s="1"/>
  <c r="CS51" i="5"/>
  <c r="CS52" i="5" s="1"/>
  <c r="CS58" i="5" s="1"/>
  <c r="CS59" i="5" s="1"/>
  <c r="CS70" i="5" s="1"/>
  <c r="BJ51" i="5"/>
  <c r="BJ52" i="5" s="1"/>
  <c r="BJ58" i="5" s="1"/>
  <c r="BJ85" i="5" s="1"/>
  <c r="BJ86" i="5" s="1"/>
  <c r="CU51" i="5"/>
  <c r="CU52" i="5" s="1"/>
  <c r="CU58" i="5" s="1"/>
  <c r="CU59" i="5" s="1"/>
  <c r="CU70" i="5" s="1"/>
  <c r="EB51" i="5"/>
  <c r="EB52" i="5" s="1"/>
  <c r="EB58" i="5" s="1"/>
  <c r="DZ51" i="5"/>
  <c r="DZ52" i="5" s="1"/>
  <c r="DZ58" i="5" s="1"/>
  <c r="DZ85" i="5" s="1"/>
  <c r="DZ86" i="5" s="1"/>
  <c r="AF51" i="5"/>
  <c r="AF52" i="5" s="1"/>
  <c r="AF58" i="5" s="1"/>
  <c r="DC51" i="5"/>
  <c r="DC52" i="5" s="1"/>
  <c r="DC58" i="5" s="1"/>
  <c r="DC59" i="5" s="1"/>
  <c r="FU51" i="5"/>
  <c r="FU52" i="5" s="1"/>
  <c r="FU58" i="5" s="1"/>
  <c r="BG51" i="5"/>
  <c r="BG52" i="5" s="1"/>
  <c r="BG58" i="5" s="1"/>
  <c r="BG85" i="5" s="1"/>
  <c r="BG86" i="5" s="1"/>
  <c r="FF51" i="5"/>
  <c r="FF52" i="5" s="1"/>
  <c r="FF58" i="5" s="1"/>
  <c r="FF85" i="5" s="1"/>
  <c r="FF86" i="5" s="1"/>
  <c r="DS51" i="5"/>
  <c r="DS52" i="5" s="1"/>
  <c r="DS58" i="5" s="1"/>
  <c r="DS59" i="5" s="1"/>
  <c r="FS51" i="5"/>
  <c r="FS52" i="5" s="1"/>
  <c r="FS58" i="5" s="1"/>
  <c r="FS85" i="5" s="1"/>
  <c r="FS86" i="5" s="1"/>
  <c r="AV51" i="5"/>
  <c r="AV52" i="5" s="1"/>
  <c r="AV58" i="5" s="1"/>
  <c r="AV59" i="5" s="1"/>
  <c r="FK51" i="5"/>
  <c r="FK52" i="5" s="1"/>
  <c r="FK58" i="5" s="1"/>
  <c r="GB51" i="5"/>
  <c r="GB52" i="5" s="1"/>
  <c r="GB58" i="5" s="1"/>
  <c r="G63" i="20" s="1"/>
  <c r="FO51" i="5"/>
  <c r="FO52" i="5" s="1"/>
  <c r="FO58" i="5" s="1"/>
  <c r="BV51" i="5"/>
  <c r="BV52" i="5" s="1"/>
  <c r="BV58" i="5" s="1"/>
  <c r="BV59" i="5" s="1"/>
  <c r="BV70" i="5" s="1"/>
  <c r="DO51" i="5"/>
  <c r="DO52" i="5" s="1"/>
  <c r="DO58" i="5" s="1"/>
  <c r="DO59" i="5" s="1"/>
  <c r="CD51" i="5"/>
  <c r="CD52" i="5" s="1"/>
  <c r="CD58" i="5" s="1"/>
  <c r="BT51" i="5"/>
  <c r="BT52" i="5" s="1"/>
  <c r="BT58" i="5" s="1"/>
  <c r="BT59" i="5" s="1"/>
  <c r="BT70" i="5" s="1"/>
  <c r="BW51" i="5"/>
  <c r="BW52" i="5" s="1"/>
  <c r="BW58" i="5" s="1"/>
  <c r="BW59" i="5" s="1"/>
  <c r="BW70" i="5" s="1"/>
  <c r="EU51" i="5"/>
  <c r="EU52" i="5" s="1"/>
  <c r="EU58" i="5" s="1"/>
  <c r="EU85" i="5" s="1"/>
  <c r="EU86" i="5" s="1"/>
  <c r="G51" i="5"/>
  <c r="G52" i="5" s="1"/>
  <c r="G58" i="5" s="1"/>
  <c r="G85" i="5" s="1"/>
  <c r="G86" i="5" s="1"/>
  <c r="BN51" i="5"/>
  <c r="BN52" i="5" s="1"/>
  <c r="BN58" i="5" s="1"/>
  <c r="BN59" i="5" s="1"/>
  <c r="AW51" i="5"/>
  <c r="AW52" i="5" s="1"/>
  <c r="AW58" i="5" s="1"/>
  <c r="AW59" i="5" s="1"/>
  <c r="AW70" i="5" s="1"/>
  <c r="FL51" i="5"/>
  <c r="FL52" i="5" s="1"/>
  <c r="FL58" i="5" s="1"/>
  <c r="G47" i="20" s="1"/>
  <c r="CJ51" i="5"/>
  <c r="CJ52" i="5" s="1"/>
  <c r="CJ58" i="5" s="1"/>
  <c r="CJ85" i="5" s="1"/>
  <c r="CJ86" i="5" s="1"/>
  <c r="EZ51" i="5"/>
  <c r="EZ52" i="5" s="1"/>
  <c r="EZ58" i="5" s="1"/>
  <c r="G35" i="20" s="1"/>
  <c r="FQ51" i="5"/>
  <c r="FQ52" i="5" s="1"/>
  <c r="FQ58" i="5" s="1"/>
  <c r="FQ85" i="5" s="1"/>
  <c r="FQ86" i="5" s="1"/>
  <c r="GL51" i="5"/>
  <c r="GL52" i="5" s="1"/>
  <c r="GL58" i="5" s="1"/>
  <c r="GL85" i="5" s="1"/>
  <c r="GL86" i="5" s="1"/>
  <c r="K51" i="5"/>
  <c r="K52" i="5" s="1"/>
  <c r="K58" i="5" s="1"/>
  <c r="K59" i="5" s="1"/>
  <c r="K70" i="5" s="1"/>
  <c r="BY51" i="5"/>
  <c r="BY52" i="5" s="1"/>
  <c r="BY58" i="5" s="1"/>
  <c r="BY59" i="5" s="1"/>
  <c r="BY70" i="5" s="1"/>
  <c r="BI51" i="5"/>
  <c r="BI52" i="5" s="1"/>
  <c r="BI58" i="5" s="1"/>
  <c r="BI59" i="5" s="1"/>
  <c r="EO51" i="5"/>
  <c r="EO52" i="5" s="1"/>
  <c r="EO58" i="5" s="1"/>
  <c r="EO59" i="5" s="1"/>
  <c r="BQ51" i="5"/>
  <c r="BQ52" i="5" s="1"/>
  <c r="BQ58" i="5" s="1"/>
  <c r="BQ59" i="5" s="1"/>
  <c r="BQ70" i="5" s="1"/>
  <c r="AM51" i="5"/>
  <c r="AM52" i="5" s="1"/>
  <c r="AM58" i="5" s="1"/>
  <c r="AM59" i="5" s="1"/>
  <c r="AM70" i="5" s="1"/>
  <c r="V51" i="5"/>
  <c r="V52" i="5" s="1"/>
  <c r="V58" i="5" s="1"/>
  <c r="V85" i="5" s="1"/>
  <c r="V86" i="5" s="1"/>
  <c r="AS51" i="5"/>
  <c r="AS52" i="5" s="1"/>
  <c r="AS58" i="5" s="1"/>
  <c r="AS85" i="5" s="1"/>
  <c r="AS86" i="5" s="1"/>
  <c r="AP51" i="5"/>
  <c r="AP52" i="5" s="1"/>
  <c r="AP58" i="5" s="1"/>
  <c r="AP59" i="5" s="1"/>
  <c r="AP70" i="5" s="1"/>
  <c r="FE51" i="5"/>
  <c r="FE52" i="5" s="1"/>
  <c r="FE58" i="5" s="1"/>
  <c r="FE59" i="5" s="1"/>
  <c r="GH51" i="5"/>
  <c r="GH52" i="5" s="1"/>
  <c r="GH58" i="5" s="1"/>
  <c r="GH59" i="5" s="1"/>
  <c r="DE51" i="5"/>
  <c r="DE52" i="5" s="1"/>
  <c r="DE58" i="5" s="1"/>
  <c r="DE59" i="5" s="1"/>
  <c r="DE70" i="5" s="1"/>
  <c r="EX51" i="5"/>
  <c r="EX52" i="5" s="1"/>
  <c r="EX58" i="5" s="1"/>
  <c r="EC51" i="5"/>
  <c r="EC52" i="5" s="1"/>
  <c r="EC58" i="5" s="1"/>
  <c r="CM51" i="5"/>
  <c r="CM52" i="5" s="1"/>
  <c r="CM58" i="5" s="1"/>
  <c r="CM59" i="5" s="1"/>
  <c r="CM70" i="5" s="1"/>
  <c r="EL51" i="5"/>
  <c r="EL52" i="5" s="1"/>
  <c r="EL58" i="5" s="1"/>
  <c r="EL59" i="5" s="1"/>
  <c r="AG51" i="5"/>
  <c r="AG52" i="5" s="1"/>
  <c r="AG58" i="5" s="1"/>
  <c r="AG59" i="5" s="1"/>
  <c r="AG70" i="5" s="1"/>
  <c r="FW51" i="5"/>
  <c r="FW52" i="5" s="1"/>
  <c r="FW58" i="5" s="1"/>
  <c r="FW85" i="5" s="1"/>
  <c r="FW86" i="5" s="1"/>
  <c r="FY51" i="5"/>
  <c r="FY52" i="5" s="1"/>
  <c r="FY58" i="5" s="1"/>
  <c r="FY85" i="5" s="1"/>
  <c r="FY86" i="5" s="1"/>
  <c r="ES51" i="5"/>
  <c r="ES52" i="5" s="1"/>
  <c r="ES58" i="5" s="1"/>
  <c r="ES85" i="5" s="1"/>
  <c r="ES86" i="5" s="1"/>
  <c r="BZ51" i="5"/>
  <c r="BZ52" i="5" s="1"/>
  <c r="BZ58" i="5" s="1"/>
  <c r="BZ59" i="5" s="1"/>
  <c r="BZ70" i="5" s="1"/>
  <c r="FZ51" i="5"/>
  <c r="FZ52" i="5" s="1"/>
  <c r="FZ58" i="5" s="1"/>
  <c r="FZ59" i="5" s="1"/>
  <c r="AH51" i="5"/>
  <c r="AH52" i="5" s="1"/>
  <c r="AH58" i="5" s="1"/>
  <c r="AH85" i="5" s="1"/>
  <c r="AH86" i="5" s="1"/>
  <c r="ET51" i="5"/>
  <c r="ET52" i="5" s="1"/>
  <c r="ET58" i="5" s="1"/>
  <c r="G29" i="20" s="1"/>
  <c r="AR51" i="5"/>
  <c r="AR52" i="5" s="1"/>
  <c r="AR58" i="5" s="1"/>
  <c r="AR85" i="5" s="1"/>
  <c r="AR86" i="5" s="1"/>
  <c r="BP51" i="5"/>
  <c r="BP52" i="5" s="1"/>
  <c r="BP58" i="5" s="1"/>
  <c r="BP59" i="5" s="1"/>
  <c r="AZ51" i="5"/>
  <c r="AZ52" i="5" s="1"/>
  <c r="AZ58" i="5" s="1"/>
  <c r="AZ59" i="5" s="1"/>
  <c r="GC51" i="5"/>
  <c r="GC52" i="5" s="1"/>
  <c r="GC58" i="5" s="1"/>
  <c r="GG51" i="5"/>
  <c r="GG52" i="5" s="1"/>
  <c r="GG58" i="5" s="1"/>
  <c r="GG85" i="5" s="1"/>
  <c r="GG86" i="5" s="1"/>
  <c r="CW51" i="5"/>
  <c r="CW52" i="5" s="1"/>
  <c r="CW58" i="5" s="1"/>
  <c r="CF51" i="5"/>
  <c r="CF52" i="5" s="1"/>
  <c r="CF58" i="5" s="1"/>
  <c r="CF85" i="5" s="1"/>
  <c r="CF86" i="5" s="1"/>
  <c r="M51" i="5"/>
  <c r="M52" i="5" s="1"/>
  <c r="M58" i="5" s="1"/>
  <c r="M59" i="5" s="1"/>
  <c r="P67" i="5" s="1"/>
  <c r="P69" i="5" s="1"/>
  <c r="EG51" i="5"/>
  <c r="EG52" i="5" s="1"/>
  <c r="EG58" i="5" s="1"/>
  <c r="EG59" i="5" s="1"/>
  <c r="EA51" i="5"/>
  <c r="EA52" i="5" s="1"/>
  <c r="EA58" i="5" s="1"/>
  <c r="BE51" i="5"/>
  <c r="BE52" i="5" s="1"/>
  <c r="BE58" i="5" s="1"/>
  <c r="BE85" i="5" s="1"/>
  <c r="BE86" i="5" s="1"/>
  <c r="AJ51" i="5"/>
  <c r="AJ52" i="5" s="1"/>
  <c r="AJ58" i="5" s="1"/>
  <c r="AJ85" i="5" s="1"/>
  <c r="AJ86" i="5" s="1"/>
  <c r="S51" i="5"/>
  <c r="S52" i="5" s="1"/>
  <c r="S58" i="5" s="1"/>
  <c r="S59" i="5" s="1"/>
  <c r="S70" i="5" s="1"/>
  <c r="EI51" i="5"/>
  <c r="EI52" i="5" s="1"/>
  <c r="EI58" i="5" s="1"/>
  <c r="AU51" i="5"/>
  <c r="AU52" i="5" s="1"/>
  <c r="AU58" i="5" s="1"/>
  <c r="AU59" i="5" s="1"/>
  <c r="AU70" i="5" s="1"/>
  <c r="DR51" i="5"/>
  <c r="DR52" i="5" s="1"/>
  <c r="DR58" i="5" s="1"/>
  <c r="DR59" i="5" s="1"/>
  <c r="DR70" i="5" s="1"/>
  <c r="G22" i="20"/>
  <c r="GD51" i="5"/>
  <c r="GD52" i="5" s="1"/>
  <c r="GD58" i="5" s="1"/>
  <c r="FJ51" i="5"/>
  <c r="FJ52" i="5" s="1"/>
  <c r="FJ58" i="5" s="1"/>
  <c r="G45" i="20" s="1"/>
  <c r="N51" i="5"/>
  <c r="N52" i="5" s="1"/>
  <c r="N58" i="5" s="1"/>
  <c r="N85" i="5" s="1"/>
  <c r="N86" i="5" s="1"/>
  <c r="FM51" i="5"/>
  <c r="FM52" i="5" s="1"/>
  <c r="FM58" i="5" s="1"/>
  <c r="FM85" i="5" s="1"/>
  <c r="FM86" i="5" s="1"/>
  <c r="DT51" i="5"/>
  <c r="DT52" i="5" s="1"/>
  <c r="DT58" i="5" s="1"/>
  <c r="DU51" i="5"/>
  <c r="DU52" i="5" s="1"/>
  <c r="DU58" i="5" s="1"/>
  <c r="DU59" i="5" s="1"/>
  <c r="AL51" i="5"/>
  <c r="AL52" i="5" s="1"/>
  <c r="AL58" i="5" s="1"/>
  <c r="AL59" i="5" s="1"/>
  <c r="AL70" i="5" s="1"/>
  <c r="BX51" i="5"/>
  <c r="BX52" i="5" s="1"/>
  <c r="BX58" i="5" s="1"/>
  <c r="BX85" i="5" s="1"/>
  <c r="BX86" i="5" s="1"/>
  <c r="BS51" i="5"/>
  <c r="BS52" i="5" s="1"/>
  <c r="BS58" i="5" s="1"/>
  <c r="BS85" i="5" s="1"/>
  <c r="BS86" i="5" s="1"/>
  <c r="AY51" i="5"/>
  <c r="AY52" i="5" s="1"/>
  <c r="AY58" i="5" s="1"/>
  <c r="DX51" i="5"/>
  <c r="DX52" i="5" s="1"/>
  <c r="DX58" i="5" s="1"/>
  <c r="DX59" i="5" s="1"/>
  <c r="U51" i="5"/>
  <c r="U52" i="5" s="1"/>
  <c r="U58" i="5" s="1"/>
  <c r="U59" i="5" s="1"/>
  <c r="X51" i="5"/>
  <c r="X52" i="5" s="1"/>
  <c r="X58" i="5" s="1"/>
  <c r="X59" i="5" s="1"/>
  <c r="DK51" i="5"/>
  <c r="DK52" i="5" s="1"/>
  <c r="DK58" i="5" s="1"/>
  <c r="DK85" i="5" s="1"/>
  <c r="DK86" i="5" s="1"/>
  <c r="EN51" i="5"/>
  <c r="EN52" i="5" s="1"/>
  <c r="EN58" i="5" s="1"/>
  <c r="EN85" i="5" s="1"/>
  <c r="EN86" i="5" s="1"/>
  <c r="GA51" i="5"/>
  <c r="GA52" i="5" s="1"/>
  <c r="GA58" i="5" s="1"/>
  <c r="GA85" i="5" s="1"/>
  <c r="GA86" i="5" s="1"/>
  <c r="EH51" i="5"/>
  <c r="EH52" i="5" s="1"/>
  <c r="EH58" i="5" s="1"/>
  <c r="BK51" i="5"/>
  <c r="BK52" i="5" s="1"/>
  <c r="BK58" i="5" s="1"/>
  <c r="BK59" i="5" s="1"/>
  <c r="Z51" i="5"/>
  <c r="Z52" i="5" s="1"/>
  <c r="Z58" i="5" s="1"/>
  <c r="Z59" i="5" s="1"/>
  <c r="Z70" i="5" s="1"/>
  <c r="CV51" i="5"/>
  <c r="CV52" i="5" s="1"/>
  <c r="CV58" i="5" s="1"/>
  <c r="CV59" i="5" s="1"/>
  <c r="CV70" i="5" s="1"/>
  <c r="GP51" i="5"/>
  <c r="GP52" i="5" s="1"/>
  <c r="GP58" i="5" s="1"/>
  <c r="GP59" i="5" s="1"/>
  <c r="GS67" i="5" s="1"/>
  <c r="GS69" i="5" s="1"/>
  <c r="DV51" i="5"/>
  <c r="DV52" i="5" s="1"/>
  <c r="DV58" i="5" s="1"/>
  <c r="FU59" i="5"/>
  <c r="G56" i="20"/>
  <c r="CZ51" i="5"/>
  <c r="CZ52" i="5" s="1"/>
  <c r="CZ58" i="5" s="1"/>
  <c r="CZ59" i="5" s="1"/>
  <c r="CZ70" i="5" s="1"/>
  <c r="CY51" i="5"/>
  <c r="CY52" i="5" s="1"/>
  <c r="CY58" i="5" s="1"/>
  <c r="CY85" i="5" s="1"/>
  <c r="CY86" i="5" s="1"/>
  <c r="GF51" i="5"/>
  <c r="GF52" i="5" s="1"/>
  <c r="GF58" i="5" s="1"/>
  <c r="GE51" i="5"/>
  <c r="GE52" i="5" s="1"/>
  <c r="GE58" i="5" s="1"/>
  <c r="CQ51" i="5"/>
  <c r="CQ52" i="5" s="1"/>
  <c r="CQ58" i="5" s="1"/>
  <c r="CQ59" i="5" s="1"/>
  <c r="CQ70" i="5" s="1"/>
  <c r="CP51" i="5"/>
  <c r="CP52" i="5" s="1"/>
  <c r="CP58" i="5" s="1"/>
  <c r="CP59" i="5" s="1"/>
  <c r="CP70" i="5" s="1"/>
  <c r="GM51" i="5"/>
  <c r="GM52" i="5" s="1"/>
  <c r="GM58" i="5" s="1"/>
  <c r="DA51" i="5"/>
  <c r="DA52" i="5" s="1"/>
  <c r="DA58" i="5" s="1"/>
  <c r="DA59" i="5" s="1"/>
  <c r="DA70" i="5" s="1"/>
  <c r="DB51" i="5"/>
  <c r="DB52" i="5" s="1"/>
  <c r="DB58" i="5" s="1"/>
  <c r="DB85" i="5" s="1"/>
  <c r="DB86" i="5" s="1"/>
  <c r="EY51" i="5"/>
  <c r="EY52" i="5" s="1"/>
  <c r="EY58" i="5" s="1"/>
  <c r="EY59" i="5" s="1"/>
  <c r="GS51" i="5"/>
  <c r="GS52" i="5" s="1"/>
  <c r="GS58" i="5" s="1"/>
  <c r="GS59" i="5" s="1"/>
  <c r="GS70" i="5" s="1"/>
  <c r="EV51" i="5"/>
  <c r="EV52" i="5" s="1"/>
  <c r="EV58" i="5" s="1"/>
  <c r="EV85" i="5" s="1"/>
  <c r="EV86" i="5" s="1"/>
  <c r="I51" i="5"/>
  <c r="I52" i="5" s="1"/>
  <c r="I58" i="5" s="1"/>
  <c r="I85" i="5" s="1"/>
  <c r="I86" i="5" s="1"/>
  <c r="FN51" i="5"/>
  <c r="FN52" i="5" s="1"/>
  <c r="FN58" i="5" s="1"/>
  <c r="BC51" i="5"/>
  <c r="BC52" i="5" s="1"/>
  <c r="BC58" i="5" s="1"/>
  <c r="BC59" i="5" s="1"/>
  <c r="FV51" i="5"/>
  <c r="FV52" i="5" s="1"/>
  <c r="FV58" i="5" s="1"/>
  <c r="FV59" i="5" s="1"/>
  <c r="BR51" i="5"/>
  <c r="BR52" i="5" s="1"/>
  <c r="BR58" i="5" s="1"/>
  <c r="BR85" i="5" s="1"/>
  <c r="BR86" i="5" s="1"/>
  <c r="AQ51" i="5"/>
  <c r="AQ52" i="5" s="1"/>
  <c r="AQ58" i="5" s="1"/>
  <c r="AQ59" i="5" s="1"/>
  <c r="AQ70" i="5" s="1"/>
  <c r="AX51" i="5"/>
  <c r="AX52" i="5" s="1"/>
  <c r="AX58" i="5" s="1"/>
  <c r="AX59" i="5" s="1"/>
  <c r="CH51" i="5"/>
  <c r="CH52" i="5" s="1"/>
  <c r="CH58" i="5" s="1"/>
  <c r="CH59" i="5" s="1"/>
  <c r="CH70" i="5" s="1"/>
  <c r="CG51" i="5"/>
  <c r="CG52" i="5" s="1"/>
  <c r="CG58" i="5" s="1"/>
  <c r="CG85" i="5" s="1"/>
  <c r="CG86" i="5" s="1"/>
  <c r="DQ51" i="5"/>
  <c r="DQ52" i="5" s="1"/>
  <c r="DQ58" i="5" s="1"/>
  <c r="DQ59" i="5" s="1"/>
  <c r="DQ70" i="5" s="1"/>
  <c r="DP51" i="5"/>
  <c r="DP52" i="5" s="1"/>
  <c r="DP58" i="5" s="1"/>
  <c r="DP59" i="5" s="1"/>
  <c r="DP70" i="5" s="1"/>
  <c r="CA51" i="5"/>
  <c r="CA52" i="5" s="1"/>
  <c r="CA58" i="5" s="1"/>
  <c r="CA85" i="5" s="1"/>
  <c r="CA86" i="5" s="1"/>
  <c r="CB51" i="5"/>
  <c r="CB52" i="5" s="1"/>
  <c r="CB58" i="5" s="1"/>
  <c r="CB59" i="5" s="1"/>
  <c r="CB70" i="5" s="1"/>
  <c r="FG51" i="5"/>
  <c r="FG52" i="5" s="1"/>
  <c r="FG58" i="5" s="1"/>
  <c r="FG59" i="5" s="1"/>
  <c r="FH51" i="5"/>
  <c r="FH52" i="5" s="1"/>
  <c r="FH58" i="5" s="1"/>
  <c r="J51" i="5"/>
  <c r="J52" i="5" s="1"/>
  <c r="J58" i="5" s="1"/>
  <c r="J59" i="5" s="1"/>
  <c r="M67" i="5" s="1"/>
  <c r="M69" i="5" s="1"/>
  <c r="EE51" i="5"/>
  <c r="EE52" i="5" s="1"/>
  <c r="EE58" i="5" s="1"/>
  <c r="EF51" i="5"/>
  <c r="EF52" i="5" s="1"/>
  <c r="EF58" i="5" s="1"/>
  <c r="AA51" i="5"/>
  <c r="AA52" i="5" s="1"/>
  <c r="AA58" i="5" s="1"/>
  <c r="AA85" i="5" s="1"/>
  <c r="AA86" i="5" s="1"/>
  <c r="AB51" i="5"/>
  <c r="AB52" i="5" s="1"/>
  <c r="AB58" i="5" s="1"/>
  <c r="AB59" i="5" s="1"/>
  <c r="AB70" i="5" s="1"/>
  <c r="CN51" i="5"/>
  <c r="CN52" i="5" s="1"/>
  <c r="CN58" i="5" s="1"/>
  <c r="CN59" i="5" s="1"/>
  <c r="CN70" i="5" s="1"/>
  <c r="BM51" i="5"/>
  <c r="BM52" i="5" s="1"/>
  <c r="BM58" i="5" s="1"/>
  <c r="BM59" i="5" s="1"/>
  <c r="BM70" i="5" s="1"/>
  <c r="W51" i="5"/>
  <c r="W52" i="5" s="1"/>
  <c r="W58" i="5" s="1"/>
  <c r="W59" i="5" s="1"/>
  <c r="W70" i="5" s="1"/>
  <c r="GJ51" i="5"/>
  <c r="GJ52" i="5" s="1"/>
  <c r="GJ58" i="5" s="1"/>
  <c r="G71" i="20" s="1"/>
  <c r="Q51" i="5"/>
  <c r="Q52" i="5" s="1"/>
  <c r="Q58" i="5" s="1"/>
  <c r="Q85" i="5" s="1"/>
  <c r="Q86" i="5" s="1"/>
  <c r="CO51" i="5"/>
  <c r="CO52" i="5" s="1"/>
  <c r="CO58" i="5" s="1"/>
  <c r="CO59" i="5" s="1"/>
  <c r="CO70" i="5" s="1"/>
  <c r="CK51" i="5"/>
  <c r="CK52" i="5" s="1"/>
  <c r="CK58" i="5" s="1"/>
  <c r="CK59" i="5" s="1"/>
  <c r="CK70" i="5" s="1"/>
  <c r="DF51" i="5"/>
  <c r="DF52" i="5" s="1"/>
  <c r="DF58" i="5" s="1"/>
  <c r="DF59" i="5" s="1"/>
  <c r="BH51" i="5"/>
  <c r="BH52" i="5" s="1"/>
  <c r="BH58" i="5" s="1"/>
  <c r="BH59" i="5" s="1"/>
  <c r="EK51" i="5"/>
  <c r="EK52" i="5" s="1"/>
  <c r="EK58" i="5" s="1"/>
  <c r="EK59" i="5" s="1"/>
  <c r="BU51" i="5"/>
  <c r="BU52" i="5" s="1"/>
  <c r="BU58" i="5" s="1"/>
  <c r="BU85" i="5" s="1"/>
  <c r="BU86" i="5" s="1"/>
  <c r="GN51" i="5"/>
  <c r="GN52" i="5" s="1"/>
  <c r="GN58" i="5" s="1"/>
  <c r="EM59" i="5"/>
  <c r="CL51" i="5"/>
  <c r="CL52" i="5" s="1"/>
  <c r="CL58" i="5" s="1"/>
  <c r="FA51" i="5"/>
  <c r="FA52" i="5" s="1"/>
  <c r="FA58" i="5" s="1"/>
  <c r="BA51" i="5"/>
  <c r="BA52" i="5" s="1"/>
  <c r="BA58" i="5" s="1"/>
  <c r="R51" i="5"/>
  <c r="R52" i="5" s="1"/>
  <c r="R58" i="5" s="1"/>
  <c r="AT51" i="5"/>
  <c r="AT52" i="5" s="1"/>
  <c r="AT58" i="5" s="1"/>
  <c r="AI51" i="5"/>
  <c r="AI52" i="5" s="1"/>
  <c r="AI58" i="5" s="1"/>
  <c r="FR51" i="5"/>
  <c r="FR52" i="5" s="1"/>
  <c r="FR58" i="5" s="1"/>
  <c r="G53" i="20" s="1"/>
  <c r="ER51" i="5"/>
  <c r="ER52" i="5" s="1"/>
  <c r="ER58" i="5" s="1"/>
  <c r="AN51" i="5"/>
  <c r="AN52" i="5" s="1"/>
  <c r="AN58" i="5" s="1"/>
  <c r="GK51" i="5"/>
  <c r="GK52" i="5" s="1"/>
  <c r="GK58" i="5" s="1"/>
  <c r="F59" i="5"/>
  <c r="F70" i="5" s="1"/>
  <c r="CX51" i="5"/>
  <c r="CX52" i="5" s="1"/>
  <c r="CX58" i="5" s="1"/>
  <c r="CX59" i="5" s="1"/>
  <c r="CX70" i="5" s="1"/>
  <c r="CT51" i="5"/>
  <c r="CT52" i="5" s="1"/>
  <c r="CT58" i="5" s="1"/>
  <c r="CT85" i="5" s="1"/>
  <c r="CT86" i="5" s="1"/>
  <c r="GO51" i="5"/>
  <c r="GO52" i="5" s="1"/>
  <c r="GO58" i="5" s="1"/>
  <c r="GO59" i="5" s="1"/>
  <c r="GO70" i="5" s="1"/>
  <c r="GT51" i="5"/>
  <c r="GT52" i="5" s="1"/>
  <c r="GT58" i="5" s="1"/>
  <c r="GT59" i="5" s="1"/>
  <c r="GT70" i="5" s="1"/>
  <c r="FB51" i="5"/>
  <c r="FB52" i="5" s="1"/>
  <c r="FB58" i="5" s="1"/>
  <c r="EP51" i="5"/>
  <c r="EP52" i="5" s="1"/>
  <c r="EP58" i="5" s="1"/>
  <c r="BO51" i="5"/>
  <c r="BO52" i="5" s="1"/>
  <c r="BO58" i="5" s="1"/>
  <c r="DY85" i="5"/>
  <c r="DY86" i="5" s="1"/>
  <c r="FE85" i="5"/>
  <c r="FE86" i="5" s="1"/>
  <c r="EW85" i="5"/>
  <c r="EW86" i="5" s="1"/>
  <c r="FT85" i="5"/>
  <c r="FT86" i="5" s="1"/>
  <c r="FU85" i="5"/>
  <c r="FU86" i="5" s="1"/>
  <c r="ED85" i="5"/>
  <c r="ED86" i="5" s="1"/>
  <c r="GI85" i="5"/>
  <c r="GI86" i="5" s="1"/>
  <c r="FD85" i="5"/>
  <c r="FD86" i="5" s="1"/>
  <c r="EB85" i="5"/>
  <c r="EB86" i="5" s="1"/>
  <c r="EQ85" i="5"/>
  <c r="EQ86" i="5" s="1"/>
  <c r="FO85" i="5"/>
  <c r="FO86" i="5" s="1"/>
  <c r="EJ85" i="5"/>
  <c r="EJ86" i="5" s="1"/>
  <c r="FI85" i="5"/>
  <c r="FI86" i="5" s="1"/>
  <c r="FX85" i="5"/>
  <c r="FX86" i="5" s="1"/>
  <c r="FC85" i="5"/>
  <c r="FC86" i="5" s="1"/>
  <c r="BB59" i="5"/>
  <c r="BB70" i="5" s="1"/>
  <c r="AK85" i="5"/>
  <c r="AK86" i="5" s="1"/>
  <c r="FI59" i="5"/>
  <c r="G19" i="20"/>
  <c r="EJ59" i="5"/>
  <c r="EJ70" i="5" s="1"/>
  <c r="DY59" i="5"/>
  <c r="G8" i="20"/>
  <c r="AO59" i="5"/>
  <c r="AO85" i="5"/>
  <c r="AO86" i="5" s="1"/>
  <c r="DN59" i="5"/>
  <c r="DN70" i="5" s="1"/>
  <c r="DN85" i="5"/>
  <c r="DN86" i="5" s="1"/>
  <c r="EE59" i="5"/>
  <c r="DL59" i="5"/>
  <c r="DL70" i="5" s="1"/>
  <c r="DL85" i="5"/>
  <c r="DL86" i="5" s="1"/>
  <c r="CE59" i="5"/>
  <c r="CE70" i="5" s="1"/>
  <c r="CE85" i="5"/>
  <c r="CE86" i="5" s="1"/>
  <c r="AC59" i="5"/>
  <c r="AC70" i="5" s="1"/>
  <c r="AC85" i="5"/>
  <c r="AC86" i="5" s="1"/>
  <c r="T59" i="5"/>
  <c r="T70" i="5" s="1"/>
  <c r="T85" i="5"/>
  <c r="T86" i="5" s="1"/>
  <c r="AD59" i="5"/>
  <c r="AD70" i="5" s="1"/>
  <c r="AD85" i="5"/>
  <c r="AD86" i="5" s="1"/>
  <c r="BG59" i="5"/>
  <c r="BG70" i="5" s="1"/>
  <c r="CI59" i="5"/>
  <c r="CI70" i="5" s="1"/>
  <c r="CI85" i="5"/>
  <c r="CI86" i="5" s="1"/>
  <c r="DM59" i="5"/>
  <c r="DM70" i="5" s="1"/>
  <c r="DM85" i="5"/>
  <c r="DM86" i="5" s="1"/>
  <c r="BF59" i="5"/>
  <c r="BF70" i="5" s="1"/>
  <c r="BF85" i="5"/>
  <c r="BF86" i="5" s="1"/>
  <c r="DD59" i="5"/>
  <c r="DD70" i="5" s="1"/>
  <c r="DD85" i="5"/>
  <c r="DD86" i="5" s="1"/>
  <c r="DH59" i="5"/>
  <c r="DH70" i="5" s="1"/>
  <c r="DH85" i="5"/>
  <c r="DH86" i="5" s="1"/>
  <c r="AF59" i="5"/>
  <c r="AF70" i="5" s="1"/>
  <c r="AF85" i="5"/>
  <c r="AF86" i="5" s="1"/>
  <c r="BV85" i="5"/>
  <c r="BV86" i="5" s="1"/>
  <c r="BL59" i="5"/>
  <c r="BL85" i="5"/>
  <c r="BL86" i="5" s="1"/>
  <c r="H59" i="5"/>
  <c r="H70" i="5" s="1"/>
  <c r="DW85" i="5"/>
  <c r="DW86" i="5" s="1"/>
  <c r="DG59" i="5"/>
  <c r="DG70" i="5" s="1"/>
  <c r="DG85" i="5"/>
  <c r="DG86" i="5" s="1"/>
  <c r="P59" i="5"/>
  <c r="P70" i="5" s="1"/>
  <c r="GR59" i="5"/>
  <c r="GR85" i="5"/>
  <c r="GR86" i="5" s="1"/>
  <c r="AE59" i="5"/>
  <c r="AE70" i="5" s="1"/>
  <c r="AE85" i="5"/>
  <c r="AE86" i="5" s="1"/>
  <c r="L59" i="5"/>
  <c r="O67" i="5" s="1"/>
  <c r="O69" i="5" s="1"/>
  <c r="L85" i="5"/>
  <c r="L86" i="5" s="1"/>
  <c r="DJ59" i="5"/>
  <c r="DJ70" i="5" s="1"/>
  <c r="DJ85" i="5"/>
  <c r="DJ86" i="5" s="1"/>
  <c r="AV85" i="5"/>
  <c r="AV86" i="5" s="1"/>
  <c r="M85" i="5"/>
  <c r="M86" i="5" s="1"/>
  <c r="CR59" i="5"/>
  <c r="CR85" i="5"/>
  <c r="CR86" i="5" s="1"/>
  <c r="V59" i="5"/>
  <c r="V70" i="5" s="1"/>
  <c r="GQ59" i="5"/>
  <c r="GQ70" i="5" s="1"/>
  <c r="GQ85" i="5"/>
  <c r="GQ86" i="5" s="1"/>
  <c r="CD59" i="5"/>
  <c r="CD70" i="5" s="1"/>
  <c r="CD85" i="5"/>
  <c r="CD86" i="5" s="1"/>
  <c r="BD59" i="5"/>
  <c r="BD70" i="5" s="1"/>
  <c r="BD85" i="5"/>
  <c r="BD86" i="5" s="1"/>
  <c r="Y59" i="5"/>
  <c r="Y70" i="5" s="1"/>
  <c r="Y85" i="5"/>
  <c r="Y86" i="5" s="1"/>
  <c r="G46" i="20"/>
  <c r="BW85" i="5"/>
  <c r="BW86" i="5" s="1"/>
  <c r="DI59" i="5"/>
  <c r="DI85" i="5"/>
  <c r="DI86" i="5" s="1"/>
  <c r="FP59" i="5"/>
  <c r="FP85" i="5"/>
  <c r="FP86" i="5" s="1"/>
  <c r="O59" i="5"/>
  <c r="O70" i="5" s="1"/>
  <c r="O85" i="5"/>
  <c r="O86" i="5" s="1"/>
  <c r="CM85" i="5"/>
  <c r="CM86" i="5" s="1"/>
  <c r="CC59" i="5"/>
  <c r="CC70" i="5" s="1"/>
  <c r="CC85" i="5"/>
  <c r="CC86" i="5" s="1"/>
  <c r="FK59" i="5"/>
  <c r="G51" i="20"/>
  <c r="FO59" i="5"/>
  <c r="G50" i="20"/>
  <c r="G9" i="20"/>
  <c r="DZ59" i="5"/>
  <c r="EZ59" i="5"/>
  <c r="FD59" i="5"/>
  <c r="EW59" i="5"/>
  <c r="G32" i="20"/>
  <c r="D56" i="20"/>
  <c r="Q56" i="20" s="1"/>
  <c r="GB59" i="5"/>
  <c r="G26" i="20"/>
  <c r="EQ59" i="5"/>
  <c r="FW59" i="5"/>
  <c r="G13" i="20"/>
  <c r="ED59" i="5"/>
  <c r="G73" i="20"/>
  <c r="G59" i="20"/>
  <c r="FX59" i="5"/>
  <c r="G70" i="20"/>
  <c r="GI59" i="5"/>
  <c r="FQ59" i="5"/>
  <c r="G52" i="20"/>
  <c r="FC59" i="5"/>
  <c r="G38" i="20"/>
  <c r="G55" i="20"/>
  <c r="FT59" i="5"/>
  <c r="EU59" i="5" l="1"/>
  <c r="DW59" i="5"/>
  <c r="DZ67" i="5" s="1"/>
  <c r="GB85" i="5"/>
  <c r="GB86" i="5" s="1"/>
  <c r="EL85" i="5"/>
  <c r="EL86" i="5" s="1"/>
  <c r="GL59" i="5"/>
  <c r="G24" i="20"/>
  <c r="CA59" i="5"/>
  <c r="CA70" i="5" s="1"/>
  <c r="ET85" i="5"/>
  <c r="ET86" i="5" s="1"/>
  <c r="G6" i="20"/>
  <c r="DC85" i="5"/>
  <c r="DC86" i="5" s="1"/>
  <c r="ET59" i="5"/>
  <c r="AH59" i="5"/>
  <c r="AH70" i="5" s="1"/>
  <c r="FK85" i="5"/>
  <c r="FK86" i="5" s="1"/>
  <c r="CF59" i="5"/>
  <c r="CF70" i="5" s="1"/>
  <c r="G3" i="20"/>
  <c r="G54" i="20"/>
  <c r="AM85" i="5"/>
  <c r="AM86" i="5" s="1"/>
  <c r="DT59" i="5"/>
  <c r="D3" i="20" s="1"/>
  <c r="Q3" i="20" s="1"/>
  <c r="EI85" i="5"/>
  <c r="EI86" i="5" s="1"/>
  <c r="FF59" i="5"/>
  <c r="G18" i="20"/>
  <c r="EB59" i="5"/>
  <c r="G2" i="20"/>
  <c r="BU59" i="5"/>
  <c r="BU70" i="5" s="1"/>
  <c r="DO85" i="5"/>
  <c r="DO86" i="5" s="1"/>
  <c r="CS85" i="5"/>
  <c r="CS86" i="5" s="1"/>
  <c r="BT85" i="5"/>
  <c r="BT86" i="5" s="1"/>
  <c r="EC59" i="5"/>
  <c r="FZ85" i="5"/>
  <c r="FZ86" i="5" s="1"/>
  <c r="BJ59" i="5"/>
  <c r="BJ70" i="5" s="1"/>
  <c r="DS85" i="5"/>
  <c r="DS86" i="5" s="1"/>
  <c r="G41" i="20"/>
  <c r="EI59" i="5"/>
  <c r="G61" i="20"/>
  <c r="CH85" i="5"/>
  <c r="CH86" i="5" s="1"/>
  <c r="DE85" i="5"/>
  <c r="DE86" i="5" s="1"/>
  <c r="EO85" i="5"/>
  <c r="EO86" i="5" s="1"/>
  <c r="FS59" i="5"/>
  <c r="CX85" i="5"/>
  <c r="CX86" i="5" s="1"/>
  <c r="CT59" i="5"/>
  <c r="CT70" i="5" s="1"/>
  <c r="EZ85" i="5"/>
  <c r="EZ86" i="5" s="1"/>
  <c r="G31" i="20"/>
  <c r="G12" i="20"/>
  <c r="G11" i="20"/>
  <c r="EC85" i="5"/>
  <c r="EC86" i="5" s="1"/>
  <c r="EX59" i="5"/>
  <c r="EX70" i="5" s="1"/>
  <c r="GE85" i="5"/>
  <c r="GE86" i="5" s="1"/>
  <c r="CV85" i="5"/>
  <c r="CV86" i="5" s="1"/>
  <c r="AW85" i="5"/>
  <c r="AW86" i="5" s="1"/>
  <c r="CU85" i="5"/>
  <c r="CU86" i="5" s="1"/>
  <c r="BQ85" i="5"/>
  <c r="BQ86" i="5" s="1"/>
  <c r="ES59" i="5"/>
  <c r="GM85" i="5"/>
  <c r="GM86" i="5" s="1"/>
  <c r="BZ85" i="5"/>
  <c r="BZ86" i="5" s="1"/>
  <c r="G28" i="20"/>
  <c r="CJ59" i="5"/>
  <c r="CJ70" i="5" s="1"/>
  <c r="G33" i="20"/>
  <c r="FL59" i="5"/>
  <c r="FL85" i="5"/>
  <c r="FL86" i="5" s="1"/>
  <c r="GA59" i="5"/>
  <c r="D62" i="20" s="1"/>
  <c r="Q62" i="20" s="1"/>
  <c r="EX85" i="5"/>
  <c r="EX86" i="5" s="1"/>
  <c r="G60" i="20"/>
  <c r="EA85" i="5"/>
  <c r="EA86" i="5" s="1"/>
  <c r="FY59" i="5"/>
  <c r="GM59" i="5"/>
  <c r="G65" i="20"/>
  <c r="BY85" i="5"/>
  <c r="BY86" i="5" s="1"/>
  <c r="AP85" i="5"/>
  <c r="AP86" i="5" s="1"/>
  <c r="G59" i="5"/>
  <c r="J67" i="5" s="1"/>
  <c r="J69" i="5" s="1"/>
  <c r="AS59" i="5"/>
  <c r="AS70" i="5" s="1"/>
  <c r="AG85" i="5"/>
  <c r="AG86" i="5" s="1"/>
  <c r="G23" i="20"/>
  <c r="G74" i="20"/>
  <c r="GD59" i="5"/>
  <c r="G58" i="20"/>
  <c r="G62" i="20"/>
  <c r="GH85" i="5"/>
  <c r="GH86" i="5" s="1"/>
  <c r="EA59" i="5"/>
  <c r="GD85" i="5"/>
  <c r="GD86" i="5" s="1"/>
  <c r="G69" i="20"/>
  <c r="K85" i="5"/>
  <c r="K86" i="5" s="1"/>
  <c r="DA85" i="5"/>
  <c r="DA86" i="5" s="1"/>
  <c r="BI85" i="5"/>
  <c r="BI86" i="5" s="1"/>
  <c r="G40" i="20"/>
  <c r="G30" i="20"/>
  <c r="G21" i="20"/>
  <c r="BP85" i="5"/>
  <c r="BP86" i="5" s="1"/>
  <c r="AZ85" i="5"/>
  <c r="AZ86" i="5" s="1"/>
  <c r="G10" i="20"/>
  <c r="BN85" i="5"/>
  <c r="BN86" i="5" s="1"/>
  <c r="G16" i="20"/>
  <c r="G57" i="20"/>
  <c r="AR59" i="5"/>
  <c r="AR70" i="5" s="1"/>
  <c r="BX59" i="5"/>
  <c r="BX70" i="5" s="1"/>
  <c r="DR85" i="5"/>
  <c r="DR86" i="5" s="1"/>
  <c r="GG59" i="5"/>
  <c r="GC85" i="5"/>
  <c r="GC86" i="5" s="1"/>
  <c r="AJ59" i="5"/>
  <c r="AM67" i="5" s="1"/>
  <c r="AM69" i="5" s="1"/>
  <c r="FH85" i="5"/>
  <c r="FH86" i="5" s="1"/>
  <c r="G68" i="20"/>
  <c r="FU70" i="5"/>
  <c r="BS59" i="5"/>
  <c r="BS70" i="5" s="1"/>
  <c r="Z85" i="5"/>
  <c r="Z86" i="5" s="1"/>
  <c r="CK85" i="5"/>
  <c r="CK86" i="5" s="1"/>
  <c r="FB85" i="5"/>
  <c r="FB86" i="5" s="1"/>
  <c r="EG85" i="5"/>
  <c r="EG86" i="5" s="1"/>
  <c r="DU85" i="5"/>
  <c r="DU86" i="5" s="1"/>
  <c r="GK85" i="5"/>
  <c r="GK86" i="5" s="1"/>
  <c r="G37" i="20"/>
  <c r="S85" i="5"/>
  <c r="S86" i="5" s="1"/>
  <c r="AU85" i="5"/>
  <c r="AU86" i="5" s="1"/>
  <c r="GC59" i="5"/>
  <c r="D64" i="20" s="1"/>
  <c r="Q64" i="20" s="1"/>
  <c r="AA59" i="5"/>
  <c r="AA70" i="5" s="1"/>
  <c r="G64" i="20"/>
  <c r="N59" i="5"/>
  <c r="N70" i="5" s="1"/>
  <c r="CO85" i="5"/>
  <c r="CO86" i="5" s="1"/>
  <c r="EH85" i="5"/>
  <c r="EH86" i="5" s="1"/>
  <c r="CW59" i="5"/>
  <c r="CW70" i="5" s="1"/>
  <c r="CW85" i="5"/>
  <c r="CW86" i="5" s="1"/>
  <c r="CY59" i="5"/>
  <c r="CY70" i="5" s="1"/>
  <c r="FJ59" i="5"/>
  <c r="Q59" i="5"/>
  <c r="Q70" i="5" s="1"/>
  <c r="BE59" i="5"/>
  <c r="BH67" i="5" s="1"/>
  <c r="BH69" i="5" s="1"/>
  <c r="FJ85" i="5"/>
  <c r="FJ86" i="5" s="1"/>
  <c r="DB59" i="5"/>
  <c r="DB70" i="5" s="1"/>
  <c r="CG59" i="5"/>
  <c r="CG70" i="5" s="1"/>
  <c r="G17" i="20"/>
  <c r="CB85" i="5"/>
  <c r="CB86" i="5" s="1"/>
  <c r="FV85" i="5"/>
  <c r="FV86" i="5" s="1"/>
  <c r="DK59" i="5"/>
  <c r="DN67" i="5" s="1"/>
  <c r="DN69" i="5" s="1"/>
  <c r="G4" i="20"/>
  <c r="GP85" i="5"/>
  <c r="GP86" i="5" s="1"/>
  <c r="G7" i="20"/>
  <c r="FH59" i="5"/>
  <c r="DT85" i="5"/>
  <c r="DT86" i="5" s="1"/>
  <c r="DX85" i="5"/>
  <c r="DX86" i="5" s="1"/>
  <c r="EF85" i="5"/>
  <c r="EF86" i="5" s="1"/>
  <c r="G43" i="20"/>
  <c r="FM59" i="5"/>
  <c r="X85" i="5"/>
  <c r="X86" i="5" s="1"/>
  <c r="CN85" i="5"/>
  <c r="CN86" i="5" s="1"/>
  <c r="GS85" i="5"/>
  <c r="GS86" i="5" s="1"/>
  <c r="EV59" i="5"/>
  <c r="G48" i="20"/>
  <c r="GE59" i="5"/>
  <c r="U85" i="5"/>
  <c r="U86" i="5" s="1"/>
  <c r="AL85" i="5"/>
  <c r="AL86" i="5" s="1"/>
  <c r="G14" i="20"/>
  <c r="DV59" i="5"/>
  <c r="DV70" i="5" s="1"/>
  <c r="EE85" i="5"/>
  <c r="EE86" i="5" s="1"/>
  <c r="DP85" i="5"/>
  <c r="DP86" i="5" s="1"/>
  <c r="FG85" i="5"/>
  <c r="FG86" i="5" s="1"/>
  <c r="EN59" i="5"/>
  <c r="EN70" i="5" s="1"/>
  <c r="EH59" i="5"/>
  <c r="EH70" i="5" s="1"/>
  <c r="DV85" i="5"/>
  <c r="DV86" i="5" s="1"/>
  <c r="AQ85" i="5"/>
  <c r="AQ86" i="5" s="1"/>
  <c r="AY85" i="5"/>
  <c r="AY86" i="5" s="1"/>
  <c r="AY59" i="5"/>
  <c r="AY70" i="5" s="1"/>
  <c r="D22" i="20"/>
  <c r="Q22" i="20" s="1"/>
  <c r="G34" i="20"/>
  <c r="G5" i="20"/>
  <c r="GT85" i="5"/>
  <c r="GT86" i="5" s="1"/>
  <c r="W85" i="5"/>
  <c r="W86" i="5" s="1"/>
  <c r="CZ85" i="5"/>
  <c r="CZ86" i="5" s="1"/>
  <c r="I67" i="5"/>
  <c r="I69" i="5" s="1"/>
  <c r="BC85" i="5"/>
  <c r="BC86" i="5" s="1"/>
  <c r="GO85" i="5"/>
  <c r="GO86" i="5" s="1"/>
  <c r="FR85" i="5"/>
  <c r="FR86" i="5" s="1"/>
  <c r="EY85" i="5"/>
  <c r="EY86" i="5" s="1"/>
  <c r="BK85" i="5"/>
  <c r="BK86" i="5" s="1"/>
  <c r="FR59" i="5"/>
  <c r="FR70" i="5" s="1"/>
  <c r="EM70" i="5"/>
  <c r="BR59" i="5"/>
  <c r="BR70" i="5" s="1"/>
  <c r="G42" i="20"/>
  <c r="R59" i="5"/>
  <c r="R70" i="5" s="1"/>
  <c r="R85" i="5"/>
  <c r="R86" i="5" s="1"/>
  <c r="BA85" i="5"/>
  <c r="BA86" i="5" s="1"/>
  <c r="BA59" i="5"/>
  <c r="BA70" i="5" s="1"/>
  <c r="EF59" i="5"/>
  <c r="BH85" i="5"/>
  <c r="BH86" i="5" s="1"/>
  <c r="BM85" i="5"/>
  <c r="BM86" i="5" s="1"/>
  <c r="AN59" i="5"/>
  <c r="AN70" i="5" s="1"/>
  <c r="AN85" i="5"/>
  <c r="AN86" i="5" s="1"/>
  <c r="G36" i="20"/>
  <c r="FA85" i="5"/>
  <c r="FA86" i="5" s="1"/>
  <c r="FA59" i="5"/>
  <c r="FA67" i="5" s="1"/>
  <c r="G15" i="20"/>
  <c r="G66" i="20"/>
  <c r="G27" i="20"/>
  <c r="ER59" i="5"/>
  <c r="ER85" i="5"/>
  <c r="ER86" i="5" s="1"/>
  <c r="CL85" i="5"/>
  <c r="CL86" i="5" s="1"/>
  <c r="CL59" i="5"/>
  <c r="CL70" i="5" s="1"/>
  <c r="D69" i="20"/>
  <c r="Q69" i="20" s="1"/>
  <c r="FB59" i="5"/>
  <c r="DQ85" i="5"/>
  <c r="DQ86" i="5" s="1"/>
  <c r="FN85" i="5"/>
  <c r="FN86" i="5" s="1"/>
  <c r="J85" i="5"/>
  <c r="J86" i="5" s="1"/>
  <c r="AX85" i="5"/>
  <c r="AX86" i="5" s="1"/>
  <c r="GH70" i="5"/>
  <c r="G49" i="20"/>
  <c r="G67" i="20"/>
  <c r="FN59" i="5"/>
  <c r="FN70" i="5" s="1"/>
  <c r="GJ85" i="5"/>
  <c r="GJ86" i="5" s="1"/>
  <c r="BO59" i="5"/>
  <c r="BO70" i="5" s="1"/>
  <c r="BO85" i="5"/>
  <c r="BO86" i="5" s="1"/>
  <c r="CP85" i="5"/>
  <c r="CP86" i="5" s="1"/>
  <c r="EP59" i="5"/>
  <c r="EP85" i="5"/>
  <c r="EP86" i="5" s="1"/>
  <c r="G25" i="20"/>
  <c r="GK59" i="5"/>
  <c r="G20" i="20"/>
  <c r="AB85" i="5"/>
  <c r="AB86" i="5" s="1"/>
  <c r="GF85" i="5"/>
  <c r="GF86" i="5" s="1"/>
  <c r="CQ85" i="5"/>
  <c r="CQ86" i="5" s="1"/>
  <c r="DF85" i="5"/>
  <c r="DF86" i="5" s="1"/>
  <c r="EK85" i="5"/>
  <c r="EK86" i="5" s="1"/>
  <c r="AI59" i="5"/>
  <c r="AI70" i="5" s="1"/>
  <c r="AI85" i="5"/>
  <c r="AI86" i="5" s="1"/>
  <c r="GN59" i="5"/>
  <c r="GQ67" i="5" s="1"/>
  <c r="GQ69" i="5" s="1"/>
  <c r="GN85" i="5"/>
  <c r="GN86" i="5" s="1"/>
  <c r="G75" i="20"/>
  <c r="G72" i="20"/>
  <c r="GJ59" i="5"/>
  <c r="GF59" i="5"/>
  <c r="I59" i="5"/>
  <c r="L67" i="5" s="1"/>
  <c r="L69" i="5" s="1"/>
  <c r="AT59" i="5"/>
  <c r="AT70" i="5" s="1"/>
  <c r="AT85" i="5"/>
  <c r="AT86" i="5" s="1"/>
  <c r="D51" i="20"/>
  <c r="Q51" i="20" s="1"/>
  <c r="FI70" i="5"/>
  <c r="D29" i="20"/>
  <c r="Q29" i="20" s="1"/>
  <c r="EE70" i="5"/>
  <c r="D47" i="20"/>
  <c r="Q47" i="20" s="1"/>
  <c r="D46" i="20"/>
  <c r="Q46" i="20" s="1"/>
  <c r="D42" i="20"/>
  <c r="Q42" i="20" s="1"/>
  <c r="DY70" i="5"/>
  <c r="D60" i="20"/>
  <c r="Q60" i="20" s="1"/>
  <c r="D33" i="20"/>
  <c r="Q33" i="20" s="1"/>
  <c r="D19" i="20"/>
  <c r="Q19" i="20" s="1"/>
  <c r="D44" i="20"/>
  <c r="Q44" i="20" s="1"/>
  <c r="D14" i="20"/>
  <c r="Q14" i="20" s="1"/>
  <c r="D8" i="20"/>
  <c r="Q8" i="20" s="1"/>
  <c r="FL70" i="5"/>
  <c r="GV67" i="5"/>
  <c r="GV69" i="5" s="1"/>
  <c r="FP70" i="5"/>
  <c r="FY70" i="5"/>
  <c r="DF67" i="5"/>
  <c r="DF69" i="5" s="1"/>
  <c r="FG70" i="5"/>
  <c r="DD67" i="5"/>
  <c r="DD69" i="5" s="1"/>
  <c r="DT70" i="5"/>
  <c r="BE70" i="5"/>
  <c r="BK67" i="5"/>
  <c r="BK69" i="5" s="1"/>
  <c r="DW70" i="5"/>
  <c r="DR67" i="5"/>
  <c r="DR69" i="5" s="1"/>
  <c r="BM67" i="5"/>
  <c r="BM69" i="5" s="1"/>
  <c r="DI67" i="5"/>
  <c r="DI69" i="5" s="1"/>
  <c r="BV67" i="5"/>
  <c r="BV69" i="5" s="1"/>
  <c r="DT67" i="5"/>
  <c r="DP67" i="5"/>
  <c r="DP69" i="5" s="1"/>
  <c r="BH70" i="5"/>
  <c r="BP70" i="5"/>
  <c r="K67" i="5"/>
  <c r="K69" i="5" s="1"/>
  <c r="DL67" i="5"/>
  <c r="DL69" i="5" s="1"/>
  <c r="DC70" i="5"/>
  <c r="AF67" i="5"/>
  <c r="AF69" i="5" s="1"/>
  <c r="ET70" i="5"/>
  <c r="BJ67" i="5"/>
  <c r="BJ69" i="5" s="1"/>
  <c r="Z67" i="5"/>
  <c r="Z69" i="5" s="1"/>
  <c r="N67" i="5"/>
  <c r="N69" i="5" s="1"/>
  <c r="V67" i="5"/>
  <c r="V69" i="5" s="1"/>
  <c r="M70" i="5"/>
  <c r="BL67" i="5"/>
  <c r="BL69" i="5" s="1"/>
  <c r="CF67" i="5"/>
  <c r="CF69" i="5" s="1"/>
  <c r="CP67" i="5"/>
  <c r="CP69" i="5" s="1"/>
  <c r="W67" i="5"/>
  <c r="W69" i="5" s="1"/>
  <c r="AG67" i="5"/>
  <c r="AG69" i="5" s="1"/>
  <c r="AO70" i="5"/>
  <c r="X67" i="5"/>
  <c r="X69" i="5" s="1"/>
  <c r="AA67" i="5"/>
  <c r="AA69" i="5" s="1"/>
  <c r="DG67" i="5"/>
  <c r="DG69" i="5" s="1"/>
  <c r="BN67" i="5"/>
  <c r="BN69" i="5" s="1"/>
  <c r="J70" i="5"/>
  <c r="AZ70" i="5"/>
  <c r="CR70" i="5"/>
  <c r="DQ67" i="5"/>
  <c r="DQ69" i="5" s="1"/>
  <c r="BL70" i="5"/>
  <c r="GP70" i="5"/>
  <c r="DI70" i="5"/>
  <c r="BI67" i="5"/>
  <c r="BI69" i="5" s="1"/>
  <c r="CR67" i="5"/>
  <c r="CR69" i="5" s="1"/>
  <c r="CQ67" i="5"/>
  <c r="CQ69" i="5" s="1"/>
  <c r="AX70" i="5"/>
  <c r="DF70" i="5"/>
  <c r="CS67" i="5"/>
  <c r="CS69" i="5" s="1"/>
  <c r="BC70" i="5"/>
  <c r="DO70" i="5"/>
  <c r="BI70" i="5"/>
  <c r="CE67" i="5"/>
  <c r="CE69" i="5" s="1"/>
  <c r="DO67" i="5"/>
  <c r="DO69" i="5" s="1"/>
  <c r="GR67" i="5"/>
  <c r="GR69" i="5" s="1"/>
  <c r="GU67" i="5"/>
  <c r="GU69" i="5" s="1"/>
  <c r="GR70" i="5"/>
  <c r="AH67" i="5"/>
  <c r="AH69" i="5" s="1"/>
  <c r="AX67" i="5"/>
  <c r="AX69" i="5" s="1"/>
  <c r="GT67" i="5"/>
  <c r="GT69" i="5" s="1"/>
  <c r="AV70" i="5"/>
  <c r="BN70" i="5"/>
  <c r="U70" i="5"/>
  <c r="X70" i="5"/>
  <c r="Q67" i="5"/>
  <c r="Q69" i="5" s="1"/>
  <c r="BK70" i="5"/>
  <c r="DJ67" i="5"/>
  <c r="DJ69" i="5" s="1"/>
  <c r="DH67" i="5"/>
  <c r="DH69" i="5" s="1"/>
  <c r="BF67" i="5"/>
  <c r="BF69" i="5" s="1"/>
  <c r="BY67" i="5"/>
  <c r="BY69" i="5" s="1"/>
  <c r="Y67" i="5"/>
  <c r="Y69" i="5" s="1"/>
  <c r="AE67" i="5"/>
  <c r="AE69" i="5" s="1"/>
  <c r="L70" i="5"/>
  <c r="DS67" i="5"/>
  <c r="FK70" i="5"/>
  <c r="EM67" i="5"/>
  <c r="D18" i="20"/>
  <c r="Q18" i="20" s="1"/>
  <c r="D40" i="20"/>
  <c r="Q40" i="20" s="1"/>
  <c r="FE70" i="5"/>
  <c r="FV70" i="5"/>
  <c r="D57" i="20"/>
  <c r="Q57" i="20" s="1"/>
  <c r="EW70" i="5"/>
  <c r="D32" i="20"/>
  <c r="Q32" i="20" s="1"/>
  <c r="D39" i="20"/>
  <c r="Q39" i="20" s="1"/>
  <c r="FD70" i="5"/>
  <c r="EO67" i="5"/>
  <c r="EL70" i="5"/>
  <c r="D21" i="20"/>
  <c r="Q21" i="20" s="1"/>
  <c r="FW67" i="5"/>
  <c r="D55" i="20"/>
  <c r="Q55" i="20" s="1"/>
  <c r="FT70" i="5"/>
  <c r="D61" i="20"/>
  <c r="Q61" i="20" s="1"/>
  <c r="FZ70" i="5"/>
  <c r="FX67" i="5"/>
  <c r="DS70" i="5"/>
  <c r="D2" i="20"/>
  <c r="Q2" i="20" s="1"/>
  <c r="D4" i="20"/>
  <c r="Q4" i="20" s="1"/>
  <c r="DU70" i="5"/>
  <c r="EZ70" i="5"/>
  <c r="D35" i="20"/>
  <c r="Q35" i="20" s="1"/>
  <c r="DZ70" i="5"/>
  <c r="D9" i="20"/>
  <c r="Q9" i="20" s="1"/>
  <c r="D38" i="20"/>
  <c r="Q38" i="20" s="1"/>
  <c r="FC70" i="5"/>
  <c r="EU70" i="5"/>
  <c r="D30" i="20"/>
  <c r="Q30" i="20" s="1"/>
  <c r="DX70" i="5"/>
  <c r="D7" i="20"/>
  <c r="Q7" i="20" s="1"/>
  <c r="D13" i="20"/>
  <c r="Q13" i="20" s="1"/>
  <c r="ED70" i="5"/>
  <c r="D34" i="20"/>
  <c r="Q34" i="20" s="1"/>
  <c r="EY70" i="5"/>
  <c r="D70" i="20"/>
  <c r="Q70" i="20" s="1"/>
  <c r="GI70" i="5"/>
  <c r="D24" i="20"/>
  <c r="Q24" i="20" s="1"/>
  <c r="EO70" i="5"/>
  <c r="D20" i="20"/>
  <c r="Q20" i="20" s="1"/>
  <c r="EK70" i="5"/>
  <c r="EB70" i="5"/>
  <c r="D11" i="20"/>
  <c r="Q11" i="20" s="1"/>
  <c r="D52" i="20"/>
  <c r="Q52" i="20" s="1"/>
  <c r="FQ70" i="5"/>
  <c r="FX70" i="5"/>
  <c r="D59" i="20"/>
  <c r="Q59" i="20" s="1"/>
  <c r="ES70" i="5"/>
  <c r="D63" i="20"/>
  <c r="Q63" i="20" s="1"/>
  <c r="GB70" i="5"/>
  <c r="FW70" i="5"/>
  <c r="D58" i="20"/>
  <c r="Q58" i="20" s="1"/>
  <c r="D16" i="20"/>
  <c r="Q16" i="20" s="1"/>
  <c r="EG70" i="5"/>
  <c r="FS70" i="5"/>
  <c r="D26" i="20"/>
  <c r="Q26" i="20" s="1"/>
  <c r="EQ70" i="5"/>
  <c r="FO70" i="5"/>
  <c r="D50" i="20"/>
  <c r="Q50" i="20" s="1"/>
  <c r="EY67" i="5" l="1"/>
  <c r="D54" i="20"/>
  <c r="Q54" i="20" s="1"/>
  <c r="D28" i="20"/>
  <c r="Q28" i="20" s="1"/>
  <c r="D73" i="20"/>
  <c r="Q73" i="20" s="1"/>
  <c r="D6" i="20"/>
  <c r="Q6" i="20" s="1"/>
  <c r="GA67" i="5"/>
  <c r="EI70" i="5"/>
  <c r="CC67" i="5"/>
  <c r="CC69" i="5" s="1"/>
  <c r="GL70" i="5"/>
  <c r="DU67" i="5"/>
  <c r="G70" i="5"/>
  <c r="CA67" i="5"/>
  <c r="CA69" i="5" s="1"/>
  <c r="CD67" i="5"/>
  <c r="CD69" i="5" s="1"/>
  <c r="D12" i="20"/>
  <c r="Q12" i="20" s="1"/>
  <c r="CB67" i="5"/>
  <c r="CB69" i="5" s="1"/>
  <c r="FF70" i="5"/>
  <c r="EC67" i="5"/>
  <c r="FV67" i="5"/>
  <c r="EL67" i="5"/>
  <c r="AD67" i="5"/>
  <c r="AD69" i="5" s="1"/>
  <c r="BW67" i="5"/>
  <c r="BW69" i="5" s="1"/>
  <c r="EC70" i="5"/>
  <c r="EZ67" i="5"/>
  <c r="EE67" i="5"/>
  <c r="FG67" i="5"/>
  <c r="ED67" i="5"/>
  <c r="ET67" i="5"/>
  <c r="DW67" i="5"/>
  <c r="DW69" i="5" s="1"/>
  <c r="CU67" i="5"/>
  <c r="CU69" i="5" s="1"/>
  <c r="CT67" i="5"/>
  <c r="CT69" i="5" s="1"/>
  <c r="FZ67" i="5"/>
  <c r="FF67" i="5"/>
  <c r="D41" i="20"/>
  <c r="Q41" i="20" s="1"/>
  <c r="FH70" i="5"/>
  <c r="EB67" i="5"/>
  <c r="B11" i="20" s="1"/>
  <c r="CV67" i="5"/>
  <c r="CV69" i="5" s="1"/>
  <c r="GF70" i="5"/>
  <c r="EJ67" i="5"/>
  <c r="GD70" i="5"/>
  <c r="U67" i="5"/>
  <c r="U69" i="5" s="1"/>
  <c r="CK67" i="5"/>
  <c r="CK69" i="5" s="1"/>
  <c r="DK70" i="5"/>
  <c r="DM67" i="5"/>
  <c r="DM69" i="5" s="1"/>
  <c r="GA70" i="5"/>
  <c r="AL67" i="5"/>
  <c r="AL69" i="5" s="1"/>
  <c r="GC67" i="5"/>
  <c r="D65" i="20"/>
  <c r="Q65" i="20" s="1"/>
  <c r="FM70" i="5"/>
  <c r="EA70" i="5"/>
  <c r="BE67" i="5"/>
  <c r="BE69" i="5" s="1"/>
  <c r="BX67" i="5"/>
  <c r="BX69" i="5" s="1"/>
  <c r="BG67" i="5"/>
  <c r="BG69" i="5" s="1"/>
  <c r="GD67" i="5"/>
  <c r="GD69" i="5" s="1"/>
  <c r="DK67" i="5"/>
  <c r="DK69" i="5" s="1"/>
  <c r="EN67" i="5"/>
  <c r="EQ67" i="5"/>
  <c r="EA67" i="5"/>
  <c r="D48" i="20"/>
  <c r="Q48" i="20" s="1"/>
  <c r="D10" i="20"/>
  <c r="Q10" i="20" s="1"/>
  <c r="AI67" i="5"/>
  <c r="AI69" i="5" s="1"/>
  <c r="BZ67" i="5"/>
  <c r="BZ69" i="5" s="1"/>
  <c r="AS67" i="5"/>
  <c r="AS69" i="5" s="1"/>
  <c r="GB67" i="5"/>
  <c r="AJ70" i="5"/>
  <c r="GG70" i="5"/>
  <c r="D74" i="20"/>
  <c r="Q74" i="20" s="1"/>
  <c r="FY67" i="5"/>
  <c r="DC67" i="5"/>
  <c r="DC69" i="5" s="1"/>
  <c r="D68" i="20"/>
  <c r="Q68" i="20" s="1"/>
  <c r="GM70" i="5"/>
  <c r="GC70" i="5"/>
  <c r="CG67" i="5"/>
  <c r="CG69" i="5" s="1"/>
  <c r="DA67" i="5"/>
  <c r="DA69" i="5" s="1"/>
  <c r="AB67" i="5"/>
  <c r="AB69" i="5" s="1"/>
  <c r="CI67" i="5"/>
  <c r="CI69" i="5" s="1"/>
  <c r="AR67" i="5"/>
  <c r="AR69" i="5" s="1"/>
  <c r="D67" i="20"/>
  <c r="Q67" i="20" s="1"/>
  <c r="D43" i="20"/>
  <c r="Q43" i="20" s="1"/>
  <c r="FH67" i="5"/>
  <c r="EU67" i="5"/>
  <c r="EU69" i="5" s="1"/>
  <c r="D17" i="20"/>
  <c r="Q17" i="20" s="1"/>
  <c r="GF67" i="5"/>
  <c r="ER67" i="5"/>
  <c r="D45" i="20"/>
  <c r="Q45" i="20" s="1"/>
  <c r="DV67" i="5"/>
  <c r="GI67" i="5"/>
  <c r="B70" i="20" s="1"/>
  <c r="I70" i="5"/>
  <c r="AJ67" i="5"/>
  <c r="AJ69" i="5" s="1"/>
  <c r="EK67" i="5"/>
  <c r="AK67" i="5"/>
  <c r="AK69" i="5" s="1"/>
  <c r="CH67" i="5"/>
  <c r="CH69" i="5" s="1"/>
  <c r="CJ67" i="5"/>
  <c r="CJ69" i="5" s="1"/>
  <c r="S67" i="5"/>
  <c r="S69" i="5" s="1"/>
  <c r="R67" i="5"/>
  <c r="R69" i="5" s="1"/>
  <c r="AC67" i="5"/>
  <c r="AC69" i="5" s="1"/>
  <c r="AW67" i="5"/>
  <c r="AW69" i="5" s="1"/>
  <c r="CY67" i="5"/>
  <c r="CY69" i="5" s="1"/>
  <c r="DE67" i="5"/>
  <c r="DE69" i="5" s="1"/>
  <c r="FB67" i="5"/>
  <c r="FJ70" i="5"/>
  <c r="GP67" i="5"/>
  <c r="GP69" i="5" s="1"/>
  <c r="DB67" i="5"/>
  <c r="DB69" i="5" s="1"/>
  <c r="CW67" i="5"/>
  <c r="CW69" i="5" s="1"/>
  <c r="T67" i="5"/>
  <c r="T69" i="5" s="1"/>
  <c r="CZ67" i="5"/>
  <c r="CZ69" i="5" s="1"/>
  <c r="FM67" i="5"/>
  <c r="FL67" i="5"/>
  <c r="FL69" i="5" s="1"/>
  <c r="CX67" i="5"/>
  <c r="CX69" i="5" s="1"/>
  <c r="GE67" i="5"/>
  <c r="EV70" i="5"/>
  <c r="BT67" i="5"/>
  <c r="BT69" i="5" s="1"/>
  <c r="EV67" i="5"/>
  <c r="FI67" i="5"/>
  <c r="D31" i="20"/>
  <c r="Q31" i="20" s="1"/>
  <c r="FN67" i="5"/>
  <c r="B49" i="20" s="1"/>
  <c r="GE70" i="5"/>
  <c r="FE67" i="5"/>
  <c r="GG67" i="5"/>
  <c r="FJ67" i="5"/>
  <c r="FJ69" i="5" s="1"/>
  <c r="GH67" i="5"/>
  <c r="DY67" i="5"/>
  <c r="B8" i="20" s="1"/>
  <c r="D5" i="20"/>
  <c r="Q5" i="20" s="1"/>
  <c r="BS67" i="5"/>
  <c r="BS69" i="5" s="1"/>
  <c r="EX67" i="5"/>
  <c r="EW67" i="5"/>
  <c r="ES67" i="5"/>
  <c r="ES69" i="5" s="1"/>
  <c r="DX67" i="5"/>
  <c r="D66" i="20"/>
  <c r="Q66" i="20" s="1"/>
  <c r="BU67" i="5"/>
  <c r="BU69" i="5" s="1"/>
  <c r="FK67" i="5"/>
  <c r="D15" i="20"/>
  <c r="Q15" i="20" s="1"/>
  <c r="GO67" i="5"/>
  <c r="GO69" i="5" s="1"/>
  <c r="GK70" i="5"/>
  <c r="AT67" i="5"/>
  <c r="AT69" i="5" s="1"/>
  <c r="CL67" i="5"/>
  <c r="CL69" i="5" s="1"/>
  <c r="BP67" i="5"/>
  <c r="BP69" i="5" s="1"/>
  <c r="BO67" i="5"/>
  <c r="BO69" i="5" s="1"/>
  <c r="CO67" i="5"/>
  <c r="CO69" i="5" s="1"/>
  <c r="AV67" i="5"/>
  <c r="AV69" i="5" s="1"/>
  <c r="BQ67" i="5"/>
  <c r="BQ69" i="5" s="1"/>
  <c r="GL67" i="5"/>
  <c r="D23" i="20"/>
  <c r="Q23" i="20" s="1"/>
  <c r="EG67" i="5"/>
  <c r="EF70" i="5"/>
  <c r="CM67" i="5"/>
  <c r="CM69" i="5" s="1"/>
  <c r="D72" i="20"/>
  <c r="Q72" i="20" s="1"/>
  <c r="FS67" i="5"/>
  <c r="FT67" i="5"/>
  <c r="GN67" i="5"/>
  <c r="AU67" i="5"/>
  <c r="AU69" i="5" s="1"/>
  <c r="AY67" i="5"/>
  <c r="AY69" i="5" s="1"/>
  <c r="BD67" i="5"/>
  <c r="BD69" i="5" s="1"/>
  <c r="BR67" i="5"/>
  <c r="BR69" i="5" s="1"/>
  <c r="EI67" i="5"/>
  <c r="D53" i="20"/>
  <c r="Q53" i="20" s="1"/>
  <c r="FR67" i="5"/>
  <c r="FU67" i="5"/>
  <c r="AZ67" i="5"/>
  <c r="AZ69" i="5" s="1"/>
  <c r="AO67" i="5"/>
  <c r="AO69" i="5" s="1"/>
  <c r="AP67" i="5"/>
  <c r="AP69" i="5" s="1"/>
  <c r="EP67" i="5"/>
  <c r="FD67" i="5"/>
  <c r="FQ67" i="5"/>
  <c r="B52" i="20" s="1"/>
  <c r="D49" i="20"/>
  <c r="Q49" i="20" s="1"/>
  <c r="GJ67" i="5"/>
  <c r="FP67" i="5"/>
  <c r="D71" i="20"/>
  <c r="Q71" i="20" s="1"/>
  <c r="GJ70" i="5"/>
  <c r="EF67" i="5"/>
  <c r="B15" i="20" s="1"/>
  <c r="CN67" i="5"/>
  <c r="CN69" i="5" s="1"/>
  <c r="BA67" i="5"/>
  <c r="BA69" i="5" s="1"/>
  <c r="BC67" i="5"/>
  <c r="BC69" i="5" s="1"/>
  <c r="D75" i="20"/>
  <c r="Q75" i="20" s="1"/>
  <c r="GN70" i="5"/>
  <c r="GM67" i="5"/>
  <c r="D36" i="20"/>
  <c r="Q36" i="20" s="1"/>
  <c r="FA70" i="5"/>
  <c r="GK67" i="5"/>
  <c r="EH67" i="5"/>
  <c r="EH69" i="5" s="1"/>
  <c r="FB70" i="5"/>
  <c r="D37" i="20"/>
  <c r="Q37" i="20" s="1"/>
  <c r="BB67" i="5"/>
  <c r="BB69" i="5" s="1"/>
  <c r="ER70" i="5"/>
  <c r="D27" i="20"/>
  <c r="Q27" i="20" s="1"/>
  <c r="AN67" i="5"/>
  <c r="AN69" i="5" s="1"/>
  <c r="D25" i="20"/>
  <c r="Q25" i="20" s="1"/>
  <c r="EP70" i="5"/>
  <c r="AQ67" i="5"/>
  <c r="AQ69" i="5" s="1"/>
  <c r="FC67" i="5"/>
  <c r="FO67" i="5"/>
  <c r="B50" i="20" s="1"/>
  <c r="ED69" i="5"/>
  <c r="B2" i="20"/>
  <c r="B3" i="20"/>
  <c r="B6" i="20"/>
  <c r="B9" i="20"/>
  <c r="FA69" i="5"/>
  <c r="EM69" i="5"/>
  <c r="DT69" i="5"/>
  <c r="B36" i="20"/>
  <c r="B22" i="20"/>
  <c r="DS69" i="5"/>
  <c r="B26" i="20"/>
  <c r="B30" i="20"/>
  <c r="B13" i="20"/>
  <c r="DZ69" i="5"/>
  <c r="B63" i="20"/>
  <c r="GB69" i="5"/>
  <c r="B21" i="20"/>
  <c r="FV69" i="5"/>
  <c r="B57" i="20"/>
  <c r="B23" i="20"/>
  <c r="EN69" i="5"/>
  <c r="B73" i="20"/>
  <c r="B68" i="20"/>
  <c r="EO69" i="5"/>
  <c r="B24" i="20"/>
  <c r="B59" i="20"/>
  <c r="FX69" i="5"/>
  <c r="B66" i="20"/>
  <c r="GE69" i="5"/>
  <c r="B58" i="20"/>
  <c r="FW69" i="5"/>
  <c r="FG69" i="5"/>
  <c r="B42" i="20"/>
  <c r="FD69" i="5"/>
  <c r="B41" i="20"/>
  <c r="FF69" i="5"/>
  <c r="B12" i="20"/>
  <c r="EC69" i="5"/>
  <c r="B4" i="20"/>
  <c r="DU69" i="5"/>
  <c r="B29" i="20"/>
  <c r="ET69" i="5"/>
  <c r="B34" i="20"/>
  <c r="EY69" i="5"/>
  <c r="FU69" i="5" l="1"/>
  <c r="B62" i="20"/>
  <c r="EL69" i="5"/>
  <c r="EB69" i="5"/>
  <c r="EJ69" i="5"/>
  <c r="FE69" i="5"/>
  <c r="B64" i="20"/>
  <c r="B19" i="20"/>
  <c r="GA69" i="5"/>
  <c r="GC69" i="5"/>
  <c r="B32" i="20"/>
  <c r="DV69" i="5"/>
  <c r="B65" i="20"/>
  <c r="FZ69" i="5"/>
  <c r="B14" i="20"/>
  <c r="B5" i="20"/>
  <c r="EZ69" i="5"/>
  <c r="FI69" i="5"/>
  <c r="B61" i="20"/>
  <c r="B35" i="20"/>
  <c r="EE69" i="5"/>
  <c r="B75" i="20"/>
  <c r="EI69" i="5"/>
  <c r="B43" i="20"/>
  <c r="EW69" i="5"/>
  <c r="EQ69" i="5"/>
  <c r="FT69" i="5"/>
  <c r="GM69" i="5"/>
  <c r="B10" i="20"/>
  <c r="B20" i="20"/>
  <c r="B60" i="20"/>
  <c r="FH69" i="5"/>
  <c r="EA69" i="5"/>
  <c r="EV69" i="5"/>
  <c r="B44" i="20"/>
  <c r="B74" i="20"/>
  <c r="GH69" i="5"/>
  <c r="B69" i="20"/>
  <c r="B67" i="20"/>
  <c r="B31" i="20"/>
  <c r="FK69" i="5"/>
  <c r="GF69" i="5"/>
  <c r="GL69" i="5"/>
  <c r="GI69" i="5"/>
  <c r="FY69" i="5"/>
  <c r="B55" i="20"/>
  <c r="B45" i="20"/>
  <c r="FS69" i="5"/>
  <c r="B18" i="20"/>
  <c r="GG69" i="5"/>
  <c r="B54" i="20"/>
  <c r="EK69" i="5"/>
  <c r="B46" i="20"/>
  <c r="B39" i="20"/>
  <c r="B27" i="20"/>
  <c r="EX69" i="5"/>
  <c r="FC69" i="5"/>
  <c r="B33" i="20"/>
  <c r="B56" i="20"/>
  <c r="FM69" i="5"/>
  <c r="ER69" i="5"/>
  <c r="EF69" i="5"/>
  <c r="B25" i="20"/>
  <c r="B38" i="20"/>
  <c r="B47" i="20"/>
  <c r="FN69" i="5"/>
  <c r="B40" i="20"/>
  <c r="B48" i="20"/>
  <c r="FQ69" i="5"/>
  <c r="EP69" i="5"/>
  <c r="FB69" i="5"/>
  <c r="B37" i="20"/>
  <c r="GN69" i="5"/>
  <c r="B28" i="20"/>
  <c r="DY69" i="5"/>
  <c r="DX69" i="5"/>
  <c r="B7" i="20"/>
  <c r="B53" i="20"/>
  <c r="B16" i="20"/>
  <c r="FR69" i="5"/>
  <c r="B72" i="20"/>
  <c r="FP69" i="5"/>
  <c r="B51" i="20"/>
  <c r="EG69" i="5"/>
  <c r="GK69" i="5"/>
  <c r="GJ69" i="5"/>
  <c r="B71" i="20"/>
  <c r="FO69" i="5"/>
  <c r="B17" i="20"/>
</calcChain>
</file>

<file path=xl/sharedStrings.xml><?xml version="1.0" encoding="utf-8"?>
<sst xmlns="http://schemas.openxmlformats.org/spreadsheetml/2006/main" count="1738" uniqueCount="634">
  <si>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</si>
  <si>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</si>
  <si>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</si>
  <si>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</si>
  <si>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</si>
  <si>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</si>
  <si>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</si>
  <si>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</si>
  <si>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</si>
  <si>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</si>
  <si>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</si>
  <si>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</si>
  <si>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</si>
  <si>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</si>
  <si>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</si>
  <si>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</si>
  <si>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</si>
  <si>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</si>
  <si>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</si>
  <si>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</si>
  <si>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</si>
  <si>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</si>
  <si>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</si>
  <si>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</si>
  <si>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</si>
  <si>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</si>
  <si>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</si>
  <si>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</si>
  <si>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</si>
  <si>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</si>
  <si>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</si>
  <si>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</si>
  <si>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</si>
  <si>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</si>
  <si>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</si>
  <si>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</si>
  <si>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</si>
  <si>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</si>
  <si>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</si>
  <si>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</si>
  <si>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</si>
  <si>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</si>
  <si>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</si>
  <si>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</si>
  <si>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</si>
  <si>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</si>
  <si>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</si>
  <si>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</si>
  <si>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</si>
  <si>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</si>
  <si>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</si>
  <si>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</si>
  <si>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</si>
  <si>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</si>
  <si>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</si>
  <si>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</si>
  <si>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</si>
  <si>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</si>
  <si>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</si>
  <si>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</si>
  <si>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</si>
  <si>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</si>
  <si>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</si>
  <si>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</si>
  <si>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</si>
  <si>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</si>
  <si>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</si>
  <si>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</si>
  <si>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</si>
  <si>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</si>
  <si>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</si>
  <si>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</si>
  <si>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</si>
  <si>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</si>
  <si>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</si>
  <si>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</si>
  <si>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</si>
  <si>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</si>
  <si>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</si>
  <si>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</si>
  <si>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</si>
  <si>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</si>
  <si>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</si>
  <si>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</si>
  <si>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</si>
  <si>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</si>
  <si>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</si>
  <si>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</si>
  <si>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</si>
  <si>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</si>
  <si>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</si>
  <si>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</si>
  <si>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</si>
  <si>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</si>
  <si>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</si>
  <si>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</si>
  <si>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</si>
  <si>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</si>
  <si>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</si>
  <si>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</si>
  <si>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</si>
  <si>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</si>
  <si>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</si>
  <si>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</si>
  <si>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</si>
  <si>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</si>
  <si>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</si>
  <si>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</si>
  <si>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</si>
  <si>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</si>
  <si>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</si>
  <si>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</si>
  <si>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</si>
  <si>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</si>
  <si>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</si>
  <si>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</si>
  <si>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</si>
  <si>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</si>
  <si>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</si>
  <si>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</si>
  <si>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</si>
  <si>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</si>
  <si>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</si>
  <si>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</si>
  <si>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</si>
  <si>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</si>
  <si>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</si>
  <si>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</si>
  <si>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</si>
  <si>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</si>
  <si>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</si>
  <si>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</si>
  <si>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</si>
  <si>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</si>
  <si>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</si>
  <si>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</si>
  <si>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</si>
  <si>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</si>
  <si>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</si>
  <si>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</si>
  <si>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</si>
  <si>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</si>
  <si>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</si>
  <si>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</si>
  <si>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</si>
  <si>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</si>
  <si>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</si>
  <si>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</si>
  <si>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</si>
  <si>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</si>
  <si>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</si>
  <si>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</si>
  <si>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</si>
  <si>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</si>
  <si>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</si>
  <si>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</si>
  <si>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</si>
  <si>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</si>
  <si>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</si>
  <si>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</si>
  <si>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</si>
  <si>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</si>
  <si>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</si>
  <si>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</si>
  <si>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</si>
  <si>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</si>
  <si>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</si>
  <si>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</si>
  <si>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</si>
  <si>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</si>
  <si>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</si>
  <si>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</si>
  <si>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</si>
  <si>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</si>
  <si>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</si>
  <si>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</si>
  <si>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</si>
  <si>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</si>
  <si>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</si>
  <si>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</si>
  <si>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</si>
  <si>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</si>
  <si>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</si>
  <si>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</si>
  <si>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</si>
  <si>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</si>
  <si>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</si>
  <si>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</si>
  <si>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</si>
  <si>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</si>
  <si>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</si>
  <si>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</si>
  <si>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</si>
  <si>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</si>
  <si>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</si>
  <si>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</si>
  <si>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</si>
  <si>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</si>
  <si>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</si>
  <si>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</si>
  <si>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</si>
  <si>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</si>
  <si>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</si>
  <si>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</si>
  <si>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</si>
  <si>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</si>
  <si>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</si>
  <si>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</si>
  <si>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</si>
  <si>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</si>
  <si>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</si>
  <si>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</si>
  <si>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</si>
  <si>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</si>
  <si>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</si>
  <si>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</si>
  <si>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</si>
  <si>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</si>
  <si>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</si>
  <si>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</si>
  <si>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</si>
  <si>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</si>
  <si>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</si>
  <si>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</si>
  <si>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</si>
  <si>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</si>
  <si>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</si>
  <si>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</si>
  <si>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</si>
  <si>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</si>
  <si>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</si>
  <si>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</si>
  <si>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</si>
  <si>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</si>
  <si>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</si>
  <si>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</si>
  <si>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</si>
  <si>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</si>
  <si>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</si>
  <si>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</si>
  <si>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</si>
  <si>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</si>
  <si>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</si>
  <si>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</si>
  <si>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</si>
  <si>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</si>
  <si>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</si>
  <si>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</si>
  <si>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</si>
  <si>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</si>
  <si>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</si>
  <si>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</si>
  <si>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</si>
  <si>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</si>
  <si>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</si>
  <si>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</si>
  <si>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</si>
  <si>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</si>
  <si>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</si>
  <si>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</si>
  <si>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</si>
  <si>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</si>
  <si>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</si>
  <si>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</si>
  <si>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</si>
  <si>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</si>
  <si>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</si>
  <si>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</si>
  <si>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</si>
  <si>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</si>
  <si>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</si>
  <si>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</si>
  <si>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</si>
  <si>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</si>
  <si>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</si>
  <si>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</si>
  <si>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</si>
  <si>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</si>
  <si>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</si>
  <si>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</si>
  <si>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</si>
  <si>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</si>
  <si>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</si>
  <si>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</si>
  <si>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</si>
  <si>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</si>
  <si>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</si>
  <si>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</si>
  <si>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</si>
  <si>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</si>
  <si>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</si>
  <si>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</si>
  <si>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</si>
  <si>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</si>
  <si>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</si>
  <si>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</si>
  <si>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</si>
  <si>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</si>
  <si>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</si>
  <si>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</si>
  <si>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</si>
  <si>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</si>
  <si>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</si>
  <si>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</si>
  <si>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</si>
  <si>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</si>
  <si>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</si>
  <si>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</si>
  <si>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</si>
  <si>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</si>
  <si>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</si>
  <si>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</si>
  <si>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</si>
  <si>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</si>
  <si>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</si>
  <si>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</si>
  <si>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</si>
  <si>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</si>
  <si>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</si>
  <si>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</si>
  <si>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</si>
  <si>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</si>
  <si>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</si>
  <si>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</si>
  <si>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</si>
  <si>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</si>
  <si>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</si>
  <si>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</si>
  <si>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</si>
  <si>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</si>
  <si>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</si>
  <si>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</si>
  <si>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</si>
  <si>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</si>
  <si>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</si>
  <si>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</si>
  <si>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</si>
  <si>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</si>
  <si>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</si>
  <si>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</si>
  <si>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</si>
  <si>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</si>
  <si>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</si>
  <si>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</si>
  <si>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</si>
  <si>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</si>
  <si>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</si>
  <si>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</si>
  <si>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</si>
  <si>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</si>
  <si>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</si>
  <si>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</si>
  <si>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</si>
  <si>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</si>
  <si>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</si>
  <si>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</si>
  <si>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</si>
  <si>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</si>
  <si>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</si>
  <si>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</si>
  <si>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</si>
  <si>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</si>
  <si>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</si>
  <si>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</si>
  <si>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</si>
  <si>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</si>
  <si>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</si>
  <si>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</si>
  <si>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</si>
  <si>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</si>
  <si>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</si>
  <si>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</si>
  <si>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</si>
  <si>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</si>
  <si>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</si>
  <si>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</si>
  <si>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</si>
  <si>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</si>
  <si>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</si>
  <si>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</si>
  <si>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</si>
  <si>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</si>
  <si>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</si>
  <si>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</si>
  <si>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</si>
  <si>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</si>
  <si>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</si>
  <si>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</si>
  <si>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</si>
  <si>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</si>
  <si>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</si>
  <si>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</si>
  <si>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</si>
  <si>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impact</t>
  </si>
  <si>
    <t>recession</t>
  </si>
  <si>
    <t>total</t>
  </si>
  <si>
    <t>federal</t>
  </si>
  <si>
    <t>state_local</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</si>
  <si>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</si>
  <si>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</si>
  <si>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</si>
  <si>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</si>
  <si>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</si>
  <si>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</si>
  <si>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</si>
  <si>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</si>
  <si>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</si>
  <si>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</si>
  <si>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</si>
  <si>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</si>
  <si>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</si>
  <si>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</si>
  <si>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</si>
  <si>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</si>
  <si>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</si>
  <si>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</si>
  <si>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</si>
  <si>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</si>
  <si>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</si>
  <si>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</si>
  <si>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</si>
  <si>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</si>
  <si>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</si>
  <si>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</si>
  <si>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</si>
  <si>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</si>
  <si>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</si>
  <si>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</si>
  <si>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</si>
  <si>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</si>
  <si>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</si>
  <si>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</si>
  <si>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</si>
  <si>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</si>
  <si>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</si>
  <si>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</si>
  <si>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</si>
  <si>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</si>
  <si>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</si>
  <si>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</si>
  <si>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</si>
  <si>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</si>
  <si>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</si>
  <si>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</si>
  <si>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</si>
  <si>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</si>
  <si>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</si>
  <si>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</si>
  <si>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</si>
  <si>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</si>
  <si>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</si>
  <si>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</si>
  <si>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</si>
  <si>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</si>
  <si>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</si>
  <si>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</si>
  <si>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</si>
  <si>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</si>
  <si>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</si>
  <si>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</si>
  <si>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</si>
  <si>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</si>
  <si>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</si>
  <si>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</si>
  <si>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</si>
  <si>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</si>
  <si>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</si>
  <si>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</si>
  <si>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</si>
  <si>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</si>
  <si>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</si>
  <si>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</si>
  <si>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</si>
  <si>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</si>
  <si>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</si>
  <si>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</si>
  <si>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</si>
  <si>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</si>
  <si>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</si>
  <si>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</si>
  <si>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</si>
  <si>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</si>
  <si>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</si>
  <si>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</si>
  <si>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</si>
  <si>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</si>
  <si>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</si>
  <si>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</si>
  <si>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</si>
  <si>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</si>
  <si>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</si>
  <si>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</si>
  <si>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</si>
  <si>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</si>
  <si>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</si>
  <si>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</si>
  <si>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</si>
  <si>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</si>
  <si>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</si>
  <si>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</si>
  <si>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</si>
  <si>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</si>
  <si>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</si>
  <si>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</si>
  <si>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</si>
  <si>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</si>
  <si>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</si>
  <si>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</si>
  <si>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</si>
  <si>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</si>
  <si>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</si>
  <si>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</si>
  <si>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</si>
  <si>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</si>
  <si>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</si>
  <si>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</si>
  <si>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</si>
  <si>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</si>
  <si>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</si>
  <si>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</si>
  <si>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</si>
  <si>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</si>
  <si>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</si>
  <si>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</si>
  <si>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</si>
  <si>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</si>
  <si>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</si>
  <si>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</si>
  <si>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</si>
  <si>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</si>
  <si>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</si>
  <si>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</si>
  <si>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</si>
  <si>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</si>
  <si>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</si>
  <si>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</si>
  <si>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</si>
  <si>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</si>
  <si>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</si>
  <si>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</si>
  <si>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</si>
  <si>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</si>
  <si>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</si>
  <si>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</si>
  <si>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</si>
  <si>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</si>
  <si>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</si>
  <si>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</si>
  <si>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</si>
  <si>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</si>
  <si>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</si>
  <si>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</si>
  <si>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</si>
  <si>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</si>
  <si>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</si>
  <si>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</si>
  <si>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</si>
  <si>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</si>
  <si>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</si>
  <si>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</si>
  <si>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</si>
  <si>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</si>
  <si>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</si>
  <si>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</si>
  <si>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</si>
  <si>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</si>
  <si>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</si>
  <si>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</si>
  <si>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</si>
  <si>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</si>
  <si>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</si>
  <si>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</si>
  <si>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</si>
  <si>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</si>
  <si>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</si>
  <si>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</si>
  <si>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</si>
  <si>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</si>
  <si>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</si>
  <si>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</si>
  <si>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</si>
  <si>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</si>
  <si>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</si>
  <si>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</si>
  <si>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</si>
  <si>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</si>
  <si>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</si>
  <si>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</si>
  <si>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</si>
  <si>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</si>
  <si>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</si>
  <si>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</si>
  <si>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</si>
  <si>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</si>
  <si>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</si>
  <si>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</si>
  <si>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</si>
  <si>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</si>
  <si>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</si>
  <si>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</si>
  <si>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</si>
  <si>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</si>
  <si>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</si>
  <si>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Apr-27-2018 08:38</t>
  </si>
  <si>
    <t>2018:Q1</t>
  </si>
  <si>
    <t>Annual Growth Rate</t>
  </si>
  <si>
    <t>4-Quarter MA</t>
  </si>
  <si>
    <t>State &amp; local, level</t>
  </si>
  <si>
    <t>State &amp; local, percent change from Q1 2008</t>
  </si>
  <si>
    <t>This quarter's level as % of Q1 2008 level</t>
  </si>
  <si>
    <t>YOY</t>
  </si>
  <si>
    <t>Q2-2018</t>
  </si>
  <si>
    <t>Jun-29-2018 08:38</t>
  </si>
  <si>
    <t>Real Gross Domestic Product (SAAR, Bil.Chn.2012$)</t>
  </si>
  <si>
    <t>Real Personal Consumption Expenditures (SAAR, Bil.Chn.2012$)</t>
  </si>
  <si>
    <t>Personal Consumption Expenditures: Implicit Price Deflator (SA, 2012=100)</t>
  </si>
  <si>
    <t>Aug-13-2018 14:08</t>
  </si>
  <si>
    <t>Jul-02-2018 08:33</t>
  </si>
  <si>
    <t>Sep-27-2018 08:40</t>
  </si>
  <si>
    <t>Sep-27-2018 08:30</t>
  </si>
  <si>
    <t>MA total</t>
  </si>
  <si>
    <t>MA federal g</t>
  </si>
  <si>
    <t>MA consumption (federal + state_local)</t>
  </si>
  <si>
    <t>MA state_local g</t>
  </si>
  <si>
    <t>Hutchins consumption</t>
  </si>
  <si>
    <t>MA consumption  (state_local)</t>
  </si>
  <si>
    <t>MA consumption  (federal)</t>
  </si>
  <si>
    <t>MA state total</t>
  </si>
  <si>
    <t>MA federal total</t>
  </si>
  <si>
    <t>Social Benefits  + Health Outlays Neutral</t>
  </si>
  <si>
    <t>Taxes neutral</t>
  </si>
  <si>
    <t>Gross consumption effect (transfers gross only)</t>
  </si>
  <si>
    <t xml:space="preserve">Gross consumption effect </t>
  </si>
  <si>
    <t>MA taxes + transfers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</si>
</sst>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quot;-&quot;yyyy"/>
    <numFmt numFmtId="165" formatCode="0.0"/>
    <numFmt numFmtId="166" formatCode="0.00000"/>
    <numFmt numFmtId="167" formatCode="mm/dd/yy"/>
    <numFmt numFmtId="168" formatCode="0.000"/>
    <numFmt numFmtId="169"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6" tint="0.79998168889431442"/>
        <bgColor indexed="64"/>
      </patternFill>
    </fill>
    <fill>
      <patternFill patternType="solid">
        <fgColor theme="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10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8" fontId="0" fillId="0" borderId="0" xfId="0" applyNumberFormat="1" applyAlignment="1">
      <alignment horizontal="right"/>
    </xf>
    <xf numFmtId="169" fontId="0" fillId="0" borderId="0" xfId="0" applyNumberFormat="1"/>
    <xf numFmtId="0" fontId="0" fillId="6" borderId="0" xfId="0" applyFill="1"/>
    <xf numFmtId="0" fontId="12" fillId="0" borderId="0" xfId="0" applyFont="1"/>
    <xf numFmtId="169"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2" fontId="0" fillId="7" borderId="0" xfId="0" applyNumberFormat="1" applyFill="1"/>
    <xf numFmtId="2" fontId="0" fillId="0" borderId="0" xfId="0" applyNumberFormat="1" applyBorder="1"/>
    <xf numFmtId="2" fontId="0" fillId="0" borderId="0" xfId="0" applyNumberFormat="1" applyFill="1" applyBorder="1"/>
    <xf numFmtId="2" fontId="0" fillId="4" borderId="0" xfId="0" applyNumberFormat="1" applyFill="1" applyBorder="1"/>
    <xf numFmtId="2" fontId="0" fillId="0" borderId="7" xfId="0" applyNumberFormat="1" applyBorder="1"/>
    <xf numFmtId="0" fontId="0" fillId="0" borderId="0" xfId="0" applyFill="1" applyAlignment="1">
      <alignment wrapText="1"/>
    </xf>
    <xf numFmtId="2" fontId="0" fillId="8" borderId="0" xfId="0" applyNumberFormat="1" applyFill="1" applyBorder="1"/>
    <xf numFmtId="2" fontId="0" fillId="0" borderId="0" xfId="0" applyNumberFormat="1" applyFill="1"/>
    <xf numFmtId="2" fontId="0" fillId="0" borderId="7" xfId="0" applyNumberFormat="1" applyFill="1" applyBorder="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E7619F"/>
      <color rgb="FF2198C7"/>
      <color rgb="FF1B9553"/>
      <color rgb="FFAE68A9"/>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Fiscal_impact_082918!$E$1</c:f>
              <c:strCache>
                <c:ptCount val="1"/>
                <c:pt idx="0">
                  <c:v>federal</c:v>
                </c:pt>
              </c:strCache>
            </c:strRef>
          </c:tx>
          <c:spPr>
            <a:solidFill>
              <a:schemeClr val="accent1"/>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Fiscal_impact_082918!$E$2:$E$162</c:f>
              <c:numCache>
                <c:formatCode>0.00</c:formatCode>
                <c:ptCount val="161"/>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0-3ACC-4B37-B4BE-B609E9EFC2FD}"/>
            </c:ext>
          </c:extLst>
        </c:ser>
        <c:ser>
          <c:idx val="1"/>
          <c:order val="1"/>
          <c:tx>
            <c:strRef>
              <c:f>Fiscal_impact_082918!$F$1</c:f>
              <c:strCache>
                <c:ptCount val="1"/>
                <c:pt idx="0">
                  <c:v>state_local</c:v>
                </c:pt>
              </c:strCache>
            </c:strRef>
          </c:tx>
          <c:spPr>
            <a:solidFill>
              <a:schemeClr val="accent2"/>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Fiscal_impact_082918!$F$2:$F$162</c:f>
              <c:numCache>
                <c:formatCode>0.00</c:formatCode>
                <c:ptCount val="161"/>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extLst>
            <c:ext xmlns:c16="http://schemas.microsoft.com/office/drawing/2014/chart" uri="{C3380CC4-5D6E-409C-BE32-E72D297353CC}">
              <c16:uniqueId val="{00000001-3ACC-4B37-B4BE-B609E9EFC2FD}"/>
            </c:ext>
          </c:extLst>
        </c:ser>
        <c:ser>
          <c:idx val="2"/>
          <c:order val="2"/>
          <c:tx>
            <c:strRef>
              <c:f>Fiscal_impact_082918!$J$1</c:f>
              <c:strCache>
                <c:ptCount val="1"/>
                <c:pt idx="0">
                  <c:v>MA federal g</c:v>
                </c:pt>
              </c:strCache>
            </c:strRef>
          </c:tx>
          <c:spPr>
            <a:solidFill>
              <a:schemeClr val="accent3"/>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Fiscal_impact_082918!$J$2:$J$162</c:f>
              <c:numCache>
                <c:formatCode>0.00</c:formatCode>
                <c:ptCount val="161"/>
                <c:pt idx="0">
                  <c:v>-0.80295009008443297</c:v>
                </c:pt>
                <c:pt idx="1">
                  <c:v>0.81540836701472796</c:v>
                </c:pt>
                <c:pt idx="2">
                  <c:v>-0.46924603056132502</c:v>
                </c:pt>
                <c:pt idx="3">
                  <c:v>4.9942220161339299E-2</c:v>
                </c:pt>
                <c:pt idx="4">
                  <c:v>0.53717196968089997</c:v>
                </c:pt>
                <c:pt idx="5">
                  <c:v>0.37283419990931599</c:v>
                </c:pt>
                <c:pt idx="6">
                  <c:v>0.207834261469797</c:v>
                </c:pt>
                <c:pt idx="7">
                  <c:v>0.38867834829223802</c:v>
                </c:pt>
                <c:pt idx="8">
                  <c:v>0.99724332549741901</c:v>
                </c:pt>
                <c:pt idx="9">
                  <c:v>0.68248960988666996</c:v>
                </c:pt>
                <c:pt idx="10">
                  <c:v>0.40462520781426597</c:v>
                </c:pt>
                <c:pt idx="11">
                  <c:v>0.66024274357752499</c:v>
                </c:pt>
                <c:pt idx="12">
                  <c:v>0.50736392533212504</c:v>
                </c:pt>
                <c:pt idx="13">
                  <c:v>1.17336167017281</c:v>
                </c:pt>
                <c:pt idx="14">
                  <c:v>0.14126643429771801</c:v>
                </c:pt>
                <c:pt idx="15">
                  <c:v>0.64141091487032198</c:v>
                </c:pt>
                <c:pt idx="16">
                  <c:v>0.400969376112013</c:v>
                </c:pt>
                <c:pt idx="17">
                  <c:v>0.23912536679365601</c:v>
                </c:pt>
                <c:pt idx="18">
                  <c:v>0.39001996902331498</c:v>
                </c:pt>
                <c:pt idx="19">
                  <c:v>9.2629730868880301E-4</c:v>
                </c:pt>
                <c:pt idx="20">
                  <c:v>0.36413233200240602</c:v>
                </c:pt>
                <c:pt idx="21">
                  <c:v>3.7472719306567001E-3</c:v>
                </c:pt>
                <c:pt idx="22">
                  <c:v>0.245703028777049</c:v>
                </c:pt>
                <c:pt idx="23">
                  <c:v>2.6018977721148299E-2</c:v>
                </c:pt>
                <c:pt idx="24">
                  <c:v>0.76059444249074404</c:v>
                </c:pt>
                <c:pt idx="25">
                  <c:v>-0.209997328533192</c:v>
                </c:pt>
                <c:pt idx="26">
                  <c:v>-0.25478148882443302</c:v>
                </c:pt>
                <c:pt idx="27">
                  <c:v>0.43752025486129398</c:v>
                </c:pt>
                <c:pt idx="28">
                  <c:v>-0.16606368279072201</c:v>
                </c:pt>
                <c:pt idx="29">
                  <c:v>0.47203513696435301</c:v>
                </c:pt>
                <c:pt idx="30">
                  <c:v>0.27525124849903099</c:v>
                </c:pt>
                <c:pt idx="31">
                  <c:v>0.51132574205498205</c:v>
                </c:pt>
                <c:pt idx="32">
                  <c:v>0.46707853857752701</c:v>
                </c:pt>
                <c:pt idx="33">
                  <c:v>0.61578121502681205</c:v>
                </c:pt>
                <c:pt idx="34">
                  <c:v>0.41836478002875099</c:v>
                </c:pt>
                <c:pt idx="35">
                  <c:v>0.53993262029479305</c:v>
                </c:pt>
                <c:pt idx="36">
                  <c:v>0.57401076730038203</c:v>
                </c:pt>
                <c:pt idx="37">
                  <c:v>0.97152451563828202</c:v>
                </c:pt>
                <c:pt idx="38">
                  <c:v>0.45281591250398301</c:v>
                </c:pt>
                <c:pt idx="39">
                  <c:v>0.65161983256144596</c:v>
                </c:pt>
                <c:pt idx="40">
                  <c:v>0.51876364169059896</c:v>
                </c:pt>
                <c:pt idx="41">
                  <c:v>0.58330681596385403</c:v>
                </c:pt>
                <c:pt idx="42">
                  <c:v>-8.1607556212679802E-2</c:v>
                </c:pt>
                <c:pt idx="43">
                  <c:v>-4.1994441943739302E-2</c:v>
                </c:pt>
                <c:pt idx="44">
                  <c:v>-0.478480656258777</c:v>
                </c:pt>
                <c:pt idx="45">
                  <c:v>-0.15731374052472399</c:v>
                </c:pt>
                <c:pt idx="46">
                  <c:v>-0.75239360627815699</c:v>
                </c:pt>
                <c:pt idx="47">
                  <c:v>8.4376956146702403E-2</c:v>
                </c:pt>
                <c:pt idx="48">
                  <c:v>-3.2510138183284597E-2</c:v>
                </c:pt>
                <c:pt idx="49">
                  <c:v>-0.29022954909077803</c:v>
                </c:pt>
                <c:pt idx="50">
                  <c:v>3.02472329649809E-2</c:v>
                </c:pt>
                <c:pt idx="51">
                  <c:v>-0.66852976834813904</c:v>
                </c:pt>
                <c:pt idx="52">
                  <c:v>-0.77959055242178399</c:v>
                </c:pt>
                <c:pt idx="53">
                  <c:v>-0.32751296512742401</c:v>
                </c:pt>
                <c:pt idx="54">
                  <c:v>-0.49785147741903601</c:v>
                </c:pt>
                <c:pt idx="55">
                  <c:v>-0.54845143262587104</c:v>
                </c:pt>
                <c:pt idx="56">
                  <c:v>7.1339784762482498E-4</c:v>
                </c:pt>
                <c:pt idx="57">
                  <c:v>-0.29719707175055898</c:v>
                </c:pt>
                <c:pt idx="58">
                  <c:v>0.318524383112961</c:v>
                </c:pt>
                <c:pt idx="59">
                  <c:v>-0.41474073982188803</c:v>
                </c:pt>
                <c:pt idx="60">
                  <c:v>0.15692341859437201</c:v>
                </c:pt>
                <c:pt idx="61">
                  <c:v>6.9978117886427799E-2</c:v>
                </c:pt>
                <c:pt idx="62">
                  <c:v>-3.5210182457569399E-2</c:v>
                </c:pt>
                <c:pt idx="63">
                  <c:v>0.17228638591350201</c:v>
                </c:pt>
                <c:pt idx="64">
                  <c:v>4.2671216226471402E-2</c:v>
                </c:pt>
                <c:pt idx="65">
                  <c:v>-8.0167915123820696E-2</c:v>
                </c:pt>
                <c:pt idx="66">
                  <c:v>0.124387938714292</c:v>
                </c:pt>
                <c:pt idx="67">
                  <c:v>5.62690123718593E-2</c:v>
                </c:pt>
                <c:pt idx="68">
                  <c:v>2.0490886323505701E-2</c:v>
                </c:pt>
                <c:pt idx="69">
                  <c:v>0.17283345313114001</c:v>
                </c:pt>
                <c:pt idx="70">
                  <c:v>-7.9257966363887697E-2</c:v>
                </c:pt>
                <c:pt idx="71">
                  <c:v>0.25117381034516001</c:v>
                </c:pt>
                <c:pt idx="72">
                  <c:v>0.16574976094482399</c:v>
                </c:pt>
                <c:pt idx="73">
                  <c:v>0.236121894436571</c:v>
                </c:pt>
              </c:numCache>
            </c:numRef>
          </c:val>
          <c:extLst>
            <c:ext xmlns:c16="http://schemas.microsoft.com/office/drawing/2014/chart" uri="{C3380CC4-5D6E-409C-BE32-E72D297353CC}">
              <c16:uniqueId val="{00000002-3ACC-4B37-B4BE-B609E9EFC2FD}"/>
            </c:ext>
          </c:extLst>
        </c:ser>
        <c:ser>
          <c:idx val="3"/>
          <c:order val="3"/>
          <c:tx>
            <c:strRef>
              <c:f>Fiscal_impact_082918!$K$1</c:f>
              <c:strCache>
                <c:ptCount val="1"/>
                <c:pt idx="0">
                  <c:v>MA state_local g</c:v>
                </c:pt>
              </c:strCache>
            </c:strRef>
          </c:tx>
          <c:spPr>
            <a:solidFill>
              <a:schemeClr val="accent4"/>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Fiscal_impact_082918!$K$2:$K$162</c:f>
              <c:numCache>
                <c:formatCode>0.00</c:formatCode>
                <c:ptCount val="161"/>
                <c:pt idx="0">
                  <c:v>0.46616431532501601</c:v>
                </c:pt>
                <c:pt idx="1">
                  <c:v>5.5264944233334203E-2</c:v>
                </c:pt>
                <c:pt idx="2">
                  <c:v>0.31604922755987802</c:v>
                </c:pt>
                <c:pt idx="3">
                  <c:v>0.51679480049359805</c:v>
                </c:pt>
                <c:pt idx="4">
                  <c:v>0.72169998539949498</c:v>
                </c:pt>
                <c:pt idx="5">
                  <c:v>1.0488291156209999</c:v>
                </c:pt>
                <c:pt idx="6">
                  <c:v>6.7770458492864297E-2</c:v>
                </c:pt>
                <c:pt idx="7">
                  <c:v>1.2454596770375499</c:v>
                </c:pt>
                <c:pt idx="8">
                  <c:v>0.815257505498587</c:v>
                </c:pt>
                <c:pt idx="9">
                  <c:v>0.468471857298835</c:v>
                </c:pt>
                <c:pt idx="10">
                  <c:v>0.44457172304102899</c:v>
                </c:pt>
                <c:pt idx="11">
                  <c:v>0.42043946771512503</c:v>
                </c:pt>
                <c:pt idx="12">
                  <c:v>-2.8314317763294401E-3</c:v>
                </c:pt>
                <c:pt idx="13">
                  <c:v>-2.26646110785639E-2</c:v>
                </c:pt>
                <c:pt idx="14">
                  <c:v>0.37174954208792099</c:v>
                </c:pt>
                <c:pt idx="15">
                  <c:v>8.6359802547754702E-2</c:v>
                </c:pt>
                <c:pt idx="16">
                  <c:v>0.13217982329609201</c:v>
                </c:pt>
                <c:pt idx="17">
                  <c:v>0.151493385052761</c:v>
                </c:pt>
                <c:pt idx="18">
                  <c:v>-2.7031812151305901E-2</c:v>
                </c:pt>
                <c:pt idx="19">
                  <c:v>0.101023250285367</c:v>
                </c:pt>
                <c:pt idx="20">
                  <c:v>5.79339209557206E-2</c:v>
                </c:pt>
                <c:pt idx="21">
                  <c:v>-1.83383913832506E-2</c:v>
                </c:pt>
                <c:pt idx="22">
                  <c:v>4.0400297575853499E-2</c:v>
                </c:pt>
                <c:pt idx="23">
                  <c:v>2.7580898953717899E-2</c:v>
                </c:pt>
                <c:pt idx="24">
                  <c:v>0.20837494963119599</c:v>
                </c:pt>
                <c:pt idx="25">
                  <c:v>0.18003456890070099</c:v>
                </c:pt>
                <c:pt idx="26">
                  <c:v>0.20773822539585701</c:v>
                </c:pt>
                <c:pt idx="27">
                  <c:v>0.327632515805927</c:v>
                </c:pt>
                <c:pt idx="28">
                  <c:v>0.382372974873745</c:v>
                </c:pt>
                <c:pt idx="29">
                  <c:v>0.27466396606321097</c:v>
                </c:pt>
                <c:pt idx="30">
                  <c:v>0.18015247579987501</c:v>
                </c:pt>
                <c:pt idx="31">
                  <c:v>0.20734413185480799</c:v>
                </c:pt>
                <c:pt idx="32">
                  <c:v>-0.20353974945289399</c:v>
                </c:pt>
                <c:pt idx="33">
                  <c:v>-0.108543734258019</c:v>
                </c:pt>
                <c:pt idx="34">
                  <c:v>0.24731277314411501</c:v>
                </c:pt>
                <c:pt idx="35">
                  <c:v>0.456728061343952</c:v>
                </c:pt>
                <c:pt idx="36">
                  <c:v>0.82817734632114604</c:v>
                </c:pt>
                <c:pt idx="37">
                  <c:v>0.77733762894715597</c:v>
                </c:pt>
                <c:pt idx="38">
                  <c:v>0.144280662453623</c:v>
                </c:pt>
                <c:pt idx="39">
                  <c:v>-0.15988769842773101</c:v>
                </c:pt>
                <c:pt idx="40">
                  <c:v>-0.62462972040005904</c:v>
                </c:pt>
                <c:pt idx="41">
                  <c:v>-0.11642795280691701</c:v>
                </c:pt>
                <c:pt idx="42">
                  <c:v>-0.423952954099794</c:v>
                </c:pt>
                <c:pt idx="43">
                  <c:v>-0.56083618192561402</c:v>
                </c:pt>
                <c:pt idx="44">
                  <c:v>-0.72469896268680001</c:v>
                </c:pt>
                <c:pt idx="45">
                  <c:v>-0.63889938719122197</c:v>
                </c:pt>
                <c:pt idx="46">
                  <c:v>-0.58917417821743501</c:v>
                </c:pt>
                <c:pt idx="47">
                  <c:v>-0.40553891642226297</c:v>
                </c:pt>
                <c:pt idx="48">
                  <c:v>-0.46272784527148297</c:v>
                </c:pt>
                <c:pt idx="49">
                  <c:v>-0.22670680164120899</c:v>
                </c:pt>
                <c:pt idx="50">
                  <c:v>-0.25035247066432498</c:v>
                </c:pt>
                <c:pt idx="51">
                  <c:v>-0.105892782794237</c:v>
                </c:pt>
                <c:pt idx="52">
                  <c:v>2.05148856800987E-2</c:v>
                </c:pt>
                <c:pt idx="53">
                  <c:v>0.133870056369531</c:v>
                </c:pt>
                <c:pt idx="54">
                  <c:v>0.102147702260518</c:v>
                </c:pt>
                <c:pt idx="55">
                  <c:v>-3.3789920644489803E-2</c:v>
                </c:pt>
                <c:pt idx="56">
                  <c:v>-0.25034750290220797</c:v>
                </c:pt>
                <c:pt idx="57">
                  <c:v>0.29478883576880899</c:v>
                </c:pt>
                <c:pt idx="58">
                  <c:v>0.23130045723286</c:v>
                </c:pt>
                <c:pt idx="59">
                  <c:v>0.43615414522138302</c:v>
                </c:pt>
                <c:pt idx="60">
                  <c:v>0.35838054220811999</c:v>
                </c:pt>
                <c:pt idx="61">
                  <c:v>0.70290142023964597</c:v>
                </c:pt>
                <c:pt idx="62">
                  <c:v>0.448220203781447</c:v>
                </c:pt>
                <c:pt idx="63">
                  <c:v>5.57748529611602E-2</c:v>
                </c:pt>
                <c:pt idx="64">
                  <c:v>0.68247008900650696</c:v>
                </c:pt>
                <c:pt idx="65">
                  <c:v>1.6471483302530499E-2</c:v>
                </c:pt>
                <c:pt idx="66">
                  <c:v>0.101385110105935</c:v>
                </c:pt>
                <c:pt idx="67">
                  <c:v>5.6045743813694801E-2</c:v>
                </c:pt>
                <c:pt idx="68">
                  <c:v>-7.7075016025113297E-2</c:v>
                </c:pt>
                <c:pt idx="69">
                  <c:v>-7.2969151607453001E-2</c:v>
                </c:pt>
                <c:pt idx="70">
                  <c:v>-4.4761601463678101E-2</c:v>
                </c:pt>
                <c:pt idx="71">
                  <c:v>0.183264538476585</c:v>
                </c:pt>
                <c:pt idx="72">
                  <c:v>0.151760382743648</c:v>
                </c:pt>
                <c:pt idx="73">
                  <c:v>0.22409594839918401</c:v>
                </c:pt>
              </c:numCache>
            </c:numRef>
          </c:val>
          <c:extLst>
            <c:ext xmlns:c16="http://schemas.microsoft.com/office/drawing/2014/chart" uri="{C3380CC4-5D6E-409C-BE32-E72D297353CC}">
              <c16:uniqueId val="{00000003-3ACC-4B37-B4BE-B609E9EFC2FD}"/>
            </c:ext>
          </c:extLst>
        </c:ser>
        <c:dLbls>
          <c:showLegendKey val="0"/>
          <c:showVal val="0"/>
          <c:showCatName val="0"/>
          <c:showSerName val="0"/>
          <c:showPercent val="0"/>
          <c:showBubbleSize val="0"/>
        </c:dLbls>
        <c:gapWidth val="0"/>
        <c:overlap val="-27"/>
        <c:axId val="663614672"/>
        <c:axId val="663615984"/>
      </c:barChart>
      <c:dateAx>
        <c:axId val="663614672"/>
        <c:scaling>
          <c:orientation val="minMax"/>
          <c:min val="41699"/>
        </c:scaling>
        <c:delete val="0"/>
        <c:axPos val="b"/>
        <c:numFmt formatCode="mm/d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5984"/>
        <c:crosses val="autoZero"/>
        <c:auto val="1"/>
        <c:lblOffset val="100"/>
        <c:baseTimeUnit val="months"/>
        <c:majorUnit val="12"/>
        <c:majorTimeUnit val="months"/>
      </c:dateAx>
      <c:valAx>
        <c:axId val="663615984"/>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46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Hutchins</a:t>
            </a:r>
            <a:r>
              <a:rPr lang="en-US" baseline="0"/>
              <a:t> FIM vs. Macroeconomic Advisers Fiscal Stimulus - Consumption </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8.3952149609058474E-2"/>
          <c:y val="9.2750309593717124E-3"/>
        </c:manualLayout>
      </c:layout>
      <c:overlay val="0"/>
      <c:spPr>
        <a:noFill/>
        <a:ln>
          <a:noFill/>
        </a:ln>
        <a:effectLst/>
      </c:spPr>
    </c:title>
    <c:autoTitleDeleted val="0"/>
    <c:plotArea>
      <c:layout/>
      <c:barChart>
        <c:barDir val="col"/>
        <c:grouping val="clustered"/>
        <c:varyColors val="0"/>
        <c:ser>
          <c:idx val="0"/>
          <c:order val="0"/>
          <c:tx>
            <c:strRef>
              <c:f>Fiscal_impact_082918!$O$1</c:f>
              <c:strCache>
                <c:ptCount val="1"/>
                <c:pt idx="0">
                  <c:v>MA consumption  (federal)</c:v>
                </c:pt>
              </c:strCache>
            </c:strRef>
          </c:tx>
          <c:spPr>
            <a:solidFill>
              <a:schemeClr val="accent6">
                <a:lumMod val="60000"/>
                <a:lumOff val="40000"/>
              </a:schemeClr>
            </a:solidFill>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Fiscal_impact_082918!$O$3:$O$163</c:f>
              <c:numCache>
                <c:formatCode>0.00</c:formatCode>
                <c:ptCount val="161"/>
                <c:pt idx="5">
                  <c:v>1.6899034404680315</c:v>
                </c:pt>
                <c:pt idx="6">
                  <c:v>1.8550636473073987</c:v>
                </c:pt>
                <c:pt idx="7">
                  <c:v>2.8181602130099508</c:v>
                </c:pt>
                <c:pt idx="8">
                  <c:v>3.5432616591775523</c:v>
                </c:pt>
                <c:pt idx="9">
                  <c:v>2.189155258988035</c:v>
                </c:pt>
                <c:pt idx="10">
                  <c:v>2.1809528318311733</c:v>
                </c:pt>
                <c:pt idx="11">
                  <c:v>1.8385849435454311</c:v>
                </c:pt>
                <c:pt idx="12">
                  <c:v>1.4405417167541645</c:v>
                </c:pt>
                <c:pt idx="13">
                  <c:v>1.4400763064506914</c:v>
                </c:pt>
                <c:pt idx="14">
                  <c:v>1.4937711920966601</c:v>
                </c:pt>
                <c:pt idx="15">
                  <c:v>0.48941866324723593</c:v>
                </c:pt>
                <c:pt idx="16">
                  <c:v>0.42505407440853987</c:v>
                </c:pt>
                <c:pt idx="17">
                  <c:v>1.1722119600403169</c:v>
                </c:pt>
                <c:pt idx="18">
                  <c:v>0.76833362885941781</c:v>
                </c:pt>
                <c:pt idx="19">
                  <c:v>-0.27671313937246739</c:v>
                </c:pt>
                <c:pt idx="20">
                  <c:v>-0.29560857620830161</c:v>
                </c:pt>
                <c:pt idx="21">
                  <c:v>0.19806461230423628</c:v>
                </c:pt>
                <c:pt idx="22">
                  <c:v>0.11374725114508773</c:v>
                </c:pt>
                <c:pt idx="23">
                  <c:v>0.83853115203186612</c:v>
                </c:pt>
                <c:pt idx="24">
                  <c:v>0.33305910502565989</c:v>
                </c:pt>
                <c:pt idx="25">
                  <c:v>0.16101073027860285</c:v>
                </c:pt>
                <c:pt idx="26">
                  <c:v>1.1481485755487539</c:v>
                </c:pt>
                <c:pt idx="27">
                  <c:v>-1.1172358727682297E-2</c:v>
                </c:pt>
                <c:pt idx="28">
                  <c:v>-5.6992178241598211E-2</c:v>
                </c:pt>
                <c:pt idx="29">
                  <c:v>0.34655752530772005</c:v>
                </c:pt>
                <c:pt idx="30">
                  <c:v>0.11680512066585957</c:v>
                </c:pt>
                <c:pt idx="31">
                  <c:v>0.34255053336455576</c:v>
                </c:pt>
                <c:pt idx="32">
                  <c:v>5.7924192938695356</c:v>
                </c:pt>
                <c:pt idx="33">
                  <c:v>-2.0245001236853137</c:v>
                </c:pt>
                <c:pt idx="34">
                  <c:v>-0.29853101845320379</c:v>
                </c:pt>
                <c:pt idx="35">
                  <c:v>8.5154018053307787</c:v>
                </c:pt>
                <c:pt idx="36">
                  <c:v>1.8591921977528905</c:v>
                </c:pt>
                <c:pt idx="37">
                  <c:v>2.5854199945486891</c:v>
                </c:pt>
                <c:pt idx="38">
                  <c:v>3.0854832291362717</c:v>
                </c:pt>
                <c:pt idx="39">
                  <c:v>4.9292059917612079</c:v>
                </c:pt>
                <c:pt idx="40">
                  <c:v>0.68827141618021859</c:v>
                </c:pt>
                <c:pt idx="41">
                  <c:v>0.18868578333199501</c:v>
                </c:pt>
                <c:pt idx="42">
                  <c:v>1.0948774071192644</c:v>
                </c:pt>
                <c:pt idx="43">
                  <c:v>-0.56030381438321908</c:v>
                </c:pt>
                <c:pt idx="44">
                  <c:v>-0.60707148186676096</c:v>
                </c:pt>
                <c:pt idx="45">
                  <c:v>-0.51873207811028077</c:v>
                </c:pt>
                <c:pt idx="46">
                  <c:v>-4.1191213478395883E-2</c:v>
                </c:pt>
                <c:pt idx="47">
                  <c:v>-0.83824622842716578</c:v>
                </c:pt>
                <c:pt idx="48">
                  <c:v>-6.6598125007102771E-2</c:v>
                </c:pt>
                <c:pt idx="49">
                  <c:v>0.24752886151086817</c:v>
                </c:pt>
                <c:pt idx="50">
                  <c:v>-0.38466636537149723</c:v>
                </c:pt>
                <c:pt idx="51">
                  <c:v>-1.3378644731624481</c:v>
                </c:pt>
                <c:pt idx="52">
                  <c:v>-1.5669394820104863</c:v>
                </c:pt>
                <c:pt idx="53">
                  <c:v>-0.47788380418648069</c:v>
                </c:pt>
                <c:pt idx="54">
                  <c:v>-0.87259937364069939</c:v>
                </c:pt>
                <c:pt idx="55">
                  <c:v>-0.65178553688564977</c:v>
                </c:pt>
                <c:pt idx="56">
                  <c:v>-2.5822290687755045E-2</c:v>
                </c:pt>
                <c:pt idx="57">
                  <c:v>0.42770723742828581</c:v>
                </c:pt>
                <c:pt idx="58">
                  <c:v>0.47375171210935896</c:v>
                </c:pt>
                <c:pt idx="59">
                  <c:v>0.87507571863763789</c:v>
                </c:pt>
                <c:pt idx="60">
                  <c:v>0.42974316253122002</c:v>
                </c:pt>
                <c:pt idx="61">
                  <c:v>0.53997838264348874</c:v>
                </c:pt>
                <c:pt idx="62">
                  <c:v>0.73346795989244984</c:v>
                </c:pt>
                <c:pt idx="63">
                  <c:v>0.82838167288603559</c:v>
                </c:pt>
                <c:pt idx="64">
                  <c:v>0.50551402775323351</c:v>
                </c:pt>
                <c:pt idx="65">
                  <c:v>0.2707849163632231</c:v>
                </c:pt>
                <c:pt idx="66">
                  <c:v>0.42252255399810296</c:v>
                </c:pt>
                <c:pt idx="67">
                  <c:v>0.36089318568056655</c:v>
                </c:pt>
                <c:pt idx="68">
                  <c:v>0.37575292495300794</c:v>
                </c:pt>
                <c:pt idx="69">
                  <c:v>0.20864724345624561</c:v>
                </c:pt>
                <c:pt idx="70">
                  <c:v>0.42330868238698344</c:v>
                </c:pt>
                <c:pt idx="71">
                  <c:v>0.86834466424762657</c:v>
                </c:pt>
                <c:pt idx="72">
                  <c:v>0.83512505663395298</c:v>
                </c:pt>
              </c:numCache>
            </c:numRef>
          </c:val>
          <c:extLst>
            <c:ext xmlns:c16="http://schemas.microsoft.com/office/drawing/2014/chart" uri="{C3380CC4-5D6E-409C-BE32-E72D297353CC}">
              <c16:uniqueId val="{00000008-7DAD-4248-810F-CBC0A77CFCE4}"/>
            </c:ext>
          </c:extLst>
        </c:ser>
        <c:ser>
          <c:idx val="2"/>
          <c:order val="1"/>
          <c:tx>
            <c:strRef>
              <c:f>Fiscal_impact_082918!$N$1</c:f>
              <c:strCache>
                <c:ptCount val="1"/>
                <c:pt idx="0">
                  <c:v>MA consumption  (state_local)</c:v>
                </c:pt>
              </c:strCache>
            </c:strRef>
          </c:tx>
          <c:spPr>
            <a:solidFill>
              <a:schemeClr val="accent6">
                <a:lumMod val="75000"/>
              </a:schemeClr>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Fiscal_impact_082918!$N$2:$N$162</c:f>
              <c:numCache>
                <c:formatCode>0.00</c:formatCode>
                <c:ptCount val="161"/>
                <c:pt idx="0">
                  <c:v>-6.1661513649671693E-2</c:v>
                </c:pt>
                <c:pt idx="1">
                  <c:v>0.14673330918401561</c:v>
                </c:pt>
                <c:pt idx="2">
                  <c:v>0.21273195798498037</c:v>
                </c:pt>
                <c:pt idx="3">
                  <c:v>9.9797433803842206E-2</c:v>
                </c:pt>
                <c:pt idx="4">
                  <c:v>0.19783735826164867</c:v>
                </c:pt>
                <c:pt idx="5">
                  <c:v>0.301426296159364</c:v>
                </c:pt>
                <c:pt idx="6">
                  <c:v>5.0436519469125793E-2</c:v>
                </c:pt>
                <c:pt idx="7">
                  <c:v>0.68000284126093902</c:v>
                </c:pt>
                <c:pt idx="8">
                  <c:v>0.44719258029843612</c:v>
                </c:pt>
                <c:pt idx="9">
                  <c:v>1.1290717714233012E-2</c:v>
                </c:pt>
                <c:pt idx="10">
                  <c:v>0.60170116971304499</c:v>
                </c:pt>
                <c:pt idx="11">
                  <c:v>0.25332417235527199</c:v>
                </c:pt>
                <c:pt idx="12">
                  <c:v>0.1053870659072189</c:v>
                </c:pt>
                <c:pt idx="13">
                  <c:v>0.22480291974493499</c:v>
                </c:pt>
                <c:pt idx="14">
                  <c:v>0.24107815996588039</c:v>
                </c:pt>
                <c:pt idx="15">
                  <c:v>-0.15642636021523929</c:v>
                </c:pt>
                <c:pt idx="16">
                  <c:v>0.22072298526289269</c:v>
                </c:pt>
                <c:pt idx="17">
                  <c:v>0.37703691660181099</c:v>
                </c:pt>
                <c:pt idx="18">
                  <c:v>-7.2450765086216506E-2</c:v>
                </c:pt>
                <c:pt idx="19">
                  <c:v>6.9319815377744995E-2</c:v>
                </c:pt>
                <c:pt idx="20">
                  <c:v>9.9310114204545899E-2</c:v>
                </c:pt>
                <c:pt idx="21">
                  <c:v>6.4706705495349098E-2</c:v>
                </c:pt>
                <c:pt idx="22">
                  <c:v>-2.5135738951465599E-2</c:v>
                </c:pt>
                <c:pt idx="23">
                  <c:v>-9.7841169548931295E-2</c:v>
                </c:pt>
                <c:pt idx="24">
                  <c:v>-0.19440177749873139</c:v>
                </c:pt>
                <c:pt idx="25">
                  <c:v>-0.21029417658454319</c:v>
                </c:pt>
                <c:pt idx="26">
                  <c:v>0.11359408098073448</c:v>
                </c:pt>
                <c:pt idx="27">
                  <c:v>-9.1921608535852392E-2</c:v>
                </c:pt>
                <c:pt idx="28">
                  <c:v>0.27300646913905779</c:v>
                </c:pt>
                <c:pt idx="29">
                  <c:v>-3.6526949113347203E-2</c:v>
                </c:pt>
                <c:pt idx="30">
                  <c:v>-7.60643368166561E-2</c:v>
                </c:pt>
                <c:pt idx="31">
                  <c:v>0.44767208109847312</c:v>
                </c:pt>
                <c:pt idx="32">
                  <c:v>-0.187149562505522</c:v>
                </c:pt>
                <c:pt idx="33">
                  <c:v>-9.0711677860152995E-2</c:v>
                </c:pt>
                <c:pt idx="34">
                  <c:v>0.13986247938567989</c:v>
                </c:pt>
                <c:pt idx="35">
                  <c:v>0.29790909736822802</c:v>
                </c:pt>
                <c:pt idx="36">
                  <c:v>0.42382863070445742</c:v>
                </c:pt>
                <c:pt idx="37">
                  <c:v>0.35746048408209696</c:v>
                </c:pt>
                <c:pt idx="38">
                  <c:v>0.23884487230292539</c:v>
                </c:pt>
                <c:pt idx="39">
                  <c:v>0.14946349840611967</c:v>
                </c:pt>
                <c:pt idx="40">
                  <c:v>0.19486784137433971</c:v>
                </c:pt>
                <c:pt idx="41">
                  <c:v>0.2194759881040563</c:v>
                </c:pt>
                <c:pt idx="42">
                  <c:v>0.15623590737327572</c:v>
                </c:pt>
                <c:pt idx="43">
                  <c:v>0.12069601805332901</c:v>
                </c:pt>
                <c:pt idx="44">
                  <c:v>5.1002327157780802E-2</c:v>
                </c:pt>
                <c:pt idx="45">
                  <c:v>-2.2732012499323207E-2</c:v>
                </c:pt>
                <c:pt idx="46">
                  <c:v>-0.28666780404716707</c:v>
                </c:pt>
                <c:pt idx="47">
                  <c:v>-0.16750565577590409</c:v>
                </c:pt>
                <c:pt idx="48">
                  <c:v>-0.15179937463922252</c:v>
                </c:pt>
                <c:pt idx="49">
                  <c:v>6.9012420241658101E-2</c:v>
                </c:pt>
                <c:pt idx="50">
                  <c:v>4.0089659859885024E-3</c:v>
                </c:pt>
                <c:pt idx="51">
                  <c:v>3.0613447350970099E-2</c:v>
                </c:pt>
                <c:pt idx="52">
                  <c:v>4.6384639539689965E-3</c:v>
                </c:pt>
                <c:pt idx="53">
                  <c:v>-7.3047024234052585E-2</c:v>
                </c:pt>
                <c:pt idx="54">
                  <c:v>0.21776340034522879</c:v>
                </c:pt>
                <c:pt idx="55">
                  <c:v>1.4943462931922002E-2</c:v>
                </c:pt>
                <c:pt idx="56">
                  <c:v>0.18770863742284705</c:v>
                </c:pt>
                <c:pt idx="57">
                  <c:v>0.3464993038248792</c:v>
                </c:pt>
                <c:pt idx="58">
                  <c:v>0.3684135509618251</c:v>
                </c:pt>
                <c:pt idx="59">
                  <c:v>0.29097942047320824</c:v>
                </c:pt>
                <c:pt idx="60">
                  <c:v>0.34960216965019048</c:v>
                </c:pt>
                <c:pt idx="61">
                  <c:v>0.30336257209344364</c:v>
                </c:pt>
                <c:pt idx="62">
                  <c:v>0.1319051007998541</c:v>
                </c:pt>
                <c:pt idx="63">
                  <c:v>0.14648733207678691</c:v>
                </c:pt>
                <c:pt idx="64">
                  <c:v>0.20171459835176792</c:v>
                </c:pt>
                <c:pt idx="65">
                  <c:v>9.6374555224880198E-2</c:v>
                </c:pt>
                <c:pt idx="66">
                  <c:v>6.2784603305108794E-2</c:v>
                </c:pt>
                <c:pt idx="67">
                  <c:v>0.2179325748631305</c:v>
                </c:pt>
                <c:pt idx="68">
                  <c:v>5.2709903776044606E-2</c:v>
                </c:pt>
                <c:pt idx="69">
                  <c:v>2.7702096091319996E-2</c:v>
                </c:pt>
                <c:pt idx="70">
                  <c:v>0.1822307881960091</c:v>
                </c:pt>
                <c:pt idx="71">
                  <c:v>-8.019101919572641E-2</c:v>
                </c:pt>
                <c:pt idx="72">
                  <c:v>-4.6153871501192101E-2</c:v>
                </c:pt>
                <c:pt idx="73">
                  <c:v>0.20053227536568902</c:v>
                </c:pt>
              </c:numCache>
            </c:numRef>
          </c:val>
          <c:extLst>
            <c:ext xmlns:c16="http://schemas.microsoft.com/office/drawing/2014/chart" uri="{C3380CC4-5D6E-409C-BE32-E72D297353CC}">
              <c16:uniqueId val="{00000005-7DAD-4248-810F-CBC0A77CFCE4}"/>
            </c:ext>
          </c:extLst>
        </c:ser>
        <c:ser>
          <c:idx val="1"/>
          <c:order val="2"/>
          <c:tx>
            <c:strRef>
              <c:f>Fiscal_impact_082918!$G$1</c:f>
              <c:strCache>
                <c:ptCount val="1"/>
                <c:pt idx="0">
                  <c:v>Hutchins consumption</c:v>
                </c:pt>
              </c:strCache>
            </c:strRef>
          </c:tx>
          <c:spPr>
            <a:solidFill>
              <a:srgbClr val="2198C7"/>
            </a:solidFill>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Fiscal_impact_082918!$G$2:$G$162</c:f>
              <c:numCache>
                <c:formatCode>0.00</c:formatCode>
                <c:ptCount val="161"/>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extLst>
            <c:ext xmlns:c16="http://schemas.microsoft.com/office/drawing/2014/chart" uri="{C3380CC4-5D6E-409C-BE32-E72D297353CC}">
              <c16:uniqueId val="{00000009-7DAD-4248-810F-CBC0A77CFCE4}"/>
            </c:ext>
          </c:extLst>
        </c:ser>
        <c:dLbls>
          <c:showLegendKey val="0"/>
          <c:showVal val="0"/>
          <c:showCatName val="0"/>
          <c:showSerName val="0"/>
          <c:showPercent val="0"/>
          <c:showBubbleSize val="0"/>
        </c:dLbls>
        <c:gapWidth val="0"/>
        <c:overlap val="25"/>
        <c:axId val="663614672"/>
        <c:axId val="663615984"/>
      </c:barChart>
      <c:dateAx>
        <c:axId val="663614672"/>
        <c:scaling>
          <c:orientation val="minMax"/>
          <c:min val="41699"/>
        </c:scaling>
        <c:delete val="0"/>
        <c:axPos val="b"/>
        <c:numFmt formatCode="mm/d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5984"/>
        <c:crosses val="autoZero"/>
        <c:auto val="1"/>
        <c:lblOffset val="100"/>
        <c:baseTimeUnit val="months"/>
        <c:majorUnit val="12"/>
        <c:majorTimeUnit val="months"/>
      </c:dateAx>
      <c:valAx>
        <c:axId val="663615984"/>
        <c:scaling>
          <c:orientation val="minMax"/>
          <c:max val="2"/>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4672"/>
        <c:crosses val="autoZero"/>
        <c:crossBetween val="midCat"/>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Fiscal_impact_082918!$A$49:$A$75</c:f>
              <c:numCache>
                <c:formatCode>mm/dd/yy</c:formatCode>
                <c:ptCount val="27"/>
                <c:pt idx="0">
                  <c:v>40908</c:v>
                </c:pt>
                <c:pt idx="1">
                  <c:v>40999</c:v>
                </c:pt>
                <c:pt idx="2">
                  <c:v>41090</c:v>
                </c:pt>
                <c:pt idx="3">
                  <c:v>41182</c:v>
                </c:pt>
                <c:pt idx="4">
                  <c:v>41274</c:v>
                </c:pt>
                <c:pt idx="5">
                  <c:v>41364</c:v>
                </c:pt>
                <c:pt idx="6">
                  <c:v>41455</c:v>
                </c:pt>
                <c:pt idx="7">
                  <c:v>41547</c:v>
                </c:pt>
                <c:pt idx="8">
                  <c:v>41639</c:v>
                </c:pt>
                <c:pt idx="9">
                  <c:v>41729</c:v>
                </c:pt>
                <c:pt idx="10">
                  <c:v>41820</c:v>
                </c:pt>
                <c:pt idx="11">
                  <c:v>41912</c:v>
                </c:pt>
                <c:pt idx="12">
                  <c:v>42004</c:v>
                </c:pt>
                <c:pt idx="13">
                  <c:v>42094</c:v>
                </c:pt>
                <c:pt idx="14">
                  <c:v>42185</c:v>
                </c:pt>
                <c:pt idx="15">
                  <c:v>42277</c:v>
                </c:pt>
                <c:pt idx="16">
                  <c:v>42369</c:v>
                </c:pt>
                <c:pt idx="17">
                  <c:v>42460</c:v>
                </c:pt>
                <c:pt idx="18">
                  <c:v>42551</c:v>
                </c:pt>
                <c:pt idx="19">
                  <c:v>42643</c:v>
                </c:pt>
                <c:pt idx="20">
                  <c:v>42735</c:v>
                </c:pt>
                <c:pt idx="21">
                  <c:v>42825</c:v>
                </c:pt>
                <c:pt idx="22">
                  <c:v>42916</c:v>
                </c:pt>
                <c:pt idx="23">
                  <c:v>43008</c:v>
                </c:pt>
                <c:pt idx="24">
                  <c:v>43100</c:v>
                </c:pt>
                <c:pt idx="25">
                  <c:v>43190</c:v>
                </c:pt>
                <c:pt idx="26">
                  <c:v>43281</c:v>
                </c:pt>
              </c:numCache>
            </c:numRef>
          </c:cat>
          <c:val>
            <c:numRef>
              <c:f>Fiscal_impact_082918!$M$1:$M$162</c:f>
              <c:numCache>
                <c:formatCode>0.00</c:formatCode>
                <c:ptCount val="162"/>
                <c:pt idx="0" formatCode="General">
                  <c:v>0</c:v>
                </c:pt>
                <c:pt idx="1">
                  <c:v>0.40450280167534403</c:v>
                </c:pt>
                <c:pt idx="2">
                  <c:v>0.20199825341735</c:v>
                </c:pt>
                <c:pt idx="3">
                  <c:v>0.52878118554485998</c:v>
                </c:pt>
                <c:pt idx="4">
                  <c:v>0.61659223429744003</c:v>
                </c:pt>
                <c:pt idx="5">
                  <c:v>0.91953734366114404</c:v>
                </c:pt>
                <c:pt idx="6">
                  <c:v>1.35025541178037</c:v>
                </c:pt>
                <c:pt idx="7">
                  <c:v>0.11820697796199101</c:v>
                </c:pt>
                <c:pt idx="8">
                  <c:v>1.9254625182984899</c:v>
                </c:pt>
                <c:pt idx="9">
                  <c:v>1.26245008579702</c:v>
                </c:pt>
                <c:pt idx="10">
                  <c:v>0.47976257501306802</c:v>
                </c:pt>
                <c:pt idx="11">
                  <c:v>1.0462728927540701</c:v>
                </c:pt>
                <c:pt idx="12">
                  <c:v>0.67376364007039802</c:v>
                </c:pt>
                <c:pt idx="13">
                  <c:v>0.102555634130889</c:v>
                </c:pt>
                <c:pt idx="14">
                  <c:v>0.202138308666372</c:v>
                </c:pt>
                <c:pt idx="15">
                  <c:v>0.61282770205380199</c:v>
                </c:pt>
                <c:pt idx="16">
                  <c:v>-7.0066557667484694E-2</c:v>
                </c:pt>
                <c:pt idx="17">
                  <c:v>0.35290280855898498</c:v>
                </c:pt>
                <c:pt idx="18">
                  <c:v>0.52853030165457304</c:v>
                </c:pt>
                <c:pt idx="19">
                  <c:v>-9.9482577237522601E-2</c:v>
                </c:pt>
                <c:pt idx="20">
                  <c:v>0.170343065663113</c:v>
                </c:pt>
                <c:pt idx="21">
                  <c:v>0.157244035160267</c:v>
                </c:pt>
                <c:pt idx="22">
                  <c:v>4.6368314112098699E-2</c:v>
                </c:pt>
                <c:pt idx="23">
                  <c:v>1.5264558624388001E-2</c:v>
                </c:pt>
                <c:pt idx="24">
                  <c:v>-7.0260270595213503E-2</c:v>
                </c:pt>
                <c:pt idx="25">
                  <c:v>1.39731721324645E-2</c:v>
                </c:pt>
                <c:pt idx="26">
                  <c:v>-3.0259607683842098E-2</c:v>
                </c:pt>
                <c:pt idx="27">
                  <c:v>0.32133230637659199</c:v>
                </c:pt>
                <c:pt idx="28">
                  <c:v>0.23571090727007399</c:v>
                </c:pt>
                <c:pt idx="29">
                  <c:v>0.65537944401280201</c:v>
                </c:pt>
                <c:pt idx="30">
                  <c:v>0.238137016949863</c:v>
                </c:pt>
                <c:pt idx="31">
                  <c:v>0.104088138983219</c:v>
                </c:pt>
                <c:pt idx="32">
                  <c:v>0.65501621295328205</c:v>
                </c:pt>
                <c:pt idx="33">
                  <c:v>-0.390689311958417</c:v>
                </c:pt>
                <c:pt idx="34">
                  <c:v>-0.19925541211817299</c:v>
                </c:pt>
                <c:pt idx="35">
                  <c:v>0.38717525252979501</c:v>
                </c:pt>
                <c:pt idx="36">
                  <c:v>0.75463715871218096</c:v>
                </c:pt>
                <c:pt idx="37">
                  <c:v>1.2520059770256</c:v>
                </c:pt>
                <c:pt idx="38">
                  <c:v>1.1347981130292499</c:v>
                </c:pt>
                <c:pt idx="39">
                  <c:v>0.38312553475654898</c:v>
                </c:pt>
                <c:pt idx="40">
                  <c:v>-1.04242000216114E-2</c:v>
                </c:pt>
                <c:pt idx="41">
                  <c:v>-0.429761879025719</c:v>
                </c:pt>
                <c:pt idx="42">
                  <c:v>0.103048035297139</c:v>
                </c:pt>
                <c:pt idx="43">
                  <c:v>-0.26771704672651803</c:v>
                </c:pt>
                <c:pt idx="44">
                  <c:v>-0.440140163872284</c:v>
                </c:pt>
                <c:pt idx="45">
                  <c:v>-0.67369663552901904</c:v>
                </c:pt>
                <c:pt idx="46">
                  <c:v>-0.66163139969054496</c:v>
                </c:pt>
                <c:pt idx="47">
                  <c:v>-0.87584198226460297</c:v>
                </c:pt>
                <c:pt idx="48">
                  <c:v>-0.57304457219816796</c:v>
                </c:pt>
                <c:pt idx="49">
                  <c:v>-0.61452721991070602</c:v>
                </c:pt>
                <c:pt idx="50">
                  <c:v>-0.157694381399551</c:v>
                </c:pt>
                <c:pt idx="51">
                  <c:v>-0.24634350467833599</c:v>
                </c:pt>
                <c:pt idx="52">
                  <c:v>-7.5279335443266995E-2</c:v>
                </c:pt>
                <c:pt idx="53">
                  <c:v>2.51533496340677E-2</c:v>
                </c:pt>
                <c:pt idx="54">
                  <c:v>6.08230321354786E-2</c:v>
                </c:pt>
                <c:pt idx="55">
                  <c:v>0.31991110260574701</c:v>
                </c:pt>
                <c:pt idx="56">
                  <c:v>-1.88464577125678E-2</c:v>
                </c:pt>
                <c:pt idx="57">
                  <c:v>-6.2638865479361705E-2</c:v>
                </c:pt>
                <c:pt idx="58">
                  <c:v>0.64128813959368802</c:v>
                </c:pt>
                <c:pt idx="59">
                  <c:v>0.59971400819468501</c:v>
                </c:pt>
                <c:pt idx="60">
                  <c:v>0.72713356569459198</c:v>
                </c:pt>
                <c:pt idx="61">
                  <c:v>0.70798271185831096</c:v>
                </c:pt>
                <c:pt idx="62">
                  <c:v>1.0062639923330901</c:v>
                </c:pt>
                <c:pt idx="63">
                  <c:v>0.58012530458130096</c:v>
                </c:pt>
                <c:pt idx="64">
                  <c:v>0.20226218503794799</c:v>
                </c:pt>
                <c:pt idx="65">
                  <c:v>0.88418468735827505</c:v>
                </c:pt>
                <c:pt idx="66">
                  <c:v>0.11284603852741</c:v>
                </c:pt>
                <c:pt idx="67">
                  <c:v>0.164169713411044</c:v>
                </c:pt>
                <c:pt idx="68">
                  <c:v>0.27397831867682498</c:v>
                </c:pt>
                <c:pt idx="69">
                  <c:v>-2.43651122490686E-2</c:v>
                </c:pt>
                <c:pt idx="70">
                  <c:v>-4.5267055516132998E-2</c:v>
                </c:pt>
                <c:pt idx="71">
                  <c:v>0.13746918673233099</c:v>
                </c:pt>
                <c:pt idx="72">
                  <c:v>0.10307351928085901</c:v>
                </c:pt>
                <c:pt idx="73">
                  <c:v>0.105606511242456</c:v>
                </c:pt>
                <c:pt idx="74">
                  <c:v>0.42462822376487303</c:v>
                </c:pt>
              </c:numCache>
            </c:numRef>
          </c:val>
          <c:smooth val="0"/>
          <c:extLst>
            <c:ext xmlns:c16="http://schemas.microsoft.com/office/drawing/2014/chart" uri="{C3380CC4-5D6E-409C-BE32-E72D297353CC}">
              <c16:uniqueId val="{00000000-4B75-4436-ADDD-CE53EC5A9BE2}"/>
            </c:ext>
          </c:extLst>
        </c:ser>
        <c:ser>
          <c:idx val="1"/>
          <c:order val="1"/>
          <c:spPr>
            <a:ln w="28575" cap="rnd">
              <a:solidFill>
                <a:schemeClr val="accent2"/>
              </a:solidFill>
              <a:round/>
            </a:ln>
            <a:effectLst/>
          </c:spPr>
          <c:marker>
            <c:symbol val="none"/>
          </c:marker>
          <c:cat>
            <c:numRef>
              <c:f>Fiscal_impact_082918!$A$49:$A$75</c:f>
              <c:numCache>
                <c:formatCode>mm/dd/yy</c:formatCode>
                <c:ptCount val="27"/>
                <c:pt idx="0">
                  <c:v>40908</c:v>
                </c:pt>
                <c:pt idx="1">
                  <c:v>40999</c:v>
                </c:pt>
                <c:pt idx="2">
                  <c:v>41090</c:v>
                </c:pt>
                <c:pt idx="3">
                  <c:v>41182</c:v>
                </c:pt>
                <c:pt idx="4">
                  <c:v>41274</c:v>
                </c:pt>
                <c:pt idx="5">
                  <c:v>41364</c:v>
                </c:pt>
                <c:pt idx="6">
                  <c:v>41455</c:v>
                </c:pt>
                <c:pt idx="7">
                  <c:v>41547</c:v>
                </c:pt>
                <c:pt idx="8">
                  <c:v>41639</c:v>
                </c:pt>
                <c:pt idx="9">
                  <c:v>41729</c:v>
                </c:pt>
                <c:pt idx="10">
                  <c:v>41820</c:v>
                </c:pt>
                <c:pt idx="11">
                  <c:v>41912</c:v>
                </c:pt>
                <c:pt idx="12">
                  <c:v>42004</c:v>
                </c:pt>
                <c:pt idx="13">
                  <c:v>42094</c:v>
                </c:pt>
                <c:pt idx="14">
                  <c:v>42185</c:v>
                </c:pt>
                <c:pt idx="15">
                  <c:v>42277</c:v>
                </c:pt>
                <c:pt idx="16">
                  <c:v>42369</c:v>
                </c:pt>
                <c:pt idx="17">
                  <c:v>42460</c:v>
                </c:pt>
                <c:pt idx="18">
                  <c:v>42551</c:v>
                </c:pt>
                <c:pt idx="19">
                  <c:v>42643</c:v>
                </c:pt>
                <c:pt idx="20">
                  <c:v>42735</c:v>
                </c:pt>
                <c:pt idx="21">
                  <c:v>42825</c:v>
                </c:pt>
                <c:pt idx="22">
                  <c:v>42916</c:v>
                </c:pt>
                <c:pt idx="23">
                  <c:v>43008</c:v>
                </c:pt>
                <c:pt idx="24">
                  <c:v>43100</c:v>
                </c:pt>
                <c:pt idx="25">
                  <c:v>43190</c:v>
                </c:pt>
                <c:pt idx="26">
                  <c:v>43281</c:v>
                </c:pt>
              </c:numCache>
            </c:numRef>
          </c:cat>
          <c:val>
            <c:numRef>
              <c:f>Fiscal_impact_082918!$R$1:$R$162</c:f>
              <c:numCache>
                <c:formatCode>0.00</c:formatCode>
                <c:ptCount val="162"/>
                <c:pt idx="7">
                  <c:v>-8.0240000000000034E-2</c:v>
                </c:pt>
                <c:pt idx="8">
                  <c:v>1.1015200000000001</c:v>
                </c:pt>
                <c:pt idx="9">
                  <c:v>0.66752</c:v>
                </c:pt>
                <c:pt idx="10">
                  <c:v>0.27888000000000002</c:v>
                </c:pt>
                <c:pt idx="11">
                  <c:v>0.34160000000000001</c:v>
                </c:pt>
                <c:pt idx="12">
                  <c:v>0.28847999999999996</c:v>
                </c:pt>
                <c:pt idx="13">
                  <c:v>-0.13216</c:v>
                </c:pt>
                <c:pt idx="14">
                  <c:v>-0.15287999999999996</c:v>
                </c:pt>
                <c:pt idx="15">
                  <c:v>0.23599999999999999</c:v>
                </c:pt>
                <c:pt idx="16">
                  <c:v>-0.06</c:v>
                </c:pt>
                <c:pt idx="17">
                  <c:v>2.784E-2</c:v>
                </c:pt>
                <c:pt idx="18">
                  <c:v>1.9919999999999993E-2</c:v>
                </c:pt>
                <c:pt idx="19">
                  <c:v>-0.21167999999999998</c:v>
                </c:pt>
                <c:pt idx="20">
                  <c:v>5.6000000000000025E-3</c:v>
                </c:pt>
                <c:pt idx="21">
                  <c:v>6.7199999999999996E-2</c:v>
                </c:pt>
                <c:pt idx="22">
                  <c:v>-1.7919999999999998E-2</c:v>
                </c:pt>
                <c:pt idx="23">
                  <c:v>2.8559999999999999E-2</c:v>
                </c:pt>
                <c:pt idx="24">
                  <c:v>0.05</c:v>
                </c:pt>
                <c:pt idx="25">
                  <c:v>0.22295999999999999</c:v>
                </c:pt>
                <c:pt idx="26">
                  <c:v>0.21887999999999999</c:v>
                </c:pt>
                <c:pt idx="27">
                  <c:v>0.19824</c:v>
                </c:pt>
                <c:pt idx="28">
                  <c:v>0.26904</c:v>
                </c:pt>
                <c:pt idx="29">
                  <c:v>0.37063999999999997</c:v>
                </c:pt>
                <c:pt idx="30">
                  <c:v>0.32504</c:v>
                </c:pt>
                <c:pt idx="31">
                  <c:v>0.19863999999999998</c:v>
                </c:pt>
                <c:pt idx="32">
                  <c:v>0.21216000000000002</c:v>
                </c:pt>
                <c:pt idx="33">
                  <c:v>-0.21024000000000001</c:v>
                </c:pt>
                <c:pt idx="34">
                  <c:v>9.1840000000000005E-2</c:v>
                </c:pt>
                <c:pt idx="35">
                  <c:v>0.30471999999999999</c:v>
                </c:pt>
                <c:pt idx="36">
                  <c:v>0.19464000000000001</c:v>
                </c:pt>
                <c:pt idx="37">
                  <c:v>0.57479999999999998</c:v>
                </c:pt>
                <c:pt idx="38">
                  <c:v>0.52927999999999997</c:v>
                </c:pt>
                <c:pt idx="39">
                  <c:v>5.5999999999999939E-3</c:v>
                </c:pt>
                <c:pt idx="40">
                  <c:v>-0.28015999999999996</c:v>
                </c:pt>
                <c:pt idx="41">
                  <c:v>-0.71560000000000001</c:v>
                </c:pt>
                <c:pt idx="42">
                  <c:v>-0.18584000000000001</c:v>
                </c:pt>
                <c:pt idx="43">
                  <c:v>-0.48759999999999998</c:v>
                </c:pt>
                <c:pt idx="44">
                  <c:v>-0.59816000000000003</c:v>
                </c:pt>
                <c:pt idx="45">
                  <c:v>-0.73872000000000004</c:v>
                </c:pt>
                <c:pt idx="46">
                  <c:v>-0.65464</c:v>
                </c:pt>
                <c:pt idx="47">
                  <c:v>-0.66039999999999999</c:v>
                </c:pt>
                <c:pt idx="48">
                  <c:v>-0.37080000000000002</c:v>
                </c:pt>
                <c:pt idx="49">
                  <c:v>-0.54303999999999997</c:v>
                </c:pt>
                <c:pt idx="50">
                  <c:v>-0.33287999999999995</c:v>
                </c:pt>
                <c:pt idx="51">
                  <c:v>-0.34199999999999997</c:v>
                </c:pt>
                <c:pt idx="52">
                  <c:v>-0.26247999999999999</c:v>
                </c:pt>
                <c:pt idx="53">
                  <c:v>-6.9360000000000005E-2</c:v>
                </c:pt>
                <c:pt idx="54">
                  <c:v>4.9520000000000002E-2</c:v>
                </c:pt>
                <c:pt idx="55">
                  <c:v>-1.5359999999999999E-2</c:v>
                </c:pt>
                <c:pt idx="56">
                  <c:v>-0.10664</c:v>
                </c:pt>
                <c:pt idx="57">
                  <c:v>-0.316</c:v>
                </c:pt>
                <c:pt idx="58">
                  <c:v>0.25568000000000002</c:v>
                </c:pt>
                <c:pt idx="59">
                  <c:v>0.19799999999999998</c:v>
                </c:pt>
                <c:pt idx="60">
                  <c:v>0.39104</c:v>
                </c:pt>
                <c:pt idx="61">
                  <c:v>0.31184000000000001</c:v>
                </c:pt>
                <c:pt idx="62">
                  <c:v>0.72504000000000002</c:v>
                </c:pt>
                <c:pt idx="63">
                  <c:v>0.49743999999999999</c:v>
                </c:pt>
                <c:pt idx="64">
                  <c:v>0.11544000000000001</c:v>
                </c:pt>
                <c:pt idx="65">
                  <c:v>0.74847999999999992</c:v>
                </c:pt>
                <c:pt idx="66">
                  <c:v>0.11264000000000002</c:v>
                </c:pt>
                <c:pt idx="67">
                  <c:v>0.20247999999999999</c:v>
                </c:pt>
                <c:pt idx="68">
                  <c:v>0.11375999999999999</c:v>
                </c:pt>
                <c:pt idx="69">
                  <c:v>-7.0960000000000009E-2</c:v>
                </c:pt>
                <c:pt idx="70">
                  <c:v>-0.12840000000000001</c:v>
                </c:pt>
                <c:pt idx="71">
                  <c:v>-8.3440000000000014E-2</c:v>
                </c:pt>
                <c:pt idx="72">
                  <c:v>0.1356</c:v>
                </c:pt>
                <c:pt idx="73">
                  <c:v>9.5680000000000001E-2</c:v>
                </c:pt>
                <c:pt idx="74">
                  <c:v>0.20504</c:v>
                </c:pt>
              </c:numCache>
            </c:numRef>
          </c:val>
          <c:smooth val="0"/>
          <c:extLst>
            <c:ext xmlns:c16="http://schemas.microsoft.com/office/drawing/2014/chart" uri="{C3380CC4-5D6E-409C-BE32-E72D297353CC}">
              <c16:uniqueId val="{00000001-4B75-4436-ADDD-CE53EC5A9BE2}"/>
            </c:ext>
          </c:extLst>
        </c:ser>
        <c:ser>
          <c:idx val="2"/>
          <c:order val="2"/>
          <c:spPr>
            <a:ln w="28575" cap="rnd">
              <a:solidFill>
                <a:schemeClr val="accent3"/>
              </a:solidFill>
              <a:round/>
            </a:ln>
            <a:effectLst/>
          </c:spPr>
          <c:marker>
            <c:symbol val="none"/>
          </c:marker>
          <c:cat>
            <c:numRef>
              <c:f>Fiscal_impact_082918!$A$49:$A$75</c:f>
              <c:numCache>
                <c:formatCode>mm/dd/yy</c:formatCode>
                <c:ptCount val="27"/>
                <c:pt idx="0">
                  <c:v>40908</c:v>
                </c:pt>
                <c:pt idx="1">
                  <c:v>40999</c:v>
                </c:pt>
                <c:pt idx="2">
                  <c:v>41090</c:v>
                </c:pt>
                <c:pt idx="3">
                  <c:v>41182</c:v>
                </c:pt>
                <c:pt idx="4">
                  <c:v>41274</c:v>
                </c:pt>
                <c:pt idx="5">
                  <c:v>41364</c:v>
                </c:pt>
                <c:pt idx="6">
                  <c:v>41455</c:v>
                </c:pt>
                <c:pt idx="7">
                  <c:v>41547</c:v>
                </c:pt>
                <c:pt idx="8">
                  <c:v>41639</c:v>
                </c:pt>
                <c:pt idx="9">
                  <c:v>41729</c:v>
                </c:pt>
                <c:pt idx="10">
                  <c:v>41820</c:v>
                </c:pt>
                <c:pt idx="11">
                  <c:v>41912</c:v>
                </c:pt>
                <c:pt idx="12">
                  <c:v>42004</c:v>
                </c:pt>
                <c:pt idx="13">
                  <c:v>42094</c:v>
                </c:pt>
                <c:pt idx="14">
                  <c:v>42185</c:v>
                </c:pt>
                <c:pt idx="15">
                  <c:v>42277</c:v>
                </c:pt>
                <c:pt idx="16">
                  <c:v>42369</c:v>
                </c:pt>
                <c:pt idx="17">
                  <c:v>42460</c:v>
                </c:pt>
                <c:pt idx="18">
                  <c:v>42551</c:v>
                </c:pt>
                <c:pt idx="19">
                  <c:v>42643</c:v>
                </c:pt>
                <c:pt idx="20">
                  <c:v>42735</c:v>
                </c:pt>
                <c:pt idx="21">
                  <c:v>42825</c:v>
                </c:pt>
                <c:pt idx="22">
                  <c:v>42916</c:v>
                </c:pt>
                <c:pt idx="23">
                  <c:v>43008</c:v>
                </c:pt>
                <c:pt idx="24">
                  <c:v>43100</c:v>
                </c:pt>
                <c:pt idx="25">
                  <c:v>43190</c:v>
                </c:pt>
                <c:pt idx="26">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smooth val="0"/>
          <c:extLst>
            <c:ext xmlns:c16="http://schemas.microsoft.com/office/drawing/2014/chart" uri="{C3380CC4-5D6E-409C-BE32-E72D297353CC}">
              <c16:uniqueId val="{00000002-4B75-4436-ADDD-CE53EC5A9BE2}"/>
            </c:ext>
          </c:extLst>
        </c:ser>
        <c:dLbls>
          <c:showLegendKey val="0"/>
          <c:showVal val="0"/>
          <c:showCatName val="0"/>
          <c:showSerName val="0"/>
          <c:showPercent val="0"/>
          <c:showBubbleSize val="0"/>
        </c:dLbls>
        <c:smooth val="0"/>
        <c:axId val="742301776"/>
        <c:axId val="742304400"/>
      </c:lineChart>
      <c:dateAx>
        <c:axId val="742301776"/>
        <c:scaling>
          <c:orientation val="minMax"/>
        </c:scaling>
        <c:delete val="0"/>
        <c:axPos val="b"/>
        <c:numFmt formatCode="mm/d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4400"/>
        <c:crosses val="autoZero"/>
        <c:auto val="1"/>
        <c:lblOffset val="100"/>
        <c:baseTimeUnit val="months"/>
      </c:dateAx>
      <c:valAx>
        <c:axId val="74230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1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Fiscal_impact_082918!$D$1:$D$162</c:f>
              <c:numCache>
                <c:formatCode>0.00</c:formatCode>
                <c:ptCount val="162"/>
                <c:pt idx="0" formatCode="General">
                  <c:v>0</c:v>
                </c:pt>
                <c:pt idx="1">
                  <c:v>-0.85848010753184734</c:v>
                </c:pt>
                <c:pt idx="2">
                  <c:v>0.46181977973156974</c:v>
                </c:pt>
                <c:pt idx="3">
                  <c:v>-0.35094316407287524</c:v>
                </c:pt>
                <c:pt idx="4">
                  <c:v>0.42092472899563871</c:v>
                </c:pt>
                <c:pt idx="5">
                  <c:v>1.1438793562722718</c:v>
                </c:pt>
                <c:pt idx="6">
                  <c:v>1.3547271071203164</c:v>
                </c:pt>
                <c:pt idx="7">
                  <c:v>0.94932339725352721</c:v>
                </c:pt>
                <c:pt idx="8">
                  <c:v>2.4248192768082459</c:v>
                </c:pt>
                <c:pt idx="9">
                  <c:v>2.4630421450348354</c:v>
                </c:pt>
                <c:pt idx="10">
                  <c:v>2.2365593727481858</c:v>
                </c:pt>
                <c:pt idx="11">
                  <c:v>1.8074265655043775</c:v>
                </c:pt>
                <c:pt idx="12">
                  <c:v>1.7040792151778792</c:v>
                </c:pt>
                <c:pt idx="13">
                  <c:v>1.2670310034327801</c:v>
                </c:pt>
                <c:pt idx="14">
                  <c:v>1.7975143722406866</c:v>
                </c:pt>
                <c:pt idx="15">
                  <c:v>1.217530377419394</c:v>
                </c:pt>
                <c:pt idx="16">
                  <c:v>1.1453041768296759</c:v>
                </c:pt>
                <c:pt idx="17">
                  <c:v>0.6768438340025309</c:v>
                </c:pt>
                <c:pt idx="18">
                  <c:v>0.47527306920576273</c:v>
                </c:pt>
                <c:pt idx="19">
                  <c:v>0.14895499658753286</c:v>
                </c:pt>
                <c:pt idx="20">
                  <c:v>-3.6001979561662671E-2</c:v>
                </c:pt>
                <c:pt idx="21">
                  <c:v>-9.9894586942236629E-2</c:v>
                </c:pt>
                <c:pt idx="22">
                  <c:v>-0.48918662439019217</c:v>
                </c:pt>
                <c:pt idx="23">
                  <c:v>-0.17231143112335651</c:v>
                </c:pt>
                <c:pt idx="24">
                  <c:v>-0.47231483001635582</c:v>
                </c:pt>
                <c:pt idx="25">
                  <c:v>0.43433163848861767</c:v>
                </c:pt>
                <c:pt idx="26">
                  <c:v>-0.60844037437570198</c:v>
                </c:pt>
                <c:pt idx="27">
                  <c:v>-0.39902584942773173</c:v>
                </c:pt>
                <c:pt idx="28">
                  <c:v>0.25853828878066337</c:v>
                </c:pt>
                <c:pt idx="29">
                  <c:v>-0.13989336595362567</c:v>
                </c:pt>
                <c:pt idx="30">
                  <c:v>0.35325894984696088</c:v>
                </c:pt>
                <c:pt idx="31">
                  <c:v>0.26314868708729661</c:v>
                </c:pt>
                <c:pt idx="32">
                  <c:v>0.71399596706930324</c:v>
                </c:pt>
                <c:pt idx="33">
                  <c:v>0.21198562407014793</c:v>
                </c:pt>
                <c:pt idx="34">
                  <c:v>2.8198285657893121</c:v>
                </c:pt>
                <c:pt idx="35">
                  <c:v>1.5354520495440593</c:v>
                </c:pt>
                <c:pt idx="36">
                  <c:v>1.3080996524593269</c:v>
                </c:pt>
                <c:pt idx="37">
                  <c:v>3.3686700307105917</c:v>
                </c:pt>
                <c:pt idx="38">
                  <c:v>2.743767258250517</c:v>
                </c:pt>
                <c:pt idx="39">
                  <c:v>2.704713187340158</c:v>
                </c:pt>
                <c:pt idx="40">
                  <c:v>2.4765900143417388</c:v>
                </c:pt>
                <c:pt idx="41">
                  <c:v>1.9022279849264492</c:v>
                </c:pt>
                <c:pt idx="42">
                  <c:v>1.6503886469643698</c:v>
                </c:pt>
                <c:pt idx="43">
                  <c:v>0.73081297737315165</c:v>
                </c:pt>
                <c:pt idx="44">
                  <c:v>0.54691302187935942</c:v>
                </c:pt>
                <c:pt idx="45">
                  <c:v>-1.2440527970519033</c:v>
                </c:pt>
                <c:pt idx="46">
                  <c:v>-0.98742162875698369</c:v>
                </c:pt>
                <c:pt idx="47">
                  <c:v>-1.7274534530757473</c:v>
                </c:pt>
                <c:pt idx="48">
                  <c:v>-0.65475301667697705</c:v>
                </c:pt>
                <c:pt idx="49">
                  <c:v>-1.0499751604610592</c:v>
                </c:pt>
                <c:pt idx="50">
                  <c:v>-0.96867675585153989</c:v>
                </c:pt>
                <c:pt idx="51">
                  <c:v>-0.55282755380739934</c:v>
                </c:pt>
                <c:pt idx="52">
                  <c:v>-1.3026368500100793</c:v>
                </c:pt>
                <c:pt idx="53">
                  <c:v>-1.5527151615347559</c:v>
                </c:pt>
                <c:pt idx="54">
                  <c:v>-1.0034960362406784</c:v>
                </c:pt>
                <c:pt idx="55">
                  <c:v>-0.82014300235081505</c:v>
                </c:pt>
                <c:pt idx="56">
                  <c:v>-1.077418760028984</c:v>
                </c:pt>
                <c:pt idx="57">
                  <c:v>-0.93114541545831409</c:v>
                </c:pt>
                <c:pt idx="58">
                  <c:v>-0.42238463878007387</c:v>
                </c:pt>
                <c:pt idx="59">
                  <c:v>0.20617166167602236</c:v>
                </c:pt>
                <c:pt idx="60">
                  <c:v>-0.25935608409789945</c:v>
                </c:pt>
                <c:pt idx="61">
                  <c:v>0.40104527782872512</c:v>
                </c:pt>
                <c:pt idx="62">
                  <c:v>0.68624719413418689</c:v>
                </c:pt>
                <c:pt idx="63">
                  <c:v>0.27325077281927168</c:v>
                </c:pt>
                <c:pt idx="64">
                  <c:v>0.10388729964016324</c:v>
                </c:pt>
                <c:pt idx="65">
                  <c:v>0.66934532573604066</c:v>
                </c:pt>
                <c:pt idx="66">
                  <c:v>-0.11005203894865345</c:v>
                </c:pt>
                <c:pt idx="67" formatCode="0.000">
                  <c:v>9.1948794722837859E-2</c:v>
                </c:pt>
                <c:pt idx="68" formatCode="0.000">
                  <c:v>2.0656854145095445E-2</c:v>
                </c:pt>
                <c:pt idx="69" formatCode="0.000">
                  <c:v>-4.698880444937964E-2</c:v>
                </c:pt>
                <c:pt idx="70" formatCode="0.000">
                  <c:v>8.9389751828954853E-2</c:v>
                </c:pt>
                <c:pt idx="71" formatCode="0.000">
                  <c:v>-0.13023566047842824</c:v>
                </c:pt>
                <c:pt idx="72" formatCode="0.000">
                  <c:v>0.44934887205654639</c:v>
                </c:pt>
                <c:pt idx="73" formatCode="0.000">
                  <c:v>0.42219301032887036</c:v>
                </c:pt>
                <c:pt idx="74" formatCode="0.000">
                  <c:v>0.71355353032895152</c:v>
                </c:pt>
              </c:numCache>
            </c:numRef>
          </c:val>
          <c:smooth val="0"/>
          <c:extLst>
            <c:ext xmlns:c16="http://schemas.microsoft.com/office/drawing/2014/chart" uri="{C3380CC4-5D6E-409C-BE32-E72D297353CC}">
              <c16:uniqueId val="{00000000-97DD-4605-A8D9-4CAA4C82D722}"/>
            </c:ext>
          </c:extLst>
        </c:ser>
        <c:ser>
          <c:idx val="1"/>
          <c:order val="1"/>
          <c:spPr>
            <a:ln w="28575" cap="rnd">
              <a:solidFill>
                <a:schemeClr val="accent2"/>
              </a:solidFill>
              <a:round/>
            </a:ln>
            <a:effectLst/>
          </c:spPr>
          <c:marker>
            <c:symbol val="none"/>
          </c:marker>
          <c:val>
            <c:numRef>
              <c:f>Fiscal_impact_082918!$Q$1:$Q$162</c:f>
              <c:numCache>
                <c:formatCode>0.00</c:formatCode>
                <c:ptCount val="162"/>
                <c:pt idx="1">
                  <c:v>-0.68526588229126417</c:v>
                </c:pt>
                <c:pt idx="2">
                  <c:v>0.61249309097963189</c:v>
                </c:pt>
                <c:pt idx="3">
                  <c:v>-0.19413996707432229</c:v>
                </c:pt>
                <c:pt idx="4">
                  <c:v>0.54766174965057601</c:v>
                </c:pt>
                <c:pt idx="5">
                  <c:v>1.3027513113526665</c:v>
                </c:pt>
                <c:pt idx="6">
                  <c:v>1.5163904226506322</c:v>
                </c:pt>
                <c:pt idx="7">
                  <c:v>1.3049281172161884</c:v>
                </c:pt>
                <c:pt idx="8">
                  <c:v>2.8489573021380341</c:v>
                </c:pt>
                <c:pt idx="9">
                  <c:v>2.9955429760308414</c:v>
                </c:pt>
                <c:pt idx="10">
                  <c:v>2.8175208399336911</c:v>
                </c:pt>
                <c:pt idx="11">
                  <c:v>2.2566234963596727</c:v>
                </c:pt>
                <c:pt idx="12">
                  <c:v>2.1947614264705293</c:v>
                </c:pt>
                <c:pt idx="13">
                  <c:v>1.6715634969885755</c:v>
                </c:pt>
                <c:pt idx="14">
                  <c:v>2.2082114313349326</c:v>
                </c:pt>
                <c:pt idx="15">
                  <c:v>1.530546353805033</c:v>
                </c:pt>
                <c:pt idx="16">
                  <c:v>1.3930748942477527</c:v>
                </c:pt>
                <c:pt idx="17">
                  <c:v>0.86999303341063594</c:v>
                </c:pt>
                <c:pt idx="18">
                  <c:v>0.6658918210521797</c:v>
                </c:pt>
                <c:pt idx="19">
                  <c:v>0.36194315345954192</c:v>
                </c:pt>
                <c:pt idx="20">
                  <c:v>9.5947568032393141E-2</c:v>
                </c:pt>
                <c:pt idx="21">
                  <c:v>-6.782833398411002E-2</c:v>
                </c:pt>
                <c:pt idx="22">
                  <c:v>-0.46377774384278608</c:v>
                </c:pt>
                <c:pt idx="23">
                  <c:v>-0.136208104770454</c:v>
                </c:pt>
                <c:pt idx="24">
                  <c:v>-0.47871495334148967</c:v>
                </c:pt>
                <c:pt idx="25">
                  <c:v>0.4433010306105577</c:v>
                </c:pt>
                <c:pt idx="26">
                  <c:v>-0.61840313400819291</c:v>
                </c:pt>
                <c:pt idx="27">
                  <c:v>-0.33606911285630764</c:v>
                </c:pt>
                <c:pt idx="28">
                  <c:v>0.38369105944788434</c:v>
                </c:pt>
                <c:pt idx="29">
                  <c:v>-5.3584073870602711E-2</c:v>
                </c:pt>
                <c:pt idx="30">
                  <c:v>0.3899580528745249</c:v>
                </c:pt>
                <c:pt idx="31">
                  <c:v>0.36855241138620265</c:v>
                </c:pt>
                <c:pt idx="32">
                  <c:v>0.83266584097909324</c:v>
                </c:pt>
                <c:pt idx="33">
                  <c:v>0.30552441319478096</c:v>
                </c:pt>
                <c:pt idx="34">
                  <c:v>2.6470660465581051</c:v>
                </c:pt>
                <c:pt idx="35">
                  <c:v>1.5611296027169252</c:v>
                </c:pt>
                <c:pt idx="36">
                  <c:v>1.744760334098072</c:v>
                </c:pt>
                <c:pt idx="37">
                  <c:v>3.8508581443321201</c:v>
                </c:pt>
                <c:pt idx="38">
                  <c:v>3.2826294028359548</c:v>
                </c:pt>
                <c:pt idx="39">
                  <c:v>3.0618097622977638</c:v>
                </c:pt>
                <c:pt idx="40">
                  <c:v>2.7983221484754539</c:v>
                </c:pt>
                <c:pt idx="41">
                  <c:v>2.1363619062169885</c:v>
                </c:pt>
                <c:pt idx="42">
                  <c:v>1.8272675101213067</c:v>
                </c:pt>
                <c:pt idx="43">
                  <c:v>0.80525246706067777</c:v>
                </c:pt>
                <c:pt idx="44">
                  <c:v>0.46408239801000617</c:v>
                </c:pt>
                <c:pt idx="45">
                  <c:v>-1.4372324159974803</c:v>
                </c:pt>
                <c:pt idx="46">
                  <c:v>-1.2336347564729295</c:v>
                </c:pt>
                <c:pt idx="47">
                  <c:v>-1.9190212375713394</c:v>
                </c:pt>
                <c:pt idx="48">
                  <c:v>-0.93591497695253767</c:v>
                </c:pt>
                <c:pt idx="49">
                  <c:v>-1.2152131439158267</c:v>
                </c:pt>
                <c:pt idx="50">
                  <c:v>-1.0856131065835268</c:v>
                </c:pt>
                <c:pt idx="51">
                  <c:v>-0.66293279150674345</c:v>
                </c:pt>
                <c:pt idx="52">
                  <c:v>-1.3170594011524555</c:v>
                </c:pt>
                <c:pt idx="53">
                  <c:v>-1.6317908282764411</c:v>
                </c:pt>
                <c:pt idx="54">
                  <c:v>-1.0671389449985715</c:v>
                </c:pt>
                <c:pt idx="55">
                  <c:v>-0.81584677750933299</c:v>
                </c:pt>
                <c:pt idx="56">
                  <c:v>-1.0796601132993449</c:v>
                </c:pt>
                <c:pt idx="57">
                  <c:v>-0.93077952051289725</c:v>
                </c:pt>
                <c:pt idx="58">
                  <c:v>-0.4147928747618238</c:v>
                </c:pt>
                <c:pt idx="59">
                  <c:v>0.24599650202184334</c:v>
                </c:pt>
                <c:pt idx="60">
                  <c:v>-0.16794267869840446</c:v>
                </c:pt>
                <c:pt idx="61">
                  <c:v>0.50634923863121706</c:v>
                </c:pt>
                <c:pt idx="62">
                  <c:v>0.75912673226026073</c:v>
                </c:pt>
                <c:pt idx="63">
                  <c:v>0.35626079414314926</c:v>
                </c:pt>
                <c:pt idx="64">
                  <c:v>0.20194853851482544</c:v>
                </c:pt>
                <c:pt idx="65">
                  <c:v>0.79448663096901906</c:v>
                </c:pt>
                <c:pt idx="66">
                  <c:v>-3.3748470769943639E-2</c:v>
                </c:pt>
                <c:pt idx="67">
                  <c:v>0.13772184354306488</c:v>
                </c:pt>
                <c:pt idx="68">
                  <c:v>0.10297161033064955</c:v>
                </c:pt>
                <c:pt idx="69">
                  <c:v>2.6427065849012776E-2</c:v>
                </c:pt>
                <c:pt idx="70">
                  <c:v>0.17925405335264188</c:v>
                </c:pt>
                <c:pt idx="71">
                  <c:v>-7.4255228305994042E-2</c:v>
                </c:pt>
                <c:pt idx="72">
                  <c:v>0.47378722087829139</c:v>
                </c:pt>
                <c:pt idx="73">
                  <c:v>0.46970315401734231</c:v>
                </c:pt>
                <c:pt idx="74">
                  <c:v>0.73377137316470653</c:v>
                </c:pt>
              </c:numCache>
            </c:numRef>
          </c:val>
          <c:smooth val="0"/>
          <c:extLst>
            <c:ext xmlns:c16="http://schemas.microsoft.com/office/drawing/2014/chart" uri="{C3380CC4-5D6E-409C-BE32-E72D297353CC}">
              <c16:uniqueId val="{00000001-97DD-4605-A8D9-4CAA4C82D722}"/>
            </c:ext>
          </c:extLst>
        </c:ser>
        <c:dLbls>
          <c:showLegendKey val="0"/>
          <c:showVal val="0"/>
          <c:showCatName val="0"/>
          <c:showSerName val="0"/>
          <c:showPercent val="0"/>
          <c:showBubbleSize val="0"/>
        </c:dLbls>
        <c:smooth val="0"/>
        <c:axId val="851961168"/>
        <c:axId val="851970352"/>
      </c:lineChart>
      <c:catAx>
        <c:axId val="851961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70352"/>
        <c:crosses val="autoZero"/>
        <c:auto val="1"/>
        <c:lblAlgn val="ctr"/>
        <c:lblOffset val="100"/>
        <c:noMultiLvlLbl val="0"/>
      </c:catAx>
      <c:valAx>
        <c:axId val="8519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61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Fiscal_impact_082918!$G$1</c:f>
              <c:strCache>
                <c:ptCount val="1"/>
                <c:pt idx="0">
                  <c:v>Hutchins consumption</c:v>
                </c:pt>
              </c:strCache>
            </c:strRef>
          </c:tx>
          <c:spPr>
            <a:ln w="28575" cap="rnd">
              <a:solidFill>
                <a:schemeClr val="accent1"/>
              </a:solidFill>
              <a:round/>
            </a:ln>
            <a:effectLst/>
          </c:spPr>
          <c:marker>
            <c:symbol val="none"/>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smooth val="0"/>
          <c:extLst>
            <c:ext xmlns:c16="http://schemas.microsoft.com/office/drawing/2014/chart" uri="{C3380CC4-5D6E-409C-BE32-E72D297353CC}">
              <c16:uniqueId val="{00000000-A6E7-4420-9CDD-85A66840BC4E}"/>
            </c:ext>
          </c:extLst>
        </c:ser>
        <c:ser>
          <c:idx val="1"/>
          <c:order val="1"/>
          <c:tx>
            <c:strRef>
              <c:f>Fiscal_impact_082918!$L$1</c:f>
              <c:strCache>
                <c:ptCount val="1"/>
                <c:pt idx="0">
                  <c:v>MA consumption (federal + state_local)</c:v>
                </c:pt>
              </c:strCache>
            </c:strRef>
          </c:tx>
          <c:spPr>
            <a:ln w="28575" cap="rnd">
              <a:solidFill>
                <a:schemeClr val="accent2"/>
              </a:solidFill>
              <a:round/>
            </a:ln>
            <a:effectLst/>
          </c:spPr>
          <c:marker>
            <c:symbol val="none"/>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Fiscal_impact_082918!$L$2:$L$75</c:f>
              <c:numCache>
                <c:formatCode>0.00</c:formatCode>
                <c:ptCount val="74"/>
                <c:pt idx="0">
                  <c:v>-0.46330112326258566</c:v>
                </c:pt>
                <c:pt idx="1">
                  <c:v>2.3003713292658406E-2</c:v>
                </c:pt>
                <c:pt idx="2">
                  <c:v>0.30620174041891834</c:v>
                </c:pt>
                <c:pt idx="3">
                  <c:v>0.21703947139207364</c:v>
                </c:pt>
                <c:pt idx="4">
                  <c:v>0.59542491282712762</c:v>
                </c:pt>
                <c:pt idx="5">
                  <c:v>0.71750132258345833</c:v>
                </c:pt>
                <c:pt idx="6">
                  <c:v>1.7403399599371574</c:v>
                </c:pt>
                <c:pt idx="7">
                  <c:v>2.5350664885683378</c:v>
                </c:pt>
                <c:pt idx="8">
                  <c:v>3.265352793308387</c:v>
                </c:pt>
                <c:pt idx="9">
                  <c:v>3.5545523768917855</c:v>
                </c:pt>
                <c:pt idx="10">
                  <c:v>2.7908564287010797</c:v>
                </c:pt>
                <c:pt idx="11">
                  <c:v>2.4342770041864452</c:v>
                </c:pt>
                <c:pt idx="12">
                  <c:v>1.94397200945265</c:v>
                </c:pt>
                <c:pt idx="13">
                  <c:v>1.6653446364990996</c:v>
                </c:pt>
                <c:pt idx="14">
                  <c:v>1.6811544664165718</c:v>
                </c:pt>
                <c:pt idx="15">
                  <c:v>1.3373448318814207</c:v>
                </c:pt>
                <c:pt idx="16">
                  <c:v>0.71014164851012862</c:v>
                </c:pt>
                <c:pt idx="17">
                  <c:v>0.80209099101035086</c:v>
                </c:pt>
                <c:pt idx="18">
                  <c:v>1.0997611949541004</c:v>
                </c:pt>
                <c:pt idx="19">
                  <c:v>0.83765344423716281</c:v>
                </c:pt>
                <c:pt idx="20">
                  <c:v>-0.1774030251679215</c:v>
                </c:pt>
                <c:pt idx="21">
                  <c:v>-0.23090187071295251</c:v>
                </c:pt>
                <c:pt idx="22">
                  <c:v>0.17292887335277068</c:v>
                </c:pt>
                <c:pt idx="23">
                  <c:v>1.5906081596156432E-2</c:v>
                </c:pt>
                <c:pt idx="24">
                  <c:v>0.64412937453313468</c:v>
                </c:pt>
                <c:pt idx="25">
                  <c:v>0.12276492844111669</c:v>
                </c:pt>
                <c:pt idx="26">
                  <c:v>0.27460481125933733</c:v>
                </c:pt>
                <c:pt idx="27">
                  <c:v>1.0562269670129016</c:v>
                </c:pt>
                <c:pt idx="28">
                  <c:v>0.2618341104113755</c:v>
                </c:pt>
                <c:pt idx="29">
                  <c:v>-9.3519127354945414E-2</c:v>
                </c:pt>
                <c:pt idx="30">
                  <c:v>0.27049318849106396</c:v>
                </c:pt>
                <c:pt idx="31">
                  <c:v>0.56447720176433269</c:v>
                </c:pt>
                <c:pt idx="32">
                  <c:v>0.15540097085903376</c:v>
                </c:pt>
                <c:pt idx="33">
                  <c:v>5.7017076160093829</c:v>
                </c:pt>
                <c:pt idx="34">
                  <c:v>-1.8846376442996338</c:v>
                </c:pt>
                <c:pt idx="35">
                  <c:v>-6.2192108497577392E-4</c:v>
                </c:pt>
                <c:pt idx="36">
                  <c:v>8.9392304360352366</c:v>
                </c:pt>
                <c:pt idx="37">
                  <c:v>2.2166526818349874</c:v>
                </c:pt>
                <c:pt idx="38">
                  <c:v>2.8242648668516144</c:v>
                </c:pt>
                <c:pt idx="39">
                  <c:v>3.2349467275423915</c:v>
                </c:pt>
                <c:pt idx="40">
                  <c:v>5.1240738331355473</c:v>
                </c:pt>
                <c:pt idx="41">
                  <c:v>0.90774740428427492</c:v>
                </c:pt>
                <c:pt idx="42">
                  <c:v>0.34492169070527073</c:v>
                </c:pt>
                <c:pt idx="43">
                  <c:v>1.2155734251725934</c:v>
                </c:pt>
                <c:pt idx="44">
                  <c:v>-0.50930148722543822</c:v>
                </c:pt>
                <c:pt idx="45">
                  <c:v>-0.62980349436608418</c:v>
                </c:pt>
                <c:pt idx="46">
                  <c:v>-0.80539988215744784</c:v>
                </c:pt>
                <c:pt idx="47">
                  <c:v>-0.20869686925429998</c:v>
                </c:pt>
                <c:pt idx="48">
                  <c:v>-0.99004560306638834</c:v>
                </c:pt>
                <c:pt idx="49">
                  <c:v>2.4142952345553303E-3</c:v>
                </c:pt>
                <c:pt idx="50">
                  <c:v>0.25153782749685666</c:v>
                </c:pt>
                <c:pt idx="51">
                  <c:v>-0.35405291802052713</c:v>
                </c:pt>
                <c:pt idx="52">
                  <c:v>-1.3332260092084791</c:v>
                </c:pt>
                <c:pt idx="53">
                  <c:v>-1.6399865062445389</c:v>
                </c:pt>
                <c:pt idx="54">
                  <c:v>-0.2601204038412519</c:v>
                </c:pt>
                <c:pt idx="55">
                  <c:v>-0.85765591070877734</c:v>
                </c:pt>
                <c:pt idx="56">
                  <c:v>-0.46407689946280273</c:v>
                </c:pt>
                <c:pt idx="57">
                  <c:v>0.32067701313712416</c:v>
                </c:pt>
                <c:pt idx="58">
                  <c:v>0.79612078839011091</c:v>
                </c:pt>
                <c:pt idx="59">
                  <c:v>0.7647311325825672</c:v>
                </c:pt>
                <c:pt idx="60">
                  <c:v>1.2246778882878284</c:v>
                </c:pt>
                <c:pt idx="61">
                  <c:v>0.73310573462466366</c:v>
                </c:pt>
                <c:pt idx="62">
                  <c:v>0.67188348344334281</c:v>
                </c:pt>
                <c:pt idx="63">
                  <c:v>0.87995529196923672</c:v>
                </c:pt>
                <c:pt idx="64">
                  <c:v>1.0300962712378035</c:v>
                </c:pt>
                <c:pt idx="65">
                  <c:v>0.60188858297811376</c:v>
                </c:pt>
                <c:pt idx="66">
                  <c:v>0.33356951966833193</c:v>
                </c:pt>
                <c:pt idx="67">
                  <c:v>0.64045512886123346</c:v>
                </c:pt>
                <c:pt idx="68">
                  <c:v>0.41360308945661117</c:v>
                </c:pt>
                <c:pt idx="69">
                  <c:v>0.40345502104432795</c:v>
                </c:pt>
                <c:pt idx="70">
                  <c:v>0.39087803165225471</c:v>
                </c:pt>
                <c:pt idx="71">
                  <c:v>0.34311766319125703</c:v>
                </c:pt>
                <c:pt idx="72">
                  <c:v>0.82219079274643447</c:v>
                </c:pt>
                <c:pt idx="73">
                  <c:v>1.0356573319996421</c:v>
                </c:pt>
              </c:numCache>
            </c:numRef>
          </c:val>
          <c:smooth val="0"/>
          <c:extLst>
            <c:ext xmlns:c16="http://schemas.microsoft.com/office/drawing/2014/chart" uri="{C3380CC4-5D6E-409C-BE32-E72D297353CC}">
              <c16:uniqueId val="{00000001-A6E7-4420-9CDD-85A66840BC4E}"/>
            </c:ext>
          </c:extLst>
        </c:ser>
        <c:dLbls>
          <c:showLegendKey val="0"/>
          <c:showVal val="0"/>
          <c:showCatName val="0"/>
          <c:showSerName val="0"/>
          <c:showPercent val="0"/>
          <c:showBubbleSize val="0"/>
        </c:dLbls>
        <c:smooth val="0"/>
        <c:axId val="842842808"/>
        <c:axId val="842852976"/>
      </c:lineChart>
      <c:dateAx>
        <c:axId val="842842808"/>
        <c:scaling>
          <c:orientation val="minMax"/>
        </c:scaling>
        <c:delete val="0"/>
        <c:axPos val="b"/>
        <c:numFmt formatCode="mm/d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52976"/>
        <c:crosses val="autoZero"/>
        <c:auto val="1"/>
        <c:lblOffset val="100"/>
        <c:baseTimeUnit val="months"/>
      </c:dateAx>
      <c:valAx>
        <c:axId val="842852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2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412180593209704E-2"/>
          <c:y val="0.13586871028776565"/>
          <c:w val="0.92699425869185947"/>
          <c:h val="0.66504345724726943"/>
        </c:manualLayout>
      </c:layout>
      <c:lineChart>
        <c:grouping val="standard"/>
        <c:varyColors val="0"/>
        <c:ser>
          <c:idx val="0"/>
          <c:order val="0"/>
          <c:tx>
            <c:v>FIM - taxes + transfers (net neutral)</c:v>
          </c:tx>
          <c:spPr>
            <a:ln>
              <a:solidFill>
                <a:schemeClr val="bg2">
                  <a:lumMod val="5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7-FCF1-41CF-8448-40188F8C78C0}"/>
            </c:ext>
          </c:extLst>
        </c:ser>
        <c:ser>
          <c:idx val="1"/>
          <c:order val="1"/>
          <c:tx>
            <c:v>FIM - taxes and transfers (net neutral taxes )</c:v>
          </c:tx>
          <c:spPr>
            <a:ln>
              <a:solidFill>
                <a:schemeClr val="accent5">
                  <a:lumMod val="60000"/>
                  <a:lumOff val="4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9-FCF1-41CF-8448-40188F8C78C0}"/>
            </c:ext>
          </c:extLst>
        </c:ser>
        <c:ser>
          <c:idx val="4"/>
          <c:order val="2"/>
          <c:tx>
            <c:v>FIM - transfers and taxes (gross)</c:v>
          </c:tx>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Calculations!$C$86:$GX$86</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1.2011237733800604</c:v>
                </c:pt>
                <c:pt idx="13">
                  <c:v>1.0623611291946466</c:v>
                </c:pt>
                <c:pt idx="14">
                  <c:v>1.3328642450044053</c:v>
                </c:pt>
                <c:pt idx="15">
                  <c:v>0.78869412227303515</c:v>
                </c:pt>
                <c:pt idx="16">
                  <c:v>1.3018242947303484</c:v>
                </c:pt>
                <c:pt idx="17">
                  <c:v>1.88055294823123</c:v>
                </c:pt>
                <c:pt idx="18">
                  <c:v>2.0606746695333475</c:v>
                </c:pt>
                <c:pt idx="19">
                  <c:v>1.8850602954397275</c:v>
                </c:pt>
                <c:pt idx="20">
                  <c:v>2.9638992137199449</c:v>
                </c:pt>
                <c:pt idx="21">
                  <c:v>4.2438839128101211</c:v>
                </c:pt>
                <c:pt idx="22">
                  <c:v>3.0628591617499765</c:v>
                </c:pt>
                <c:pt idx="23">
                  <c:v>2.0655305957257757</c:v>
                </c:pt>
                <c:pt idx="24">
                  <c:v>2.0858927542614216</c:v>
                </c:pt>
                <c:pt idx="25">
                  <c:v>0.95370652569355641</c:v>
                </c:pt>
                <c:pt idx="26">
                  <c:v>1.282861811258059</c:v>
                </c:pt>
                <c:pt idx="27">
                  <c:v>1.2535979421346772</c:v>
                </c:pt>
                <c:pt idx="28">
                  <c:v>0.99766783908123191</c:v>
                </c:pt>
                <c:pt idx="29">
                  <c:v>0.49558714664730485</c:v>
                </c:pt>
                <c:pt idx="30">
                  <c:v>0.93129295243117138</c:v>
                </c:pt>
                <c:pt idx="31">
                  <c:v>0.95696615111506134</c:v>
                </c:pt>
                <c:pt idx="32">
                  <c:v>0.81920045099131489</c:v>
                </c:pt>
                <c:pt idx="33">
                  <c:v>1.0585012018459323</c:v>
                </c:pt>
                <c:pt idx="34">
                  <c:v>0.88988380341050044</c:v>
                </c:pt>
                <c:pt idx="35">
                  <c:v>0.96273793982575673</c:v>
                </c:pt>
                <c:pt idx="36">
                  <c:v>0.99329162424269213</c:v>
                </c:pt>
                <c:pt idx="37">
                  <c:v>1.1700148174400851</c:v>
                </c:pt>
                <c:pt idx="38">
                  <c:v>1.4210402411661758</c:v>
                </c:pt>
                <c:pt idx="39">
                  <c:v>1.2592980760835122</c:v>
                </c:pt>
                <c:pt idx="40">
                  <c:v>1.538723267915904</c:v>
                </c:pt>
                <c:pt idx="41">
                  <c:v>1.027827682942648</c:v>
                </c:pt>
                <c:pt idx="42">
                  <c:v>1.9503938860775336</c:v>
                </c:pt>
                <c:pt idx="43">
                  <c:v>1.6646387201195716</c:v>
                </c:pt>
                <c:pt idx="44">
                  <c:v>0.84545608364179314</c:v>
                </c:pt>
                <c:pt idx="45">
                  <c:v>0.72031697024764707</c:v>
                </c:pt>
                <c:pt idx="46">
                  <c:v>0.79884197452124583</c:v>
                </c:pt>
                <c:pt idx="47">
                  <c:v>0.92122469719813682</c:v>
                </c:pt>
                <c:pt idx="48">
                  <c:v>1.4016858068132108</c:v>
                </c:pt>
                <c:pt idx="49">
                  <c:v>1.5211266200909836</c:v>
                </c:pt>
                <c:pt idx="50">
                  <c:v>1.9411494708404118</c:v>
                </c:pt>
                <c:pt idx="51">
                  <c:v>2.5784355025740391</c:v>
                </c:pt>
                <c:pt idx="52">
                  <c:v>2.4617806211269935</c:v>
                </c:pt>
                <c:pt idx="53">
                  <c:v>2.3258801373880393</c:v>
                </c:pt>
                <c:pt idx="54">
                  <c:v>1.9493888369995822</c:v>
                </c:pt>
                <c:pt idx="55">
                  <c:v>1.3559212325885972</c:v>
                </c:pt>
                <c:pt idx="56">
                  <c:v>0.97936557808480962</c:v>
                </c:pt>
                <c:pt idx="57">
                  <c:v>0.95893316424226116</c:v>
                </c:pt>
                <c:pt idx="58">
                  <c:v>0.93753354302563352</c:v>
                </c:pt>
                <c:pt idx="59">
                  <c:v>1.062533586692064</c:v>
                </c:pt>
                <c:pt idx="60">
                  <c:v>1.0024493198663937</c:v>
                </c:pt>
                <c:pt idx="61">
                  <c:v>1.4094853875467175</c:v>
                </c:pt>
                <c:pt idx="62">
                  <c:v>1.4793862668240014</c:v>
                </c:pt>
                <c:pt idx="63">
                  <c:v>0.82127940474373973</c:v>
                </c:pt>
                <c:pt idx="64">
                  <c:v>1.2751533155233508</c:v>
                </c:pt>
                <c:pt idx="65">
                  <c:v>1.3176670094551617</c:v>
                </c:pt>
                <c:pt idx="66">
                  <c:v>1.5963997756461217</c:v>
                </c:pt>
                <c:pt idx="67">
                  <c:v>1.2255986726299077</c:v>
                </c:pt>
                <c:pt idx="68">
                  <c:v>1.3993271469976731</c:v>
                </c:pt>
                <c:pt idx="69">
                  <c:v>0.9117354328350662</c:v>
                </c:pt>
                <c:pt idx="70">
                  <c:v>1.0324277587322044</c:v>
                </c:pt>
                <c:pt idx="71">
                  <c:v>0.98362390186842663</c:v>
                </c:pt>
                <c:pt idx="72">
                  <c:v>1.31346576797071</c:v>
                </c:pt>
                <c:pt idx="73">
                  <c:v>1.1637850655025317</c:v>
                </c:pt>
                <c:pt idx="74">
                  <c:v>1.2957071017903181</c:v>
                </c:pt>
                <c:pt idx="75">
                  <c:v>1.2826818433359561</c:v>
                </c:pt>
                <c:pt idx="76">
                  <c:v>0.98036223149460078</c:v>
                </c:pt>
                <c:pt idx="77">
                  <c:v>1.3081112474042542</c:v>
                </c:pt>
                <c:pt idx="78">
                  <c:v>1.3459791801891667</c:v>
                </c:pt>
                <c:pt idx="79">
                  <c:v>1.4652108759990707</c:v>
                </c:pt>
                <c:pt idx="80">
                  <c:v>1.5882276979422403</c:v>
                </c:pt>
                <c:pt idx="81">
                  <c:v>1.3425048863708948</c:v>
                </c:pt>
                <c:pt idx="82">
                  <c:v>1.4636731938686889</c:v>
                </c:pt>
                <c:pt idx="83">
                  <c:v>1.3604261997274523</c:v>
                </c:pt>
                <c:pt idx="84">
                  <c:v>1.6229315467563201</c:v>
                </c:pt>
                <c:pt idx="85">
                  <c:v>2.0128863545039062</c:v>
                </c:pt>
                <c:pt idx="86">
                  <c:v>1.8052611084958432</c:v>
                </c:pt>
                <c:pt idx="87">
                  <c:v>1.7570161174308923</c:v>
                </c:pt>
                <c:pt idx="88">
                  <c:v>2.2868977968663966</c:v>
                </c:pt>
                <c:pt idx="89">
                  <c:v>1.8620592094297157</c:v>
                </c:pt>
                <c:pt idx="90">
                  <c:v>1.9116946915705952</c:v>
                </c:pt>
                <c:pt idx="91">
                  <c:v>1.5673620985960586</c:v>
                </c:pt>
                <c:pt idx="92">
                  <c:v>1.3443948811821147</c:v>
                </c:pt>
                <c:pt idx="93">
                  <c:v>1.1848526204714216</c:v>
                </c:pt>
                <c:pt idx="94">
                  <c:v>1.1131462898394906</c:v>
                </c:pt>
                <c:pt idx="95">
                  <c:v>1.0213407244036441</c:v>
                </c:pt>
                <c:pt idx="96">
                  <c:v>0.94745627829875589</c:v>
                </c:pt>
                <c:pt idx="97">
                  <c:v>0.8441087058968173</c:v>
                </c:pt>
                <c:pt idx="98">
                  <c:v>0.79483476622865457</c:v>
                </c:pt>
                <c:pt idx="99">
                  <c:v>1.0675324577298442</c:v>
                </c:pt>
                <c:pt idx="100">
                  <c:v>0.94877735027298837</c:v>
                </c:pt>
                <c:pt idx="101">
                  <c:v>1.1452446044052975</c:v>
                </c:pt>
                <c:pt idx="102">
                  <c:v>1.1780617837990777</c:v>
                </c:pt>
                <c:pt idx="103">
                  <c:v>0.90747665853737991</c:v>
                </c:pt>
                <c:pt idx="104">
                  <c:v>0.94398902725009148</c:v>
                </c:pt>
                <c:pt idx="105">
                  <c:v>1.0919547111662959</c:v>
                </c:pt>
                <c:pt idx="106">
                  <c:v>0.95972635342427637</c:v>
                </c:pt>
                <c:pt idx="107">
                  <c:v>1.2284880886520766</c:v>
                </c:pt>
                <c:pt idx="108">
                  <c:v>1.0278317812215927</c:v>
                </c:pt>
                <c:pt idx="109">
                  <c:v>0.78398423457450062</c:v>
                </c:pt>
                <c:pt idx="110">
                  <c:v>1.1763709528313506</c:v>
                </c:pt>
                <c:pt idx="111">
                  <c:v>1.1574703104832369</c:v>
                </c:pt>
                <c:pt idx="112">
                  <c:v>1.0359910539238926</c:v>
                </c:pt>
                <c:pt idx="113">
                  <c:v>1.3473832513994808</c:v>
                </c:pt>
                <c:pt idx="114">
                  <c:v>1.2435132601282008</c:v>
                </c:pt>
                <c:pt idx="115">
                  <c:v>1.3344996187292986</c:v>
                </c:pt>
                <c:pt idx="116">
                  <c:v>1.4259470889580963</c:v>
                </c:pt>
                <c:pt idx="117">
                  <c:v>1.628992229218172</c:v>
                </c:pt>
                <c:pt idx="118">
                  <c:v>1.6308555062554517</c:v>
                </c:pt>
                <c:pt idx="119">
                  <c:v>1.6317739800878004</c:v>
                </c:pt>
                <c:pt idx="120">
                  <c:v>1.4989978496190202</c:v>
                </c:pt>
                <c:pt idx="121">
                  <c:v>1.5565139143764544</c:v>
                </c:pt>
                <c:pt idx="122">
                  <c:v>1.7578386395600378</c:v>
                </c:pt>
                <c:pt idx="123">
                  <c:v>1.7379274611359341</c:v>
                </c:pt>
                <c:pt idx="124">
                  <c:v>1.7566197078320624</c:v>
                </c:pt>
                <c:pt idx="125">
                  <c:v>1.7020673977902758</c:v>
                </c:pt>
                <c:pt idx="126">
                  <c:v>2.4766020766239358</c:v>
                </c:pt>
                <c:pt idx="127">
                  <c:v>2.6364147495333374</c:v>
                </c:pt>
                <c:pt idx="128">
                  <c:v>2.4862143058372919</c:v>
                </c:pt>
                <c:pt idx="129">
                  <c:v>2.8889390704797124</c:v>
                </c:pt>
                <c:pt idx="130">
                  <c:v>2.579794706994643</c:v>
                </c:pt>
                <c:pt idx="131">
                  <c:v>2.2494195159132744</c:v>
                </c:pt>
                <c:pt idx="132">
                  <c:v>2.2851476170384082</c:v>
                </c:pt>
                <c:pt idx="133">
                  <c:v>2.1678906653015861</c:v>
                </c:pt>
                <c:pt idx="134">
                  <c:v>2.0867170406705515</c:v>
                </c:pt>
                <c:pt idx="135">
                  <c:v>1.7392283630367935</c:v>
                </c:pt>
                <c:pt idx="136">
                  <c:v>1.4115552116003629</c:v>
                </c:pt>
                <c:pt idx="137">
                  <c:v>1.3497039734780771</c:v>
                </c:pt>
                <c:pt idx="138">
                  <c:v>1.1135371895612693</c:v>
                </c:pt>
                <c:pt idx="139">
                  <c:v>1.1017193586639793</c:v>
                </c:pt>
                <c:pt idx="140">
                  <c:v>0.6268709266266812</c:v>
                </c:pt>
                <c:pt idx="141">
                  <c:v>0.662086639238472</c:v>
                </c:pt>
                <c:pt idx="142">
                  <c:v>0.64439375968004087</c:v>
                </c:pt>
                <c:pt idx="143">
                  <c:v>0.51644606251110825</c:v>
                </c:pt>
                <c:pt idx="144">
                  <c:v>0.48926112181016568</c:v>
                </c:pt>
                <c:pt idx="145">
                  <c:v>0.3727278830658633</c:v>
                </c:pt>
                <c:pt idx="146">
                  <c:v>0.61517190276634748</c:v>
                </c:pt>
                <c:pt idx="147">
                  <c:v>0.48877697061005698</c:v>
                </c:pt>
                <c:pt idx="148">
                  <c:v>0.59744094817076809</c:v>
                </c:pt>
                <c:pt idx="149">
                  <c:v>0.5037652121139653</c:v>
                </c:pt>
                <c:pt idx="150">
                  <c:v>0.77283452114053774</c:v>
                </c:pt>
                <c:pt idx="151">
                  <c:v>0.96303490763732946</c:v>
                </c:pt>
                <c:pt idx="152">
                  <c:v>0.88075685277615778</c:v>
                </c:pt>
                <c:pt idx="153">
                  <c:v>3.0311437952393741</c:v>
                </c:pt>
                <c:pt idx="154">
                  <c:v>1.7323557989717928</c:v>
                </c:pt>
                <c:pt idx="155">
                  <c:v>1.5538697691081109</c:v>
                </c:pt>
                <c:pt idx="156">
                  <c:v>3.1921942733324666</c:v>
                </c:pt>
                <c:pt idx="157">
                  <c:v>2.2125702180341755</c:v>
                </c:pt>
                <c:pt idx="158">
                  <c:v>3.0574430116876354</c:v>
                </c:pt>
                <c:pt idx="159">
                  <c:v>2.8382359796775281</c:v>
                </c:pt>
                <c:pt idx="160">
                  <c:v>2.7359035355819121</c:v>
                </c:pt>
                <c:pt idx="161">
                  <c:v>1.8079795142662232</c:v>
                </c:pt>
                <c:pt idx="162">
                  <c:v>1.7481481977980249</c:v>
                </c:pt>
                <c:pt idx="163">
                  <c:v>1.5122366547598325</c:v>
                </c:pt>
                <c:pt idx="164">
                  <c:v>0.22259581233202977</c:v>
                </c:pt>
                <c:pt idx="165">
                  <c:v>7.9756278217993581E-2</c:v>
                </c:pt>
                <c:pt idx="166">
                  <c:v>-3.9159348718150633E-2</c:v>
                </c:pt>
                <c:pt idx="167">
                  <c:v>-6.6364812537482887E-2</c:v>
                </c:pt>
                <c:pt idx="168">
                  <c:v>-0.15033550665064194</c:v>
                </c:pt>
                <c:pt idx="169">
                  <c:v>1.6274275531976634E-2</c:v>
                </c:pt>
                <c:pt idx="170">
                  <c:v>0.17119302259184754</c:v>
                </c:pt>
                <c:pt idx="171">
                  <c:v>8.5343319401489759E-2</c:v>
                </c:pt>
                <c:pt idx="172">
                  <c:v>-0.21113502447704241</c:v>
                </c:pt>
                <c:pt idx="173">
                  <c:v>-0.188876808622367</c:v>
                </c:pt>
                <c:pt idx="174">
                  <c:v>0.26488673360861298</c:v>
                </c:pt>
                <c:pt idx="175">
                  <c:v>0.19435806182961729</c:v>
                </c:pt>
                <c:pt idx="176">
                  <c:v>3.9655281172981338E-2</c:v>
                </c:pt>
                <c:pt idx="177">
                  <c:v>0.28711816175190091</c:v>
                </c:pt>
                <c:pt idx="178">
                  <c:v>0.4153650736573799</c:v>
                </c:pt>
                <c:pt idx="179">
                  <c:v>0.54375615569719016</c:v>
                </c:pt>
                <c:pt idx="180">
                  <c:v>0.75985723799757365</c:v>
                </c:pt>
                <c:pt idx="181">
                  <c:v>0.76754505784768545</c:v>
                </c:pt>
                <c:pt idx="182">
                  <c:v>0.74668837214043449</c:v>
                </c:pt>
                <c:pt idx="183">
                  <c:v>0.78752174114067208</c:v>
                </c:pt>
                <c:pt idx="184">
                  <c:v>0.8811096030378236</c:v>
                </c:pt>
                <c:pt idx="185">
                  <c:v>0.83924882335215545</c:v>
                </c:pt>
                <c:pt idx="186">
                  <c:v>0.68688690865553337</c:v>
                </c:pt>
                <c:pt idx="187">
                  <c:v>0.74669753912800352</c:v>
                </c:pt>
                <c:pt idx="188">
                  <c:v>0.83168623548607057</c:v>
                </c:pt>
                <c:pt idx="189">
                  <c:v>0.8115913859477929</c:v>
                </c:pt>
                <c:pt idx="190">
                  <c:v>0.7984541522070655</c:v>
                </c:pt>
                <c:pt idx="191">
                  <c:v>0.79922968797884808</c:v>
                </c:pt>
                <c:pt idx="192">
                  <c:v>0.9272903096585341</c:v>
                </c:pt>
                <c:pt idx="193">
                  <c:v>1.115118102371917</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B-FCF1-41CF-8448-40188F8C78C0}"/>
            </c:ext>
          </c:extLst>
        </c:ser>
        <c:ser>
          <c:idx val="2"/>
          <c:order val="3"/>
          <c:tx>
            <c:v>MA - taxes and transfers (total; ostensibly net neutral taxes)</c:v>
          </c:tx>
          <c:spPr>
            <a:ln>
              <a:solidFill>
                <a:schemeClr val="tx2">
                  <a:lumMod val="75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Calculations!$87:$87</c:f>
              <c:numCache>
                <c:formatCode>General</c:formatCode>
                <c:ptCount val="16384"/>
                <c:pt idx="1">
                  <c:v>0</c:v>
                </c:pt>
                <c:pt idx="122">
                  <c:v>-0.26248131845612882</c:v>
                </c:pt>
                <c:pt idx="123">
                  <c:v>8.4868511238336636E-2</c:v>
                </c:pt>
                <c:pt idx="124">
                  <c:v>0.2594668492019494</c:v>
                </c:pt>
                <c:pt idx="125">
                  <c:v>0.15841845259795823</c:v>
                </c:pt>
                <c:pt idx="126">
                  <c:v>0.39663113554438867</c:v>
                </c:pt>
                <c:pt idx="127">
                  <c:v>0.50946380937141111</c:v>
                </c:pt>
                <c:pt idx="128">
                  <c:v>0.89538823970314185</c:v>
                </c:pt>
                <c:pt idx="129">
                  <c:v>1.6075346649146391</c:v>
                </c:pt>
                <c:pt idx="130">
                  <c:v>1.8562726868034112</c:v>
                </c:pt>
                <c:pt idx="131">
                  <c:v>1.7829215473030089</c:v>
                </c:pt>
                <c:pt idx="132">
                  <c:v>1.6962787992070631</c:v>
                </c:pt>
                <c:pt idx="133">
                  <c:v>1.343800588270859</c:v>
                </c:pt>
                <c:pt idx="134">
                  <c:v>1.0246795376799349</c:v>
                </c:pt>
                <c:pt idx="135">
                  <c:v>0.94507377812201698</c:v>
                </c:pt>
                <c:pt idx="136">
                  <c:v>0.96111631319122637</c:v>
                </c:pt>
                <c:pt idx="137">
                  <c:v>0.59045923583309068</c:v>
                </c:pt>
                <c:pt idx="138">
                  <c:v>0.46543231688651004</c:v>
                </c:pt>
                <c:pt idx="139">
                  <c:v>0.58956395380608084</c:v>
                </c:pt>
                <c:pt idx="140">
                  <c:v>0.51365521493394251</c:v>
                </c:pt>
                <c:pt idx="141">
                  <c:v>0.45348662980745302</c:v>
                </c:pt>
                <c:pt idx="142">
                  <c:v>-3.9046455481688114E-2</c:v>
                </c:pt>
                <c:pt idx="143">
                  <c:v>-8.3097582608801901E-2</c:v>
                </c:pt>
                <c:pt idx="144">
                  <c:v>7.3896567200652435E-2</c:v>
                </c:pt>
                <c:pt idx="145">
                  <c:v>-4.0967543976387299E-2</c:v>
                </c:pt>
                <c:pt idx="146">
                  <c:v>0.22486379851720156</c:v>
                </c:pt>
                <c:pt idx="147">
                  <c:v>-4.3764624071713165E-2</c:v>
                </c:pt>
                <c:pt idx="148">
                  <c:v>0.19409944612003549</c:v>
                </c:pt>
                <c:pt idx="149">
                  <c:v>0.48215267923852467</c:v>
                </c:pt>
                <c:pt idx="150">
                  <c:v>0.26742028977521681</c:v>
                </c:pt>
                <c:pt idx="151">
                  <c:v>-6.5023038234146208E-2</c:v>
                </c:pt>
                <c:pt idx="152">
                  <c:v>9.7214425837203938E-2</c:v>
                </c:pt>
                <c:pt idx="153">
                  <c:v>0.50607464143140324</c:v>
                </c:pt>
                <c:pt idx="154">
                  <c:v>-1.5874295823243983E-2</c:v>
                </c:pt>
                <c:pt idx="155">
                  <c:v>2.8054979690746169</c:v>
                </c:pt>
                <c:pt idx="156">
                  <c:v>-0.87238758245697712</c:v>
                </c:pt>
                <c:pt idx="157">
                  <c:v>0.14864358814162593</c:v>
                </c:pt>
                <c:pt idx="158">
                  <c:v>4.6815295333698446</c:v>
                </c:pt>
                <c:pt idx="159">
                  <c:v>1.2870565829585399</c:v>
                </c:pt>
                <c:pt idx="160">
                  <c:v>1.5315548695772705</c:v>
                </c:pt>
                <c:pt idx="161">
                  <c:v>1.6922051129742557</c:v>
                </c:pt>
                <c:pt idx="162">
                  <c:v>2.6594708372549452</c:v>
                </c:pt>
                <c:pt idx="163">
                  <c:v>0.56361169619416573</c:v>
                </c:pt>
                <c:pt idx="164">
                  <c:v>0.25057879903927271</c:v>
                </c:pt>
                <c:pt idx="165">
                  <c:v>0.66813472161296095</c:v>
                </c:pt>
                <c:pt idx="166">
                  <c:v>-0.22914958003382829</c:v>
                </c:pt>
                <c:pt idx="167">
                  <c:v>-0.32626775343270387</c:v>
                </c:pt>
                <c:pt idx="168">
                  <c:v>-0.54603384310230707</c:v>
                </c:pt>
                <c:pt idx="169">
                  <c:v>-0.1881012625151022</c:v>
                </c:pt>
                <c:pt idx="170">
                  <c:v>-0.57092248885280561</c:v>
                </c:pt>
                <c:pt idx="171">
                  <c:v>3.5713357738107104E-2</c:v>
                </c:pt>
                <c:pt idx="172">
                  <c:v>0.12777339674142213</c:v>
                </c:pt>
                <c:pt idx="173">
                  <c:v>-0.1617197353347789</c:v>
                </c:pt>
                <c:pt idx="174">
                  <c:v>-0.66429377262725509</c:v>
                </c:pt>
                <c:pt idx="175">
                  <c:v>-0.85651676523929665</c:v>
                </c:pt>
                <c:pt idx="176">
                  <c:v>-2.1178501748012224E-2</c:v>
                </c:pt>
                <c:pt idx="177">
                  <c:v>-0.42135622388842797</c:v>
                </c:pt>
                <c:pt idx="178">
                  <c:v>-0.13818413101997773</c:v>
                </c:pt>
                <c:pt idx="179">
                  <c:v>0.33358815848100126</c:v>
                </c:pt>
                <c:pt idx="180">
                  <c:v>0.58226716967596759</c:v>
                </c:pt>
                <c:pt idx="181">
                  <c:v>0.52785527652788722</c:v>
                </c:pt>
                <c:pt idx="182">
                  <c:v>0.78714002896900959</c:v>
                </c:pt>
                <c:pt idx="183">
                  <c:v>0.51823415335905365</c:v>
                </c:pt>
                <c:pt idx="184">
                  <c:v>0.40189429212159883</c:v>
                </c:pt>
                <c:pt idx="185">
                  <c:v>0.51322131202301191</c:v>
                </c:pt>
                <c:pt idx="186">
                  <c:v>0.61590543479478599</c:v>
                </c:pt>
                <c:pt idx="187">
                  <c:v>0.34913156910149717</c:v>
                </c:pt>
                <c:pt idx="188">
                  <c:v>0.19817706148672026</c:v>
                </c:pt>
                <c:pt idx="189">
                  <c:v>0.42919385186218173</c:v>
                </c:pt>
                <c:pt idx="190">
                  <c:v>0.23315649661632812</c:v>
                </c:pt>
                <c:pt idx="191">
                  <c:v>0.21557855856782415</c:v>
                </c:pt>
                <c:pt idx="192">
                  <c:v>0.286554409924132</c:v>
                </c:pt>
                <c:pt idx="193">
                  <c:v>0.13146332199776539</c:v>
                </c:pt>
                <c:pt idx="194">
                  <c:v>0.38801846062262091</c:v>
                </c:pt>
                <c:pt idx="195">
                  <c:v>0.61809480368266501</c:v>
                </c:pt>
              </c:numCache>
            </c:numRef>
          </c:val>
          <c:smooth val="0"/>
          <c:extLst>
            <c:ext xmlns:c16="http://schemas.microsoft.com/office/drawing/2014/chart" uri="{C3380CC4-5D6E-409C-BE32-E72D297353CC}">
              <c16:uniqueId val="{0000000C-FCF1-41CF-8448-40188F8C78C0}"/>
            </c:ext>
          </c:extLst>
        </c:ser>
        <c:dLbls>
          <c:showLegendKey val="0"/>
          <c:showVal val="0"/>
          <c:showCatName val="0"/>
          <c:showSerName val="0"/>
          <c:showPercent val="0"/>
          <c:showBubbleSize val="0"/>
        </c:dLbls>
        <c:smooth val="0"/>
        <c:axId val="582267440"/>
        <c:axId val="582274984"/>
      </c:lineChart>
      <c:dateAx>
        <c:axId val="582267440"/>
        <c:scaling>
          <c:orientation val="minMax"/>
          <c:max val="42887"/>
          <c:min val="38412"/>
        </c:scaling>
        <c:delete val="0"/>
        <c:axPos val="b"/>
        <c:numFmt formatCode="\'yy" sourceLinked="0"/>
        <c:majorTickMark val="none"/>
        <c:minorTickMark val="none"/>
        <c:tickLblPos val="low"/>
        <c:spPr>
          <a:noFill/>
          <a:ln w="6350" cap="flat" cmpd="sng" algn="ctr">
            <a:solidFill>
              <a:schemeClr val="tx1"/>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Offset val="100"/>
        <c:baseTimeUnit val="months"/>
        <c:majorUnit val="12"/>
        <c:majorTimeUnit val="months"/>
      </c:date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plotArea>
    <c:legend>
      <c:legendPos val="r"/>
      <c:layout>
        <c:manualLayout>
          <c:xMode val="edge"/>
          <c:yMode val="edge"/>
          <c:x val="0.49028539919056996"/>
          <c:y val="0.16468735282064456"/>
          <c:w val="0.47269631010457025"/>
          <c:h val="0.33271678563345997"/>
        </c:manualLayout>
      </c:layout>
      <c:overlay val="0"/>
      <c:spPr>
        <a:solidFill>
          <a:sysClr val="window" lastClr="FFFFFF"/>
        </a:solidFill>
      </c:spPr>
    </c:legend>
    <c:plotVisOnly val="1"/>
    <c:dispBlanksAs val="gap"/>
    <c:showDLblsOverMax val="0"/>
  </c:chart>
  <c:txPr>
    <a:bodyPr/>
    <a:lstStyle/>
    <a:p>
      <a:pPr>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412180593209704E-2"/>
          <c:y val="0.13586871028776565"/>
          <c:w val="0.92699425869185947"/>
          <c:h val="0.66504345724726943"/>
        </c:manualLayout>
      </c:layout>
      <c:lineChart>
        <c:grouping val="standard"/>
        <c:varyColors val="0"/>
        <c:ser>
          <c:idx val="0"/>
          <c:order val="0"/>
          <c:tx>
            <c:v>FIM - taxes + transfers (net neutral)</c:v>
          </c:tx>
          <c:spPr>
            <a:ln>
              <a:solidFill>
                <a:schemeClr val="bg2">
                  <a:lumMod val="5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0-4121-47A5-97B7-30CAAA0A4FDB}"/>
            </c:ext>
          </c:extLst>
        </c:ser>
        <c:ser>
          <c:idx val="1"/>
          <c:order val="1"/>
          <c:tx>
            <c:v>FIM - taxes and transfers (net neutral taxes )</c:v>
          </c:tx>
          <c:spPr>
            <a:ln>
              <a:solidFill>
                <a:schemeClr val="accent5">
                  <a:lumMod val="60000"/>
                  <a:lumOff val="4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1-4121-47A5-97B7-30CAAA0A4FDB}"/>
            </c:ext>
          </c:extLst>
        </c:ser>
        <c:ser>
          <c:idx val="2"/>
          <c:order val="2"/>
          <c:tx>
            <c:v>MA - taxes and transfers (total; ostensibly net neutral taxes)</c:v>
          </c:tx>
          <c:spPr>
            <a:ln>
              <a:solidFill>
                <a:schemeClr val="tx2">
                  <a:lumMod val="75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Calculations!$87:$87</c:f>
              <c:numCache>
                <c:formatCode>General</c:formatCode>
                <c:ptCount val="16384"/>
                <c:pt idx="1">
                  <c:v>0</c:v>
                </c:pt>
                <c:pt idx="122">
                  <c:v>-0.26248131845612882</c:v>
                </c:pt>
                <c:pt idx="123">
                  <c:v>8.4868511238336636E-2</c:v>
                </c:pt>
                <c:pt idx="124">
                  <c:v>0.2594668492019494</c:v>
                </c:pt>
                <c:pt idx="125">
                  <c:v>0.15841845259795823</c:v>
                </c:pt>
                <c:pt idx="126">
                  <c:v>0.39663113554438867</c:v>
                </c:pt>
                <c:pt idx="127">
                  <c:v>0.50946380937141111</c:v>
                </c:pt>
                <c:pt idx="128">
                  <c:v>0.89538823970314185</c:v>
                </c:pt>
                <c:pt idx="129">
                  <c:v>1.6075346649146391</c:v>
                </c:pt>
                <c:pt idx="130">
                  <c:v>1.8562726868034112</c:v>
                </c:pt>
                <c:pt idx="131">
                  <c:v>1.7829215473030089</c:v>
                </c:pt>
                <c:pt idx="132">
                  <c:v>1.6962787992070631</c:v>
                </c:pt>
                <c:pt idx="133">
                  <c:v>1.343800588270859</c:v>
                </c:pt>
                <c:pt idx="134">
                  <c:v>1.0246795376799349</c:v>
                </c:pt>
                <c:pt idx="135">
                  <c:v>0.94507377812201698</c:v>
                </c:pt>
                <c:pt idx="136">
                  <c:v>0.96111631319122637</c:v>
                </c:pt>
                <c:pt idx="137">
                  <c:v>0.59045923583309068</c:v>
                </c:pt>
                <c:pt idx="138">
                  <c:v>0.46543231688651004</c:v>
                </c:pt>
                <c:pt idx="139">
                  <c:v>0.58956395380608084</c:v>
                </c:pt>
                <c:pt idx="140">
                  <c:v>0.51365521493394251</c:v>
                </c:pt>
                <c:pt idx="141">
                  <c:v>0.45348662980745302</c:v>
                </c:pt>
                <c:pt idx="142">
                  <c:v>-3.9046455481688114E-2</c:v>
                </c:pt>
                <c:pt idx="143">
                  <c:v>-8.3097582608801901E-2</c:v>
                </c:pt>
                <c:pt idx="144">
                  <c:v>7.3896567200652435E-2</c:v>
                </c:pt>
                <c:pt idx="145">
                  <c:v>-4.0967543976387299E-2</c:v>
                </c:pt>
                <c:pt idx="146">
                  <c:v>0.22486379851720156</c:v>
                </c:pt>
                <c:pt idx="147">
                  <c:v>-4.3764624071713165E-2</c:v>
                </c:pt>
                <c:pt idx="148">
                  <c:v>0.19409944612003549</c:v>
                </c:pt>
                <c:pt idx="149">
                  <c:v>0.48215267923852467</c:v>
                </c:pt>
                <c:pt idx="150">
                  <c:v>0.26742028977521681</c:v>
                </c:pt>
                <c:pt idx="151">
                  <c:v>-6.5023038234146208E-2</c:v>
                </c:pt>
                <c:pt idx="152">
                  <c:v>9.7214425837203938E-2</c:v>
                </c:pt>
                <c:pt idx="153">
                  <c:v>0.50607464143140324</c:v>
                </c:pt>
                <c:pt idx="154">
                  <c:v>-1.5874295823243983E-2</c:v>
                </c:pt>
                <c:pt idx="155">
                  <c:v>2.8054979690746169</c:v>
                </c:pt>
                <c:pt idx="156">
                  <c:v>-0.87238758245697712</c:v>
                </c:pt>
                <c:pt idx="157">
                  <c:v>0.14864358814162593</c:v>
                </c:pt>
                <c:pt idx="158">
                  <c:v>4.6815295333698446</c:v>
                </c:pt>
                <c:pt idx="159">
                  <c:v>1.2870565829585399</c:v>
                </c:pt>
                <c:pt idx="160">
                  <c:v>1.5315548695772705</c:v>
                </c:pt>
                <c:pt idx="161">
                  <c:v>1.6922051129742557</c:v>
                </c:pt>
                <c:pt idx="162">
                  <c:v>2.6594708372549452</c:v>
                </c:pt>
                <c:pt idx="163">
                  <c:v>0.56361169619416573</c:v>
                </c:pt>
                <c:pt idx="164">
                  <c:v>0.25057879903927271</c:v>
                </c:pt>
                <c:pt idx="165">
                  <c:v>0.66813472161296095</c:v>
                </c:pt>
                <c:pt idx="166">
                  <c:v>-0.22914958003382829</c:v>
                </c:pt>
                <c:pt idx="167">
                  <c:v>-0.32626775343270387</c:v>
                </c:pt>
                <c:pt idx="168">
                  <c:v>-0.54603384310230707</c:v>
                </c:pt>
                <c:pt idx="169">
                  <c:v>-0.1881012625151022</c:v>
                </c:pt>
                <c:pt idx="170">
                  <c:v>-0.57092248885280561</c:v>
                </c:pt>
                <c:pt idx="171">
                  <c:v>3.5713357738107104E-2</c:v>
                </c:pt>
                <c:pt idx="172">
                  <c:v>0.12777339674142213</c:v>
                </c:pt>
                <c:pt idx="173">
                  <c:v>-0.1617197353347789</c:v>
                </c:pt>
                <c:pt idx="174">
                  <c:v>-0.66429377262725509</c:v>
                </c:pt>
                <c:pt idx="175">
                  <c:v>-0.85651676523929665</c:v>
                </c:pt>
                <c:pt idx="176">
                  <c:v>-2.1178501748012224E-2</c:v>
                </c:pt>
                <c:pt idx="177">
                  <c:v>-0.42135622388842797</c:v>
                </c:pt>
                <c:pt idx="178">
                  <c:v>-0.13818413101997773</c:v>
                </c:pt>
                <c:pt idx="179">
                  <c:v>0.33358815848100126</c:v>
                </c:pt>
                <c:pt idx="180">
                  <c:v>0.58226716967596759</c:v>
                </c:pt>
                <c:pt idx="181">
                  <c:v>0.52785527652788722</c:v>
                </c:pt>
                <c:pt idx="182">
                  <c:v>0.78714002896900959</c:v>
                </c:pt>
                <c:pt idx="183">
                  <c:v>0.51823415335905365</c:v>
                </c:pt>
                <c:pt idx="184">
                  <c:v>0.40189429212159883</c:v>
                </c:pt>
                <c:pt idx="185">
                  <c:v>0.51322131202301191</c:v>
                </c:pt>
                <c:pt idx="186">
                  <c:v>0.61590543479478599</c:v>
                </c:pt>
                <c:pt idx="187">
                  <c:v>0.34913156910149717</c:v>
                </c:pt>
                <c:pt idx="188">
                  <c:v>0.19817706148672026</c:v>
                </c:pt>
                <c:pt idx="189">
                  <c:v>0.42919385186218173</c:v>
                </c:pt>
                <c:pt idx="190">
                  <c:v>0.23315649661632812</c:v>
                </c:pt>
                <c:pt idx="191">
                  <c:v>0.21557855856782415</c:v>
                </c:pt>
                <c:pt idx="192">
                  <c:v>0.286554409924132</c:v>
                </c:pt>
                <c:pt idx="193">
                  <c:v>0.13146332199776539</c:v>
                </c:pt>
                <c:pt idx="194">
                  <c:v>0.38801846062262091</c:v>
                </c:pt>
                <c:pt idx="195">
                  <c:v>0.61809480368266501</c:v>
                </c:pt>
              </c:numCache>
            </c:numRef>
          </c:val>
          <c:smooth val="0"/>
          <c:extLst>
            <c:ext xmlns:c16="http://schemas.microsoft.com/office/drawing/2014/chart" uri="{C3380CC4-5D6E-409C-BE32-E72D297353CC}">
              <c16:uniqueId val="{00000003-4121-47A5-97B7-30CAAA0A4FDB}"/>
            </c:ext>
          </c:extLst>
        </c:ser>
        <c:dLbls>
          <c:showLegendKey val="0"/>
          <c:showVal val="0"/>
          <c:showCatName val="0"/>
          <c:showSerName val="0"/>
          <c:showPercent val="0"/>
          <c:showBubbleSize val="0"/>
        </c:dLbls>
        <c:smooth val="0"/>
        <c:axId val="582267440"/>
        <c:axId val="582274984"/>
      </c:lineChart>
      <c:dateAx>
        <c:axId val="582267440"/>
        <c:scaling>
          <c:orientation val="minMax"/>
          <c:max val="42887"/>
          <c:min val="38412"/>
        </c:scaling>
        <c:delete val="0"/>
        <c:axPos val="b"/>
        <c:numFmt formatCode="\'yy" sourceLinked="0"/>
        <c:majorTickMark val="none"/>
        <c:minorTickMark val="none"/>
        <c:tickLblPos val="low"/>
        <c:spPr>
          <a:noFill/>
          <a:ln w="6350" cap="flat" cmpd="sng" algn="ctr">
            <a:solidFill>
              <a:schemeClr val="tx1"/>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Offset val="100"/>
        <c:baseTimeUnit val="months"/>
        <c:majorUnit val="12"/>
        <c:majorTimeUnit val="months"/>
      </c:date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plotArea>
    <c:legend>
      <c:legendPos val="r"/>
      <c:layout>
        <c:manualLayout>
          <c:xMode val="edge"/>
          <c:yMode val="edge"/>
          <c:x val="0.49028539919056996"/>
          <c:y val="0.16468735282064456"/>
          <c:w val="0.47269631010457025"/>
          <c:h val="0.33271678563345997"/>
        </c:manualLayout>
      </c:layout>
      <c:overlay val="0"/>
      <c:spPr>
        <a:solidFill>
          <a:sysClr val="window" lastClr="FFFFFF"/>
        </a:solidFill>
      </c:spPr>
    </c:legend>
    <c:plotVisOnly val="1"/>
    <c:dispBlanksAs val="gap"/>
    <c:showDLblsOverMax val="0"/>
  </c:chart>
  <c:txPr>
    <a:bodyPr/>
    <a:lstStyle/>
    <a:p>
      <a:pPr>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Calculations!$B$85</c:f>
              <c:strCache>
                <c:ptCount val="1"/>
                <c:pt idx="0">
                  <c:v>Gross consumption effect (transfers gross only)</c:v>
                </c:pt>
              </c:strCache>
            </c:strRef>
          </c:tx>
          <c:spPr>
            <a:ln w="28575" cap="rnd">
              <a:solidFill>
                <a:schemeClr val="accent1"/>
              </a:solidFill>
              <a:round/>
            </a:ln>
            <a:effectLst/>
          </c:spPr>
          <c:marker>
            <c:symbol val="none"/>
          </c:marker>
          <c:cat>
            <c:numRef>
              <c:f>Calculations!$C$9:$GV$9</c:f>
              <c:numCache>
                <c:formatCode>mmm"-"yyyy</c:formatCode>
                <c:ptCount val="20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Calculations!$C$85:$GN$85</c:f>
              <c:numCache>
                <c:formatCode>General</c:formatCode>
                <c:ptCount val="19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numCache>
            </c:numRef>
          </c:val>
          <c:smooth val="0"/>
          <c:extLst>
            <c:ext xmlns:c16="http://schemas.microsoft.com/office/drawing/2014/chart" uri="{C3380CC4-5D6E-409C-BE32-E72D297353CC}">
              <c16:uniqueId val="{00000000-05DC-4BB6-968D-FB5807897B04}"/>
            </c:ext>
          </c:extLst>
        </c:ser>
        <c:ser>
          <c:idx val="1"/>
          <c:order val="1"/>
          <c:tx>
            <c:strRef>
              <c:f>Calculations!$B$58</c:f>
              <c:strCache>
                <c:ptCount val="1"/>
                <c:pt idx="0">
                  <c:v>Contribution of Consumption Growth to Real GDP</c:v>
                </c:pt>
              </c:strCache>
            </c:strRef>
          </c:tx>
          <c:spPr>
            <a:ln w="28575" cap="rnd">
              <a:solidFill>
                <a:schemeClr val="accent2"/>
              </a:solidFill>
              <a:round/>
            </a:ln>
            <a:effectLst/>
          </c:spPr>
          <c:marker>
            <c:symbol val="none"/>
          </c:marker>
          <c:cat>
            <c:numRef>
              <c:f>Calculations!$C$9:$GV$9</c:f>
              <c:numCache>
                <c:formatCode>mmm"-"yyyy</c:formatCode>
                <c:ptCount val="20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Calculations!$C$58:$GN$58</c:f>
              <c:numCache>
                <c:formatCode>General</c:formatCode>
                <c:ptCount val="19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numCache>
            </c:numRef>
          </c:val>
          <c:smooth val="0"/>
          <c:extLst>
            <c:ext xmlns:c16="http://schemas.microsoft.com/office/drawing/2014/chart" uri="{C3380CC4-5D6E-409C-BE32-E72D297353CC}">
              <c16:uniqueId val="{00000001-05DC-4BB6-968D-FB5807897B04}"/>
            </c:ext>
          </c:extLst>
        </c:ser>
        <c:dLbls>
          <c:showLegendKey val="0"/>
          <c:showVal val="0"/>
          <c:showCatName val="0"/>
          <c:showSerName val="0"/>
          <c:showPercent val="0"/>
          <c:showBubbleSize val="0"/>
        </c:dLbls>
        <c:smooth val="0"/>
        <c:axId val="584323480"/>
        <c:axId val="584324464"/>
      </c:lineChart>
      <c:dateAx>
        <c:axId val="584323480"/>
        <c:scaling>
          <c:orientation val="minMax"/>
        </c:scaling>
        <c:delete val="0"/>
        <c:axPos val="b"/>
        <c:numFmt formatCode="mmm&quot;-&quot;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24464"/>
        <c:crosses val="autoZero"/>
        <c:auto val="1"/>
        <c:lblOffset val="100"/>
        <c:baseTimeUnit val="months"/>
      </c:dateAx>
      <c:valAx>
        <c:axId val="58432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23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Calculations!$A$58:$B$58</c:f>
              <c:strCache>
                <c:ptCount val="2"/>
                <c:pt idx="0">
                  <c:v>[24b] = [21]*[24a]</c:v>
                </c:pt>
                <c:pt idx="1">
                  <c:v>Contribution of Consumption Growth to Real GDP</c:v>
                </c:pt>
              </c:strCache>
            </c:strRef>
          </c:tx>
          <c:spPr>
            <a:ln w="28575" cap="rnd">
              <a:solidFill>
                <a:schemeClr val="accent1"/>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0-B317-4029-9A8E-EEECA3BE28CA}"/>
            </c:ext>
          </c:extLst>
        </c:ser>
        <c:ser>
          <c:idx val="1"/>
          <c:order val="1"/>
          <c:tx>
            <c:strRef>
              <c:f>Calculations!$A$85:$B$85</c:f>
              <c:strCache>
                <c:ptCount val="2"/>
                <c:pt idx="0">
                  <c:v>Louise's Numbers</c:v>
                </c:pt>
                <c:pt idx="1">
                  <c:v>Gross consumption effect (transfers gross only)</c:v>
                </c:pt>
              </c:strCache>
            </c:strRef>
          </c:tx>
          <c:spPr>
            <a:ln w="28575" cap="rnd">
              <a:solidFill>
                <a:schemeClr val="accent2"/>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1-B317-4029-9A8E-EEECA3BE28CA}"/>
            </c:ext>
          </c:extLst>
        </c:ser>
        <c:dLbls>
          <c:showLegendKey val="0"/>
          <c:showVal val="0"/>
          <c:showCatName val="0"/>
          <c:showSerName val="0"/>
          <c:showPercent val="0"/>
          <c:showBubbleSize val="0"/>
        </c:dLbls>
        <c:smooth val="0"/>
        <c:axId val="470257776"/>
        <c:axId val="582933416"/>
      </c:lineChart>
      <c:dateAx>
        <c:axId val="470257776"/>
        <c:scaling>
          <c:orientation val="minMax"/>
        </c:scaling>
        <c:delete val="0"/>
        <c:axPos val="b"/>
        <c:numFmt formatCode="mmm&quot;-&quot;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33416"/>
        <c:crosses val="autoZero"/>
        <c:auto val="1"/>
        <c:lblOffset val="100"/>
        <c:baseTimeUnit val="months"/>
      </c:dateAx>
      <c:valAx>
        <c:axId val="58293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57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Calculations!$A$58:$B$58</c:f>
              <c:strCache>
                <c:ptCount val="2"/>
                <c:pt idx="0">
                  <c:v>[24b] = [21]*[24a]</c:v>
                </c:pt>
                <c:pt idx="1">
                  <c:v>Contribution of Consumption Growth to Real GDP</c:v>
                </c:pt>
              </c:strCache>
            </c:strRef>
          </c:tx>
          <c:spPr>
            <a:ln w="28575" cap="rnd">
              <a:solidFill>
                <a:schemeClr val="accent1"/>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0-F828-4F0A-9BAC-32128920612E}"/>
            </c:ext>
          </c:extLst>
        </c:ser>
        <c:ser>
          <c:idx val="1"/>
          <c:order val="1"/>
          <c:tx>
            <c:strRef>
              <c:f>Calculations!$A$85:$B$85</c:f>
              <c:strCache>
                <c:ptCount val="2"/>
                <c:pt idx="0">
                  <c:v>Louise's Numbers</c:v>
                </c:pt>
                <c:pt idx="1">
                  <c:v>Gross consumption effect (transfers gross only)</c:v>
                </c:pt>
              </c:strCache>
            </c:strRef>
          </c:tx>
          <c:spPr>
            <a:ln w="28575" cap="rnd">
              <a:solidFill>
                <a:schemeClr val="accent2"/>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1-F828-4F0A-9BAC-32128920612E}"/>
            </c:ext>
          </c:extLst>
        </c:ser>
        <c:ser>
          <c:idx val="2"/>
          <c:order val="2"/>
          <c:tx>
            <c:strRef>
              <c:f>Calculations!$A$86:$B$86</c:f>
              <c:strCache>
                <c:ptCount val="2"/>
                <c:pt idx="0">
                  <c:v>Louise's Numbers</c:v>
                </c:pt>
                <c:pt idx="1">
                  <c:v>Gross consumption effect </c:v>
                </c:pt>
              </c:strCache>
            </c:strRef>
          </c:tx>
          <c:spPr>
            <a:ln w="28575" cap="rnd">
              <a:solidFill>
                <a:schemeClr val="accent3"/>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Calculations!$C$86:$GX$86</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1.2011237733800604</c:v>
                </c:pt>
                <c:pt idx="13">
                  <c:v>1.0623611291946466</c:v>
                </c:pt>
                <c:pt idx="14">
                  <c:v>1.3328642450044053</c:v>
                </c:pt>
                <c:pt idx="15">
                  <c:v>0.78869412227303515</c:v>
                </c:pt>
                <c:pt idx="16">
                  <c:v>1.3018242947303484</c:v>
                </c:pt>
                <c:pt idx="17">
                  <c:v>1.88055294823123</c:v>
                </c:pt>
                <c:pt idx="18">
                  <c:v>2.0606746695333475</c:v>
                </c:pt>
                <c:pt idx="19">
                  <c:v>1.8850602954397275</c:v>
                </c:pt>
                <c:pt idx="20">
                  <c:v>2.9638992137199449</c:v>
                </c:pt>
                <c:pt idx="21">
                  <c:v>4.2438839128101211</c:v>
                </c:pt>
                <c:pt idx="22">
                  <c:v>3.0628591617499765</c:v>
                </c:pt>
                <c:pt idx="23">
                  <c:v>2.0655305957257757</c:v>
                </c:pt>
                <c:pt idx="24">
                  <c:v>2.0858927542614216</c:v>
                </c:pt>
                <c:pt idx="25">
                  <c:v>0.95370652569355641</c:v>
                </c:pt>
                <c:pt idx="26">
                  <c:v>1.282861811258059</c:v>
                </c:pt>
                <c:pt idx="27">
                  <c:v>1.2535979421346772</c:v>
                </c:pt>
                <c:pt idx="28">
                  <c:v>0.99766783908123191</c:v>
                </c:pt>
                <c:pt idx="29">
                  <c:v>0.49558714664730485</c:v>
                </c:pt>
                <c:pt idx="30">
                  <c:v>0.93129295243117138</c:v>
                </c:pt>
                <c:pt idx="31">
                  <c:v>0.95696615111506134</c:v>
                </c:pt>
                <c:pt idx="32">
                  <c:v>0.81920045099131489</c:v>
                </c:pt>
                <c:pt idx="33">
                  <c:v>1.0585012018459323</c:v>
                </c:pt>
                <c:pt idx="34">
                  <c:v>0.88988380341050044</c:v>
                </c:pt>
                <c:pt idx="35">
                  <c:v>0.96273793982575673</c:v>
                </c:pt>
                <c:pt idx="36">
                  <c:v>0.99329162424269213</c:v>
                </c:pt>
                <c:pt idx="37">
                  <c:v>1.1700148174400851</c:v>
                </c:pt>
                <c:pt idx="38">
                  <c:v>1.4210402411661758</c:v>
                </c:pt>
                <c:pt idx="39">
                  <c:v>1.2592980760835122</c:v>
                </c:pt>
                <c:pt idx="40">
                  <c:v>1.538723267915904</c:v>
                </c:pt>
                <c:pt idx="41">
                  <c:v>1.027827682942648</c:v>
                </c:pt>
                <c:pt idx="42">
                  <c:v>1.9503938860775336</c:v>
                </c:pt>
                <c:pt idx="43">
                  <c:v>1.6646387201195716</c:v>
                </c:pt>
                <c:pt idx="44">
                  <c:v>0.84545608364179314</c:v>
                </c:pt>
                <c:pt idx="45">
                  <c:v>0.72031697024764707</c:v>
                </c:pt>
                <c:pt idx="46">
                  <c:v>0.79884197452124583</c:v>
                </c:pt>
                <c:pt idx="47">
                  <c:v>0.92122469719813682</c:v>
                </c:pt>
                <c:pt idx="48">
                  <c:v>1.4016858068132108</c:v>
                </c:pt>
                <c:pt idx="49">
                  <c:v>1.5211266200909836</c:v>
                </c:pt>
                <c:pt idx="50">
                  <c:v>1.9411494708404118</c:v>
                </c:pt>
                <c:pt idx="51">
                  <c:v>2.5784355025740391</c:v>
                </c:pt>
                <c:pt idx="52">
                  <c:v>2.4617806211269935</c:v>
                </c:pt>
                <c:pt idx="53">
                  <c:v>2.3258801373880393</c:v>
                </c:pt>
                <c:pt idx="54">
                  <c:v>1.9493888369995822</c:v>
                </c:pt>
                <c:pt idx="55">
                  <c:v>1.3559212325885972</c:v>
                </c:pt>
                <c:pt idx="56">
                  <c:v>0.97936557808480962</c:v>
                </c:pt>
                <c:pt idx="57">
                  <c:v>0.95893316424226116</c:v>
                </c:pt>
                <c:pt idx="58">
                  <c:v>0.93753354302563352</c:v>
                </c:pt>
                <c:pt idx="59">
                  <c:v>1.062533586692064</c:v>
                </c:pt>
                <c:pt idx="60">
                  <c:v>1.0024493198663937</c:v>
                </c:pt>
                <c:pt idx="61">
                  <c:v>1.4094853875467175</c:v>
                </c:pt>
                <c:pt idx="62">
                  <c:v>1.4793862668240014</c:v>
                </c:pt>
                <c:pt idx="63">
                  <c:v>0.82127940474373973</c:v>
                </c:pt>
                <c:pt idx="64">
                  <c:v>1.2751533155233508</c:v>
                </c:pt>
                <c:pt idx="65">
                  <c:v>1.3176670094551617</c:v>
                </c:pt>
                <c:pt idx="66">
                  <c:v>1.5963997756461217</c:v>
                </c:pt>
                <c:pt idx="67">
                  <c:v>1.2255986726299077</c:v>
                </c:pt>
                <c:pt idx="68">
                  <c:v>1.3993271469976731</c:v>
                </c:pt>
                <c:pt idx="69">
                  <c:v>0.9117354328350662</c:v>
                </c:pt>
                <c:pt idx="70">
                  <c:v>1.0324277587322044</c:v>
                </c:pt>
                <c:pt idx="71">
                  <c:v>0.98362390186842663</c:v>
                </c:pt>
                <c:pt idx="72">
                  <c:v>1.31346576797071</c:v>
                </c:pt>
                <c:pt idx="73">
                  <c:v>1.1637850655025317</c:v>
                </c:pt>
                <c:pt idx="74">
                  <c:v>1.2957071017903181</c:v>
                </c:pt>
                <c:pt idx="75">
                  <c:v>1.2826818433359561</c:v>
                </c:pt>
                <c:pt idx="76">
                  <c:v>0.98036223149460078</c:v>
                </c:pt>
                <c:pt idx="77">
                  <c:v>1.3081112474042542</c:v>
                </c:pt>
                <c:pt idx="78">
                  <c:v>1.3459791801891667</c:v>
                </c:pt>
                <c:pt idx="79">
                  <c:v>1.4652108759990707</c:v>
                </c:pt>
                <c:pt idx="80">
                  <c:v>1.5882276979422403</c:v>
                </c:pt>
                <c:pt idx="81">
                  <c:v>1.3425048863708948</c:v>
                </c:pt>
                <c:pt idx="82">
                  <c:v>1.4636731938686889</c:v>
                </c:pt>
                <c:pt idx="83">
                  <c:v>1.3604261997274523</c:v>
                </c:pt>
                <c:pt idx="84">
                  <c:v>1.6229315467563201</c:v>
                </c:pt>
                <c:pt idx="85">
                  <c:v>2.0128863545039062</c:v>
                </c:pt>
                <c:pt idx="86">
                  <c:v>1.8052611084958432</c:v>
                </c:pt>
                <c:pt idx="87">
                  <c:v>1.7570161174308923</c:v>
                </c:pt>
                <c:pt idx="88">
                  <c:v>2.2868977968663966</c:v>
                </c:pt>
                <c:pt idx="89">
                  <c:v>1.8620592094297157</c:v>
                </c:pt>
                <c:pt idx="90">
                  <c:v>1.9116946915705952</c:v>
                </c:pt>
                <c:pt idx="91">
                  <c:v>1.5673620985960586</c:v>
                </c:pt>
                <c:pt idx="92">
                  <c:v>1.3443948811821147</c:v>
                </c:pt>
                <c:pt idx="93">
                  <c:v>1.1848526204714216</c:v>
                </c:pt>
                <c:pt idx="94">
                  <c:v>1.1131462898394906</c:v>
                </c:pt>
                <c:pt idx="95">
                  <c:v>1.0213407244036441</c:v>
                </c:pt>
                <c:pt idx="96">
                  <c:v>0.94745627829875589</c:v>
                </c:pt>
                <c:pt idx="97">
                  <c:v>0.8441087058968173</c:v>
                </c:pt>
                <c:pt idx="98">
                  <c:v>0.79483476622865457</c:v>
                </c:pt>
                <c:pt idx="99">
                  <c:v>1.0675324577298442</c:v>
                </c:pt>
                <c:pt idx="100">
                  <c:v>0.94877735027298837</c:v>
                </c:pt>
                <c:pt idx="101">
                  <c:v>1.1452446044052975</c:v>
                </c:pt>
                <c:pt idx="102">
                  <c:v>1.1780617837990777</c:v>
                </c:pt>
                <c:pt idx="103">
                  <c:v>0.90747665853737991</c:v>
                </c:pt>
                <c:pt idx="104">
                  <c:v>0.94398902725009148</c:v>
                </c:pt>
                <c:pt idx="105">
                  <c:v>1.0919547111662959</c:v>
                </c:pt>
                <c:pt idx="106">
                  <c:v>0.95972635342427637</c:v>
                </c:pt>
                <c:pt idx="107">
                  <c:v>1.2284880886520766</c:v>
                </c:pt>
                <c:pt idx="108">
                  <c:v>1.0278317812215927</c:v>
                </c:pt>
                <c:pt idx="109">
                  <c:v>0.78398423457450062</c:v>
                </c:pt>
                <c:pt idx="110">
                  <c:v>1.1763709528313506</c:v>
                </c:pt>
                <c:pt idx="111">
                  <c:v>1.1574703104832369</c:v>
                </c:pt>
                <c:pt idx="112">
                  <c:v>1.0359910539238926</c:v>
                </c:pt>
                <c:pt idx="113">
                  <c:v>1.3473832513994808</c:v>
                </c:pt>
                <c:pt idx="114">
                  <c:v>1.2435132601282008</c:v>
                </c:pt>
                <c:pt idx="115">
                  <c:v>1.3344996187292986</c:v>
                </c:pt>
                <c:pt idx="116">
                  <c:v>1.4259470889580963</c:v>
                </c:pt>
                <c:pt idx="117">
                  <c:v>1.628992229218172</c:v>
                </c:pt>
                <c:pt idx="118">
                  <c:v>1.6308555062554517</c:v>
                </c:pt>
                <c:pt idx="119">
                  <c:v>1.6317739800878004</c:v>
                </c:pt>
                <c:pt idx="120">
                  <c:v>1.4989978496190202</c:v>
                </c:pt>
                <c:pt idx="121">
                  <c:v>1.5565139143764544</c:v>
                </c:pt>
                <c:pt idx="122">
                  <c:v>1.7578386395600378</c:v>
                </c:pt>
                <c:pt idx="123">
                  <c:v>1.7379274611359341</c:v>
                </c:pt>
                <c:pt idx="124">
                  <c:v>1.7566197078320624</c:v>
                </c:pt>
                <c:pt idx="125">
                  <c:v>1.7020673977902758</c:v>
                </c:pt>
                <c:pt idx="126">
                  <c:v>2.4766020766239358</c:v>
                </c:pt>
                <c:pt idx="127">
                  <c:v>2.6364147495333374</c:v>
                </c:pt>
                <c:pt idx="128">
                  <c:v>2.4862143058372919</c:v>
                </c:pt>
                <c:pt idx="129">
                  <c:v>2.8889390704797124</c:v>
                </c:pt>
                <c:pt idx="130">
                  <c:v>2.579794706994643</c:v>
                </c:pt>
                <c:pt idx="131">
                  <c:v>2.2494195159132744</c:v>
                </c:pt>
                <c:pt idx="132">
                  <c:v>2.2851476170384082</c:v>
                </c:pt>
                <c:pt idx="133">
                  <c:v>2.1678906653015861</c:v>
                </c:pt>
                <c:pt idx="134">
                  <c:v>2.0867170406705515</c:v>
                </c:pt>
                <c:pt idx="135">
                  <c:v>1.7392283630367935</c:v>
                </c:pt>
                <c:pt idx="136">
                  <c:v>1.4115552116003629</c:v>
                </c:pt>
                <c:pt idx="137">
                  <c:v>1.3497039734780771</c:v>
                </c:pt>
                <c:pt idx="138">
                  <c:v>1.1135371895612693</c:v>
                </c:pt>
                <c:pt idx="139">
                  <c:v>1.1017193586639793</c:v>
                </c:pt>
                <c:pt idx="140">
                  <c:v>0.6268709266266812</c:v>
                </c:pt>
                <c:pt idx="141">
                  <c:v>0.662086639238472</c:v>
                </c:pt>
                <c:pt idx="142">
                  <c:v>0.64439375968004087</c:v>
                </c:pt>
                <c:pt idx="143">
                  <c:v>0.51644606251110825</c:v>
                </c:pt>
                <c:pt idx="144">
                  <c:v>0.48926112181016568</c:v>
                </c:pt>
                <c:pt idx="145">
                  <c:v>0.3727278830658633</c:v>
                </c:pt>
                <c:pt idx="146">
                  <c:v>0.61517190276634748</c:v>
                </c:pt>
                <c:pt idx="147">
                  <c:v>0.48877697061005698</c:v>
                </c:pt>
                <c:pt idx="148">
                  <c:v>0.59744094817076809</c:v>
                </c:pt>
                <c:pt idx="149">
                  <c:v>0.5037652121139653</c:v>
                </c:pt>
                <c:pt idx="150">
                  <c:v>0.77283452114053774</c:v>
                </c:pt>
                <c:pt idx="151">
                  <c:v>0.96303490763732946</c:v>
                </c:pt>
                <c:pt idx="152">
                  <c:v>0.88075685277615778</c:v>
                </c:pt>
                <c:pt idx="153">
                  <c:v>3.0311437952393741</c:v>
                </c:pt>
                <c:pt idx="154">
                  <c:v>1.7323557989717928</c:v>
                </c:pt>
                <c:pt idx="155">
                  <c:v>1.5538697691081109</c:v>
                </c:pt>
                <c:pt idx="156">
                  <c:v>3.1921942733324666</c:v>
                </c:pt>
                <c:pt idx="157">
                  <c:v>2.2125702180341755</c:v>
                </c:pt>
                <c:pt idx="158">
                  <c:v>3.0574430116876354</c:v>
                </c:pt>
                <c:pt idx="159">
                  <c:v>2.8382359796775281</c:v>
                </c:pt>
                <c:pt idx="160">
                  <c:v>2.7359035355819121</c:v>
                </c:pt>
                <c:pt idx="161">
                  <c:v>1.8079795142662232</c:v>
                </c:pt>
                <c:pt idx="162">
                  <c:v>1.7481481977980249</c:v>
                </c:pt>
                <c:pt idx="163">
                  <c:v>1.5122366547598325</c:v>
                </c:pt>
                <c:pt idx="164">
                  <c:v>0.22259581233202977</c:v>
                </c:pt>
                <c:pt idx="165">
                  <c:v>7.9756278217993581E-2</c:v>
                </c:pt>
                <c:pt idx="166">
                  <c:v>-3.9159348718150633E-2</c:v>
                </c:pt>
                <c:pt idx="167">
                  <c:v>-6.6364812537482887E-2</c:v>
                </c:pt>
                <c:pt idx="168">
                  <c:v>-0.15033550665064194</c:v>
                </c:pt>
                <c:pt idx="169">
                  <c:v>1.6274275531976634E-2</c:v>
                </c:pt>
                <c:pt idx="170">
                  <c:v>0.17119302259184754</c:v>
                </c:pt>
                <c:pt idx="171">
                  <c:v>8.5343319401489759E-2</c:v>
                </c:pt>
                <c:pt idx="172">
                  <c:v>-0.21113502447704241</c:v>
                </c:pt>
                <c:pt idx="173">
                  <c:v>-0.188876808622367</c:v>
                </c:pt>
                <c:pt idx="174">
                  <c:v>0.26488673360861298</c:v>
                </c:pt>
                <c:pt idx="175">
                  <c:v>0.19435806182961729</c:v>
                </c:pt>
                <c:pt idx="176">
                  <c:v>3.9655281172981338E-2</c:v>
                </c:pt>
                <c:pt idx="177">
                  <c:v>0.28711816175190091</c:v>
                </c:pt>
                <c:pt idx="178">
                  <c:v>0.4153650736573799</c:v>
                </c:pt>
                <c:pt idx="179">
                  <c:v>0.54375615569719016</c:v>
                </c:pt>
                <c:pt idx="180">
                  <c:v>0.75985723799757365</c:v>
                </c:pt>
                <c:pt idx="181">
                  <c:v>0.76754505784768545</c:v>
                </c:pt>
                <c:pt idx="182">
                  <c:v>0.74668837214043449</c:v>
                </c:pt>
                <c:pt idx="183">
                  <c:v>0.78752174114067208</c:v>
                </c:pt>
                <c:pt idx="184">
                  <c:v>0.8811096030378236</c:v>
                </c:pt>
                <c:pt idx="185">
                  <c:v>0.83924882335215545</c:v>
                </c:pt>
                <c:pt idx="186">
                  <c:v>0.68688690865553337</c:v>
                </c:pt>
                <c:pt idx="187">
                  <c:v>0.74669753912800352</c:v>
                </c:pt>
                <c:pt idx="188">
                  <c:v>0.83168623548607057</c:v>
                </c:pt>
                <c:pt idx="189">
                  <c:v>0.8115913859477929</c:v>
                </c:pt>
                <c:pt idx="190">
                  <c:v>0.7984541522070655</c:v>
                </c:pt>
                <c:pt idx="191">
                  <c:v>0.79922968797884808</c:v>
                </c:pt>
                <c:pt idx="192">
                  <c:v>0.9272903096585341</c:v>
                </c:pt>
                <c:pt idx="193">
                  <c:v>1.115118102371917</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2-F828-4F0A-9BAC-32128920612E}"/>
            </c:ext>
          </c:extLst>
        </c:ser>
        <c:dLbls>
          <c:showLegendKey val="0"/>
          <c:showVal val="0"/>
          <c:showCatName val="0"/>
          <c:showSerName val="0"/>
          <c:showPercent val="0"/>
          <c:showBubbleSize val="0"/>
        </c:dLbls>
        <c:smooth val="0"/>
        <c:axId val="587425016"/>
        <c:axId val="587444368"/>
      </c:lineChart>
      <c:dateAx>
        <c:axId val="587425016"/>
        <c:scaling>
          <c:orientation val="minMax"/>
        </c:scaling>
        <c:delete val="0"/>
        <c:axPos val="b"/>
        <c:numFmt formatCode="mmm&quot;-&quot;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44368"/>
        <c:crosses val="autoZero"/>
        <c:auto val="1"/>
        <c:lblOffset val="100"/>
        <c:baseTimeUnit val="months"/>
      </c:dateAx>
      <c:valAx>
        <c:axId val="58744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25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Fiscal_impact_082918!$D$2:$D$75</c:f>
              <c:numCache>
                <c:formatCode>0.00</c:formatCode>
                <c:ptCount val="74"/>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0.71355353032895152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116</xdr:row>
      <xdr:rowOff>0</xdr:rowOff>
    </xdr:from>
    <xdr:to>
      <xdr:col>125</xdr:col>
      <xdr:colOff>280148</xdr:colOff>
      <xdr:row>139</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86</xdr:row>
      <xdr:rowOff>141192</xdr:rowOff>
    </xdr:from>
    <xdr:to>
      <xdr:col>1</xdr:col>
      <xdr:colOff>2588558</xdr:colOff>
      <xdr:row>108</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111</xdr:row>
      <xdr:rowOff>0</xdr:rowOff>
    </xdr:from>
    <xdr:to>
      <xdr:col>1</xdr:col>
      <xdr:colOff>2208961</xdr:colOff>
      <xdr:row>134</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87</xdr:row>
      <xdr:rowOff>0</xdr:rowOff>
    </xdr:from>
    <xdr:to>
      <xdr:col>9</xdr:col>
      <xdr:colOff>168087</xdr:colOff>
      <xdr:row>113</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187</xdr:col>
      <xdr:colOff>134470</xdr:colOff>
      <xdr:row>12</xdr:row>
      <xdr:rowOff>145682</xdr:rowOff>
    </xdr:from>
    <xdr:to>
      <xdr:col>199</xdr:col>
      <xdr:colOff>380999</xdr:colOff>
      <xdr:row>33</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191</xdr:col>
      <xdr:colOff>381000</xdr:colOff>
      <xdr:row>41</xdr:row>
      <xdr:rowOff>12326</xdr:rowOff>
    </xdr:from>
    <xdr:to>
      <xdr:col>197</xdr:col>
      <xdr:colOff>582706</xdr:colOff>
      <xdr:row>55</xdr:row>
      <xdr:rowOff>88526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498661</xdr:colOff>
      <xdr:row>41</xdr:row>
      <xdr:rowOff>12326</xdr:rowOff>
    </xdr:from>
    <xdr:to>
      <xdr:col>10</xdr:col>
      <xdr:colOff>644337</xdr:colOff>
      <xdr:row>55</xdr:row>
      <xdr:rowOff>88526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21</xdr:col>
      <xdr:colOff>23893</xdr:colOff>
      <xdr:row>13</xdr:row>
      <xdr:rowOff>126597</xdr:rowOff>
    </xdr:from>
    <xdr:to>
      <xdr:col>36</xdr:col>
      <xdr:colOff>92383</xdr:colOff>
      <xdr:row>35</xdr:row>
      <xdr:rowOff>81870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427566</xdr:colOff>
      <xdr:row>22</xdr:row>
      <xdr:rowOff>66260</xdr:rowOff>
    </xdr:from>
    <xdr:to>
      <xdr:col>30</xdr:col>
      <xdr:colOff>49696</xdr:colOff>
      <xdr:row>46</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279378</xdr:colOff>
      <xdr:row>64</xdr:row>
      <xdr:rowOff>90280</xdr:rowOff>
    </xdr:from>
    <xdr:to>
      <xdr:col>34</xdr:col>
      <xdr:colOff>459048</xdr:colOff>
      <xdr:row>81</xdr:row>
      <xdr:rowOff>54792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26275</xdr:colOff>
      <xdr:row>51</xdr:row>
      <xdr:rowOff>129408</xdr:rowOff>
    </xdr:from>
    <xdr:to>
      <xdr:col>16</xdr:col>
      <xdr:colOff>151086</xdr:colOff>
      <xdr:row>70</xdr:row>
      <xdr:rowOff>65690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430697</xdr:colOff>
      <xdr:row>52</xdr:row>
      <xdr:rowOff>144118</xdr:rowOff>
    </xdr:from>
    <xdr:to>
      <xdr:col>14</xdr:col>
      <xdr:colOff>314740</xdr:colOff>
      <xdr:row>74</xdr:row>
      <xdr:rowOff>33130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478060</xdr:colOff>
      <xdr:row>47</xdr:row>
      <xdr:rowOff>52024</xdr:rowOff>
    </xdr:from>
    <xdr:to>
      <xdr:col>28</xdr:col>
      <xdr:colOff>238125</xdr:colOff>
      <xdr:row>64</xdr:row>
      <xdr:rowOff>83344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101204</xdr:colOff>
      <xdr:row>47</xdr:row>
      <xdr:rowOff>23812</xdr:rowOff>
    </xdr:from>
    <xdr:to>
      <xdr:col>28</xdr:col>
      <xdr:colOff>468487</xdr:colOff>
      <xdr:row>64</xdr:row>
      <xdr:rowOff>55132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0.01126</cdr:x>
      <cdr:y>0.00545</cdr:y>
    </cdr:from>
    <cdr:to>
      <cdr:x>0.6391</cdr:x>
      <cdr:y>0.07512</cdr:y>
    </cdr:to>
    <cdr:sp macro="" textlink="">
      <cdr:nvSpPr>
        <cdr:cNvPr id="2" name="TextBox 1"/>
        <cdr:cNvSpPr txBox="1"/>
      </cdr:nvSpPr>
      <cdr:spPr>
        <a:xfrm xmlns:a="http://schemas.openxmlformats.org/drawingml/2006/main">
          <a:off x="65688" y="17806"/>
          <a:ext cx="3661721" cy="2278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Helvetica" panose="020B0604020202020204" pitchFamily="34" charset="0"/>
              <a:cs typeface="Helvetica" panose="020B0604020202020204" pitchFamily="34" charset="0"/>
            </a:rPr>
            <a:t>Hutchins</a:t>
          </a:r>
          <a:r>
            <a:rPr lang="en-US" sz="1200" b="1" baseline="0">
              <a:latin typeface="Helvetica" panose="020B0604020202020204" pitchFamily="34" charset="0"/>
              <a:cs typeface="Helvetica" panose="020B0604020202020204" pitchFamily="34" charset="0"/>
            </a:rPr>
            <a:t> FIM: Taxes &amp; Transfers</a:t>
          </a:r>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6"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0.93335</cdr:x>
      <cdr:y>0.92972</cdr:y>
    </cdr:from>
    <cdr:to>
      <cdr:x>0.96813</cdr:x>
      <cdr:y>0.99173</cdr:y>
    </cdr:to>
    <cdr:pic>
      <cdr:nvPicPr>
        <cdr:cNvPr id="8"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9"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0.0385</cdr:x>
      <cdr:y>0.85491</cdr:y>
    </cdr:from>
    <cdr:to>
      <cdr:x>0.46663</cdr:x>
      <cdr:y>0.93316</cdr:y>
    </cdr:to>
    <cdr:sp macro="" textlink="">
      <cdr:nvSpPr>
        <cdr:cNvPr id="5" name="TextBox 1"/>
        <cdr:cNvSpPr txBox="1"/>
      </cdr:nvSpPr>
      <cdr:spPr>
        <a:xfrm xmlns:a="http://schemas.openxmlformats.org/drawingml/2006/main">
          <a:off x="258267" y="3701005"/>
          <a:ext cx="2871888" cy="3387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solidFill>
                <a:sysClr val="windowText" lastClr="000000"/>
              </a:solidFill>
              <a:latin typeface="Helvetica" panose="020B0604020202020204" pitchFamily="34" charset="0"/>
              <a:cs typeface="Helvetica" panose="020B0604020202020204" pitchFamily="34" charset="0"/>
            </a:rPr>
            <a:t>Sources: Macroeconomic Advisers by IHS Markit, LLC;</a:t>
          </a:r>
          <a:r>
            <a:rPr lang="en-US" sz="900" baseline="0">
              <a:solidFill>
                <a:sysClr val="windowText" lastClr="000000"/>
              </a:solidFill>
              <a:latin typeface="Helvetica" panose="020B0604020202020204" pitchFamily="34" charset="0"/>
              <a:cs typeface="Helvetica" panose="020B0604020202020204" pitchFamily="34" charset="0"/>
            </a:rPr>
            <a:t> </a:t>
          </a:r>
          <a:r>
            <a:rPr lang="en-US" sz="900">
              <a:solidFill>
                <a:sysClr val="windowText" lastClr="000000"/>
              </a:solidFill>
              <a:latin typeface="Helvetica" panose="020B0604020202020204" pitchFamily="34" charset="0"/>
              <a:cs typeface="Helvetica" panose="020B0604020202020204" pitchFamily="34" charset="0"/>
            </a:rPr>
            <a:t>Hutchins Center calculations from Bureau</a:t>
          </a:r>
          <a:r>
            <a:rPr lang="en-US" sz="900" baseline="0">
              <a:solidFill>
                <a:sysClr val="windowText" lastClr="000000"/>
              </a:solidFill>
              <a:latin typeface="Helvetica" panose="020B0604020202020204" pitchFamily="34" charset="0"/>
              <a:cs typeface="Helvetica" panose="020B0604020202020204" pitchFamily="34" charset="0"/>
            </a:rPr>
            <a:t> of Economic Analysis data</a:t>
          </a:r>
          <a:endParaRPr lang="en-US" sz="900">
            <a:solidFill>
              <a:sysClr val="windowText" lastClr="000000"/>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10"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11"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0.01126</cdr:x>
      <cdr:y>0.00545</cdr:y>
    </cdr:from>
    <cdr:to>
      <cdr:x>0.6391</cdr:x>
      <cdr:y>0.07512</cdr:y>
    </cdr:to>
    <cdr:sp macro="" textlink="">
      <cdr:nvSpPr>
        <cdr:cNvPr id="2" name="TextBox 1"/>
        <cdr:cNvSpPr txBox="1"/>
      </cdr:nvSpPr>
      <cdr:spPr>
        <a:xfrm xmlns:a="http://schemas.openxmlformats.org/drawingml/2006/main">
          <a:off x="65688" y="17806"/>
          <a:ext cx="3661721" cy="2278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Helvetica" panose="020B0604020202020204" pitchFamily="34" charset="0"/>
              <a:cs typeface="Helvetica" panose="020B0604020202020204" pitchFamily="34" charset="0"/>
            </a:rPr>
            <a:t>Hutchins</a:t>
          </a:r>
          <a:r>
            <a:rPr lang="en-US" sz="1200" b="1" baseline="0">
              <a:latin typeface="Helvetica" panose="020B0604020202020204" pitchFamily="34" charset="0"/>
              <a:cs typeface="Helvetica" panose="020B0604020202020204" pitchFamily="34" charset="0"/>
            </a:rPr>
            <a:t> FIM: Taxes &amp; Transfers</a:t>
          </a:r>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6"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0.93335</cdr:x>
      <cdr:y>0.92972</cdr:y>
    </cdr:from>
    <cdr:to>
      <cdr:x>0.96813</cdr:x>
      <cdr:y>0.99173</cdr:y>
    </cdr:to>
    <cdr:pic>
      <cdr:nvPicPr>
        <cdr:cNvPr id="8"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9"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0.0385</cdr:x>
      <cdr:y>0.85491</cdr:y>
    </cdr:from>
    <cdr:to>
      <cdr:x>0.46663</cdr:x>
      <cdr:y>0.93316</cdr:y>
    </cdr:to>
    <cdr:sp macro="" textlink="">
      <cdr:nvSpPr>
        <cdr:cNvPr id="5" name="TextBox 1"/>
        <cdr:cNvSpPr txBox="1"/>
      </cdr:nvSpPr>
      <cdr:spPr>
        <a:xfrm xmlns:a="http://schemas.openxmlformats.org/drawingml/2006/main">
          <a:off x="258267" y="3701005"/>
          <a:ext cx="2871888" cy="3387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solidFill>
                <a:sysClr val="windowText" lastClr="000000"/>
              </a:solidFill>
              <a:latin typeface="Helvetica" panose="020B0604020202020204" pitchFamily="34" charset="0"/>
              <a:cs typeface="Helvetica" panose="020B0604020202020204" pitchFamily="34" charset="0"/>
            </a:rPr>
            <a:t>Sources: Macroeconomic Advisers by IHS Markit, LLC;</a:t>
          </a:r>
          <a:r>
            <a:rPr lang="en-US" sz="900" baseline="0">
              <a:solidFill>
                <a:sysClr val="windowText" lastClr="000000"/>
              </a:solidFill>
              <a:latin typeface="Helvetica" panose="020B0604020202020204" pitchFamily="34" charset="0"/>
              <a:cs typeface="Helvetica" panose="020B0604020202020204" pitchFamily="34" charset="0"/>
            </a:rPr>
            <a:t> </a:t>
          </a:r>
          <a:r>
            <a:rPr lang="en-US" sz="900">
              <a:solidFill>
                <a:sysClr val="windowText" lastClr="000000"/>
              </a:solidFill>
              <a:latin typeface="Helvetica" panose="020B0604020202020204" pitchFamily="34" charset="0"/>
              <a:cs typeface="Helvetica" panose="020B0604020202020204" pitchFamily="34" charset="0"/>
            </a:rPr>
            <a:t>Hutchins Center calculations from Bureau</a:t>
          </a:r>
          <a:r>
            <a:rPr lang="en-US" sz="900" baseline="0">
              <a:solidFill>
                <a:sysClr val="windowText" lastClr="000000"/>
              </a:solidFill>
              <a:latin typeface="Helvetica" panose="020B0604020202020204" pitchFamily="34" charset="0"/>
              <a:cs typeface="Helvetica" panose="020B0604020202020204" pitchFamily="34" charset="0"/>
            </a:rPr>
            <a:t> of Economic Analysis data</a:t>
          </a:r>
          <a:endParaRPr lang="en-US" sz="900">
            <a:solidFill>
              <a:sysClr val="windowText" lastClr="000000"/>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10"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11"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21</xdr:col>
      <xdr:colOff>192394</xdr:colOff>
      <xdr:row>5</xdr:row>
      <xdr:rowOff>102942</xdr:rowOff>
    </xdr:from>
    <xdr:to>
      <xdr:col>31</xdr:col>
      <xdr:colOff>265042</xdr:colOff>
      <xdr:row>29</xdr:row>
      <xdr:rowOff>99391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8758</xdr:colOff>
      <xdr:row>5</xdr:row>
      <xdr:rowOff>173404</xdr:rowOff>
    </xdr:from>
    <xdr:to>
      <xdr:col>38</xdr:col>
      <xdr:colOff>140805</xdr:colOff>
      <xdr:row>25</xdr:row>
      <xdr:rowOff>41414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_repl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_MA compare"/>
      <sheetName val="MA_replic"/>
      <sheetName val="Sheet1"/>
    </sheetNames>
    <sheetDataSet>
      <sheetData sheetId="0">
        <row r="1">
          <cell r="F1" t="str">
            <v>fim_state_local</v>
          </cell>
          <cell r="P1" t="str">
            <v>MA_state_local_cgi</v>
          </cell>
        </row>
        <row r="2">
          <cell r="A2">
            <v>36616</v>
          </cell>
          <cell r="F2">
            <v>0.33</v>
          </cell>
          <cell r="K2">
            <v>-0.20081980480645711</v>
          </cell>
          <cell r="P2">
            <v>0.46616431532501601</v>
          </cell>
        </row>
        <row r="3">
          <cell r="A3">
            <v>36707</v>
          </cell>
          <cell r="F3">
            <v>-0.06</v>
          </cell>
          <cell r="P3">
            <v>5.5264944233334203E-2</v>
          </cell>
        </row>
        <row r="4">
          <cell r="A4">
            <v>36799</v>
          </cell>
          <cell r="F4">
            <v>0.18</v>
          </cell>
          <cell r="P4">
            <v>0.31604922755987802</v>
          </cell>
        </row>
        <row r="5">
          <cell r="A5">
            <v>36891</v>
          </cell>
          <cell r="F5">
            <v>0.38</v>
          </cell>
          <cell r="P5">
            <v>0.51679480049359805</v>
          </cell>
        </row>
        <row r="6">
          <cell r="A6">
            <v>36981</v>
          </cell>
          <cell r="F6">
            <v>0.57999999999999996</v>
          </cell>
          <cell r="P6">
            <v>0.72169998539949498</v>
          </cell>
        </row>
        <row r="7">
          <cell r="A7">
            <v>37072</v>
          </cell>
          <cell r="F7">
            <v>0.9</v>
          </cell>
          <cell r="P7">
            <v>1.0488291156209999</v>
          </cell>
        </row>
        <row r="8">
          <cell r="A8">
            <v>37164</v>
          </cell>
          <cell r="F8">
            <v>-0.23</v>
          </cell>
          <cell r="P8">
            <v>6.7770458492864297E-2</v>
          </cell>
        </row>
        <row r="9">
          <cell r="A9">
            <v>37256</v>
          </cell>
          <cell r="F9">
            <v>0.91</v>
          </cell>
          <cell r="P9">
            <v>1.2454596770375499</v>
          </cell>
        </row>
        <row r="10">
          <cell r="A10">
            <v>37346</v>
          </cell>
          <cell r="F10">
            <v>0.44</v>
          </cell>
          <cell r="P10">
            <v>0.815257505498587</v>
          </cell>
        </row>
        <row r="11">
          <cell r="A11">
            <v>37437</v>
          </cell>
          <cell r="F11">
            <v>0.06</v>
          </cell>
          <cell r="P11">
            <v>0.468471857298835</v>
          </cell>
        </row>
        <row r="12">
          <cell r="A12">
            <v>37529</v>
          </cell>
          <cell r="F12">
            <v>0.14000000000000001</v>
          </cell>
          <cell r="P12">
            <v>0.44457172304102899</v>
          </cell>
        </row>
        <row r="13">
          <cell r="A13">
            <v>37621</v>
          </cell>
          <cell r="F13">
            <v>0.12</v>
          </cell>
          <cell r="P13">
            <v>0.42043946771512503</v>
          </cell>
        </row>
        <row r="14">
          <cell r="A14">
            <v>37711</v>
          </cell>
          <cell r="F14">
            <v>-0.22</v>
          </cell>
          <cell r="P14">
            <v>-2.8314317763294401E-3</v>
          </cell>
        </row>
        <row r="15">
          <cell r="A15">
            <v>37802</v>
          </cell>
          <cell r="F15">
            <v>-0.24</v>
          </cell>
          <cell r="P15">
            <v>-2.26646110785639E-2</v>
          </cell>
        </row>
        <row r="16">
          <cell r="A16">
            <v>37894</v>
          </cell>
          <cell r="F16">
            <v>0.2</v>
          </cell>
          <cell r="P16">
            <v>0.37174954208792099</v>
          </cell>
        </row>
        <row r="17">
          <cell r="A17">
            <v>37986</v>
          </cell>
          <cell r="F17">
            <v>-0.06</v>
          </cell>
          <cell r="P17">
            <v>8.6359802547754702E-2</v>
          </cell>
        </row>
        <row r="18">
          <cell r="A18">
            <v>38077</v>
          </cell>
          <cell r="F18">
            <v>0.03</v>
          </cell>
          <cell r="P18">
            <v>0.13217982329609201</v>
          </cell>
        </row>
        <row r="19">
          <cell r="A19">
            <v>38168</v>
          </cell>
          <cell r="F19">
            <v>0.03</v>
          </cell>
          <cell r="P19">
            <v>0.151493385052761</v>
          </cell>
        </row>
        <row r="20">
          <cell r="A20">
            <v>38260</v>
          </cell>
          <cell r="F20">
            <v>-0.18</v>
          </cell>
          <cell r="P20">
            <v>-2.7031812151305901E-2</v>
          </cell>
        </row>
        <row r="21">
          <cell r="A21">
            <v>38352</v>
          </cell>
          <cell r="F21">
            <v>0.02</v>
          </cell>
          <cell r="P21">
            <v>0.101023250285367</v>
          </cell>
        </row>
        <row r="22">
          <cell r="A22">
            <v>38442</v>
          </cell>
          <cell r="F22">
            <v>0.06</v>
          </cell>
          <cell r="P22">
            <v>5.79339209557206E-2</v>
          </cell>
        </row>
        <row r="23">
          <cell r="A23">
            <v>38533</v>
          </cell>
          <cell r="F23">
            <v>-0.01</v>
          </cell>
          <cell r="P23">
            <v>-1.83383913832506E-2</v>
          </cell>
        </row>
        <row r="24">
          <cell r="A24">
            <v>38625</v>
          </cell>
          <cell r="F24">
            <v>0.03</v>
          </cell>
          <cell r="P24">
            <v>4.0400297575853499E-2</v>
          </cell>
        </row>
        <row r="25">
          <cell r="A25">
            <v>38717</v>
          </cell>
          <cell r="F25">
            <v>0.05</v>
          </cell>
          <cell r="P25">
            <v>2.7580898953717899E-2</v>
          </cell>
        </row>
        <row r="26">
          <cell r="A26">
            <v>38807</v>
          </cell>
          <cell r="F26">
            <v>0.21</v>
          </cell>
          <cell r="P26">
            <v>0.20837494963119599</v>
          </cell>
        </row>
        <row r="27">
          <cell r="A27">
            <v>38898</v>
          </cell>
          <cell r="F27">
            <v>0.18</v>
          </cell>
          <cell r="P27">
            <v>0.18003456890070099</v>
          </cell>
        </row>
        <row r="28">
          <cell r="A28">
            <v>38990</v>
          </cell>
          <cell r="F28">
            <v>0.15</v>
          </cell>
          <cell r="P28">
            <v>0.20773822539585701</v>
          </cell>
        </row>
        <row r="29">
          <cell r="A29">
            <v>39082</v>
          </cell>
          <cell r="F29">
            <v>0.21</v>
          </cell>
          <cell r="P29">
            <v>0.327632515805927</v>
          </cell>
        </row>
        <row r="30">
          <cell r="A30">
            <v>39172</v>
          </cell>
          <cell r="F30">
            <v>0.28999999999999998</v>
          </cell>
          <cell r="P30">
            <v>0.382372974873745</v>
          </cell>
        </row>
        <row r="31">
          <cell r="A31">
            <v>39263</v>
          </cell>
          <cell r="F31">
            <v>0.23</v>
          </cell>
          <cell r="P31">
            <v>0.27466396606321097</v>
          </cell>
        </row>
        <row r="32">
          <cell r="A32">
            <v>39355</v>
          </cell>
          <cell r="F32">
            <v>0.1</v>
          </cell>
          <cell r="P32">
            <v>0.18015247579987501</v>
          </cell>
        </row>
        <row r="33">
          <cell r="A33">
            <v>39447</v>
          </cell>
          <cell r="F33">
            <v>0.12</v>
          </cell>
          <cell r="P33">
            <v>0.20734413185480799</v>
          </cell>
        </row>
        <row r="34">
          <cell r="A34">
            <v>39538</v>
          </cell>
          <cell r="F34">
            <v>-0.27</v>
          </cell>
          <cell r="P34">
            <v>-0.20353974945289399</v>
          </cell>
        </row>
        <row r="35">
          <cell r="A35">
            <v>39629</v>
          </cell>
          <cell r="F35">
            <v>0.04</v>
          </cell>
          <cell r="P35">
            <v>-0.108543734258019</v>
          </cell>
        </row>
        <row r="36">
          <cell r="A36">
            <v>39721</v>
          </cell>
          <cell r="F36">
            <v>0.25</v>
          </cell>
          <cell r="P36">
            <v>0.24731277314411501</v>
          </cell>
        </row>
        <row r="37">
          <cell r="A37">
            <v>39813</v>
          </cell>
          <cell r="F37">
            <v>0.15</v>
          </cell>
          <cell r="P37">
            <v>0.456728061343952</v>
          </cell>
        </row>
        <row r="38">
          <cell r="A38">
            <v>39903</v>
          </cell>
          <cell r="F38">
            <v>0.51</v>
          </cell>
          <cell r="P38">
            <v>0.82817734632114604</v>
          </cell>
        </row>
        <row r="39">
          <cell r="A39">
            <v>39994</v>
          </cell>
          <cell r="F39">
            <v>0.44</v>
          </cell>
          <cell r="P39">
            <v>0.77733762894715597</v>
          </cell>
        </row>
        <row r="40">
          <cell r="A40">
            <v>40086</v>
          </cell>
          <cell r="F40">
            <v>-7.0000000000000007E-2</v>
          </cell>
          <cell r="P40">
            <v>0.144280662453623</v>
          </cell>
        </row>
        <row r="41">
          <cell r="A41">
            <v>40178</v>
          </cell>
          <cell r="F41">
            <v>-0.35</v>
          </cell>
          <cell r="P41">
            <v>-0.15988769842773101</v>
          </cell>
        </row>
        <row r="42">
          <cell r="A42">
            <v>40268</v>
          </cell>
          <cell r="F42">
            <v>-0.73</v>
          </cell>
          <cell r="P42">
            <v>-0.62462972040005904</v>
          </cell>
        </row>
        <row r="43">
          <cell r="A43">
            <v>40359</v>
          </cell>
          <cell r="F43">
            <v>-0.17</v>
          </cell>
          <cell r="P43">
            <v>-0.11642795280691701</v>
          </cell>
        </row>
        <row r="44">
          <cell r="A44">
            <v>40451</v>
          </cell>
          <cell r="F44">
            <v>-0.43</v>
          </cell>
          <cell r="P44">
            <v>-0.423952954099794</v>
          </cell>
        </row>
        <row r="45">
          <cell r="A45">
            <v>40543</v>
          </cell>
          <cell r="F45">
            <v>-0.47</v>
          </cell>
          <cell r="P45">
            <v>-0.56083618192561402</v>
          </cell>
        </row>
        <row r="46">
          <cell r="A46">
            <v>40633</v>
          </cell>
          <cell r="F46">
            <v>-0.54</v>
          </cell>
          <cell r="P46">
            <v>-0.72469896268680001</v>
          </cell>
        </row>
        <row r="47">
          <cell r="A47">
            <v>40724</v>
          </cell>
          <cell r="F47">
            <v>-0.43</v>
          </cell>
          <cell r="P47">
            <v>-0.63889938719122197</v>
          </cell>
        </row>
        <row r="48">
          <cell r="A48">
            <v>40816</v>
          </cell>
          <cell r="F48">
            <v>-0.43</v>
          </cell>
          <cell r="P48">
            <v>-0.58917417821743501</v>
          </cell>
        </row>
        <row r="49">
          <cell r="A49">
            <v>40908</v>
          </cell>
          <cell r="F49">
            <v>-0.18</v>
          </cell>
          <cell r="P49">
            <v>-0.40553891642226297</v>
          </cell>
        </row>
        <row r="50">
          <cell r="A50">
            <v>40999</v>
          </cell>
          <cell r="F50">
            <v>-0.34</v>
          </cell>
          <cell r="P50">
            <v>-0.46272784527148297</v>
          </cell>
        </row>
        <row r="51">
          <cell r="A51">
            <v>41090</v>
          </cell>
          <cell r="F51">
            <v>-0.15</v>
          </cell>
          <cell r="P51">
            <v>-0.22670680164120899</v>
          </cell>
        </row>
        <row r="52">
          <cell r="A52">
            <v>41182</v>
          </cell>
          <cell r="F52">
            <v>-0.18</v>
          </cell>
          <cell r="P52">
            <v>-0.25035247066432498</v>
          </cell>
        </row>
        <row r="53">
          <cell r="A53">
            <v>41274</v>
          </cell>
          <cell r="F53">
            <v>-0.13</v>
          </cell>
          <cell r="P53">
            <v>-0.105892782794237</v>
          </cell>
        </row>
        <row r="54">
          <cell r="A54">
            <v>41364</v>
          </cell>
          <cell r="F54">
            <v>0.03</v>
          </cell>
          <cell r="P54">
            <v>2.05148856800987E-2</v>
          </cell>
        </row>
        <row r="55">
          <cell r="A55">
            <v>41455</v>
          </cell>
          <cell r="F55">
            <v>0.11</v>
          </cell>
          <cell r="P55">
            <v>0.133870056369531</v>
          </cell>
        </row>
        <row r="56">
          <cell r="A56">
            <v>41547</v>
          </cell>
          <cell r="F56">
            <v>0.03</v>
          </cell>
          <cell r="P56">
            <v>0.102147702260518</v>
          </cell>
        </row>
        <row r="57">
          <cell r="A57">
            <v>41639</v>
          </cell>
          <cell r="F57">
            <v>-0.08</v>
          </cell>
          <cell r="P57">
            <v>-3.3789920644489803E-2</v>
          </cell>
        </row>
        <row r="58">
          <cell r="A58">
            <v>41729</v>
          </cell>
          <cell r="F58">
            <v>-0.28000000000000003</v>
          </cell>
          <cell r="P58">
            <v>-0.25034750290220797</v>
          </cell>
        </row>
        <row r="59">
          <cell r="A59">
            <v>41820</v>
          </cell>
          <cell r="F59">
            <v>0.26</v>
          </cell>
          <cell r="P59">
            <v>0.29478883576880899</v>
          </cell>
        </row>
        <row r="60">
          <cell r="A60">
            <v>41912</v>
          </cell>
          <cell r="F60">
            <v>0.18</v>
          </cell>
          <cell r="P60">
            <v>0.23130045723286</v>
          </cell>
        </row>
        <row r="61">
          <cell r="A61">
            <v>42004</v>
          </cell>
          <cell r="F61">
            <v>0.35</v>
          </cell>
          <cell r="P61">
            <v>0.43615414522138302</v>
          </cell>
        </row>
        <row r="62">
          <cell r="A62">
            <v>42094</v>
          </cell>
          <cell r="F62">
            <v>0.26</v>
          </cell>
          <cell r="P62">
            <v>0.35838054220811999</v>
          </cell>
        </row>
        <row r="63">
          <cell r="A63">
            <v>42185</v>
          </cell>
          <cell r="F63">
            <v>0.63</v>
          </cell>
          <cell r="P63">
            <v>0.70290142023964597</v>
          </cell>
        </row>
        <row r="64">
          <cell r="A64">
            <v>42277</v>
          </cell>
          <cell r="F64">
            <v>0.37</v>
          </cell>
          <cell r="P64">
            <v>0.448220203781447</v>
          </cell>
        </row>
        <row r="65">
          <cell r="A65">
            <v>42369</v>
          </cell>
          <cell r="F65">
            <v>-0.03</v>
          </cell>
          <cell r="P65">
            <v>5.57748529611602E-2</v>
          </cell>
        </row>
        <row r="66">
          <cell r="A66">
            <v>42460</v>
          </cell>
          <cell r="F66">
            <v>0.57999999999999996</v>
          </cell>
          <cell r="P66">
            <v>0.68247008900650696</v>
          </cell>
        </row>
        <row r="67">
          <cell r="A67">
            <v>42551</v>
          </cell>
          <cell r="F67">
            <v>-0.04</v>
          </cell>
          <cell r="P67">
            <v>1.6471483302530499E-2</v>
          </cell>
        </row>
        <row r="68">
          <cell r="A68">
            <v>42643</v>
          </cell>
          <cell r="F68">
            <v>7.0000000000000007E-2</v>
          </cell>
          <cell r="P68">
            <v>0.101385110105935</v>
          </cell>
        </row>
        <row r="69">
          <cell r="A69">
            <v>42735</v>
          </cell>
          <cell r="F69">
            <v>0</v>
          </cell>
          <cell r="P69">
            <v>5.6045743813694801E-2</v>
          </cell>
        </row>
        <row r="70">
          <cell r="A70">
            <v>42825</v>
          </cell>
          <cell r="F70">
            <v>-0.13</v>
          </cell>
          <cell r="P70">
            <v>-7.7075016025113297E-2</v>
          </cell>
        </row>
        <row r="71">
          <cell r="A71">
            <v>42916</v>
          </cell>
          <cell r="F71">
            <v>-0.15</v>
          </cell>
          <cell r="P71">
            <v>-7.2969151607453001E-2</v>
          </cell>
        </row>
        <row r="72">
          <cell r="A72">
            <v>43008</v>
          </cell>
          <cell r="F72">
            <v>-0.1</v>
          </cell>
          <cell r="P72">
            <v>-4.4761601463678101E-2</v>
          </cell>
        </row>
        <row r="73">
          <cell r="A73">
            <v>43100</v>
          </cell>
          <cell r="F73">
            <v>0.15</v>
          </cell>
          <cell r="P73">
            <v>0.183264538476585</v>
          </cell>
        </row>
        <row r="74">
          <cell r="A74">
            <v>43190</v>
          </cell>
          <cell r="F74">
            <v>0.1</v>
          </cell>
          <cell r="P74">
            <v>0.151760382743648</v>
          </cell>
        </row>
        <row r="75">
          <cell r="A75">
            <v>43281</v>
          </cell>
          <cell r="F75">
            <v>0.2</v>
          </cell>
          <cell r="P75">
            <v>0.22409594839918401</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K184" activePane="bottomRight" state="frozen"/>
      <selection pane="topRight" activeCell="C1" sqref="C1"/>
      <selection pane="bottomLeft" activeCell="A7" sqref="A7"/>
      <selection pane="bottomRight" activeCell="N191" sqref="N191"/>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613</v>
      </c>
      <c r="L3" t="s">
        <v>614</v>
      </c>
      <c r="M3" t="s">
        <v>376</v>
      </c>
      <c r="N3" t="s">
        <v>615</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618</v>
      </c>
      <c r="D6" t="s">
        <v>618</v>
      </c>
      <c r="E6" t="s">
        <v>618</v>
      </c>
      <c r="F6" t="s">
        <v>618</v>
      </c>
      <c r="G6" t="s">
        <v>618</v>
      </c>
      <c r="H6" t="s">
        <v>618</v>
      </c>
      <c r="I6" t="s">
        <v>612</v>
      </c>
      <c r="J6" t="s">
        <v>618</v>
      </c>
      <c r="K6" t="s">
        <v>619</v>
      </c>
      <c r="L6" t="s">
        <v>619</v>
      </c>
      <c r="M6" t="s">
        <v>619</v>
      </c>
      <c r="N6" t="s">
        <v>618</v>
      </c>
      <c r="O6" t="s">
        <v>619</v>
      </c>
      <c r="P6" t="s">
        <v>619</v>
      </c>
      <c r="Q6" t="s">
        <v>616</v>
      </c>
      <c r="R6" t="s">
        <v>618</v>
      </c>
      <c r="S6" t="s">
        <v>617</v>
      </c>
      <c r="T6" t="s">
        <v>619</v>
      </c>
      <c r="U6" s="58" t="s">
        <v>619</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2"/>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400</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582</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587</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593</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602</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611</v>
      </c>
      <c r="B200" s="4">
        <v>43281</v>
      </c>
      <c r="C200" s="5">
        <v>724.5</v>
      </c>
      <c r="D200" s="5">
        <v>602.6</v>
      </c>
      <c r="E200" s="5">
        <v>2905.4</v>
      </c>
      <c r="F200" s="5">
        <v>2041.7</v>
      </c>
      <c r="G200" s="5">
        <v>1413.4</v>
      </c>
      <c r="H200" s="5">
        <v>221.6</v>
      </c>
      <c r="I200" s="5" t="e">
        <v>#N/A</v>
      </c>
      <c r="J200" s="5">
        <v>1362.5</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9"/>
  <sheetViews>
    <sheetView zoomScale="85" zoomScaleNormal="85" workbookViewId="0">
      <pane xSplit="2" ySplit="10" topLeftCell="C51" activePane="bottomRight" state="frozen"/>
      <selection pane="topRight" activeCell="C1" sqref="C1"/>
      <selection pane="bottomLeft" activeCell="A11" sqref="A11"/>
      <selection pane="bottomRight" activeCell="A83" sqref="A83:XFD83"/>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2041.7</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221.6</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4817.6000000000004</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131.80000000000001</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-2821.62</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-95.90666666666668</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-345.07916666666637</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-319.37284627036468</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ca="1">IFERROR(C21-C46, "n/a")</f>
        <v>n/a</v>
      </c>
      <c r="D47" t="str">
        <f t="shared" ref="C47:BN47" ca="1" si="65">IFERROR(D21-D46, "n/a")</f>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ca="1">IFERROR(N21-N46, "n/a")</f>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13161.372846270364</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ca="1">IFERROR(((C47/B47)^4-1)*100, "n/a")</f>
        <v>n/a</v>
      </c>
      <c r="D51" t="str">
        <f t="shared" ref="C51:AH51" ca="1" si="73">IFERROR(((D47/C47)^4-1)*100, "n/a")</f>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3.3834739512486722</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0.41712547967089897</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IFERROR(C22/C24, "n/a")</f>
        <v>0.60093226788432275</v>
      </c>
      <c r="D57">
        <f t="shared" ref="D57:BN57" si="118">IFERROR(D22/D24, "n/a")</f>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ca="1">IFERROR(C52*C57, "n/a")</f>
        <v>n/a</v>
      </c>
      <c r="D58" t="str">
        <f t="shared" ref="D58:AH58" ca="1" si="122">IFERROR(D52*D57, "n/a")</f>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ca="1">IFERROR(O52*O57, "n/a")</f>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0.28355353032895148</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0.71355353032895152</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IFERROR(C62*D53*100, "n/a")</f>
        <v>0.75588079462680813</v>
      </c>
      <c r="E63" s="46">
        <f t="shared" ref="E63:BO63" si="137">IFERROR(D62*E53*100, "n/a")</f>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IFERROR(DG62*DH53*100, "n/a")</f>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0.36371493805898503</v>
      </c>
      <c r="GO67" s="6">
        <f t="shared" ref="GO67" ca="1" si="215">IF(ISTEXT(GL59), "n/a", AVERAGE(GL59:GO59))</f>
        <v>0.52836513757145609</v>
      </c>
      <c r="GP67" s="6">
        <f t="shared" ref="GP67" ca="1" si="216">IF(ISTEXT(GM59), "n/a", AVERAGE(GM59:GP59))</f>
        <v>0.56787327032891088</v>
      </c>
      <c r="GQ67" s="6">
        <f t="shared" ref="GQ67" ca="1" si="217">IF(ISTEXT(GN59), "n/a", AVERAGE(GN59:GQ59))</f>
        <v>0.71355353032895152</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IF(ISTEXT(DM63), "n/a", AVERAGE(DM63:DP63))</f>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0.31494966799424612</v>
      </c>
      <c r="GP68" s="6">
        <f t="shared" ref="GP68" si="244">IF(ISTEXT(GM63), "n/a", AVERAGE(GM63:GP63))</f>
        <v>0.32546386137722438</v>
      </c>
      <c r="GQ68" s="6">
        <f t="shared" ref="GQ68" si="245">IF(ISTEXT(GN63), "n/a", AVERAGE(GN63:GQ63))</f>
        <v>0.33365216876020898</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5.5981757299778667E-2</v>
      </c>
      <c r="GO69" s="6">
        <f t="shared" ca="1" si="258"/>
        <v>0.21341546957720997</v>
      </c>
      <c r="GP69" s="6">
        <f t="shared" ca="1" si="258"/>
        <v>0.2424094089516865</v>
      </c>
      <c r="GQ69" s="6">
        <f t="shared" ca="1" si="258"/>
        <v>0.37990136156874255</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-3.7303658170596554E-3</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82" spans="2:204" x14ac:dyDescent="0.25">
      <c r="B82" s="32" t="s">
        <v>630</v>
      </c>
      <c r="C82" t="e">
        <f>(C35+C34)*(1/C24)*B53*100</f>
        <v>#VALUE!</v>
      </c>
      <c r="D82" t="e">
        <f t="shared" ref="D82:BO82" si="270">(D35+D34)*(1/D24)*C53*100</f>
        <v>#VALUE!</v>
      </c>
      <c r="E82">
        <f t="shared" si="270"/>
        <v>0.79150032262459646</v>
      </c>
      <c r="F82">
        <f t="shared" si="270"/>
        <v>0.75183971222266599</v>
      </c>
      <c r="G82">
        <f t="shared" si="270"/>
        <v>0.71294717981280853</v>
      </c>
      <c r="H82">
        <f t="shared" si="270"/>
        <v>0.70583319113255383</v>
      </c>
      <c r="I82">
        <f t="shared" si="270"/>
        <v>0.68279948402323032</v>
      </c>
      <c r="J82">
        <f t="shared" si="270"/>
        <v>0.68358020343129733</v>
      </c>
      <c r="K82">
        <f t="shared" si="270"/>
        <v>0.71663321198718266</v>
      </c>
      <c r="L82">
        <f t="shared" si="270"/>
        <v>0.7336333308915467</v>
      </c>
      <c r="M82">
        <f t="shared" si="270"/>
        <v>0.72764655621278285</v>
      </c>
      <c r="N82">
        <f t="shared" si="270"/>
        <v>0.74634378854343841</v>
      </c>
      <c r="O82">
        <f t="shared" si="270"/>
        <v>0.78234112130364619</v>
      </c>
      <c r="P82">
        <f t="shared" si="270"/>
        <v>0.8063383140181084</v>
      </c>
      <c r="Q82">
        <f t="shared" si="270"/>
        <v>0.85491983845886155</v>
      </c>
      <c r="R82">
        <f t="shared" si="270"/>
        <v>0.88553267633843713</v>
      </c>
      <c r="S82">
        <f t="shared" si="270"/>
        <v>0.91650337563835305</v>
      </c>
      <c r="T82">
        <f t="shared" si="270"/>
        <v>0.95917126173337264</v>
      </c>
      <c r="U82">
        <f t="shared" si="270"/>
        <v>1.0065113732770457</v>
      </c>
      <c r="V82">
        <f t="shared" si="270"/>
        <v>0.97772400940243831</v>
      </c>
      <c r="W82">
        <f t="shared" si="270"/>
        <v>0.94912797087388612</v>
      </c>
      <c r="X82">
        <f t="shared" si="270"/>
        <v>0.83212031096434269</v>
      </c>
      <c r="Y82">
        <f t="shared" si="270"/>
        <v>0.86933209647518961</v>
      </c>
      <c r="Z82">
        <f t="shared" si="270"/>
        <v>0.84572866346641506</v>
      </c>
      <c r="AA82">
        <f t="shared" si="270"/>
        <v>0.83538070971542666</v>
      </c>
      <c r="AB82">
        <f t="shared" si="270"/>
        <v>0.80929353332420095</v>
      </c>
      <c r="AC82">
        <f t="shared" si="270"/>
        <v>0.79903746308221812</v>
      </c>
      <c r="AD82">
        <f t="shared" si="270"/>
        <v>0.79411363387178102</v>
      </c>
      <c r="AE82">
        <f t="shared" si="270"/>
        <v>0.80626406828417274</v>
      </c>
      <c r="AF82">
        <f t="shared" si="270"/>
        <v>0.832189507337465</v>
      </c>
      <c r="AG82">
        <f t="shared" si="270"/>
        <v>0.83780239012626045</v>
      </c>
      <c r="AH82">
        <f t="shared" si="270"/>
        <v>0.85246378703464809</v>
      </c>
      <c r="AI82">
        <f t="shared" si="270"/>
        <v>0.8616400906436108</v>
      </c>
      <c r="AJ82">
        <f t="shared" si="270"/>
        <v>0.87771546443764781</v>
      </c>
      <c r="AK82">
        <f t="shared" si="270"/>
        <v>0.91335575792059376</v>
      </c>
      <c r="AL82">
        <f t="shared" si="270"/>
        <v>0.91653429127652919</v>
      </c>
      <c r="AM82">
        <f t="shared" si="270"/>
        <v>0.90184063725200403</v>
      </c>
      <c r="AN82">
        <f t="shared" si="270"/>
        <v>0.8740443317570179</v>
      </c>
      <c r="AO82">
        <f t="shared" si="270"/>
        <v>0.82687139471011328</v>
      </c>
      <c r="AP82">
        <f t="shared" si="270"/>
        <v>0.78469702263012431</v>
      </c>
      <c r="AQ82">
        <f t="shared" si="270"/>
        <v>0.73350551314238643</v>
      </c>
      <c r="AR82">
        <f t="shared" si="270"/>
        <v>0.64781568353602725</v>
      </c>
      <c r="AS82">
        <f t="shared" si="270"/>
        <v>0.56266169294107182</v>
      </c>
      <c r="AT82">
        <f t="shared" si="270"/>
        <v>0.54018874370599002</v>
      </c>
      <c r="AU82">
        <f t="shared" si="270"/>
        <v>0.54795963412499959</v>
      </c>
      <c r="AV82">
        <f t="shared" si="270"/>
        <v>0.58209875471695316</v>
      </c>
      <c r="AW82">
        <f t="shared" si="270"/>
        <v>0.66425548178084082</v>
      </c>
      <c r="AX82">
        <f t="shared" si="270"/>
        <v>0.69940031418142701</v>
      </c>
      <c r="AY82">
        <f t="shared" si="270"/>
        <v>0.73848959622360022</v>
      </c>
      <c r="AZ82">
        <f t="shared" si="270"/>
        <v>0.8332952315536879</v>
      </c>
      <c r="BA82">
        <f t="shared" si="270"/>
        <v>0.84373772907094802</v>
      </c>
      <c r="BB82">
        <f t="shared" si="270"/>
        <v>0.86221226517858551</v>
      </c>
      <c r="BC82">
        <f t="shared" si="270"/>
        <v>0.85809104940691405</v>
      </c>
      <c r="BD82">
        <f t="shared" si="270"/>
        <v>0.82880162800722068</v>
      </c>
      <c r="BE82">
        <f t="shared" si="270"/>
        <v>0.79920343606001021</v>
      </c>
      <c r="BF82">
        <f t="shared" si="270"/>
        <v>0.80407196174199347</v>
      </c>
      <c r="BG82">
        <f t="shared" si="270"/>
        <v>0.82666752073271199</v>
      </c>
      <c r="BH82">
        <f t="shared" si="270"/>
        <v>0.84733953045262145</v>
      </c>
      <c r="BI82">
        <f t="shared" si="270"/>
        <v>0.87146625947079093</v>
      </c>
      <c r="BJ82">
        <f t="shared" si="270"/>
        <v>0.89324553773621507</v>
      </c>
      <c r="BK82">
        <f t="shared" si="270"/>
        <v>0.93510912527386636</v>
      </c>
      <c r="BL82">
        <f t="shared" si="270"/>
        <v>0.9061982135576806</v>
      </c>
      <c r="BM82">
        <f t="shared" si="270"/>
        <v>0.93790721298054269</v>
      </c>
      <c r="BN82">
        <f t="shared" si="270"/>
        <v>0.93682642701620011</v>
      </c>
      <c r="BO82">
        <f t="shared" si="270"/>
        <v>0.92979314902707955</v>
      </c>
      <c r="BP82">
        <f t="shared" ref="BP82:EA82" si="271">(BP35+BP34)*(1/BP24)*BO53*100</f>
        <v>0.90806277809366753</v>
      </c>
      <c r="BQ82">
        <f t="shared" si="271"/>
        <v>0.90258353787786072</v>
      </c>
      <c r="BR82">
        <f t="shared" si="271"/>
        <v>0.9099814580323381</v>
      </c>
      <c r="BS82">
        <f t="shared" si="271"/>
        <v>0.89270621109425319</v>
      </c>
      <c r="BT82">
        <f t="shared" si="271"/>
        <v>0.92579407270337932</v>
      </c>
      <c r="BU82">
        <f t="shared" si="271"/>
        <v>0.89630908780467899</v>
      </c>
      <c r="BV82">
        <f t="shared" si="271"/>
        <v>0.88086559908345452</v>
      </c>
      <c r="BW82">
        <f t="shared" si="271"/>
        <v>0.87489563082049515</v>
      </c>
      <c r="BX82">
        <f t="shared" si="271"/>
        <v>0.86076685284229792</v>
      </c>
      <c r="BY82">
        <f t="shared" si="271"/>
        <v>0.85689855405203341</v>
      </c>
      <c r="BZ82">
        <f t="shared" si="271"/>
        <v>0.84723323172847498</v>
      </c>
      <c r="CA82">
        <f t="shared" si="271"/>
        <v>0.85129532677789155</v>
      </c>
      <c r="CB82">
        <f t="shared" si="271"/>
        <v>0.83250481244222707</v>
      </c>
      <c r="CC82">
        <f t="shared" si="271"/>
        <v>0.82429065705816074</v>
      </c>
      <c r="CD82">
        <f t="shared" si="271"/>
        <v>0.81229224695513924</v>
      </c>
      <c r="CE82">
        <f t="shared" si="271"/>
        <v>0.7931979991503848</v>
      </c>
      <c r="CF82">
        <f t="shared" si="271"/>
        <v>0.77480403646037144</v>
      </c>
      <c r="CG82">
        <f t="shared" si="271"/>
        <v>0.75704934257638623</v>
      </c>
      <c r="CH82">
        <f t="shared" si="271"/>
        <v>0.74364912347223067</v>
      </c>
      <c r="CI82">
        <f t="shared" si="271"/>
        <v>0.71496290114520511</v>
      </c>
      <c r="CJ82">
        <f t="shared" si="271"/>
        <v>0.68500549407141575</v>
      </c>
      <c r="CK82">
        <f t="shared" si="271"/>
        <v>0.65956206463592082</v>
      </c>
      <c r="CL82">
        <f t="shared" si="271"/>
        <v>0.6482808164799877</v>
      </c>
      <c r="CM82">
        <f t="shared" si="271"/>
        <v>0.6348959075886621</v>
      </c>
      <c r="CN82">
        <f t="shared" si="271"/>
        <v>0.63227101772108607</v>
      </c>
      <c r="CO82">
        <f t="shared" si="271"/>
        <v>0.61985888692368429</v>
      </c>
      <c r="CP82">
        <f t="shared" si="271"/>
        <v>0.61823282702837812</v>
      </c>
      <c r="CQ82">
        <f t="shared" si="271"/>
        <v>0.61700933807691583</v>
      </c>
      <c r="CR82">
        <f t="shared" si="271"/>
        <v>0.63718254961232379</v>
      </c>
      <c r="CS82">
        <f t="shared" si="271"/>
        <v>0.64444948274835434</v>
      </c>
      <c r="CT82">
        <f t="shared" si="271"/>
        <v>0.66197760933971006</v>
      </c>
      <c r="CU82">
        <f t="shared" si="271"/>
        <v>0.65681823277183771</v>
      </c>
      <c r="CV82">
        <f t="shared" si="271"/>
        <v>0.67074699869783483</v>
      </c>
      <c r="CW82">
        <f t="shared" si="271"/>
        <v>0.67362722695069599</v>
      </c>
      <c r="CX82">
        <f t="shared" si="271"/>
        <v>0.67676143983597026</v>
      </c>
      <c r="CY82">
        <f t="shared" si="271"/>
        <v>0.68776378881671418</v>
      </c>
      <c r="CZ82">
        <f t="shared" si="271"/>
        <v>0.69247705659384651</v>
      </c>
      <c r="DA82">
        <f t="shared" si="271"/>
        <v>0.68555466138418752</v>
      </c>
      <c r="DB82">
        <f t="shared" si="271"/>
        <v>0.69903287347680521</v>
      </c>
      <c r="DC82">
        <f t="shared" si="271"/>
        <v>0.72851231342806266</v>
      </c>
      <c r="DD82">
        <f t="shared" si="271"/>
        <v>0.7644153797702623</v>
      </c>
      <c r="DE82">
        <f t="shared" si="271"/>
        <v>0.79276925857086966</v>
      </c>
      <c r="DF82">
        <f t="shared" si="271"/>
        <v>0.82999464214974472</v>
      </c>
      <c r="DG82">
        <f t="shared" si="271"/>
        <v>0.87901087919774001</v>
      </c>
      <c r="DH82">
        <f t="shared" si="271"/>
        <v>0.93412283544912189</v>
      </c>
      <c r="DI82">
        <f t="shared" si="271"/>
        <v>0.98988809042336989</v>
      </c>
      <c r="DJ82">
        <f t="shared" si="271"/>
        <v>1.030099158554185</v>
      </c>
      <c r="DK82">
        <f t="shared" si="271"/>
        <v>1.0641397622886439</v>
      </c>
      <c r="DL82">
        <f t="shared" si="271"/>
        <v>1.0948667476332048</v>
      </c>
      <c r="DM82">
        <f t="shared" si="271"/>
        <v>1.1193125232882639</v>
      </c>
      <c r="DN82">
        <f t="shared" si="271"/>
        <v>1.1335829106593089</v>
      </c>
      <c r="DO82">
        <f t="shared" si="271"/>
        <v>1.1491059282289295</v>
      </c>
      <c r="DP82">
        <f t="shared" si="271"/>
        <v>1.1490608718626216</v>
      </c>
      <c r="DQ82">
        <f t="shared" si="271"/>
        <v>1.1728806528170119</v>
      </c>
      <c r="DR82">
        <f t="shared" si="271"/>
        <v>1.1723676506342424</v>
      </c>
      <c r="DS82">
        <f t="shared" si="271"/>
        <v>1.1957064458821181</v>
      </c>
      <c r="DT82">
        <f t="shared" si="271"/>
        <v>1.1644948277993477</v>
      </c>
      <c r="DU82">
        <f t="shared" si="271"/>
        <v>1.1553487151171109</v>
      </c>
      <c r="DV82">
        <f t="shared" si="271"/>
        <v>1.1224105459852953</v>
      </c>
      <c r="DW82">
        <f t="shared" si="271"/>
        <v>1.0915027269823947</v>
      </c>
      <c r="DX82">
        <f t="shared" si="271"/>
        <v>1.0188763253950763</v>
      </c>
      <c r="DY82">
        <f t="shared" si="271"/>
        <v>0.88555338097019332</v>
      </c>
      <c r="DZ82">
        <f t="shared" si="271"/>
        <v>0.87410811401997035</v>
      </c>
      <c r="EA82">
        <f t="shared" si="271"/>
        <v>0.78136209969167547</v>
      </c>
      <c r="EB82">
        <f t="shared" ref="EB82:GM82" si="272">(EB35+EB34)*(1/EB24)*EA53*100</f>
        <v>0.72767380720969177</v>
      </c>
      <c r="EC82">
        <f t="shared" si="272"/>
        <v>0.69253501347772439</v>
      </c>
      <c r="ED82">
        <f t="shared" si="272"/>
        <v>0.67037047220171997</v>
      </c>
      <c r="EE82">
        <f t="shared" si="272"/>
        <v>0.65299922750687189</v>
      </c>
      <c r="EF82">
        <f t="shared" si="272"/>
        <v>0.65245741457518258</v>
      </c>
      <c r="EG82">
        <f t="shared" si="272"/>
        <v>0.62104988827803154</v>
      </c>
      <c r="EH82">
        <f t="shared" si="272"/>
        <v>0.63183821527298178</v>
      </c>
      <c r="EI82">
        <f t="shared" si="272"/>
        <v>0.63005657420624706</v>
      </c>
      <c r="EJ82">
        <f t="shared" si="272"/>
        <v>0.63658989100167385</v>
      </c>
      <c r="EK82">
        <f t="shared" si="272"/>
        <v>0.66020085203779888</v>
      </c>
      <c r="EL82">
        <f t="shared" si="272"/>
        <v>0.65830624067980181</v>
      </c>
      <c r="EM82">
        <f t="shared" si="272"/>
        <v>0.67714034137952372</v>
      </c>
      <c r="EN82">
        <f t="shared" si="272"/>
        <v>0.66872109187200923</v>
      </c>
      <c r="EO82">
        <f t="shared" si="272"/>
        <v>0.64466923546304133</v>
      </c>
      <c r="EP82">
        <f t="shared" si="272"/>
        <v>0.63133920299148005</v>
      </c>
      <c r="EQ82">
        <f t="shared" si="272"/>
        <v>0.61533455853554397</v>
      </c>
      <c r="ER82">
        <f t="shared" si="272"/>
        <v>0.57819895627887197</v>
      </c>
      <c r="ES82">
        <f t="shared" si="272"/>
        <v>0.54968016625556915</v>
      </c>
      <c r="ET82">
        <f t="shared" si="272"/>
        <v>0.52874639831625281</v>
      </c>
      <c r="EU82">
        <f t="shared" si="272"/>
        <v>0.52466794793057636</v>
      </c>
      <c r="EV82">
        <f t="shared" si="272"/>
        <v>0.52186732800145375</v>
      </c>
      <c r="EW82">
        <f t="shared" si="272"/>
        <v>0.5177373046773116</v>
      </c>
      <c r="EX82">
        <f t="shared" si="272"/>
        <v>0.50981100090391018</v>
      </c>
      <c r="EY82">
        <f t="shared" si="272"/>
        <v>0.49879967507107253</v>
      </c>
      <c r="EZ82">
        <f t="shared" si="272"/>
        <v>0.49231510904447789</v>
      </c>
      <c r="FA82">
        <f t="shared" si="272"/>
        <v>0.48135277395262205</v>
      </c>
      <c r="FB82">
        <f t="shared" si="272"/>
        <v>0.44824574443742837</v>
      </c>
      <c r="FC82">
        <f t="shared" si="272"/>
        <v>0.39389315610580045</v>
      </c>
      <c r="FD82">
        <f t="shared" si="272"/>
        <v>0.35112474633337898</v>
      </c>
      <c r="FE82">
        <f t="shared" si="272"/>
        <v>0.29874055001909</v>
      </c>
      <c r="FF82">
        <f t="shared" si="272"/>
        <v>0.27219686233516477</v>
      </c>
      <c r="FG82">
        <f t="shared" si="272"/>
        <v>0.25467392053244092</v>
      </c>
      <c r="FH82">
        <f t="shared" si="272"/>
        <v>0.23242221228844512</v>
      </c>
      <c r="FI82">
        <f t="shared" si="272"/>
        <v>0.22764623844867207</v>
      </c>
      <c r="FJ82">
        <f t="shared" si="272"/>
        <v>0.22791151079343325</v>
      </c>
      <c r="FK82">
        <f t="shared" si="272"/>
        <v>0.23645970564675267</v>
      </c>
      <c r="FL82">
        <f t="shared" si="272"/>
        <v>0.26928249383455755</v>
      </c>
      <c r="FM82">
        <f t="shared" si="272"/>
        <v>0.27643409733874685</v>
      </c>
      <c r="FN82">
        <f t="shared" si="272"/>
        <v>0.28710142041812536</v>
      </c>
      <c r="FO82">
        <f t="shared" si="272"/>
        <v>0.29498264013381303</v>
      </c>
      <c r="FP82">
        <f t="shared" si="272"/>
        <v>0.3027886749311971</v>
      </c>
      <c r="FQ82">
        <f t="shared" si="272"/>
        <v>0.31896604289411279</v>
      </c>
      <c r="FR82">
        <f t="shared" si="272"/>
        <v>0.33513901243203492</v>
      </c>
      <c r="FS82">
        <f t="shared" si="272"/>
        <v>0.36132380418645355</v>
      </c>
      <c r="FT82">
        <f t="shared" si="272"/>
        <v>0.37411833355856638</v>
      </c>
      <c r="FU82">
        <f t="shared" si="272"/>
        <v>0.37267888110441205</v>
      </c>
      <c r="FV82">
        <f t="shared" si="272"/>
        <v>0.37719312662885873</v>
      </c>
      <c r="FW82">
        <f t="shared" si="272"/>
        <v>0.39153952571466683</v>
      </c>
      <c r="FX82">
        <f t="shared" si="272"/>
        <v>0.38876000308118014</v>
      </c>
      <c r="FY82">
        <f t="shared" si="272"/>
        <v>0.39223913095890123</v>
      </c>
      <c r="FZ82">
        <f t="shared" si="272"/>
        <v>0.4013985876303201</v>
      </c>
      <c r="GA82">
        <f t="shared" si="272"/>
        <v>0.4155816571403807</v>
      </c>
      <c r="GB82">
        <f t="shared" si="272"/>
        <v>0.42774928595739742</v>
      </c>
      <c r="GC82">
        <f t="shared" si="272"/>
        <v>0.43902843691524623</v>
      </c>
      <c r="GD82">
        <f t="shared" si="272"/>
        <v>0.43580003095366704</v>
      </c>
      <c r="GE82">
        <f t="shared" si="272"/>
        <v>0.44162932437193519</v>
      </c>
      <c r="GF82">
        <f t="shared" si="272"/>
        <v>0.43520923624008701</v>
      </c>
      <c r="GG82">
        <f t="shared" si="272"/>
        <v>0.41916590420629496</v>
      </c>
      <c r="GH82">
        <f t="shared" si="272"/>
        <v>0.4144767219077517</v>
      </c>
      <c r="GI82">
        <f t="shared" si="272"/>
        <v>0.40800287505312582</v>
      </c>
      <c r="GJ82">
        <f t="shared" si="272"/>
        <v>0.39983172061727934</v>
      </c>
      <c r="GK82">
        <f t="shared" si="272"/>
        <v>0.40926970266724882</v>
      </c>
      <c r="GL82">
        <f t="shared" si="272"/>
        <v>0.41617932989021467</v>
      </c>
      <c r="GM82">
        <f t="shared" si="272"/>
        <v>0.41620237122472142</v>
      </c>
      <c r="GN82">
        <f t="shared" ref="GN82:GV82" si="273">(GN35+GN34)*(1/GN24)*GM53*100</f>
        <v>0.44622722537644433</v>
      </c>
      <c r="GO82" t="e">
        <f t="shared" si="273"/>
        <v>#N/A</v>
      </c>
      <c r="GP82" t="e">
        <f t="shared" si="273"/>
        <v>#N/A</v>
      </c>
      <c r="GQ82" t="e">
        <f t="shared" si="273"/>
        <v>#N/A</v>
      </c>
      <c r="GR82" t="e">
        <f t="shared" si="273"/>
        <v>#N/A</v>
      </c>
      <c r="GS82" t="e">
        <f t="shared" si="273"/>
        <v>#N/A</v>
      </c>
      <c r="GT82" t="e">
        <f t="shared" si="273"/>
        <v>#N/A</v>
      </c>
      <c r="GU82" t="e">
        <f t="shared" si="273"/>
        <v>#N/A</v>
      </c>
      <c r="GV82" t="e">
        <f t="shared" si="273"/>
        <v>#N/A</v>
      </c>
    </row>
    <row r="83" spans="2:204" x14ac:dyDescent="0.25">
      <c r="B83" s="32"/>
    </row>
    <row r="84" spans="2:204" x14ac:dyDescent="0.25">
      <c r="B84" s="32" t="s">
        <v>629</v>
      </c>
      <c r="C84" t="e">
        <f>(SUM(C32:C35)*(1/C24))*C53</f>
        <v>#VALUE!</v>
      </c>
      <c r="D84" t="e">
        <f>(SUM(D32:D33)*(1/D22))*C53*(100)</f>
        <v>#VALUE!</v>
      </c>
      <c r="E84">
        <f t="shared" ref="E84:BP84" si="274">(SUM(E32:E33)*(1/E22))*D53*(100)</f>
        <v>0.36049884993492393</v>
      </c>
      <c r="F84">
        <f t="shared" si="274"/>
        <v>0.35670299194094041</v>
      </c>
      <c r="G84">
        <f t="shared" si="274"/>
        <v>0.34064246846513496</v>
      </c>
      <c r="H84">
        <f t="shared" si="274"/>
        <v>0.36204426078274221</v>
      </c>
      <c r="I84">
        <f t="shared" si="274"/>
        <v>0.34591366249703165</v>
      </c>
      <c r="J84">
        <f t="shared" si="274"/>
        <v>0.34100296424912369</v>
      </c>
      <c r="K84">
        <f t="shared" si="274"/>
        <v>0.34466775629872259</v>
      </c>
      <c r="L84">
        <f t="shared" si="274"/>
        <v>0.34868596115053985</v>
      </c>
      <c r="M84">
        <f t="shared" si="274"/>
        <v>0.34264113583579781</v>
      </c>
      <c r="N84">
        <f t="shared" si="274"/>
        <v>0.37737217956422436</v>
      </c>
      <c r="O84">
        <f t="shared" si="274"/>
        <v>0.38598579194941657</v>
      </c>
      <c r="P84">
        <f t="shared" si="274"/>
        <v>0.40329418603107803</v>
      </c>
      <c r="Q84">
        <f t="shared" si="274"/>
        <v>0.42360806392643102</v>
      </c>
      <c r="R84">
        <f t="shared" si="274"/>
        <v>0.44384501264940479</v>
      </c>
      <c r="S84">
        <f t="shared" si="274"/>
        <v>0.46657008311290527</v>
      </c>
      <c r="T84">
        <f t="shared" si="274"/>
        <v>0.50152277994069194</v>
      </c>
      <c r="U84">
        <f t="shared" si="274"/>
        <v>0.52829418804128336</v>
      </c>
      <c r="V84">
        <f t="shared" si="274"/>
        <v>0.55165169617738641</v>
      </c>
      <c r="W84">
        <f t="shared" si="274"/>
        <v>0.57290064389128903</v>
      </c>
      <c r="X84">
        <f t="shared" si="274"/>
        <v>0.5903729186811203</v>
      </c>
      <c r="Y84">
        <f t="shared" si="274"/>
        <v>0.55679885969689114</v>
      </c>
      <c r="Z84">
        <f t="shared" si="274"/>
        <v>0.5376475107812283</v>
      </c>
      <c r="AA84">
        <f t="shared" si="274"/>
        <v>0.52311619274639409</v>
      </c>
      <c r="AB84">
        <f t="shared" si="274"/>
        <v>0.49078308745789773</v>
      </c>
      <c r="AC84">
        <f t="shared" si="274"/>
        <v>0.48932573426170811</v>
      </c>
      <c r="AD84">
        <f t="shared" si="274"/>
        <v>0.48080654181465343</v>
      </c>
      <c r="AE84">
        <f t="shared" si="274"/>
        <v>0.47556640394213884</v>
      </c>
      <c r="AF84">
        <f t="shared" si="274"/>
        <v>0.481255497910834</v>
      </c>
      <c r="AG84">
        <f t="shared" si="274"/>
        <v>0.49052213532886479</v>
      </c>
      <c r="AH84">
        <f t="shared" si="274"/>
        <v>0.48808184995228521</v>
      </c>
      <c r="AI84">
        <f t="shared" si="274"/>
        <v>0.49282055476060238</v>
      </c>
      <c r="AJ84">
        <f t="shared" si="274"/>
        <v>0.48243294498480116</v>
      </c>
      <c r="AK84">
        <f t="shared" si="274"/>
        <v>0.51321087422151812</v>
      </c>
      <c r="AL84">
        <f t="shared" si="274"/>
        <v>0.50567547858560569</v>
      </c>
      <c r="AM84">
        <f t="shared" si="274"/>
        <v>0.49732902139237589</v>
      </c>
      <c r="AN84">
        <f t="shared" si="274"/>
        <v>0.48058973399037624</v>
      </c>
      <c r="AO84">
        <f t="shared" si="274"/>
        <v>0.47113618392472256</v>
      </c>
      <c r="AP84">
        <f t="shared" si="274"/>
        <v>0.44741593411226288</v>
      </c>
      <c r="AQ84">
        <f t="shared" si="274"/>
        <v>0.42608628528785342</v>
      </c>
      <c r="AR84">
        <f t="shared" si="274"/>
        <v>0.38725459124161932</v>
      </c>
      <c r="AS84">
        <f t="shared" si="274"/>
        <v>0.35771157869150988</v>
      </c>
      <c r="AT84">
        <f t="shared" si="274"/>
        <v>0.33306811965944638</v>
      </c>
      <c r="AU84">
        <f t="shared" si="274"/>
        <v>0.32979366441314933</v>
      </c>
      <c r="AV84">
        <f t="shared" si="274"/>
        <v>0.34781729640150888</v>
      </c>
      <c r="AW84">
        <f t="shared" si="274"/>
        <v>0.41358392829337681</v>
      </c>
      <c r="AX84">
        <f t="shared" si="274"/>
        <v>0.44289079189548081</v>
      </c>
      <c r="AY84">
        <f t="shared" si="274"/>
        <v>0.46928693454505377</v>
      </c>
      <c r="AZ84">
        <f t="shared" si="274"/>
        <v>0.53966737122761776</v>
      </c>
      <c r="BA84">
        <f t="shared" si="274"/>
        <v>0.56841263347124127</v>
      </c>
      <c r="BB84">
        <f t="shared" si="274"/>
        <v>0.59039058306139391</v>
      </c>
      <c r="BC84">
        <f t="shared" si="274"/>
        <v>0.58721608943180192</v>
      </c>
      <c r="BD84">
        <f t="shared" si="274"/>
        <v>0.55181432730494184</v>
      </c>
      <c r="BE84">
        <f t="shared" si="274"/>
        <v>0.52141643856952491</v>
      </c>
      <c r="BF84">
        <f t="shared" si="274"/>
        <v>0.51833335307812445</v>
      </c>
      <c r="BG84">
        <f t="shared" si="274"/>
        <v>0.52199598344271469</v>
      </c>
      <c r="BH84">
        <f t="shared" si="274"/>
        <v>0.52912135795612503</v>
      </c>
      <c r="BI84">
        <f t="shared" si="274"/>
        <v>0.54242144134849213</v>
      </c>
      <c r="BJ84">
        <f t="shared" si="274"/>
        <v>0.5530343648524999</v>
      </c>
      <c r="BK84">
        <f t="shared" si="274"/>
        <v>0.55910765851469846</v>
      </c>
      <c r="BL84">
        <f t="shared" si="274"/>
        <v>0.56332220239303754</v>
      </c>
      <c r="BM84">
        <f t="shared" si="274"/>
        <v>0.55991025533400074</v>
      </c>
      <c r="BN84">
        <f t="shared" si="274"/>
        <v>0.55798317666125397</v>
      </c>
      <c r="BO84">
        <f t="shared" si="274"/>
        <v>0.56270550117419826</v>
      </c>
      <c r="BP84">
        <f t="shared" si="274"/>
        <v>0.55081976042104852</v>
      </c>
      <c r="BQ84">
        <f t="shared" ref="BQ84:EB84" si="275">(SUM(BQ32:BQ33)*(1/BQ22))*BP53*(100)</f>
        <v>0.54056936063122174</v>
      </c>
      <c r="BR84">
        <f t="shared" si="275"/>
        <v>0.53024471131720574</v>
      </c>
      <c r="BS84">
        <f t="shared" si="275"/>
        <v>0.52663861755454044</v>
      </c>
      <c r="BT84">
        <f t="shared" si="275"/>
        <v>0.5128083943361782</v>
      </c>
      <c r="BU84">
        <f t="shared" si="275"/>
        <v>0.49857206588400249</v>
      </c>
      <c r="BV84">
        <f t="shared" si="275"/>
        <v>0.49130939673385082</v>
      </c>
      <c r="BW84">
        <f t="shared" si="275"/>
        <v>0.49257271938797692</v>
      </c>
      <c r="BX84">
        <f t="shared" si="275"/>
        <v>0.48343258221220803</v>
      </c>
      <c r="BY84">
        <f t="shared" si="275"/>
        <v>0.47474801743502321</v>
      </c>
      <c r="BZ84">
        <f t="shared" si="275"/>
        <v>0.46606300824837937</v>
      </c>
      <c r="CA84">
        <f t="shared" si="275"/>
        <v>0.47603236751929745</v>
      </c>
      <c r="CB84">
        <f t="shared" si="275"/>
        <v>0.46919065553499795</v>
      </c>
      <c r="CC84">
        <f t="shared" si="275"/>
        <v>0.46830812590019377</v>
      </c>
      <c r="CD84">
        <f t="shared" si="275"/>
        <v>0.46590611146521027</v>
      </c>
      <c r="CE84">
        <f t="shared" si="275"/>
        <v>0.46351666775146932</v>
      </c>
      <c r="CF84">
        <f t="shared" si="275"/>
        <v>0.4567508098167804</v>
      </c>
      <c r="CG84">
        <f t="shared" si="275"/>
        <v>0.44458870085744101</v>
      </c>
      <c r="CH84">
        <f t="shared" si="275"/>
        <v>0.44473926469665115</v>
      </c>
      <c r="CI84">
        <f t="shared" si="275"/>
        <v>0.44980891214051139</v>
      </c>
      <c r="CJ84">
        <f t="shared" si="275"/>
        <v>0.44163275080609549</v>
      </c>
      <c r="CK84">
        <f t="shared" si="275"/>
        <v>0.42668700344277782</v>
      </c>
      <c r="CL84">
        <f t="shared" si="275"/>
        <v>0.43198524815923078</v>
      </c>
      <c r="CM84">
        <f t="shared" si="275"/>
        <v>0.43078023446489339</v>
      </c>
      <c r="CN84">
        <f t="shared" si="275"/>
        <v>0.43348098897691145</v>
      </c>
      <c r="CO84">
        <f t="shared" si="275"/>
        <v>0.42762270197374919</v>
      </c>
      <c r="CP84">
        <f t="shared" si="275"/>
        <v>0.42050285373809126</v>
      </c>
      <c r="CQ84">
        <f t="shared" si="275"/>
        <v>0.42976864715499191</v>
      </c>
      <c r="CR84">
        <f t="shared" si="275"/>
        <v>0.43292928262506852</v>
      </c>
      <c r="CS84">
        <f t="shared" si="275"/>
        <v>0.43906104311890104</v>
      </c>
      <c r="CT84">
        <f t="shared" si="275"/>
        <v>0.43931608427117841</v>
      </c>
      <c r="CU84">
        <f t="shared" si="275"/>
        <v>0.44348080942647966</v>
      </c>
      <c r="CV84">
        <f t="shared" si="275"/>
        <v>0.44528282116211232</v>
      </c>
      <c r="CW84">
        <f t="shared" si="275"/>
        <v>0.44205004734009418</v>
      </c>
      <c r="CX84">
        <f t="shared" si="275"/>
        <v>0.44885680877040596</v>
      </c>
      <c r="CY84">
        <f t="shared" si="275"/>
        <v>0.46262259933094613</v>
      </c>
      <c r="CZ84">
        <f t="shared" si="275"/>
        <v>0.46198235553173478</v>
      </c>
      <c r="DA84">
        <f t="shared" si="275"/>
        <v>0.45495692769235907</v>
      </c>
      <c r="DB84">
        <f t="shared" si="275"/>
        <v>0.45532205716956969</v>
      </c>
      <c r="DC84">
        <f t="shared" si="275"/>
        <v>0.47694103746035982</v>
      </c>
      <c r="DD84">
        <f t="shared" si="275"/>
        <v>0.49775664411971343</v>
      </c>
      <c r="DE84">
        <f t="shared" si="275"/>
        <v>0.51099425975246371</v>
      </c>
      <c r="DF84">
        <f t="shared" si="275"/>
        <v>0.52672395163076891</v>
      </c>
      <c r="DG84">
        <f t="shared" si="275"/>
        <v>0.55580450985895224</v>
      </c>
      <c r="DH84">
        <f t="shared" si="275"/>
        <v>0.58763892540531748</v>
      </c>
      <c r="DI84">
        <f t="shared" si="275"/>
        <v>0.61130186796809627</v>
      </c>
      <c r="DJ84">
        <f t="shared" si="275"/>
        <v>0.62847223101576144</v>
      </c>
      <c r="DK84">
        <f t="shared" si="275"/>
        <v>0.647116815525694</v>
      </c>
      <c r="DL84">
        <f t="shared" si="275"/>
        <v>0.65327220291163735</v>
      </c>
      <c r="DM84">
        <f t="shared" si="275"/>
        <v>0.65762578453355858</v>
      </c>
      <c r="DN84">
        <f t="shared" si="275"/>
        <v>0.66354317586651734</v>
      </c>
      <c r="DO84">
        <f t="shared" si="275"/>
        <v>0.67408157724487228</v>
      </c>
      <c r="DP84">
        <f t="shared" si="275"/>
        <v>0.6617746867659251</v>
      </c>
      <c r="DQ84">
        <f t="shared" si="275"/>
        <v>0.67089553435735028</v>
      </c>
      <c r="DR84">
        <f t="shared" si="275"/>
        <v>0.66225887011077045</v>
      </c>
      <c r="DS84">
        <f t="shared" si="275"/>
        <v>0.65177151126874955</v>
      </c>
      <c r="DT84">
        <f t="shared" si="275"/>
        <v>0.65019930684553695</v>
      </c>
      <c r="DU84">
        <f t="shared" si="275"/>
        <v>0.64343308851580228</v>
      </c>
      <c r="DV84">
        <f t="shared" si="275"/>
        <v>0.62459218615500001</v>
      </c>
      <c r="DW84">
        <f t="shared" si="275"/>
        <v>0.62123762457739595</v>
      </c>
      <c r="DX84">
        <f t="shared" si="275"/>
        <v>0.5984639652748831</v>
      </c>
      <c r="DY84">
        <f t="shared" si="275"/>
        <v>0.56172529840021546</v>
      </c>
      <c r="DZ84">
        <f t="shared" si="275"/>
        <v>0.54748735870512066</v>
      </c>
      <c r="EA84">
        <f t="shared" si="275"/>
        <v>0.53181006111078077</v>
      </c>
      <c r="EB84">
        <f t="shared" si="275"/>
        <v>0.50470589052183501</v>
      </c>
      <c r="EC84">
        <f t="shared" ref="EC84:GN84" si="276">(SUM(EC32:EC33)*(1/EC22))*EB53*(100)</f>
        <v>0.47983312801254085</v>
      </c>
      <c r="ED84">
        <f t="shared" si="276"/>
        <v>0.46496982853367513</v>
      </c>
      <c r="EE84">
        <f t="shared" si="276"/>
        <v>0.45511738609875635</v>
      </c>
      <c r="EF84">
        <f t="shared" si="276"/>
        <v>0.45791887848571677</v>
      </c>
      <c r="EG84">
        <f t="shared" si="276"/>
        <v>0.44813677497312615</v>
      </c>
      <c r="EH84">
        <f t="shared" si="276"/>
        <v>0.44208597093413576</v>
      </c>
      <c r="EI84">
        <f t="shared" si="276"/>
        <v>0.44465480339158497</v>
      </c>
      <c r="EJ84">
        <f t="shared" si="276"/>
        <v>0.44784101327064046</v>
      </c>
      <c r="EK84">
        <f t="shared" si="276"/>
        <v>0.45438134093593763</v>
      </c>
      <c r="EL84">
        <f t="shared" si="276"/>
        <v>0.44941509754584019</v>
      </c>
      <c r="EM84">
        <f t="shared" si="276"/>
        <v>0.44962517218939413</v>
      </c>
      <c r="EN84">
        <f t="shared" si="276"/>
        <v>0.44255217175665496</v>
      </c>
      <c r="EO84">
        <f t="shared" si="276"/>
        <v>0.42203595534035598</v>
      </c>
      <c r="EP84">
        <f t="shared" si="276"/>
        <v>0.40742168953598401</v>
      </c>
      <c r="EQ84">
        <f t="shared" si="276"/>
        <v>0.399594924786004</v>
      </c>
      <c r="ER84">
        <f t="shared" si="276"/>
        <v>0.37296930116269328</v>
      </c>
      <c r="ES84">
        <f t="shared" si="276"/>
        <v>0.35451758593851007</v>
      </c>
      <c r="ET84">
        <f t="shared" si="276"/>
        <v>0.34149228351314082</v>
      </c>
      <c r="EU84">
        <f t="shared" si="276"/>
        <v>0.34266636619381741</v>
      </c>
      <c r="EV84">
        <f t="shared" si="276"/>
        <v>0.3386389342655507</v>
      </c>
      <c r="EW84">
        <f t="shared" si="276"/>
        <v>0.34194852937592951</v>
      </c>
      <c r="EX84">
        <f t="shared" si="276"/>
        <v>0.33922793966411602</v>
      </c>
      <c r="EY84">
        <f t="shared" si="276"/>
        <v>0.33997155363493725</v>
      </c>
      <c r="EZ84">
        <f t="shared" si="276"/>
        <v>0.39900012040558436</v>
      </c>
      <c r="FA84">
        <f t="shared" si="276"/>
        <v>0.35555097547511133</v>
      </c>
      <c r="FB84">
        <f t="shared" si="276"/>
        <v>0.34752437221135585</v>
      </c>
      <c r="FC84">
        <f t="shared" si="276"/>
        <v>0.34963108651607427</v>
      </c>
      <c r="FD84">
        <f t="shared" si="276"/>
        <v>0.33767821345027987</v>
      </c>
      <c r="FE84">
        <f t="shared" si="276"/>
        <v>0.28398927432838761</v>
      </c>
      <c r="FF84">
        <f t="shared" si="276"/>
        <v>0.25944910300062451</v>
      </c>
      <c r="FG84">
        <f t="shared" si="276"/>
        <v>0.24900163012302182</v>
      </c>
      <c r="FH84">
        <f t="shared" si="276"/>
        <v>0.22516865501340821</v>
      </c>
      <c r="FI84">
        <f t="shared" si="276"/>
        <v>0.21968898197620104</v>
      </c>
      <c r="FJ84">
        <f t="shared" si="276"/>
        <v>0.21741212208703972</v>
      </c>
      <c r="FK84">
        <f t="shared" si="276"/>
        <v>0.22018890373718039</v>
      </c>
      <c r="FL84">
        <f t="shared" si="276"/>
        <v>0.24789541314041968</v>
      </c>
      <c r="FM84">
        <f t="shared" si="276"/>
        <v>0.25186000701884986</v>
      </c>
      <c r="FN84">
        <f t="shared" si="276"/>
        <v>0.26128678372136876</v>
      </c>
      <c r="FO84">
        <f t="shared" si="276"/>
        <v>0.26465701367660427</v>
      </c>
      <c r="FP84">
        <f t="shared" si="276"/>
        <v>0.27216235645231951</v>
      </c>
      <c r="FQ84">
        <f t="shared" si="276"/>
        <v>0.2850545335051341</v>
      </c>
      <c r="FR84">
        <f t="shared" si="276"/>
        <v>0.29284115697953428</v>
      </c>
      <c r="FS84">
        <f t="shared" si="276"/>
        <v>0.30025633287125986</v>
      </c>
      <c r="FT84">
        <f t="shared" si="276"/>
        <v>0.31050089405974496</v>
      </c>
      <c r="FU84">
        <f t="shared" si="276"/>
        <v>0.31235085485501596</v>
      </c>
      <c r="FV84">
        <f t="shared" si="276"/>
        <v>0.31458369522974255</v>
      </c>
      <c r="FW84">
        <f t="shared" si="276"/>
        <v>0.31926117091662859</v>
      </c>
      <c r="FX84">
        <f t="shared" si="276"/>
        <v>0.32074279745079465</v>
      </c>
      <c r="FY84">
        <f t="shared" si="276"/>
        <v>0.32695428102245633</v>
      </c>
      <c r="FZ84">
        <f t="shared" si="276"/>
        <v>0.33171365216476945</v>
      </c>
      <c r="GA84">
        <f t="shared" si="276"/>
        <v>0.3432303030284678</v>
      </c>
      <c r="GB84">
        <f t="shared" si="276"/>
        <v>0.35354857775610116</v>
      </c>
      <c r="GC84">
        <f t="shared" si="276"/>
        <v>0.36440916240591659</v>
      </c>
      <c r="GD84">
        <f t="shared" si="276"/>
        <v>0.36783441054684179</v>
      </c>
      <c r="GE84">
        <f t="shared" si="276"/>
        <v>0.37013495292984777</v>
      </c>
      <c r="GF84">
        <f t="shared" si="276"/>
        <v>0.36409162606072187</v>
      </c>
      <c r="GG84">
        <f t="shared" si="276"/>
        <v>0.34577220972640055</v>
      </c>
      <c r="GH84">
        <f t="shared" si="276"/>
        <v>0.3415639630751563</v>
      </c>
      <c r="GI84">
        <f t="shared" si="276"/>
        <v>0.34067216488232444</v>
      </c>
      <c r="GJ84">
        <f t="shared" si="276"/>
        <v>0.3323699135015587</v>
      </c>
      <c r="GK84">
        <f t="shared" si="276"/>
        <v>0.3394201100182449</v>
      </c>
      <c r="GL84">
        <f t="shared" si="276"/>
        <v>0.34370148603208694</v>
      </c>
      <c r="GM84">
        <f t="shared" si="276"/>
        <v>0.35889492810494228</v>
      </c>
      <c r="GN84">
        <f t="shared" si="276"/>
        <v>0.38533734666652109</v>
      </c>
      <c r="GO84" t="e">
        <f t="shared" ref="GO84:GV84" si="277">(SUM(GO32:GO33)*(1/GO22))*GN53*(100)</f>
        <v>#N/A</v>
      </c>
      <c r="GP84" t="e">
        <f t="shared" si="277"/>
        <v>#N/A</v>
      </c>
      <c r="GQ84" t="e">
        <f t="shared" si="277"/>
        <v>#N/A</v>
      </c>
      <c r="GR84" t="e">
        <f t="shared" si="277"/>
        <v>#N/A</v>
      </c>
      <c r="GS84" t="e">
        <f t="shared" si="277"/>
        <v>#N/A</v>
      </c>
      <c r="GT84" t="e">
        <f t="shared" si="277"/>
        <v>#N/A</v>
      </c>
      <c r="GU84" t="e">
        <f t="shared" si="277"/>
        <v>#N/A</v>
      </c>
      <c r="GV84" t="e">
        <f t="shared" si="277"/>
        <v>#N/A</v>
      </c>
    </row>
    <row r="85" spans="2:204" x14ac:dyDescent="0.25">
      <c r="B85" s="32" t="s">
        <v>631</v>
      </c>
      <c r="C85" t="e">
        <f ca="1">C84+C58</f>
        <v>#VALUE!</v>
      </c>
      <c r="D85" t="e">
        <f t="shared" ref="D85:I85" ca="1" si="278">D84+D58</f>
        <v>#VALUE!</v>
      </c>
      <c r="E85" t="e">
        <f t="shared" ca="1" si="278"/>
        <v>#VALUE!</v>
      </c>
      <c r="F85" t="e">
        <f t="shared" ca="1" si="278"/>
        <v>#VALUE!</v>
      </c>
      <c r="G85" t="e">
        <f t="shared" ca="1" si="278"/>
        <v>#VALUE!</v>
      </c>
      <c r="H85" t="e">
        <f t="shared" ca="1" si="278"/>
        <v>#VALUE!</v>
      </c>
      <c r="I85" t="e">
        <f t="shared" ca="1" si="278"/>
        <v>#VALUE!</v>
      </c>
      <c r="J85" t="e">
        <f ca="1">J84+J58</f>
        <v>#VALUE!</v>
      </c>
      <c r="K85" t="e">
        <f ca="1">K84+K58</f>
        <v>#VALUE!</v>
      </c>
      <c r="L85" t="e">
        <f ca="1">L84+L58</f>
        <v>#VALUE!</v>
      </c>
      <c r="M85" t="e">
        <f ca="1">M84+M58</f>
        <v>#VALUE!</v>
      </c>
      <c r="N85" t="e">
        <f ca="1">N84+N58</f>
        <v>#VALUE!</v>
      </c>
      <c r="O85">
        <f ca="1">O84+O58</f>
        <v>0.4187826520764143</v>
      </c>
      <c r="P85">
        <f ca="1">P84+P58</f>
        <v>0.25602281517653824</v>
      </c>
      <c r="Q85">
        <f ca="1">Q84+Q58</f>
        <v>0.47794440654554371</v>
      </c>
      <c r="R85">
        <f ca="1">R84+R58</f>
        <v>-9.6838554065401983E-2</v>
      </c>
      <c r="S85">
        <f ca="1">S84+S58</f>
        <v>0.38532091909199528</v>
      </c>
      <c r="T85">
        <f ca="1">T84+T58</f>
        <v>0.92138168649785734</v>
      </c>
      <c r="U85">
        <f ca="1">U84+U58</f>
        <v>1.0541632962563021</v>
      </c>
      <c r="V85">
        <f ca="1">V84+V58</f>
        <v>0.90733628603728911</v>
      </c>
      <c r="W85">
        <f ca="1">W84+W58</f>
        <v>2.0147712428460589</v>
      </c>
      <c r="X85">
        <f ca="1">X84+X58</f>
        <v>3.4117636018457782</v>
      </c>
      <c r="Y85">
        <f ca="1">Y84+Y58</f>
        <v>2.1935270652747869</v>
      </c>
      <c r="Z85">
        <f ca="1">Z84+Z58</f>
        <v>1.2198019322593605</v>
      </c>
      <c r="AA85">
        <f ca="1">AA84+AA58</f>
        <v>1.2505120445459952</v>
      </c>
      <c r="AB85">
        <f ca="1">AB84+AB58</f>
        <v>0.14441299236935551</v>
      </c>
      <c r="AC85">
        <f ca="1">AC84+AC58</f>
        <v>0.48382434817584075</v>
      </c>
      <c r="AD85">
        <f ca="1">AD84+AD58</f>
        <v>0.45948430826289616</v>
      </c>
      <c r="AE85">
        <f ca="1">AE84+AE58</f>
        <v>0.19140377079705917</v>
      </c>
      <c r="AF85">
        <f ca="1">AF84+AF58</f>
        <v>-0.33660236069016014</v>
      </c>
      <c r="AG85">
        <f ca="1">AG84+AG58</f>
        <v>9.3490562304910929E-2</v>
      </c>
      <c r="AH85">
        <f ca="1">AH84+AH58</f>
        <v>0.1045023640804133</v>
      </c>
      <c r="AI85">
        <f ca="1">AI84+AI58</f>
        <v>-4.2439639652295913E-2</v>
      </c>
      <c r="AJ85">
        <f ca="1">AJ84+AJ58</f>
        <v>0.18078573740828452</v>
      </c>
      <c r="AK85">
        <f ca="1">AK84+AK58</f>
        <v>-2.3471954510093318E-2</v>
      </c>
      <c r="AL85">
        <f ca="1">AL84+AL58</f>
        <v>4.6203648549227594E-2</v>
      </c>
      <c r="AM85">
        <f ca="1">AM84+AM58</f>
        <v>9.1450986990688155E-2</v>
      </c>
      <c r="AN85">
        <f ca="1">AN84+AN58</f>
        <v>0.29597048568306727</v>
      </c>
      <c r="AO85">
        <f ca="1">AO84+AO58</f>
        <v>0.59416884645606249</v>
      </c>
      <c r="AP85">
        <f ca="1">AP84+AP58</f>
        <v>0.47460105345338777</v>
      </c>
      <c r="AQ85">
        <f ca="1">AQ84+AQ58</f>
        <v>0.80521775477351754</v>
      </c>
      <c r="AR85">
        <f ca="1">AR84+AR58</f>
        <v>0.38001199940662084</v>
      </c>
      <c r="AS85">
        <f ca="1">AS84+AS58</f>
        <v>1.3877321931364617</v>
      </c>
      <c r="AT85">
        <f ca="1">AT84+AT58</f>
        <v>1.1244499764135816</v>
      </c>
      <c r="AU85">
        <f ca="1">AU84+AU58</f>
        <v>0.29749644951679355</v>
      </c>
      <c r="AV85">
        <f ca="1">AV84+AV58</f>
        <v>0.13821821553069388</v>
      </c>
      <c r="AW85">
        <f ca="1">AW84+AW58</f>
        <v>0.13458649274040496</v>
      </c>
      <c r="AX85">
        <f ca="1">AX84+AX58</f>
        <v>0.22182438301670984</v>
      </c>
      <c r="AY85">
        <f ca="1">AY84+AY58</f>
        <v>0.66319621058961054</v>
      </c>
      <c r="AZ85">
        <f ca="1">AZ84+AZ58</f>
        <v>0.68783138853729575</v>
      </c>
      <c r="BA85">
        <f ca="1">BA84+BA58</f>
        <v>1.0974117417694638</v>
      </c>
      <c r="BB85">
        <f ca="1">BB84+BB58</f>
        <v>1.7162232373954533</v>
      </c>
      <c r="BC85">
        <f ca="1">BC84+BC58</f>
        <v>1.6036895717200796</v>
      </c>
      <c r="BD85">
        <f ca="1">BD84+BD58</f>
        <v>1.4970785093808185</v>
      </c>
      <c r="BE85">
        <f ca="1">BE84+BE58</f>
        <v>1.150185400939572</v>
      </c>
      <c r="BF85">
        <f ca="1">BF84+BF58</f>
        <v>0.55184927084660385</v>
      </c>
      <c r="BG85">
        <f ca="1">BG84+BG58</f>
        <v>0.15269805735209763</v>
      </c>
      <c r="BH85">
        <f ca="1">BH84+BH58</f>
        <v>0.11159363378963977</v>
      </c>
      <c r="BI85">
        <f ca="1">BI84+BI58</f>
        <v>6.6067283554842593E-2</v>
      </c>
      <c r="BJ85">
        <f ca="1">BJ84+BJ58</f>
        <v>0.16928804895584887</v>
      </c>
      <c r="BK85">
        <f ca="1">BK84+BK58</f>
        <v>6.7340194592527325E-2</v>
      </c>
      <c r="BL85">
        <f ca="1">BL84+BL58</f>
        <v>0.50328717398903688</v>
      </c>
      <c r="BM85">
        <f ca="1">BM84+BM58</f>
        <v>0.54147905384345862</v>
      </c>
      <c r="BN85">
        <f ca="1">BN84+BN58</f>
        <v>-0.11554702227246039</v>
      </c>
      <c r="BO85">
        <f ca="1">BO84+BO58</f>
        <v>0.34536016649627116</v>
      </c>
      <c r="BP85">
        <f t="shared" ref="BP85:EA85" ca="1" si="279">BP84+BP58</f>
        <v>0.40960423136149426</v>
      </c>
      <c r="BQ85">
        <f t="shared" ca="1" si="279"/>
        <v>0.69381623776826096</v>
      </c>
      <c r="BR85">
        <f t="shared" ca="1" si="279"/>
        <v>0.3156172145975697</v>
      </c>
      <c r="BS85">
        <f t="shared" ca="1" si="279"/>
        <v>0.50662093590341994</v>
      </c>
      <c r="BT85">
        <f t="shared" ca="1" si="279"/>
        <v>-1.4058639868313128E-2</v>
      </c>
      <c r="BU85">
        <f t="shared" ca="1" si="279"/>
        <v>0.13611867092752533</v>
      </c>
      <c r="BV85">
        <f t="shared" ca="1" si="279"/>
        <v>0.10275830278497211</v>
      </c>
      <c r="BW85">
        <f t="shared" ca="1" si="279"/>
        <v>0.43857013715021498</v>
      </c>
      <c r="BX85">
        <f t="shared" ca="1" si="279"/>
        <v>0.30301821266023382</v>
      </c>
      <c r="BY85">
        <f t="shared" ca="1" si="279"/>
        <v>0.43880854773828465</v>
      </c>
      <c r="BZ85">
        <f t="shared" ca="1" si="279"/>
        <v>0.43544861160748116</v>
      </c>
      <c r="CA85">
        <f t="shared" ca="1" si="279"/>
        <v>0.12906690471670929</v>
      </c>
      <c r="CB85">
        <f t="shared" ca="1" si="279"/>
        <v>0.47560643496202709</v>
      </c>
      <c r="CC85">
        <f t="shared" ca="1" si="279"/>
        <v>0.521688523131006</v>
      </c>
      <c r="CD85">
        <f t="shared" ca="1" si="279"/>
        <v>0.6529186290439315</v>
      </c>
      <c r="CE85">
        <f t="shared" ca="1" si="279"/>
        <v>0.79502969879185548</v>
      </c>
      <c r="CF85">
        <f t="shared" ca="1" si="279"/>
        <v>0.56770084991052339</v>
      </c>
      <c r="CG85">
        <f t="shared" ca="1" si="279"/>
        <v>0.70662385129230265</v>
      </c>
      <c r="CH85">
        <f t="shared" ca="1" si="279"/>
        <v>0.6167770762552216</v>
      </c>
      <c r="CI85">
        <f t="shared" ca="1" si="279"/>
        <v>0.90796864561111512</v>
      </c>
      <c r="CJ85">
        <f t="shared" ca="1" si="279"/>
        <v>1.3278808604324903</v>
      </c>
      <c r="CK85">
        <f t="shared" ca="1" si="279"/>
        <v>1.1456990438599224</v>
      </c>
      <c r="CL85">
        <f t="shared" ca="1" si="279"/>
        <v>1.1087353009509044</v>
      </c>
      <c r="CM85">
        <f t="shared" ca="1" si="279"/>
        <v>1.6520018892777346</v>
      </c>
      <c r="CN85">
        <f t="shared" ca="1" si="279"/>
        <v>1.2297881917086295</v>
      </c>
      <c r="CO85">
        <f t="shared" ca="1" si="279"/>
        <v>1.2918358046469109</v>
      </c>
      <c r="CP85">
        <f t="shared" ca="1" si="279"/>
        <v>0.94912927156768034</v>
      </c>
      <c r="CQ85">
        <f t="shared" ca="1" si="279"/>
        <v>0.72738554310519887</v>
      </c>
      <c r="CR85">
        <f t="shared" ca="1" si="279"/>
        <v>0.5476700708590978</v>
      </c>
      <c r="CS85">
        <f t="shared" ca="1" si="279"/>
        <v>0.4686968070911362</v>
      </c>
      <c r="CT85">
        <f t="shared" ca="1" si="279"/>
        <v>0.35936311506393398</v>
      </c>
      <c r="CU85">
        <f t="shared" ca="1" si="279"/>
        <v>0.29063804552691813</v>
      </c>
      <c r="CV85">
        <f t="shared" ca="1" si="279"/>
        <v>0.17336170719898242</v>
      </c>
      <c r="CW85">
        <f t="shared" ca="1" si="279"/>
        <v>0.12120753927795852</v>
      </c>
      <c r="CX85">
        <f t="shared" ca="1" si="279"/>
        <v>0.39077101789387397</v>
      </c>
      <c r="CY85">
        <f t="shared" ca="1" si="279"/>
        <v>0.26101356145627413</v>
      </c>
      <c r="CZ85">
        <f t="shared" ca="1" si="279"/>
        <v>0.45276754781145095</v>
      </c>
      <c r="DA85">
        <f t="shared" ca="1" si="279"/>
        <v>0.49250712241489009</v>
      </c>
      <c r="DB85">
        <f t="shared" ca="1" si="279"/>
        <v>0.20844378506057473</v>
      </c>
      <c r="DC85">
        <f t="shared" ca="1" si="279"/>
        <v>0.21547671382202876</v>
      </c>
      <c r="DD85">
        <f t="shared" ca="1" si="279"/>
        <v>0.32753933139603353</v>
      </c>
      <c r="DE85">
        <f t="shared" ca="1" si="279"/>
        <v>0.16695709485340665</v>
      </c>
      <c r="DF85">
        <f t="shared" ca="1" si="279"/>
        <v>0.39849344650233187</v>
      </c>
      <c r="DG85">
        <f t="shared" ca="1" si="279"/>
        <v>0.14882090202385273</v>
      </c>
      <c r="DH85">
        <f t="shared" ca="1" si="279"/>
        <v>-0.15013860087462128</v>
      </c>
      <c r="DI85">
        <f t="shared" ca="1" si="279"/>
        <v>0.18648286240798073</v>
      </c>
      <c r="DJ85">
        <f t="shared" ca="1" si="279"/>
        <v>0.12737115192905191</v>
      </c>
      <c r="DK85">
        <f t="shared" ca="1" si="279"/>
        <v>-2.8148708364751251E-2</v>
      </c>
      <c r="DL85">
        <f t="shared" ca="1" si="279"/>
        <v>0.25251650376627599</v>
      </c>
      <c r="DM85">
        <f t="shared" ca="1" si="279"/>
        <v>0.12420073683993693</v>
      </c>
      <c r="DN85">
        <f t="shared" ca="1" si="279"/>
        <v>0.20091670806998962</v>
      </c>
      <c r="DO85">
        <f t="shared" ca="1" si="279"/>
        <v>0.27684116072916681</v>
      </c>
      <c r="DP85">
        <f t="shared" ca="1" si="279"/>
        <v>0.47993135735555043</v>
      </c>
      <c r="DQ85">
        <f t="shared" ca="1" si="279"/>
        <v>0.4579748534384398</v>
      </c>
      <c r="DR85">
        <f t="shared" ca="1" si="279"/>
        <v>0.45940632945355797</v>
      </c>
      <c r="DS85">
        <f t="shared" ca="1" si="279"/>
        <v>0.30329140373690222</v>
      </c>
      <c r="DT85">
        <f t="shared" ca="1" si="279"/>
        <v>0.39201908657710671</v>
      </c>
      <c r="DU85">
        <f t="shared" ca="1" si="279"/>
        <v>0.60248992444292704</v>
      </c>
      <c r="DV85">
        <f t="shared" ca="1" si="279"/>
        <v>0.61551691515063878</v>
      </c>
      <c r="DW85">
        <f t="shared" ca="1" si="279"/>
        <v>0.66511698084966764</v>
      </c>
      <c r="DX85">
        <f t="shared" ca="1" si="279"/>
        <v>0.68319107239519961</v>
      </c>
      <c r="DY85">
        <f t="shared" ca="1" si="279"/>
        <v>1.5910486956537426</v>
      </c>
      <c r="DZ85">
        <f t="shared" ca="1" si="279"/>
        <v>1.762306635513367</v>
      </c>
      <c r="EA85">
        <f t="shared" ca="1" si="279"/>
        <v>1.7048522061456162</v>
      </c>
      <c r="EB85">
        <f t="shared" ref="EB85:GM85" ca="1" si="280">EB84+EB58</f>
        <v>2.1612652632700207</v>
      </c>
      <c r="EC85">
        <f t="shared" ca="1" si="280"/>
        <v>1.8872596935169184</v>
      </c>
      <c r="ED85">
        <f t="shared" ca="1" si="280"/>
        <v>1.5790490437115545</v>
      </c>
      <c r="EE85">
        <f t="shared" ca="1" si="280"/>
        <v>1.6321483895315363</v>
      </c>
      <c r="EF85">
        <f t="shared" ca="1" si="280"/>
        <v>1.5154332507264034</v>
      </c>
      <c r="EG85">
        <f t="shared" ca="1" si="280"/>
        <v>1.4656671523925202</v>
      </c>
      <c r="EH85">
        <f t="shared" ca="1" si="280"/>
        <v>1.1073901477638117</v>
      </c>
      <c r="EI85">
        <f t="shared" ca="1" si="280"/>
        <v>0.78149863739411574</v>
      </c>
      <c r="EJ85">
        <f t="shared" ca="1" si="280"/>
        <v>0.71311408247640329</v>
      </c>
      <c r="EK85">
        <f t="shared" ca="1" si="280"/>
        <v>0.45333633752347047</v>
      </c>
      <c r="EL85">
        <f t="shared" ca="1" si="280"/>
        <v>0.44341311798417754</v>
      </c>
      <c r="EM85">
        <f t="shared" ca="1" si="280"/>
        <v>-5.0269414752842523E-2</v>
      </c>
      <c r="EN85">
        <f t="shared" ca="1" si="280"/>
        <v>-6.6344526335372356E-3</v>
      </c>
      <c r="EO85">
        <f t="shared" ca="1" si="280"/>
        <v>-2.7547578300052278E-4</v>
      </c>
      <c r="EP85">
        <f t="shared" ca="1" si="280"/>
        <v>-0.1148931404803718</v>
      </c>
      <c r="EQ85">
        <f t="shared" ca="1" si="280"/>
        <v>-0.1260734367253783</v>
      </c>
      <c r="ER85">
        <f t="shared" ca="1" si="280"/>
        <v>-0.20547107321300867</v>
      </c>
      <c r="ES85">
        <f t="shared" ca="1" si="280"/>
        <v>6.5491736510778331E-2</v>
      </c>
      <c r="ET85">
        <f t="shared" ca="1" si="280"/>
        <v>-3.9969427706195826E-2</v>
      </c>
      <c r="EU85">
        <f t="shared" ca="1" si="280"/>
        <v>7.2773000240191732E-2</v>
      </c>
      <c r="EV85">
        <f t="shared" ca="1" si="280"/>
        <v>-1.810211588748839E-2</v>
      </c>
      <c r="EW85">
        <f t="shared" ca="1" si="280"/>
        <v>0.25509721646322614</v>
      </c>
      <c r="EX85">
        <f t="shared" ca="1" si="280"/>
        <v>0.45322390673341922</v>
      </c>
      <c r="EY85">
        <f t="shared" ca="1" si="280"/>
        <v>0.38195717770508519</v>
      </c>
      <c r="EZ85">
        <f t="shared" ca="1" si="280"/>
        <v>2.5388286861948961</v>
      </c>
      <c r="FA85">
        <f t="shared" ca="1" si="280"/>
        <v>1.2510030250191708</v>
      </c>
      <c r="FB85">
        <f t="shared" ca="1" si="280"/>
        <v>1.1056240246706825</v>
      </c>
      <c r="FC85">
        <f t="shared" ca="1" si="280"/>
        <v>2.7983011172266661</v>
      </c>
      <c r="FD85">
        <f t="shared" ca="1" si="280"/>
        <v>1.8614454717007967</v>
      </c>
      <c r="FE85">
        <f t="shared" ca="1" si="280"/>
        <v>2.7587024616685456</v>
      </c>
      <c r="FF85">
        <f t="shared" ca="1" si="280"/>
        <v>2.5660391173423633</v>
      </c>
      <c r="FG85">
        <f t="shared" ca="1" si="280"/>
        <v>2.4812296150494713</v>
      </c>
      <c r="FH85">
        <f t="shared" ca="1" si="280"/>
        <v>1.575557301977778</v>
      </c>
      <c r="FI85">
        <f t="shared" ca="1" si="280"/>
        <v>1.5205019593493527</v>
      </c>
      <c r="FJ85">
        <f t="shared" ca="1" si="280"/>
        <v>1.2843251439663992</v>
      </c>
      <c r="FK85">
        <f t="shared" ca="1" si="280"/>
        <v>-1.3863893314722903E-2</v>
      </c>
      <c r="FL85">
        <f t="shared" ca="1" si="280"/>
        <v>-0.18952621561656396</v>
      </c>
      <c r="FM85">
        <f t="shared" ca="1" si="280"/>
        <v>-0.31559344605689749</v>
      </c>
      <c r="FN85">
        <f t="shared" ca="1" si="280"/>
        <v>-0.35346623295560825</v>
      </c>
      <c r="FO85">
        <f t="shared" ca="1" si="280"/>
        <v>-0.44531814678445497</v>
      </c>
      <c r="FP85">
        <f t="shared" ca="1" si="280"/>
        <v>-0.28651439939922047</v>
      </c>
      <c r="FQ85">
        <f t="shared" ca="1" si="280"/>
        <v>-0.14777302030226525</v>
      </c>
      <c r="FR85">
        <f t="shared" ca="1" si="280"/>
        <v>-0.24979569303054516</v>
      </c>
      <c r="FS85">
        <f t="shared" ca="1" si="280"/>
        <v>-0.57245882866349596</v>
      </c>
      <c r="FT85">
        <f t="shared" ca="1" si="280"/>
        <v>-0.56299514218093338</v>
      </c>
      <c r="FU85">
        <f t="shared" ca="1" si="280"/>
        <v>-0.10779214749579907</v>
      </c>
      <c r="FV85">
        <f t="shared" ca="1" si="280"/>
        <v>-0.18283506479924144</v>
      </c>
      <c r="FW85">
        <f t="shared" ca="1" si="280"/>
        <v>-0.35188424454168549</v>
      </c>
      <c r="FX85">
        <f t="shared" ca="1" si="280"/>
        <v>-0.10164184132927923</v>
      </c>
      <c r="FY85">
        <f t="shared" ca="1" si="280"/>
        <v>2.3125942698478674E-2</v>
      </c>
      <c r="FZ85">
        <f t="shared" ca="1" si="280"/>
        <v>0.14235756806687</v>
      </c>
      <c r="GA85">
        <f t="shared" ca="1" si="280"/>
        <v>0.3442755808571929</v>
      </c>
      <c r="GB85">
        <f t="shared" ca="1" si="280"/>
        <v>0.33979577189028809</v>
      </c>
      <c r="GC85">
        <f t="shared" ca="1" si="280"/>
        <v>0.30765993522518831</v>
      </c>
      <c r="GD85">
        <f t="shared" ca="1" si="280"/>
        <v>0.35172171018700504</v>
      </c>
      <c r="GE85">
        <f t="shared" ca="1" si="280"/>
        <v>0.43948027866588846</v>
      </c>
      <c r="GF85">
        <f t="shared" ca="1" si="280"/>
        <v>0.40403958711206844</v>
      </c>
      <c r="GG85">
        <f t="shared" ca="1" si="280"/>
        <v>0.26772100444923841</v>
      </c>
      <c r="GH85">
        <f t="shared" ca="1" si="280"/>
        <v>0.33222081722025176</v>
      </c>
      <c r="GI85">
        <f t="shared" ca="1" si="280"/>
        <v>0.4236833604329448</v>
      </c>
      <c r="GJ85">
        <f t="shared" ca="1" si="280"/>
        <v>0.41175966533051356</v>
      </c>
      <c r="GK85">
        <f t="shared" ca="1" si="280"/>
        <v>0.38918444953981668</v>
      </c>
      <c r="GL85">
        <f t="shared" ca="1" si="280"/>
        <v>0.38305035808863336</v>
      </c>
      <c r="GM85">
        <f t="shared" ca="1" si="280"/>
        <v>0.51108793843381262</v>
      </c>
      <c r="GN85">
        <f t="shared" ref="GN85:GV85" ca="1" si="281">GN84+GN58</f>
        <v>0.66889087699547256</v>
      </c>
      <c r="GO85" t="e">
        <f t="shared" ca="1" si="281"/>
        <v>#N/A</v>
      </c>
      <c r="GP85" t="e">
        <f t="shared" ca="1" si="281"/>
        <v>#N/A</v>
      </c>
      <c r="GQ85" t="e">
        <f t="shared" ca="1" si="281"/>
        <v>#N/A</v>
      </c>
      <c r="GR85" t="e">
        <f t="shared" ca="1" si="281"/>
        <v>#N/A</v>
      </c>
      <c r="GS85" t="e">
        <f t="shared" ca="1" si="281"/>
        <v>#N/A</v>
      </c>
      <c r="GT85" t="e">
        <f t="shared" ca="1" si="281"/>
        <v>#N/A</v>
      </c>
      <c r="GU85" t="e">
        <f t="shared" ca="1" si="281"/>
        <v>#N/A</v>
      </c>
      <c r="GV85" t="e">
        <f t="shared" ca="1" si="281"/>
        <v>#N/A</v>
      </c>
    </row>
    <row r="86" spans="2:204" x14ac:dyDescent="0.25">
      <c r="B86" s="32" t="s">
        <v>632</v>
      </c>
      <c r="C86" t="e">
        <f ca="1">C85+C82</f>
        <v>#VALUE!</v>
      </c>
      <c r="D86" t="e">
        <f t="shared" ref="D86:BO86" ca="1" si="282">D85+D82</f>
        <v>#VALUE!</v>
      </c>
      <c r="E86" t="e">
        <f t="shared" ca="1" si="282"/>
        <v>#VALUE!</v>
      </c>
      <c r="F86" t="e">
        <f t="shared" ca="1" si="282"/>
        <v>#VALUE!</v>
      </c>
      <c r="G86" t="e">
        <f t="shared" ca="1" si="282"/>
        <v>#VALUE!</v>
      </c>
      <c r="H86" t="e">
        <f t="shared" ca="1" si="282"/>
        <v>#VALUE!</v>
      </c>
      <c r="I86" t="e">
        <f t="shared" ca="1" si="282"/>
        <v>#VALUE!</v>
      </c>
      <c r="J86" t="e">
        <f t="shared" ca="1" si="282"/>
        <v>#VALUE!</v>
      </c>
      <c r="K86" t="e">
        <f t="shared" ca="1" si="282"/>
        <v>#VALUE!</v>
      </c>
      <c r="L86" t="e">
        <f t="shared" ca="1" si="282"/>
        <v>#VALUE!</v>
      </c>
      <c r="M86" t="e">
        <f t="shared" ca="1" si="282"/>
        <v>#VALUE!</v>
      </c>
      <c r="N86" t="e">
        <f t="shared" ca="1" si="282"/>
        <v>#VALUE!</v>
      </c>
      <c r="O86">
        <f t="shared" ca="1" si="282"/>
        <v>1.2011237733800604</v>
      </c>
      <c r="P86">
        <f t="shared" ca="1" si="282"/>
        <v>1.0623611291946466</v>
      </c>
      <c r="Q86">
        <f t="shared" ca="1" si="282"/>
        <v>1.3328642450044053</v>
      </c>
      <c r="R86">
        <f t="shared" ca="1" si="282"/>
        <v>0.78869412227303515</v>
      </c>
      <c r="S86">
        <f t="shared" ca="1" si="282"/>
        <v>1.3018242947303484</v>
      </c>
      <c r="T86">
        <f t="shared" ca="1" si="282"/>
        <v>1.88055294823123</v>
      </c>
      <c r="U86">
        <f t="shared" ca="1" si="282"/>
        <v>2.0606746695333475</v>
      </c>
      <c r="V86">
        <f t="shared" ca="1" si="282"/>
        <v>1.8850602954397275</v>
      </c>
      <c r="W86">
        <f t="shared" ca="1" si="282"/>
        <v>2.9638992137199449</v>
      </c>
      <c r="X86">
        <f t="shared" ca="1" si="282"/>
        <v>4.2438839128101211</v>
      </c>
      <c r="Y86">
        <f t="shared" ca="1" si="282"/>
        <v>3.0628591617499765</v>
      </c>
      <c r="Z86">
        <f t="shared" ca="1" si="282"/>
        <v>2.0655305957257757</v>
      </c>
      <c r="AA86">
        <f t="shared" ca="1" si="282"/>
        <v>2.0858927542614216</v>
      </c>
      <c r="AB86">
        <f t="shared" ca="1" si="282"/>
        <v>0.95370652569355641</v>
      </c>
      <c r="AC86">
        <f t="shared" ca="1" si="282"/>
        <v>1.282861811258059</v>
      </c>
      <c r="AD86">
        <f t="shared" ca="1" si="282"/>
        <v>1.2535979421346772</v>
      </c>
      <c r="AE86">
        <f t="shared" ca="1" si="282"/>
        <v>0.99766783908123191</v>
      </c>
      <c r="AF86">
        <f t="shared" ca="1" si="282"/>
        <v>0.49558714664730485</v>
      </c>
      <c r="AG86">
        <f t="shared" ca="1" si="282"/>
        <v>0.93129295243117138</v>
      </c>
      <c r="AH86">
        <f t="shared" ca="1" si="282"/>
        <v>0.95696615111506134</v>
      </c>
      <c r="AI86">
        <f t="shared" ca="1" si="282"/>
        <v>0.81920045099131489</v>
      </c>
      <c r="AJ86">
        <f t="shared" ca="1" si="282"/>
        <v>1.0585012018459323</v>
      </c>
      <c r="AK86">
        <f t="shared" ca="1" si="282"/>
        <v>0.88988380341050044</v>
      </c>
      <c r="AL86">
        <f t="shared" ca="1" si="282"/>
        <v>0.96273793982575673</v>
      </c>
      <c r="AM86">
        <f t="shared" ca="1" si="282"/>
        <v>0.99329162424269213</v>
      </c>
      <c r="AN86">
        <f t="shared" ca="1" si="282"/>
        <v>1.1700148174400851</v>
      </c>
      <c r="AO86">
        <f t="shared" ca="1" si="282"/>
        <v>1.4210402411661758</v>
      </c>
      <c r="AP86">
        <f t="shared" ca="1" si="282"/>
        <v>1.2592980760835122</v>
      </c>
      <c r="AQ86">
        <f t="shared" ca="1" si="282"/>
        <v>1.538723267915904</v>
      </c>
      <c r="AR86">
        <f t="shared" ca="1" si="282"/>
        <v>1.027827682942648</v>
      </c>
      <c r="AS86">
        <f t="shared" ca="1" si="282"/>
        <v>1.9503938860775336</v>
      </c>
      <c r="AT86">
        <f t="shared" ca="1" si="282"/>
        <v>1.6646387201195716</v>
      </c>
      <c r="AU86">
        <f t="shared" ca="1" si="282"/>
        <v>0.84545608364179314</v>
      </c>
      <c r="AV86">
        <f t="shared" ca="1" si="282"/>
        <v>0.72031697024764707</v>
      </c>
      <c r="AW86">
        <f t="shared" ca="1" si="282"/>
        <v>0.79884197452124583</v>
      </c>
      <c r="AX86">
        <f t="shared" ca="1" si="282"/>
        <v>0.92122469719813682</v>
      </c>
      <c r="AY86">
        <f t="shared" ca="1" si="282"/>
        <v>1.4016858068132108</v>
      </c>
      <c r="AZ86">
        <f t="shared" ca="1" si="282"/>
        <v>1.5211266200909836</v>
      </c>
      <c r="BA86">
        <f t="shared" ca="1" si="282"/>
        <v>1.9411494708404118</v>
      </c>
      <c r="BB86">
        <f t="shared" ca="1" si="282"/>
        <v>2.5784355025740391</v>
      </c>
      <c r="BC86">
        <f t="shared" ca="1" si="282"/>
        <v>2.4617806211269935</v>
      </c>
      <c r="BD86">
        <f t="shared" ca="1" si="282"/>
        <v>2.3258801373880393</v>
      </c>
      <c r="BE86">
        <f t="shared" ca="1" si="282"/>
        <v>1.9493888369995822</v>
      </c>
      <c r="BF86">
        <f t="shared" ca="1" si="282"/>
        <v>1.3559212325885972</v>
      </c>
      <c r="BG86">
        <f t="shared" ca="1" si="282"/>
        <v>0.97936557808480962</v>
      </c>
      <c r="BH86">
        <f t="shared" ca="1" si="282"/>
        <v>0.95893316424226116</v>
      </c>
      <c r="BI86">
        <f t="shared" ca="1" si="282"/>
        <v>0.93753354302563352</v>
      </c>
      <c r="BJ86">
        <f t="shared" ca="1" si="282"/>
        <v>1.062533586692064</v>
      </c>
      <c r="BK86">
        <f t="shared" ca="1" si="282"/>
        <v>1.0024493198663937</v>
      </c>
      <c r="BL86">
        <f t="shared" ca="1" si="282"/>
        <v>1.4094853875467175</v>
      </c>
      <c r="BM86">
        <f t="shared" ca="1" si="282"/>
        <v>1.4793862668240014</v>
      </c>
      <c r="BN86">
        <f t="shared" ca="1" si="282"/>
        <v>0.82127940474373973</v>
      </c>
      <c r="BO86">
        <f t="shared" ca="1" si="282"/>
        <v>1.2751533155233508</v>
      </c>
      <c r="BP86">
        <f t="shared" ref="BP86:EA86" ca="1" si="283">BP85+BP82</f>
        <v>1.3176670094551617</v>
      </c>
      <c r="BQ86">
        <f t="shared" ca="1" si="283"/>
        <v>1.5963997756461217</v>
      </c>
      <c r="BR86">
        <f t="shared" ca="1" si="283"/>
        <v>1.2255986726299077</v>
      </c>
      <c r="BS86">
        <f t="shared" ca="1" si="283"/>
        <v>1.3993271469976731</v>
      </c>
      <c r="BT86">
        <f t="shared" ca="1" si="283"/>
        <v>0.9117354328350662</v>
      </c>
      <c r="BU86">
        <f t="shared" ca="1" si="283"/>
        <v>1.0324277587322044</v>
      </c>
      <c r="BV86">
        <f t="shared" ca="1" si="283"/>
        <v>0.98362390186842663</v>
      </c>
      <c r="BW86">
        <f t="shared" ca="1" si="283"/>
        <v>1.31346576797071</v>
      </c>
      <c r="BX86">
        <f t="shared" ca="1" si="283"/>
        <v>1.1637850655025317</v>
      </c>
      <c r="BY86">
        <f t="shared" ca="1" si="283"/>
        <v>1.2957071017903181</v>
      </c>
      <c r="BZ86">
        <f t="shared" ca="1" si="283"/>
        <v>1.2826818433359561</v>
      </c>
      <c r="CA86">
        <f t="shared" ca="1" si="283"/>
        <v>0.98036223149460078</v>
      </c>
      <c r="CB86">
        <f t="shared" ca="1" si="283"/>
        <v>1.3081112474042542</v>
      </c>
      <c r="CC86">
        <f t="shared" ca="1" si="283"/>
        <v>1.3459791801891667</v>
      </c>
      <c r="CD86">
        <f t="shared" ca="1" si="283"/>
        <v>1.4652108759990707</v>
      </c>
      <c r="CE86">
        <f t="shared" ca="1" si="283"/>
        <v>1.5882276979422403</v>
      </c>
      <c r="CF86">
        <f t="shared" ca="1" si="283"/>
        <v>1.3425048863708948</v>
      </c>
      <c r="CG86">
        <f t="shared" ca="1" si="283"/>
        <v>1.4636731938686889</v>
      </c>
      <c r="CH86">
        <f t="shared" ca="1" si="283"/>
        <v>1.3604261997274523</v>
      </c>
      <c r="CI86">
        <f t="shared" ca="1" si="283"/>
        <v>1.6229315467563201</v>
      </c>
      <c r="CJ86">
        <f t="shared" ca="1" si="283"/>
        <v>2.0128863545039062</v>
      </c>
      <c r="CK86">
        <f t="shared" ca="1" si="283"/>
        <v>1.8052611084958432</v>
      </c>
      <c r="CL86">
        <f t="shared" ca="1" si="283"/>
        <v>1.7570161174308923</v>
      </c>
      <c r="CM86">
        <f t="shared" ca="1" si="283"/>
        <v>2.2868977968663966</v>
      </c>
      <c r="CN86">
        <f t="shared" ca="1" si="283"/>
        <v>1.8620592094297157</v>
      </c>
      <c r="CO86">
        <f t="shared" ca="1" si="283"/>
        <v>1.9116946915705952</v>
      </c>
      <c r="CP86">
        <f t="shared" ca="1" si="283"/>
        <v>1.5673620985960586</v>
      </c>
      <c r="CQ86">
        <f t="shared" ca="1" si="283"/>
        <v>1.3443948811821147</v>
      </c>
      <c r="CR86">
        <f t="shared" ca="1" si="283"/>
        <v>1.1848526204714216</v>
      </c>
      <c r="CS86">
        <f t="shared" ca="1" si="283"/>
        <v>1.1131462898394906</v>
      </c>
      <c r="CT86">
        <f t="shared" ca="1" si="283"/>
        <v>1.0213407244036441</v>
      </c>
      <c r="CU86">
        <f t="shared" ca="1" si="283"/>
        <v>0.94745627829875589</v>
      </c>
      <c r="CV86">
        <f t="shared" ca="1" si="283"/>
        <v>0.8441087058968173</v>
      </c>
      <c r="CW86">
        <f t="shared" ca="1" si="283"/>
        <v>0.79483476622865457</v>
      </c>
      <c r="CX86">
        <f t="shared" ca="1" si="283"/>
        <v>1.0675324577298442</v>
      </c>
      <c r="CY86">
        <f t="shared" ca="1" si="283"/>
        <v>0.94877735027298837</v>
      </c>
      <c r="CZ86">
        <f t="shared" ca="1" si="283"/>
        <v>1.1452446044052975</v>
      </c>
      <c r="DA86">
        <f t="shared" ca="1" si="283"/>
        <v>1.1780617837990777</v>
      </c>
      <c r="DB86">
        <f t="shared" ca="1" si="283"/>
        <v>0.90747665853737991</v>
      </c>
      <c r="DC86">
        <f t="shared" ca="1" si="283"/>
        <v>0.94398902725009148</v>
      </c>
      <c r="DD86">
        <f t="shared" ca="1" si="283"/>
        <v>1.0919547111662959</v>
      </c>
      <c r="DE86">
        <f t="shared" ca="1" si="283"/>
        <v>0.95972635342427637</v>
      </c>
      <c r="DF86">
        <f t="shared" ca="1" si="283"/>
        <v>1.2284880886520766</v>
      </c>
      <c r="DG86">
        <f t="shared" ca="1" si="283"/>
        <v>1.0278317812215927</v>
      </c>
      <c r="DH86">
        <f t="shared" ca="1" si="283"/>
        <v>0.78398423457450062</v>
      </c>
      <c r="DI86">
        <f t="shared" ca="1" si="283"/>
        <v>1.1763709528313506</v>
      </c>
      <c r="DJ86">
        <f t="shared" ca="1" si="283"/>
        <v>1.1574703104832369</v>
      </c>
      <c r="DK86">
        <f t="shared" ca="1" si="283"/>
        <v>1.0359910539238926</v>
      </c>
      <c r="DL86">
        <f t="shared" ca="1" si="283"/>
        <v>1.3473832513994808</v>
      </c>
      <c r="DM86">
        <f t="shared" ca="1" si="283"/>
        <v>1.2435132601282008</v>
      </c>
      <c r="DN86">
        <f t="shared" ca="1" si="283"/>
        <v>1.3344996187292986</v>
      </c>
      <c r="DO86">
        <f t="shared" ca="1" si="283"/>
        <v>1.4259470889580963</v>
      </c>
      <c r="DP86">
        <f t="shared" ca="1" si="283"/>
        <v>1.628992229218172</v>
      </c>
      <c r="DQ86">
        <f t="shared" ca="1" si="283"/>
        <v>1.6308555062554517</v>
      </c>
      <c r="DR86">
        <f t="shared" ca="1" si="283"/>
        <v>1.6317739800878004</v>
      </c>
      <c r="DS86">
        <f t="shared" ca="1" si="283"/>
        <v>1.4989978496190202</v>
      </c>
      <c r="DT86">
        <f t="shared" ca="1" si="283"/>
        <v>1.5565139143764544</v>
      </c>
      <c r="DU86">
        <f t="shared" ca="1" si="283"/>
        <v>1.7578386395600378</v>
      </c>
      <c r="DV86">
        <f t="shared" ca="1" si="283"/>
        <v>1.7379274611359341</v>
      </c>
      <c r="DW86">
        <f t="shared" ca="1" si="283"/>
        <v>1.7566197078320624</v>
      </c>
      <c r="DX86">
        <f t="shared" ca="1" si="283"/>
        <v>1.7020673977902758</v>
      </c>
      <c r="DY86">
        <f t="shared" ca="1" si="283"/>
        <v>2.4766020766239358</v>
      </c>
      <c r="DZ86">
        <f t="shared" ca="1" si="283"/>
        <v>2.6364147495333374</v>
      </c>
      <c r="EA86">
        <f t="shared" ca="1" si="283"/>
        <v>2.4862143058372919</v>
      </c>
      <c r="EB86">
        <f t="shared" ref="EB86:GM86" ca="1" si="284">EB85+EB82</f>
        <v>2.8889390704797124</v>
      </c>
      <c r="EC86">
        <f t="shared" ca="1" si="284"/>
        <v>2.579794706994643</v>
      </c>
      <c r="ED86">
        <f t="shared" ca="1" si="284"/>
        <v>2.2494195159132744</v>
      </c>
      <c r="EE86">
        <f t="shared" ca="1" si="284"/>
        <v>2.2851476170384082</v>
      </c>
      <c r="EF86">
        <f t="shared" ca="1" si="284"/>
        <v>2.1678906653015861</v>
      </c>
      <c r="EG86">
        <f t="shared" ca="1" si="284"/>
        <v>2.0867170406705515</v>
      </c>
      <c r="EH86">
        <f t="shared" ca="1" si="284"/>
        <v>1.7392283630367935</v>
      </c>
      <c r="EI86">
        <f t="shared" ca="1" si="284"/>
        <v>1.4115552116003629</v>
      </c>
      <c r="EJ86">
        <f t="shared" ca="1" si="284"/>
        <v>1.3497039734780771</v>
      </c>
      <c r="EK86">
        <f t="shared" ca="1" si="284"/>
        <v>1.1135371895612693</v>
      </c>
      <c r="EL86">
        <f t="shared" ca="1" si="284"/>
        <v>1.1017193586639793</v>
      </c>
      <c r="EM86">
        <f t="shared" ca="1" si="284"/>
        <v>0.6268709266266812</v>
      </c>
      <c r="EN86">
        <f t="shared" ca="1" si="284"/>
        <v>0.662086639238472</v>
      </c>
      <c r="EO86">
        <f t="shared" ca="1" si="284"/>
        <v>0.64439375968004087</v>
      </c>
      <c r="EP86">
        <f t="shared" ca="1" si="284"/>
        <v>0.51644606251110825</v>
      </c>
      <c r="EQ86">
        <f t="shared" ca="1" si="284"/>
        <v>0.48926112181016568</v>
      </c>
      <c r="ER86">
        <f t="shared" ca="1" si="284"/>
        <v>0.3727278830658633</v>
      </c>
      <c r="ES86">
        <f t="shared" ca="1" si="284"/>
        <v>0.61517190276634748</v>
      </c>
      <c r="ET86">
        <f t="shared" ca="1" si="284"/>
        <v>0.48877697061005698</v>
      </c>
      <c r="EU86">
        <f t="shared" ca="1" si="284"/>
        <v>0.59744094817076809</v>
      </c>
      <c r="EV86">
        <f t="shared" ca="1" si="284"/>
        <v>0.5037652121139653</v>
      </c>
      <c r="EW86">
        <f t="shared" ca="1" si="284"/>
        <v>0.77283452114053774</v>
      </c>
      <c r="EX86">
        <f t="shared" ca="1" si="284"/>
        <v>0.96303490763732946</v>
      </c>
      <c r="EY86">
        <f t="shared" ca="1" si="284"/>
        <v>0.88075685277615778</v>
      </c>
      <c r="EZ86">
        <f t="shared" ca="1" si="284"/>
        <v>3.0311437952393741</v>
      </c>
      <c r="FA86">
        <f t="shared" ca="1" si="284"/>
        <v>1.7323557989717928</v>
      </c>
      <c r="FB86">
        <f t="shared" ca="1" si="284"/>
        <v>1.5538697691081109</v>
      </c>
      <c r="FC86">
        <f t="shared" ca="1" si="284"/>
        <v>3.1921942733324666</v>
      </c>
      <c r="FD86">
        <f t="shared" ca="1" si="284"/>
        <v>2.2125702180341755</v>
      </c>
      <c r="FE86">
        <f t="shared" ca="1" si="284"/>
        <v>3.0574430116876354</v>
      </c>
      <c r="FF86">
        <f t="shared" ca="1" si="284"/>
        <v>2.8382359796775281</v>
      </c>
      <c r="FG86">
        <f t="shared" ca="1" si="284"/>
        <v>2.7359035355819121</v>
      </c>
      <c r="FH86">
        <f t="shared" ca="1" si="284"/>
        <v>1.8079795142662232</v>
      </c>
      <c r="FI86">
        <f t="shared" ca="1" si="284"/>
        <v>1.7481481977980249</v>
      </c>
      <c r="FJ86">
        <f t="shared" ca="1" si="284"/>
        <v>1.5122366547598325</v>
      </c>
      <c r="FK86">
        <f t="shared" ca="1" si="284"/>
        <v>0.22259581233202977</v>
      </c>
      <c r="FL86">
        <f t="shared" ca="1" si="284"/>
        <v>7.9756278217993581E-2</v>
      </c>
      <c r="FM86">
        <f t="shared" ca="1" si="284"/>
        <v>-3.9159348718150633E-2</v>
      </c>
      <c r="FN86">
        <f t="shared" ca="1" si="284"/>
        <v>-6.6364812537482887E-2</v>
      </c>
      <c r="FO86">
        <f t="shared" ca="1" si="284"/>
        <v>-0.15033550665064194</v>
      </c>
      <c r="FP86">
        <f t="shared" ca="1" si="284"/>
        <v>1.6274275531976634E-2</v>
      </c>
      <c r="FQ86">
        <f t="shared" ca="1" si="284"/>
        <v>0.17119302259184754</v>
      </c>
      <c r="FR86">
        <f t="shared" ca="1" si="284"/>
        <v>8.5343319401489759E-2</v>
      </c>
      <c r="FS86">
        <f t="shared" ca="1" si="284"/>
        <v>-0.21113502447704241</v>
      </c>
      <c r="FT86">
        <f t="shared" ca="1" si="284"/>
        <v>-0.188876808622367</v>
      </c>
      <c r="FU86">
        <f t="shared" ca="1" si="284"/>
        <v>0.26488673360861298</v>
      </c>
      <c r="FV86">
        <f t="shared" ca="1" si="284"/>
        <v>0.19435806182961729</v>
      </c>
      <c r="FW86">
        <f t="shared" ca="1" si="284"/>
        <v>3.9655281172981338E-2</v>
      </c>
      <c r="FX86">
        <f t="shared" ca="1" si="284"/>
        <v>0.28711816175190091</v>
      </c>
      <c r="FY86">
        <f t="shared" ca="1" si="284"/>
        <v>0.4153650736573799</v>
      </c>
      <c r="FZ86">
        <f t="shared" ca="1" si="284"/>
        <v>0.54375615569719016</v>
      </c>
      <c r="GA86">
        <f t="shared" ca="1" si="284"/>
        <v>0.75985723799757365</v>
      </c>
      <c r="GB86">
        <f t="shared" ca="1" si="284"/>
        <v>0.76754505784768545</v>
      </c>
      <c r="GC86">
        <f t="shared" ca="1" si="284"/>
        <v>0.74668837214043449</v>
      </c>
      <c r="GD86">
        <f t="shared" ca="1" si="284"/>
        <v>0.78752174114067208</v>
      </c>
      <c r="GE86">
        <f t="shared" ca="1" si="284"/>
        <v>0.8811096030378236</v>
      </c>
      <c r="GF86">
        <f t="shared" ca="1" si="284"/>
        <v>0.83924882335215545</v>
      </c>
      <c r="GG86">
        <f t="shared" ca="1" si="284"/>
        <v>0.68688690865553337</v>
      </c>
      <c r="GH86">
        <f t="shared" ca="1" si="284"/>
        <v>0.74669753912800352</v>
      </c>
      <c r="GI86">
        <f t="shared" ca="1" si="284"/>
        <v>0.83168623548607057</v>
      </c>
      <c r="GJ86">
        <f t="shared" ca="1" si="284"/>
        <v>0.8115913859477929</v>
      </c>
      <c r="GK86">
        <f t="shared" ca="1" si="284"/>
        <v>0.7984541522070655</v>
      </c>
      <c r="GL86">
        <f t="shared" ca="1" si="284"/>
        <v>0.79922968797884808</v>
      </c>
      <c r="GM86">
        <f t="shared" ca="1" si="284"/>
        <v>0.9272903096585341</v>
      </c>
      <c r="GN86">
        <f t="shared" ref="GN86:GV86" ca="1" si="285">GN85+GN82</f>
        <v>1.115118102371917</v>
      </c>
      <c r="GO86" t="e">
        <f t="shared" ca="1" si="285"/>
        <v>#N/A</v>
      </c>
      <c r="GP86" t="e">
        <f t="shared" ca="1" si="285"/>
        <v>#N/A</v>
      </c>
      <c r="GQ86" t="e">
        <f t="shared" ca="1" si="285"/>
        <v>#N/A</v>
      </c>
      <c r="GR86" t="e">
        <f t="shared" ca="1" si="285"/>
        <v>#N/A</v>
      </c>
      <c r="GS86" t="e">
        <f t="shared" ca="1" si="285"/>
        <v>#N/A</v>
      </c>
      <c r="GT86" t="e">
        <f t="shared" ca="1" si="285"/>
        <v>#N/A</v>
      </c>
      <c r="GU86" t="e">
        <f t="shared" ca="1" si="285"/>
        <v>#N/A</v>
      </c>
      <c r="GV86" t="e">
        <f t="shared" ca="1" si="285"/>
        <v>#N/A</v>
      </c>
    </row>
    <row r="87" spans="2:204" x14ac:dyDescent="0.25">
      <c r="B87" s="32" t="s">
        <v>633</v>
      </c>
      <c r="DS87">
        <v>-0.26248131845612882</v>
      </c>
      <c r="DT87">
        <v>8.4868511238336636E-2</v>
      </c>
      <c r="DU87">
        <v>0.2594668492019494</v>
      </c>
      <c r="DV87">
        <v>0.15841845259795823</v>
      </c>
      <c r="DW87">
        <v>0.39663113554438867</v>
      </c>
      <c r="DX87">
        <v>0.50946380937141111</v>
      </c>
      <c r="DY87">
        <v>0.89538823970314185</v>
      </c>
      <c r="DZ87">
        <v>1.6075346649146391</v>
      </c>
      <c r="EA87">
        <v>1.8562726868034112</v>
      </c>
      <c r="EB87">
        <v>1.7829215473030089</v>
      </c>
      <c r="EC87">
        <v>1.6962787992070631</v>
      </c>
      <c r="ED87">
        <v>1.343800588270859</v>
      </c>
      <c r="EE87">
        <v>1.0246795376799349</v>
      </c>
      <c r="EF87">
        <v>0.94507377812201698</v>
      </c>
      <c r="EG87">
        <v>0.96111631319122637</v>
      </c>
      <c r="EH87">
        <v>0.59045923583309068</v>
      </c>
      <c r="EI87">
        <v>0.46543231688651004</v>
      </c>
      <c r="EJ87">
        <v>0.58956395380608084</v>
      </c>
      <c r="EK87">
        <v>0.51365521493394251</v>
      </c>
      <c r="EL87">
        <v>0.45348662980745302</v>
      </c>
      <c r="EM87">
        <v>-3.9046455481688114E-2</v>
      </c>
      <c r="EN87">
        <v>-8.3097582608801901E-2</v>
      </c>
      <c r="EO87">
        <v>7.3896567200652435E-2</v>
      </c>
      <c r="EP87">
        <v>-4.0967543976387299E-2</v>
      </c>
      <c r="EQ87">
        <v>0.22486379851720156</v>
      </c>
      <c r="ER87">
        <v>-4.3764624071713165E-2</v>
      </c>
      <c r="ES87">
        <v>0.19409944612003549</v>
      </c>
      <c r="ET87">
        <v>0.48215267923852467</v>
      </c>
      <c r="EU87">
        <v>0.26742028977521681</v>
      </c>
      <c r="EV87">
        <v>-6.5023038234146208E-2</v>
      </c>
      <c r="EW87">
        <v>9.7214425837203938E-2</v>
      </c>
      <c r="EX87">
        <v>0.50607464143140324</v>
      </c>
      <c r="EY87">
        <v>-1.5874295823243983E-2</v>
      </c>
      <c r="EZ87">
        <v>2.8054979690746169</v>
      </c>
      <c r="FA87">
        <v>-0.87238758245697712</v>
      </c>
      <c r="FB87">
        <v>0.14864358814162593</v>
      </c>
      <c r="FC87">
        <v>4.6815295333698446</v>
      </c>
      <c r="FD87">
        <v>1.2870565829585399</v>
      </c>
      <c r="FE87">
        <v>1.5315548695772705</v>
      </c>
      <c r="FF87">
        <v>1.6922051129742557</v>
      </c>
      <c r="FG87">
        <v>2.6594708372549452</v>
      </c>
      <c r="FH87">
        <v>0.56361169619416573</v>
      </c>
      <c r="FI87">
        <v>0.25057879903927271</v>
      </c>
      <c r="FJ87">
        <v>0.66813472161296095</v>
      </c>
      <c r="FK87">
        <v>-0.22914958003382829</v>
      </c>
      <c r="FL87">
        <v>-0.32626775343270387</v>
      </c>
      <c r="FM87">
        <v>-0.54603384310230707</v>
      </c>
      <c r="FN87">
        <v>-0.1881012625151022</v>
      </c>
      <c r="FO87">
        <v>-0.57092248885280561</v>
      </c>
      <c r="FP87">
        <v>3.5713357738107104E-2</v>
      </c>
      <c r="FQ87">
        <v>0.12777339674142213</v>
      </c>
      <c r="FR87">
        <v>-0.1617197353347789</v>
      </c>
      <c r="FS87">
        <v>-0.66429377262725509</v>
      </c>
      <c r="FT87">
        <v>-0.85651676523929665</v>
      </c>
      <c r="FU87">
        <v>-2.1178501748012224E-2</v>
      </c>
      <c r="FV87">
        <v>-0.42135622388842797</v>
      </c>
      <c r="FW87">
        <v>-0.13818413101997773</v>
      </c>
      <c r="FX87">
        <v>0.33358815848100126</v>
      </c>
      <c r="FY87">
        <v>0.58226716967596759</v>
      </c>
      <c r="FZ87">
        <v>0.52785527652788722</v>
      </c>
      <c r="GA87">
        <v>0.78714002896900959</v>
      </c>
      <c r="GB87">
        <v>0.51823415335905365</v>
      </c>
      <c r="GC87">
        <v>0.40189429212159883</v>
      </c>
      <c r="GD87">
        <v>0.51322131202301191</v>
      </c>
      <c r="GE87">
        <v>0.61590543479478599</v>
      </c>
      <c r="GF87">
        <v>0.34913156910149717</v>
      </c>
      <c r="GG87">
        <v>0.19817706148672026</v>
      </c>
      <c r="GH87">
        <v>0.42919385186218173</v>
      </c>
      <c r="GI87">
        <v>0.23315649661632812</v>
      </c>
      <c r="GJ87">
        <v>0.21557855856782415</v>
      </c>
      <c r="GK87">
        <v>0.286554409924132</v>
      </c>
      <c r="GL87">
        <v>0.13146332199776539</v>
      </c>
      <c r="GM87">
        <v>0.38801846062262091</v>
      </c>
      <c r="GN87">
        <v>0.61809480368266501</v>
      </c>
    </row>
    <row r="119" spans="5:5" x14ac:dyDescent="0.25">
      <c r="E119">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6" zoomScale="175" zoomScaleNormal="100" zoomScaleSheetLayoutView="175" zoomScalePageLayoutView="85" workbookViewId="0">
      <selection activeCell="B44" sqref="B44:H46"/>
    </sheetView>
  </sheetViews>
  <sheetFormatPr defaultRowHeight="15" x14ac:dyDescent="0.25"/>
  <cols>
    <col min="1" max="16384" width="9.140625" style="49"/>
  </cols>
  <sheetData>
    <row r="1" spans="1:9" ht="15" customHeight="1" x14ac:dyDescent="0.25">
      <c r="A1" s="52"/>
      <c r="B1" s="52"/>
      <c r="C1" s="89"/>
      <c r="D1" s="89"/>
      <c r="E1" s="89"/>
      <c r="F1" s="89"/>
      <c r="G1" s="89"/>
      <c r="H1" s="52"/>
      <c r="I1" s="52"/>
    </row>
    <row r="2" spans="1:9" ht="15" customHeight="1" x14ac:dyDescent="0.25">
      <c r="A2" s="52"/>
      <c r="B2" s="52"/>
      <c r="C2" s="89"/>
      <c r="D2" s="89"/>
      <c r="E2" s="89"/>
      <c r="F2" s="89"/>
      <c r="G2" s="89"/>
      <c r="H2" s="52"/>
      <c r="I2" s="52"/>
    </row>
    <row r="3" spans="1:9" x14ac:dyDescent="0.25">
      <c r="A3" s="53"/>
      <c r="B3" s="53"/>
      <c r="C3" s="54"/>
      <c r="D3" s="54"/>
      <c r="E3" s="54"/>
      <c r="F3" s="54"/>
      <c r="G3" s="54"/>
      <c r="H3" s="54"/>
      <c r="I3" s="54"/>
    </row>
    <row r="9" spans="1:9" x14ac:dyDescent="0.25">
      <c r="D9" s="50"/>
      <c r="G9" s="50"/>
    </row>
    <row r="30" spans="2:8" x14ac:dyDescent="0.25">
      <c r="B30" s="66"/>
    </row>
    <row r="32" spans="2:8" ht="15" customHeight="1" x14ac:dyDescent="0.25">
      <c r="B32" s="67"/>
      <c r="C32" s="67"/>
      <c r="D32" s="67"/>
      <c r="E32" s="67"/>
      <c r="F32" s="67"/>
      <c r="G32" s="67"/>
      <c r="H32" s="67"/>
    </row>
    <row r="33" spans="1:8" x14ac:dyDescent="0.25">
      <c r="B33" s="67"/>
      <c r="C33" s="67"/>
      <c r="D33" s="67"/>
      <c r="E33" s="67"/>
      <c r="F33" s="67"/>
      <c r="G33" s="67"/>
      <c r="H33" s="67"/>
    </row>
    <row r="34" spans="1:8" x14ac:dyDescent="0.25">
      <c r="B34" s="67"/>
      <c r="C34" s="67"/>
      <c r="D34" s="67"/>
      <c r="E34" s="67"/>
      <c r="F34" s="67"/>
      <c r="G34" s="67"/>
      <c r="H34" s="67"/>
    </row>
    <row r="35" spans="1:8" x14ac:dyDescent="0.25">
      <c r="B35" s="67"/>
      <c r="C35" s="67"/>
      <c r="D35" s="67"/>
      <c r="E35" s="67"/>
      <c r="F35" s="67"/>
      <c r="G35" s="67"/>
      <c r="H35" s="67"/>
    </row>
    <row r="36" spans="1:8" x14ac:dyDescent="0.25">
      <c r="B36" s="67"/>
      <c r="C36" s="67"/>
      <c r="D36" s="67"/>
      <c r="E36" s="67"/>
      <c r="F36" s="67"/>
      <c r="G36" s="67"/>
      <c r="H36" s="67"/>
    </row>
    <row r="37" spans="1:8" x14ac:dyDescent="0.25">
      <c r="B37" s="67"/>
      <c r="C37" s="67"/>
      <c r="D37" s="67"/>
      <c r="E37" s="67"/>
      <c r="F37" s="67"/>
      <c r="G37" s="67"/>
      <c r="H37" s="67"/>
    </row>
    <row r="38" spans="1:8" x14ac:dyDescent="0.25">
      <c r="B38" s="67"/>
      <c r="C38" s="67"/>
      <c r="D38" s="67"/>
      <c r="E38" s="67"/>
      <c r="F38" s="67"/>
      <c r="G38" s="67"/>
      <c r="H38" s="67"/>
    </row>
    <row r="39" spans="1:8" x14ac:dyDescent="0.25">
      <c r="B39" s="67"/>
      <c r="C39" s="67"/>
      <c r="D39" s="67"/>
      <c r="E39" s="67"/>
      <c r="F39" s="67"/>
      <c r="G39" s="67"/>
      <c r="H39" s="67"/>
    </row>
    <row r="40" spans="1:8" x14ac:dyDescent="0.25">
      <c r="B40" s="67"/>
      <c r="C40" s="67"/>
      <c r="D40" s="67"/>
      <c r="E40" s="67"/>
      <c r="F40" s="67"/>
      <c r="G40" s="67"/>
      <c r="H40" s="67"/>
    </row>
    <row r="41" spans="1:8" x14ac:dyDescent="0.25">
      <c r="B41" s="67"/>
      <c r="C41" s="67"/>
      <c r="D41" s="67"/>
      <c r="E41" s="67"/>
      <c r="F41" s="67"/>
      <c r="G41" s="67"/>
      <c r="H41" s="67"/>
    </row>
    <row r="42" spans="1:8" x14ac:dyDescent="0.25">
      <c r="B42" s="67"/>
      <c r="C42" s="67"/>
      <c r="D42" s="67"/>
      <c r="E42" s="67"/>
      <c r="F42" s="67"/>
      <c r="G42" s="67"/>
      <c r="H42" s="67"/>
    </row>
    <row r="43" spans="1:8" ht="15" customHeight="1" x14ac:dyDescent="0.25">
      <c r="B43" s="68"/>
      <c r="C43" s="68"/>
      <c r="D43" s="68"/>
      <c r="E43" s="68"/>
      <c r="F43" s="68"/>
      <c r="G43" s="68"/>
      <c r="H43" s="68"/>
    </row>
    <row r="44" spans="1:8" ht="15" customHeight="1" x14ac:dyDescent="0.25">
      <c r="B44" s="90" t="s">
        <v>591</v>
      </c>
      <c r="C44" s="91"/>
      <c r="D44" s="91"/>
      <c r="E44" s="91"/>
      <c r="F44" s="91"/>
      <c r="G44" s="91"/>
      <c r="H44" s="92"/>
    </row>
    <row r="45" spans="1:8" x14ac:dyDescent="0.25">
      <c r="A45" s="55"/>
      <c r="B45" s="93"/>
      <c r="C45" s="94"/>
      <c r="D45" s="94"/>
      <c r="E45" s="94"/>
      <c r="F45" s="94"/>
      <c r="G45" s="94"/>
      <c r="H45" s="95"/>
    </row>
    <row r="46" spans="1:8" ht="20.25" customHeight="1" x14ac:dyDescent="0.25">
      <c r="B46" s="93"/>
      <c r="C46" s="94"/>
      <c r="D46" s="94"/>
      <c r="E46" s="94"/>
      <c r="F46" s="94"/>
      <c r="G46" s="94"/>
      <c r="H46" s="95"/>
    </row>
    <row r="47" spans="1:8" ht="9.75" customHeight="1" x14ac:dyDescent="0.25">
      <c r="B47" s="96" t="s">
        <v>398</v>
      </c>
      <c r="C47" s="97"/>
      <c r="D47" s="97"/>
      <c r="E47" s="98" t="s">
        <v>399</v>
      </c>
      <c r="F47" s="98"/>
      <c r="G47" s="98"/>
      <c r="H47" s="99"/>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62"/>
  <sheetViews>
    <sheetView tabSelected="1" topLeftCell="R1" zoomScale="160" zoomScaleNormal="160" workbookViewId="0">
      <selection activeCell="V3" sqref="V3"/>
    </sheetView>
  </sheetViews>
  <sheetFormatPr defaultRowHeight="15" x14ac:dyDescent="0.25"/>
  <cols>
    <col min="1" max="1" width="10.7109375" bestFit="1" customWidth="1"/>
    <col min="7" max="7" width="13.7109375" customWidth="1"/>
    <col min="8" max="8" width="9.5703125" style="9" bestFit="1" customWidth="1"/>
    <col min="9" max="9" width="9.5703125" style="9" customWidth="1"/>
    <col min="10" max="13" width="9.140625" style="9"/>
    <col min="18" max="18" width="12.7109375" bestFit="1" customWidth="1"/>
  </cols>
  <sheetData>
    <row r="1" spans="1:24" s="1" customFormat="1" ht="105" x14ac:dyDescent="0.25">
      <c r="A1" s="1" t="s">
        <v>344</v>
      </c>
      <c r="B1" s="1" t="s">
        <v>393</v>
      </c>
      <c r="C1" s="1" t="s">
        <v>394</v>
      </c>
      <c r="D1" s="1" t="s">
        <v>395</v>
      </c>
      <c r="E1" s="85" t="s">
        <v>396</v>
      </c>
      <c r="F1" s="85" t="s">
        <v>397</v>
      </c>
      <c r="G1" s="85" t="s">
        <v>624</v>
      </c>
      <c r="H1" s="85" t="s">
        <v>620</v>
      </c>
      <c r="I1" s="85" t="s">
        <v>628</v>
      </c>
      <c r="J1" s="85" t="s">
        <v>621</v>
      </c>
      <c r="K1" s="85" t="s">
        <v>623</v>
      </c>
      <c r="L1" s="85" t="s">
        <v>622</v>
      </c>
      <c r="M1" s="85" t="s">
        <v>627</v>
      </c>
      <c r="N1" s="85" t="s">
        <v>625</v>
      </c>
      <c r="O1" s="85" t="s">
        <v>626</v>
      </c>
    </row>
    <row r="2" spans="1:24" x14ac:dyDescent="0.25">
      <c r="A2" s="63">
        <f>INDEX(Calculations!$9:$9, , ROW()+121)</f>
        <v>36616</v>
      </c>
      <c r="B2" s="64">
        <f ca="1">INDEX(Calculations!$1:$80, MATCH("Fiscal_Impact", Calculations!$B:$B, 0), MATCH(Fiscal_impact_082918!$A2, Calculations!$9:$9, 0))</f>
        <v>0.21347583537041376</v>
      </c>
      <c r="C2" s="65">
        <f>INDEX(Calculations!$1:$80, MATCH("RecessionDummy", Calculations!$B:$B, 0), MATCH(Fiscal_impact_082918!$A2, Calculations!$9:$9, 0))</f>
        <v>0</v>
      </c>
      <c r="D2" s="64">
        <f ca="1">INDEX(Calculations!$1:$80, MATCH("Fiscal_Impact_bars", Calculations!$B:$B, 0), MATCH(Fiscal_impact_082918!$A2, Calculations!$9:$9, 0))</f>
        <v>-0.85848010753184734</v>
      </c>
      <c r="E2" s="64">
        <f>INDEX(HaverPull!$B:$XZ,MATCH($A2,HaverPull!$B:$B,0),MATCH("Contribution to %Ch in Real GDP from ""Federal G""",HaverPull!$B$1:$XZ$1,0))</f>
        <v>-0.84</v>
      </c>
      <c r="F2" s="64">
        <f>INDEX(HaverPull!$B:$XZ,MATCH($A2,HaverPull!$B:$B,0),MATCH("Contribution to %Ch in Real GDP from ""S+L G""",HaverPull!$B$1:$XZ$1,0))</f>
        <v>0.33</v>
      </c>
      <c r="G2" s="64">
        <f ca="1">INDEX(Calculations!$A:$GV,MATCH("Contribution of Consumption Growth to Real GDP",Calculations!B$1:B$71,0),MATCH($A2,Calculations!A$9:GV$9))</f>
        <v>-0.34848010753184733</v>
      </c>
      <c r="H2" s="87">
        <v>-0.59926709321554605</v>
      </c>
      <c r="I2" s="87">
        <f>J2+O2</f>
        <v>-0.80295009008443297</v>
      </c>
      <c r="J2" s="87">
        <v>-0.80295009008443297</v>
      </c>
      <c r="K2" s="87">
        <v>0.46616431532501601</v>
      </c>
      <c r="L2" s="87">
        <v>-0.46330112326258566</v>
      </c>
      <c r="M2" s="87">
        <v>0.40450280167534403</v>
      </c>
      <c r="N2" s="11">
        <v>-6.1661513649671693E-2</v>
      </c>
      <c r="O2" s="11">
        <f>0.72*0.7*(C2)</f>
        <v>0</v>
      </c>
      <c r="P2" s="11">
        <f>0.72*0.7*(F2)</f>
        <v>0.16632</v>
      </c>
      <c r="Q2" s="11">
        <f ca="1">D2-(F2+E2)+J2+K2</f>
        <v>-0.68526588229126417</v>
      </c>
      <c r="R2" s="11"/>
      <c r="S2" s="11"/>
      <c r="T2" s="11"/>
      <c r="U2" s="11"/>
      <c r="V2" s="11"/>
      <c r="W2" s="11"/>
      <c r="X2" s="11"/>
    </row>
    <row r="3" spans="1:24" x14ac:dyDescent="0.25">
      <c r="A3" s="63">
        <f>INDEX(Calculations!$9:$9, , ROW()+121)</f>
        <v>36707</v>
      </c>
      <c r="B3" s="64">
        <f ca="1">INDEX(Calculations!$1:$80, MATCH("Fiscal_Impact", Calculations!$B:$B, 0), MATCH(Fiscal_impact_082918!$A3, Calculations!$9:$9, 0))</f>
        <v>0.30439161265589981</v>
      </c>
      <c r="C3" s="65">
        <f>INDEX(Calculations!$1:$80, MATCH("RecessionDummy", Calculations!$B:$B, 0), MATCH(Fiscal_impact_082918!$A3, Calculations!$9:$9, 0))</f>
        <v>0</v>
      </c>
      <c r="D3" s="64">
        <f ca="1">INDEX(Calculations!$1:$80, MATCH("Fiscal_Impact_bars", Calculations!$B:$B, 0), MATCH(Fiscal_impact_082918!$A3, Calculations!$9:$9, 0))</f>
        <v>0.46181977973156974</v>
      </c>
      <c r="E3" s="64">
        <f>INDEX(HaverPull!$B:$XZ,MATCH($A3,HaverPull!$B:$B,0),MATCH("Contribution to %Ch in Real GDP from ""Federal G""",HaverPull!$B$1:$XZ$1,0))</f>
        <v>0.78</v>
      </c>
      <c r="F3" s="64">
        <f>INDEX(HaverPull!$B:$XZ,MATCH($A3,HaverPull!$B:$B,0),MATCH("Contribution to %Ch in Real GDP from ""S+L G""",HaverPull!$B$1:$XZ$1,0))</f>
        <v>-0.06</v>
      </c>
      <c r="G3" s="64">
        <f ca="1">INDEX(Calculations!$A:$GV,MATCH("Contribution of Consumption Growth to Real GDP",Calculations!B$1:B$71,0),MATCH($A3,Calculations!A$9:GV$9))</f>
        <v>-0.25818022026843024</v>
      </c>
      <c r="H3" s="87">
        <v>0.95554182248639996</v>
      </c>
      <c r="I3" s="87">
        <f t="shared" ref="I3:I66" si="0">J3+O3</f>
        <v>0.81540836701472796</v>
      </c>
      <c r="J3" s="87">
        <v>0.81540836701472796</v>
      </c>
      <c r="K3" s="87">
        <v>5.5264944233334203E-2</v>
      </c>
      <c r="L3" s="87">
        <v>2.3003713292658406E-2</v>
      </c>
      <c r="M3" s="87">
        <v>0.20199825341735</v>
      </c>
      <c r="N3" s="11">
        <v>0.14673330918401561</v>
      </c>
      <c r="O3" s="11"/>
      <c r="P3" s="11">
        <f t="shared" ref="P3:P66" si="1">0.72*0.7*(F3)</f>
        <v>-3.024E-2</v>
      </c>
      <c r="Q3" s="11">
        <f t="shared" ref="Q3:Q66" ca="1" si="2">D3-(F3+E3)+J3+K3</f>
        <v>0.61249309097963189</v>
      </c>
      <c r="R3" s="11"/>
      <c r="S3" s="11"/>
      <c r="T3" s="11"/>
      <c r="U3" s="11"/>
      <c r="V3" s="11"/>
      <c r="W3" s="11"/>
      <c r="X3" s="11"/>
    </row>
    <row r="4" spans="1:24" x14ac:dyDescent="0.25">
      <c r="A4" s="63">
        <f>INDEX(Calculations!$9:$9, , ROW()+121)</f>
        <v>36799</v>
      </c>
      <c r="B4" s="64">
        <f ca="1">INDEX(Calculations!$1:$80, MATCH("Fiscal_Impact", Calculations!$B:$B, 0), MATCH(Fiscal_impact_082918!$A4, Calculations!$9:$9, 0))</f>
        <v>4.9885991867408649E-2</v>
      </c>
      <c r="C4" s="65">
        <f>INDEX(Calculations!$1:$80, MATCH("RecessionDummy", Calculations!$B:$B, 0), MATCH(Fiscal_impact_082918!$A4, Calculations!$9:$9, 0))</f>
        <v>0</v>
      </c>
      <c r="D4" s="64">
        <f ca="1">INDEX(Calculations!$1:$80, MATCH("Fiscal_Impact_bars", Calculations!$B:$B, 0), MATCH(Fiscal_impact_082918!$A4, Calculations!$9:$9, 0))</f>
        <v>-0.35094316407287524</v>
      </c>
      <c r="E4" s="64">
        <f>INDEX(HaverPull!$B:$XZ,MATCH($A4,HaverPull!$B:$B,0),MATCH("Contribution to %Ch in Real GDP from ""Federal G""",HaverPull!$B$1:$XZ$1,0))</f>
        <v>-0.49</v>
      </c>
      <c r="F4" s="64">
        <f>INDEX(HaverPull!$B:$XZ,MATCH($A4,HaverPull!$B:$B,0),MATCH("Contribution to %Ch in Real GDP from ""S+L G""",HaverPull!$B$1:$XZ$1,0))</f>
        <v>0.18</v>
      </c>
      <c r="G4" s="64">
        <f ca="1">INDEX(Calculations!$A:$GV,MATCH("Contribution of Consumption Growth to Real GDP",Calculations!B$1:B$71,0),MATCH($A4,Calculations!A$9:GV$9))</f>
        <v>-4.0943164072875245E-2</v>
      </c>
      <c r="H4" s="87">
        <v>0.106270046200503</v>
      </c>
      <c r="I4" s="87">
        <f t="shared" si="0"/>
        <v>-0.46924603056132502</v>
      </c>
      <c r="J4" s="87">
        <v>-0.46924603056132502</v>
      </c>
      <c r="K4" s="87">
        <v>0.31604922755987802</v>
      </c>
      <c r="L4" s="87">
        <v>0.30620174041891834</v>
      </c>
      <c r="M4" s="87">
        <v>0.52878118554485998</v>
      </c>
      <c r="N4" s="11">
        <v>0.21273195798498037</v>
      </c>
      <c r="O4" s="11"/>
      <c r="P4" s="11">
        <f t="shared" si="1"/>
        <v>9.0719999999999995E-2</v>
      </c>
      <c r="Q4" s="11">
        <f t="shared" ca="1" si="2"/>
        <v>-0.19413996707432229</v>
      </c>
      <c r="R4" s="11"/>
      <c r="S4" s="11"/>
      <c r="T4" s="11"/>
      <c r="U4" s="11"/>
      <c r="V4" s="11"/>
      <c r="W4" s="11"/>
      <c r="X4" s="11"/>
    </row>
    <row r="5" spans="1:24" x14ac:dyDescent="0.25">
      <c r="A5" s="63">
        <f>INDEX(Calculations!$9:$9, , ROW()+121)</f>
        <v>36891</v>
      </c>
      <c r="B5" s="64">
        <f ca="1">INDEX(Calculations!$1:$80, MATCH("Fiscal_Impact", Calculations!$B:$B, 0), MATCH(Fiscal_impact_082918!$A5, Calculations!$9:$9, 0))</f>
        <v>-8.1669690719378546E-2</v>
      </c>
      <c r="C5" s="65">
        <f>INDEX(Calculations!$1:$80, MATCH("RecessionDummy", Calculations!$B:$B, 0), MATCH(Fiscal_impact_082918!$A5, Calculations!$9:$9, 0))</f>
        <v>0</v>
      </c>
      <c r="D5" s="64">
        <f ca="1">INDEX(Calculations!$1:$80, MATCH("Fiscal_Impact_bars", Calculations!$B:$B, 0), MATCH(Fiscal_impact_082918!$A5, Calculations!$9:$9, 0))</f>
        <v>0.42092472899563871</v>
      </c>
      <c r="E5" s="64">
        <f>INDEX(HaverPull!$B:$XZ,MATCH($A5,HaverPull!$B:$B,0),MATCH("Contribution to %Ch in Real GDP from ""Federal G""",HaverPull!$B$1:$XZ$1,0))</f>
        <v>0.06</v>
      </c>
      <c r="F5" s="64">
        <f>INDEX(HaverPull!$B:$XZ,MATCH($A5,HaverPull!$B:$B,0),MATCH("Contribution to %Ch in Real GDP from ""S+L G""",HaverPull!$B$1:$XZ$1,0))</f>
        <v>0.38</v>
      </c>
      <c r="G5" s="64">
        <f ca="1">INDEX(Calculations!$A:$GV,MATCH("Contribution of Consumption Growth to Real GDP",Calculations!B$1:B$71,0),MATCH($A5,Calculations!A$9:GV$9))</f>
        <v>-9.075271004361285E-3</v>
      </c>
      <c r="H5" s="87">
        <v>0.72515547325289598</v>
      </c>
      <c r="I5" s="87">
        <f t="shared" si="0"/>
        <v>4.9942220161339299E-2</v>
      </c>
      <c r="J5" s="87">
        <v>4.9942220161339299E-2</v>
      </c>
      <c r="K5" s="87">
        <v>0.51679480049359805</v>
      </c>
      <c r="L5" s="87">
        <v>0.21703947139207364</v>
      </c>
      <c r="M5" s="87">
        <v>0.61659223429744003</v>
      </c>
      <c r="N5" s="11">
        <v>9.9797433803842206E-2</v>
      </c>
      <c r="O5" s="11"/>
      <c r="P5" s="11">
        <f t="shared" si="1"/>
        <v>0.19152</v>
      </c>
      <c r="Q5" s="11">
        <f t="shared" ca="1" si="2"/>
        <v>0.54766174965057601</v>
      </c>
      <c r="R5" s="11"/>
      <c r="S5" s="11"/>
      <c r="T5" s="11"/>
      <c r="U5" s="11"/>
      <c r="V5" s="11"/>
      <c r="W5" s="11"/>
      <c r="X5" s="11"/>
    </row>
    <row r="6" spans="1:24" x14ac:dyDescent="0.25">
      <c r="A6" s="63">
        <f>INDEX(Calculations!$9:$9, , ROW()+121)</f>
        <v>36981</v>
      </c>
      <c r="B6" s="64">
        <f ca="1">INDEX(Calculations!$1:$80, MATCH("Fiscal_Impact", Calculations!$B:$B, 0), MATCH(Fiscal_impact_082918!$A6, Calculations!$9:$9, 0))</f>
        <v>0.41892017523165126</v>
      </c>
      <c r="C6" s="65">
        <f>INDEX(Calculations!$1:$80, MATCH("RecessionDummy", Calculations!$B:$B, 0), MATCH(Fiscal_impact_082918!$A6, Calculations!$9:$9, 0))</f>
        <v>0</v>
      </c>
      <c r="D6" s="64">
        <f ca="1">INDEX(Calculations!$1:$80, MATCH("Fiscal_Impact_bars", Calculations!$B:$B, 0), MATCH(Fiscal_impact_082918!$A6, Calculations!$9:$9, 0))</f>
        <v>1.1438793562722718</v>
      </c>
      <c r="E6" s="64">
        <f>INDEX(HaverPull!$B:$XZ,MATCH($A6,HaverPull!$B:$B,0),MATCH("Contribution to %Ch in Real GDP from ""Federal G""",HaverPull!$B$1:$XZ$1,0))</f>
        <v>0.52</v>
      </c>
      <c r="F6" s="64">
        <f>INDEX(HaverPull!$B:$XZ,MATCH($A6,HaverPull!$B:$B,0),MATCH("Contribution to %Ch in Real GDP from ""S+L G""",HaverPull!$B$1:$XZ$1,0))</f>
        <v>0.57999999999999996</v>
      </c>
      <c r="G6" s="64">
        <f ca="1">INDEX(Calculations!$A:$GV,MATCH("Contribution of Consumption Growth to Real GDP",Calculations!B$1:B$71,0),MATCH($A6,Calculations!A$9:GV$9))</f>
        <v>4.3879356272271651E-2</v>
      </c>
      <c r="H6" s="87">
        <v>1.6555030906247801</v>
      </c>
      <c r="I6" s="87">
        <f t="shared" si="0"/>
        <v>0.53717196968089997</v>
      </c>
      <c r="J6" s="87">
        <v>0.53717196968089997</v>
      </c>
      <c r="K6" s="87">
        <v>0.72169998539949498</v>
      </c>
      <c r="L6" s="87">
        <v>0.59542491282712762</v>
      </c>
      <c r="M6" s="87">
        <v>0.91953734366114404</v>
      </c>
      <c r="N6" s="11">
        <v>0.19783735826164867</v>
      </c>
      <c r="O6" s="11"/>
      <c r="P6" s="11">
        <f t="shared" si="1"/>
        <v>0.29231999999999997</v>
      </c>
      <c r="Q6" s="11">
        <f t="shared" ca="1" si="2"/>
        <v>1.3027513113526665</v>
      </c>
      <c r="R6" s="11"/>
      <c r="S6" s="11"/>
      <c r="T6" s="11"/>
      <c r="U6" s="11"/>
      <c r="V6" s="11"/>
      <c r="W6" s="11"/>
      <c r="X6" s="11"/>
    </row>
    <row r="7" spans="1:24" x14ac:dyDescent="0.25">
      <c r="A7" s="63">
        <f>INDEX(Calculations!$9:$9, , ROW()+121)</f>
        <v>37072</v>
      </c>
      <c r="B7" s="64">
        <f ca="1">INDEX(Calculations!$1:$80, MATCH("Fiscal_Impact", Calculations!$B:$B, 0), MATCH(Fiscal_impact_082918!$A7, Calculations!$9:$9, 0))</f>
        <v>0.64214700707883798</v>
      </c>
      <c r="C7" s="65">
        <f>INDEX(Calculations!$1:$80, MATCH("RecessionDummy", Calculations!$B:$B, 0), MATCH(Fiscal_impact_082918!$A7, Calculations!$9:$9, 0))</f>
        <v>1</v>
      </c>
      <c r="D7" s="64">
        <f ca="1">INDEX(Calculations!$1:$80, MATCH("Fiscal_Impact_bars", Calculations!$B:$B, 0), MATCH(Fiscal_impact_082918!$A7, Calculations!$9:$9, 0))</f>
        <v>1.3547271071203164</v>
      </c>
      <c r="E7" s="64">
        <f>INDEX(HaverPull!$B:$XZ,MATCH($A7,HaverPull!$B:$B,0),MATCH("Contribution to %Ch in Real GDP from ""Federal G""",HaverPull!$B$1:$XZ$1,0))</f>
        <v>0.36</v>
      </c>
      <c r="F7" s="64">
        <f>INDEX(HaverPull!$B:$XZ,MATCH($A7,HaverPull!$B:$B,0),MATCH("Contribution to %Ch in Real GDP from ""S+L G""",HaverPull!$B$1:$XZ$1,0))</f>
        <v>0.9</v>
      </c>
      <c r="G7" s="64">
        <f ca="1">INDEX(Calculations!$A:$GV,MATCH("Contribution of Consumption Growth to Real GDP",Calculations!B$1:B$71,0),MATCH($A7,Calculations!A$9:GV$9))</f>
        <v>8.4727107120316461E-2</v>
      </c>
      <c r="H7" s="87">
        <v>1.9311271249017301</v>
      </c>
      <c r="I7" s="87">
        <f t="shared" si="0"/>
        <v>0.37283419990931599</v>
      </c>
      <c r="J7" s="87">
        <v>0.37283419990931599</v>
      </c>
      <c r="K7" s="87">
        <v>1.0488291156209999</v>
      </c>
      <c r="L7" s="87">
        <v>0.71750132258345833</v>
      </c>
      <c r="M7" s="87">
        <v>1.35025541178037</v>
      </c>
      <c r="N7" s="11">
        <v>0.301426296159364</v>
      </c>
      <c r="O7" s="80"/>
      <c r="P7" s="11">
        <f t="shared" si="1"/>
        <v>0.4536</v>
      </c>
      <c r="Q7" s="11">
        <f t="shared" ca="1" si="2"/>
        <v>1.5163904226506322</v>
      </c>
      <c r="R7" s="80"/>
      <c r="S7" s="80"/>
      <c r="T7" s="80"/>
      <c r="U7" s="80"/>
      <c r="V7" s="80"/>
      <c r="W7" s="80"/>
      <c r="X7" s="11"/>
    </row>
    <row r="8" spans="1:24" x14ac:dyDescent="0.25">
      <c r="A8" s="63">
        <f>INDEX(Calculations!$9:$9, , ROW()+121)</f>
        <v>37164</v>
      </c>
      <c r="B8" s="64">
        <f ca="1">INDEX(Calculations!$1:$80, MATCH("Fiscal_Impact", Calculations!$B:$B, 0), MATCH(Fiscal_impact_082918!$A8, Calculations!$9:$9, 0))</f>
        <v>0.96721364741043858</v>
      </c>
      <c r="C8" s="65">
        <f>INDEX(Calculations!$1:$80, MATCH("RecessionDummy", Calculations!$B:$B, 0), MATCH(Fiscal_impact_082918!$A8, Calculations!$9:$9, 0))</f>
        <v>1</v>
      </c>
      <c r="D8" s="64">
        <f ca="1">INDEX(Calculations!$1:$80, MATCH("Fiscal_Impact_bars", Calculations!$B:$B, 0), MATCH(Fiscal_impact_082918!$A8, Calculations!$9:$9, 0))</f>
        <v>0.94932339725352721</v>
      </c>
      <c r="E8" s="64">
        <f>INDEX(HaverPull!$B:$XZ,MATCH($A8,HaverPull!$B:$B,0),MATCH("Contribution to %Ch in Real GDP from ""Federal G""",HaverPull!$B$1:$XZ$1,0))</f>
        <v>0.15</v>
      </c>
      <c r="F8" s="64">
        <f>INDEX(HaverPull!$B:$XZ,MATCH($A8,HaverPull!$B:$B,0),MATCH("Contribution to %Ch in Real GDP from ""S+L G""",HaverPull!$B$1:$XZ$1,0))</f>
        <v>-0.23</v>
      </c>
      <c r="G8" s="64">
        <f ca="1">INDEX(Calculations!$A:$GV,MATCH("Contribution of Consumption Growth to Real GDP",Calculations!B$1:B$71,0),MATCH($A8,Calculations!A$9:GV$9))</f>
        <v>1.0293233972535272</v>
      </c>
      <c r="H8" s="87">
        <v>1.1709929596658</v>
      </c>
      <c r="I8" s="87">
        <f t="shared" si="0"/>
        <v>1.8977377019378285</v>
      </c>
      <c r="J8" s="87">
        <v>0.207834261469797</v>
      </c>
      <c r="K8" s="87">
        <v>6.7770458492864297E-2</v>
      </c>
      <c r="L8" s="87">
        <v>1.7403399599371574</v>
      </c>
      <c r="M8" s="87">
        <v>0.11820697796199101</v>
      </c>
      <c r="N8" s="11">
        <v>5.0436519469125793E-2</v>
      </c>
      <c r="O8" s="80">
        <f>L8-N8</f>
        <v>1.6899034404680315</v>
      </c>
      <c r="P8" s="11">
        <f t="shared" si="1"/>
        <v>-0.11592000000000001</v>
      </c>
      <c r="Q8" s="11">
        <f t="shared" ca="1" si="2"/>
        <v>1.3049281172161884</v>
      </c>
      <c r="R8" s="80">
        <f>AVERAGE(P2:P8)+F8</f>
        <v>-8.0240000000000034E-2</v>
      </c>
      <c r="S8" s="80"/>
      <c r="T8" s="80"/>
      <c r="U8" s="80"/>
      <c r="V8" s="80"/>
      <c r="W8" s="80"/>
      <c r="X8" s="11"/>
    </row>
    <row r="9" spans="1:24" x14ac:dyDescent="0.25">
      <c r="A9" s="63">
        <f>INDEX(Calculations!$9:$9, , ROW()+121)</f>
        <v>37256</v>
      </c>
      <c r="B9" s="64">
        <f ca="1">INDEX(Calculations!$1:$80, MATCH("Fiscal_Impact", Calculations!$B:$B, 0), MATCH(Fiscal_impact_082918!$A9, Calculations!$9:$9, 0))</f>
        <v>1.4681872843635904</v>
      </c>
      <c r="C9" s="65">
        <f>INDEX(Calculations!$1:$80, MATCH("RecessionDummy", Calculations!$B:$B, 0), MATCH(Fiscal_impact_082918!$A9, Calculations!$9:$9, 0))</f>
        <v>1</v>
      </c>
      <c r="D9" s="64">
        <f ca="1">INDEX(Calculations!$1:$80, MATCH("Fiscal_Impact_bars", Calculations!$B:$B, 0), MATCH(Fiscal_impact_082918!$A9, Calculations!$9:$9, 0))</f>
        <v>2.4248192768082459</v>
      </c>
      <c r="E9" s="64">
        <f>INDEX(HaverPull!$B:$XZ,MATCH($A9,HaverPull!$B:$B,0),MATCH("Contribution to %Ch in Real GDP from ""Federal G""",HaverPull!$B$1:$XZ$1,0))</f>
        <v>0.3</v>
      </c>
      <c r="F9" s="64">
        <f>INDEX(HaverPull!$B:$XZ,MATCH($A9,HaverPull!$B:$B,0),MATCH("Contribution to %Ch in Real GDP from ""S+L G""",HaverPull!$B$1:$XZ$1,0))</f>
        <v>0.91</v>
      </c>
      <c r="G9" s="64">
        <f ca="1">INDEX(Calculations!$A:$GV,MATCH("Contribution of Consumption Growth to Real GDP",Calculations!B$1:B$71,0),MATCH($A9,Calculations!A$9:GV$9))</f>
        <v>1.2148192768082462</v>
      </c>
      <c r="H9" s="87">
        <v>3.2416726902444299</v>
      </c>
      <c r="I9" s="87">
        <f t="shared" si="0"/>
        <v>2.2437419955996365</v>
      </c>
      <c r="J9" s="87">
        <v>0.38867834829223802</v>
      </c>
      <c r="K9" s="87">
        <v>1.2454596770375499</v>
      </c>
      <c r="L9" s="87">
        <v>2.5350664885683378</v>
      </c>
      <c r="M9" s="87">
        <v>1.9254625182984899</v>
      </c>
      <c r="N9" s="11">
        <v>0.68000284126093902</v>
      </c>
      <c r="O9" s="80">
        <f t="shared" ref="O9:O72" si="3">L9-N9</f>
        <v>1.8550636473073987</v>
      </c>
      <c r="P9" s="11">
        <f t="shared" si="1"/>
        <v>0.45863999999999999</v>
      </c>
      <c r="Q9" s="11">
        <f t="shared" ca="1" si="2"/>
        <v>2.8489573021380341</v>
      </c>
      <c r="R9" s="80">
        <f t="shared" ref="R9:R72" si="4">AVERAGE(P3:P9)+F9</f>
        <v>1.1015200000000001</v>
      </c>
      <c r="S9" s="80"/>
      <c r="T9" s="80"/>
      <c r="U9" s="80"/>
      <c r="V9" s="80"/>
      <c r="W9" s="80"/>
      <c r="X9" s="11"/>
    </row>
    <row r="10" spans="1:24" x14ac:dyDescent="0.25">
      <c r="A10" s="63">
        <f>INDEX(Calculations!$9:$9, , ROW()+121)</f>
        <v>37346</v>
      </c>
      <c r="B10" s="64">
        <f ca="1">INDEX(Calculations!$1:$80, MATCH("Fiscal_Impact", Calculations!$B:$B, 0), MATCH(Fiscal_impact_082918!$A10, Calculations!$9:$9, 0))</f>
        <v>1.7979779815542312</v>
      </c>
      <c r="C10" s="65">
        <f>INDEX(Calculations!$1:$80, MATCH("RecessionDummy", Calculations!$B:$B, 0), MATCH(Fiscal_impact_082918!$A10, Calculations!$9:$9, 0))</f>
        <v>0</v>
      </c>
      <c r="D10" s="64">
        <f ca="1">INDEX(Calculations!$1:$80, MATCH("Fiscal_Impact_bars", Calculations!$B:$B, 0), MATCH(Fiscal_impact_082918!$A10, Calculations!$9:$9, 0))</f>
        <v>2.4630421450348354</v>
      </c>
      <c r="E10" s="64">
        <f>INDEX(HaverPull!$B:$XZ,MATCH($A10,HaverPull!$B:$B,0),MATCH("Contribution to %Ch in Real GDP from ""Federal G""",HaverPull!$B$1:$XZ$1,0))</f>
        <v>0.84</v>
      </c>
      <c r="F10" s="64">
        <f>INDEX(HaverPull!$B:$XZ,MATCH($A10,HaverPull!$B:$B,0),MATCH("Contribution to %Ch in Real GDP from ""S+L G""",HaverPull!$B$1:$XZ$1,0))</f>
        <v>0.44</v>
      </c>
      <c r="G10" s="64">
        <f ca="1">INDEX(Calculations!$A:$GV,MATCH("Contribution of Consumption Growth to Real GDP",Calculations!B$1:B$71,0),MATCH($A10,Calculations!A$9:GV$9))</f>
        <v>1.1730421450348354</v>
      </c>
      <c r="H10" s="87">
        <v>3.6687735177994201</v>
      </c>
      <c r="I10" s="87">
        <f t="shared" si="0"/>
        <v>3.8154035385073697</v>
      </c>
      <c r="J10" s="87">
        <v>0.99724332549741901</v>
      </c>
      <c r="K10" s="87">
        <v>0.815257505498587</v>
      </c>
      <c r="L10" s="87">
        <v>3.265352793308387</v>
      </c>
      <c r="M10" s="87">
        <v>1.26245008579702</v>
      </c>
      <c r="N10" s="11">
        <v>0.44719258029843612</v>
      </c>
      <c r="O10" s="80">
        <f t="shared" si="3"/>
        <v>2.8181602130099508</v>
      </c>
      <c r="P10" s="11">
        <f t="shared" si="1"/>
        <v>0.22176000000000001</v>
      </c>
      <c r="Q10" s="11">
        <f t="shared" ca="1" si="2"/>
        <v>2.9955429760308414</v>
      </c>
      <c r="R10" s="80">
        <f t="shared" si="4"/>
        <v>0.66752</v>
      </c>
      <c r="S10" s="11"/>
      <c r="T10" s="11"/>
      <c r="U10" s="11"/>
      <c r="V10" s="11"/>
      <c r="W10" s="11"/>
      <c r="X10" s="11"/>
    </row>
    <row r="11" spans="1:24" x14ac:dyDescent="0.25">
      <c r="A11" s="63">
        <f>INDEX(Calculations!$9:$9, , ROW()+121)</f>
        <v>37437</v>
      </c>
      <c r="B11" s="64">
        <f ca="1">INDEX(Calculations!$1:$80, MATCH("Fiscal_Impact", Calculations!$B:$B, 0), MATCH(Fiscal_impact_082918!$A11, Calculations!$9:$9, 0))</f>
        <v>2.0184360479611985</v>
      </c>
      <c r="C11" s="65">
        <f>INDEX(Calculations!$1:$80, MATCH("RecessionDummy", Calculations!$B:$B, 0), MATCH(Fiscal_impact_082918!$A11, Calculations!$9:$9, 0))</f>
        <v>0</v>
      </c>
      <c r="D11" s="64">
        <f ca="1">INDEX(Calculations!$1:$80, MATCH("Fiscal_Impact_bars", Calculations!$B:$B, 0), MATCH(Fiscal_impact_082918!$A11, Calculations!$9:$9, 0))</f>
        <v>2.2365593727481858</v>
      </c>
      <c r="E11" s="64">
        <f>INDEX(HaverPull!$B:$XZ,MATCH($A11,HaverPull!$B:$B,0),MATCH("Contribution to %Ch in Real GDP from ""Federal G""",HaverPull!$B$1:$XZ$1,0))</f>
        <v>0.51</v>
      </c>
      <c r="F11" s="64">
        <f>INDEX(HaverPull!$B:$XZ,MATCH($A11,HaverPull!$B:$B,0),MATCH("Contribution to %Ch in Real GDP from ""S+L G""",HaverPull!$B$1:$XZ$1,0))</f>
        <v>0.06</v>
      </c>
      <c r="G11" s="64">
        <f ca="1">INDEX(Calculations!$A:$GV,MATCH("Contribution of Consumption Growth to Real GDP",Calculations!B$1:B$71,0),MATCH($A11,Calculations!A$9:GV$9))</f>
        <v>1.6565593727481858</v>
      </c>
      <c r="H11" s="87">
        <v>2.93388301448852</v>
      </c>
      <c r="I11" s="87">
        <f t="shared" si="0"/>
        <v>4.2257512690642223</v>
      </c>
      <c r="J11" s="87">
        <v>0.68248960988666996</v>
      </c>
      <c r="K11" s="87">
        <v>0.468471857298835</v>
      </c>
      <c r="L11" s="87">
        <v>3.5545523768917855</v>
      </c>
      <c r="M11" s="87">
        <v>0.47976257501306802</v>
      </c>
      <c r="N11" s="11">
        <v>1.1290717714233012E-2</v>
      </c>
      <c r="O11" s="80">
        <f t="shared" si="3"/>
        <v>3.5432616591775523</v>
      </c>
      <c r="P11" s="11">
        <f t="shared" si="1"/>
        <v>3.024E-2</v>
      </c>
      <c r="Q11" s="11">
        <f t="shared" ca="1" si="2"/>
        <v>2.8175208399336911</v>
      </c>
      <c r="R11" s="80">
        <f t="shared" si="4"/>
        <v>0.27888000000000002</v>
      </c>
      <c r="S11" s="11"/>
      <c r="T11" s="11"/>
      <c r="U11" s="11"/>
      <c r="V11" s="11"/>
      <c r="W11" s="11"/>
      <c r="X11" s="11"/>
    </row>
    <row r="12" spans="1:24" x14ac:dyDescent="0.25">
      <c r="A12" s="63">
        <f>INDEX(Calculations!$9:$9, , ROW()+121)</f>
        <v>37529</v>
      </c>
      <c r="B12" s="64">
        <f ca="1">INDEX(Calculations!$1:$80, MATCH("Fiscal_Impact", Calculations!$B:$B, 0), MATCH(Fiscal_impact_082918!$A12, Calculations!$9:$9, 0))</f>
        <v>2.2329618400239113</v>
      </c>
      <c r="C12" s="65">
        <f>INDEX(Calculations!$1:$80, MATCH("RecessionDummy", Calculations!$B:$B, 0), MATCH(Fiscal_impact_082918!$A12, Calculations!$9:$9, 0))</f>
        <v>0</v>
      </c>
      <c r="D12" s="64">
        <f ca="1">INDEX(Calculations!$1:$80, MATCH("Fiscal_Impact_bars", Calculations!$B:$B, 0), MATCH(Fiscal_impact_082918!$A12, Calculations!$9:$9, 0))</f>
        <v>1.8074265655043775</v>
      </c>
      <c r="E12" s="64">
        <f>INDEX(HaverPull!$B:$XZ,MATCH($A12,HaverPull!$B:$B,0),MATCH("Contribution to %Ch in Real GDP from ""Federal G""",HaverPull!$B$1:$XZ$1,0))</f>
        <v>0.26</v>
      </c>
      <c r="F12" s="64">
        <f>INDEX(HaverPull!$B:$XZ,MATCH($A12,HaverPull!$B:$B,0),MATCH("Contribution to %Ch in Real GDP from ""S+L G""",HaverPull!$B$1:$XZ$1,0))</f>
        <v>0.14000000000000001</v>
      </c>
      <c r="G12" s="64">
        <f ca="1">INDEX(Calculations!$A:$GV,MATCH("Contribution of Consumption Growth to Real GDP",Calculations!B$1:B$71,0),MATCH($A12,Calculations!A$9:GV$9))</f>
        <v>1.4074265655043776</v>
      </c>
      <c r="H12" s="87">
        <v>2.5454757300623601</v>
      </c>
      <c r="I12" s="87">
        <f t="shared" si="0"/>
        <v>2.593780466802301</v>
      </c>
      <c r="J12" s="87">
        <v>0.40462520781426597</v>
      </c>
      <c r="K12" s="87">
        <v>0.44457172304102899</v>
      </c>
      <c r="L12" s="87">
        <v>2.7908564287010797</v>
      </c>
      <c r="M12" s="87">
        <v>1.0462728927540701</v>
      </c>
      <c r="N12" s="11">
        <v>0.60170116971304499</v>
      </c>
      <c r="O12" s="80">
        <f t="shared" si="3"/>
        <v>2.189155258988035</v>
      </c>
      <c r="P12" s="11">
        <f t="shared" si="1"/>
        <v>7.0560000000000012E-2</v>
      </c>
      <c r="Q12" s="11">
        <f t="shared" ca="1" si="2"/>
        <v>2.2566234963596727</v>
      </c>
      <c r="R12" s="80">
        <f t="shared" si="4"/>
        <v>0.34160000000000001</v>
      </c>
      <c r="S12" s="11"/>
      <c r="T12" s="11"/>
      <c r="U12" s="11"/>
      <c r="V12" s="11"/>
      <c r="W12" s="11"/>
      <c r="X12" s="11"/>
    </row>
    <row r="13" spans="1:24" x14ac:dyDescent="0.25">
      <c r="A13" s="63">
        <f>INDEX(Calculations!$9:$9, , ROW()+121)</f>
        <v>37621</v>
      </c>
      <c r="B13" s="64">
        <f ca="1">INDEX(Calculations!$1:$80, MATCH("Fiscal_Impact", Calculations!$B:$B, 0), MATCH(Fiscal_impact_082918!$A13, Calculations!$9:$9, 0))</f>
        <v>2.0527768246163194</v>
      </c>
      <c r="C13" s="65">
        <f>INDEX(Calculations!$1:$80, MATCH("RecessionDummy", Calculations!$B:$B, 0), MATCH(Fiscal_impact_082918!$A13, Calculations!$9:$9, 0))</f>
        <v>0</v>
      </c>
      <c r="D13" s="64">
        <f ca="1">INDEX(Calculations!$1:$80, MATCH("Fiscal_Impact_bars", Calculations!$B:$B, 0), MATCH(Fiscal_impact_082918!$A13, Calculations!$9:$9, 0))</f>
        <v>1.7040792151778792</v>
      </c>
      <c r="E13" s="64">
        <f>INDEX(HaverPull!$B:$XZ,MATCH($A13,HaverPull!$B:$B,0),MATCH("Contribution to %Ch in Real GDP from ""Federal G""",HaverPull!$B$1:$XZ$1,0))</f>
        <v>0.47</v>
      </c>
      <c r="F13" s="64">
        <f>INDEX(HaverPull!$B:$XZ,MATCH($A13,HaverPull!$B:$B,0),MATCH("Contribution to %Ch in Real GDP from ""S+L G""",HaverPull!$B$1:$XZ$1,0))</f>
        <v>0.12</v>
      </c>
      <c r="G13" s="64">
        <f ca="1">INDEX(Calculations!$A:$GV,MATCH("Contribution of Consumption Growth to Real GDP",Calculations!B$1:B$71,0),MATCH($A13,Calculations!A$9:GV$9))</f>
        <v>1.1140792151778793</v>
      </c>
      <c r="H13" s="87">
        <v>2.4244827995635099</v>
      </c>
      <c r="I13" s="87">
        <f t="shared" si="0"/>
        <v>2.8411955754086984</v>
      </c>
      <c r="J13" s="87">
        <v>0.66024274357752499</v>
      </c>
      <c r="K13" s="87">
        <v>0.42043946771512503</v>
      </c>
      <c r="L13" s="87">
        <v>2.4342770041864452</v>
      </c>
      <c r="M13" s="87">
        <v>0.67376364007039802</v>
      </c>
      <c r="N13" s="11">
        <v>0.25332417235527199</v>
      </c>
      <c r="O13" s="80">
        <f t="shared" si="3"/>
        <v>2.1809528318311733</v>
      </c>
      <c r="P13" s="11">
        <f t="shared" si="1"/>
        <v>6.0479999999999999E-2</v>
      </c>
      <c r="Q13" s="11">
        <f t="shared" ca="1" si="2"/>
        <v>2.1947614264705293</v>
      </c>
      <c r="R13" s="80">
        <f t="shared" si="4"/>
        <v>0.28847999999999996</v>
      </c>
      <c r="S13" s="11"/>
      <c r="T13" s="11"/>
      <c r="U13" s="11"/>
      <c r="V13" s="11"/>
      <c r="W13" s="11"/>
      <c r="X13" s="11"/>
    </row>
    <row r="14" spans="1:24" x14ac:dyDescent="0.25">
      <c r="A14" s="63">
        <f>INDEX(Calculations!$9:$9, , ROW()+121)</f>
        <v>37711</v>
      </c>
      <c r="B14" s="64">
        <f ca="1">INDEX(Calculations!$1:$80, MATCH("Fiscal_Impact", Calculations!$B:$B, 0), MATCH(Fiscal_impact_082918!$A14, Calculations!$9:$9, 0))</f>
        <v>1.7537740392158057</v>
      </c>
      <c r="C14" s="65">
        <f>INDEX(Calculations!$1:$80, MATCH("RecessionDummy", Calculations!$B:$B, 0), MATCH(Fiscal_impact_082918!$A14, Calculations!$9:$9, 0))</f>
        <v>0</v>
      </c>
      <c r="D14" s="64">
        <f ca="1">INDEX(Calculations!$1:$80, MATCH("Fiscal_Impact_bars", Calculations!$B:$B, 0), MATCH(Fiscal_impact_082918!$A14, Calculations!$9:$9, 0))</f>
        <v>1.2670310034327801</v>
      </c>
      <c r="E14" s="64">
        <f>INDEX(HaverPull!$B:$XZ,MATCH($A14,HaverPull!$B:$B,0),MATCH("Contribution to %Ch in Real GDP from ""Federal G""",HaverPull!$B$1:$XZ$1,0))</f>
        <v>0.32</v>
      </c>
      <c r="F14" s="64">
        <f>INDEX(HaverPull!$B:$XZ,MATCH($A14,HaverPull!$B:$B,0),MATCH("Contribution to %Ch in Real GDP from ""S+L G""",HaverPull!$B$1:$XZ$1,0))</f>
        <v>-0.22</v>
      </c>
      <c r="G14" s="64">
        <f ca="1">INDEX(Calculations!$A:$GV,MATCH("Contribution of Consumption Growth to Real GDP",Calculations!B$1:B$71,0),MATCH($A14,Calculations!A$9:GV$9))</f>
        <v>1.17703100343278</v>
      </c>
      <c r="H14" s="87">
        <v>1.52921203123573</v>
      </c>
      <c r="I14" s="87">
        <f t="shared" si="0"/>
        <v>2.345948868877556</v>
      </c>
      <c r="J14" s="87">
        <v>0.50736392533212504</v>
      </c>
      <c r="K14" s="87">
        <v>-2.8314317763294401E-3</v>
      </c>
      <c r="L14" s="87">
        <v>1.94397200945265</v>
      </c>
      <c r="M14" s="87">
        <v>0.102555634130889</v>
      </c>
      <c r="N14" s="11">
        <v>0.1053870659072189</v>
      </c>
      <c r="O14" s="80">
        <f t="shared" si="3"/>
        <v>1.8385849435454311</v>
      </c>
      <c r="P14" s="11">
        <f t="shared" si="1"/>
        <v>-0.11088000000000001</v>
      </c>
      <c r="Q14" s="11">
        <f t="shared" ca="1" si="2"/>
        <v>1.6715634969885755</v>
      </c>
      <c r="R14" s="80">
        <f t="shared" si="4"/>
        <v>-0.13216</v>
      </c>
      <c r="S14" s="11"/>
      <c r="T14" s="11"/>
      <c r="U14" s="11"/>
      <c r="V14" s="11"/>
      <c r="W14" s="11"/>
      <c r="X14" s="11"/>
    </row>
    <row r="15" spans="1:24" x14ac:dyDescent="0.25">
      <c r="A15" s="63">
        <f>INDEX(Calculations!$9:$9, , ROW()+121)</f>
        <v>37802</v>
      </c>
      <c r="B15" s="64">
        <f ca="1">INDEX(Calculations!$1:$80, MATCH("Fiscal_Impact", Calculations!$B:$B, 0), MATCH(Fiscal_impact_082918!$A15, Calculations!$9:$9, 0))</f>
        <v>1.6440127890889309</v>
      </c>
      <c r="C15" s="65">
        <f>INDEX(Calculations!$1:$80, MATCH("RecessionDummy", Calculations!$B:$B, 0), MATCH(Fiscal_impact_082918!$A15, Calculations!$9:$9, 0))</f>
        <v>0</v>
      </c>
      <c r="D15" s="64">
        <f ca="1">INDEX(Calculations!$1:$80, MATCH("Fiscal_Impact_bars", Calculations!$B:$B, 0), MATCH(Fiscal_impact_082918!$A15, Calculations!$9:$9, 0))</f>
        <v>1.7975143722406866</v>
      </c>
      <c r="E15" s="64">
        <f>INDEX(HaverPull!$B:$XZ,MATCH($A15,HaverPull!$B:$B,0),MATCH("Contribution to %Ch in Real GDP from ""Federal G""",HaverPull!$B$1:$XZ$1,0))</f>
        <v>0.98</v>
      </c>
      <c r="F15" s="64">
        <f>INDEX(HaverPull!$B:$XZ,MATCH($A15,HaverPull!$B:$B,0),MATCH("Contribution to %Ch in Real GDP from ""S+L G""",HaverPull!$B$1:$XZ$1,0))</f>
        <v>-0.24</v>
      </c>
      <c r="G15" s="64">
        <f ca="1">INDEX(Calculations!$A:$GV,MATCH("Contribution of Consumption Growth to Real GDP",Calculations!B$1:B$71,0),MATCH($A15,Calculations!A$9:GV$9))</f>
        <v>1.0575143722406866</v>
      </c>
      <c r="H15" s="87">
        <v>2.09577083721627</v>
      </c>
      <c r="I15" s="87">
        <f t="shared" si="0"/>
        <v>2.6139033869269745</v>
      </c>
      <c r="J15" s="87">
        <v>1.17336167017281</v>
      </c>
      <c r="K15" s="87">
        <v>-2.26646110785639E-2</v>
      </c>
      <c r="L15" s="87">
        <v>1.6653446364990996</v>
      </c>
      <c r="M15" s="87">
        <v>0.202138308666372</v>
      </c>
      <c r="N15" s="11">
        <v>0.22480291974493499</v>
      </c>
      <c r="O15" s="80">
        <f t="shared" si="3"/>
        <v>1.4405417167541645</v>
      </c>
      <c r="P15" s="11">
        <f t="shared" si="1"/>
        <v>-0.12096</v>
      </c>
      <c r="Q15" s="11">
        <f t="shared" ca="1" si="2"/>
        <v>2.2082114313349326</v>
      </c>
      <c r="R15" s="80">
        <f t="shared" si="4"/>
        <v>-0.15287999999999996</v>
      </c>
      <c r="S15" s="11"/>
      <c r="T15" s="11"/>
      <c r="U15" s="11"/>
      <c r="V15" s="11"/>
      <c r="W15" s="11"/>
      <c r="X15" s="11"/>
    </row>
    <row r="16" spans="1:24" x14ac:dyDescent="0.25">
      <c r="A16" s="63">
        <f>INDEX(Calculations!$9:$9, , ROW()+121)</f>
        <v>37894</v>
      </c>
      <c r="B16" s="64">
        <f ca="1">INDEX(Calculations!$1:$80, MATCH("Fiscal_Impact", Calculations!$B:$B, 0), MATCH(Fiscal_impact_082918!$A16, Calculations!$9:$9, 0))</f>
        <v>1.4965387420676848</v>
      </c>
      <c r="C16" s="65">
        <f>INDEX(Calculations!$1:$80, MATCH("RecessionDummy", Calculations!$B:$B, 0), MATCH(Fiscal_impact_082918!$A16, Calculations!$9:$9, 0))</f>
        <v>0</v>
      </c>
      <c r="D16" s="64">
        <f ca="1">INDEX(Calculations!$1:$80, MATCH("Fiscal_Impact_bars", Calculations!$B:$B, 0), MATCH(Fiscal_impact_082918!$A16, Calculations!$9:$9, 0))</f>
        <v>1.217530377419394</v>
      </c>
      <c r="E16" s="64">
        <f>INDEX(HaverPull!$B:$XZ,MATCH($A16,HaverPull!$B:$B,0),MATCH("Contribution to %Ch in Real GDP from ""Federal G""",HaverPull!$B$1:$XZ$1,0))</f>
        <v>0</v>
      </c>
      <c r="F16" s="64">
        <f>INDEX(HaverPull!$B:$XZ,MATCH($A16,HaverPull!$B:$B,0),MATCH("Contribution to %Ch in Real GDP from ""S+L G""",HaverPull!$B$1:$XZ$1,0))</f>
        <v>0.2</v>
      </c>
      <c r="G16" s="64">
        <f ca="1">INDEX(Calculations!$A:$GV,MATCH("Contribution of Consumption Growth to Real GDP",Calculations!B$1:B$71,0),MATCH($A16,Calculations!A$9:GV$9))</f>
        <v>1.017530377419394</v>
      </c>
      <c r="H16" s="87">
        <v>1.47413228957686</v>
      </c>
      <c r="I16" s="87">
        <f t="shared" si="0"/>
        <v>1.5813427407484095</v>
      </c>
      <c r="J16" s="87">
        <v>0.14126643429771801</v>
      </c>
      <c r="K16" s="87">
        <v>0.37174954208792099</v>
      </c>
      <c r="L16" s="87">
        <v>1.6811544664165718</v>
      </c>
      <c r="M16" s="87">
        <v>0.61282770205380199</v>
      </c>
      <c r="N16" s="11">
        <v>0.24107815996588039</v>
      </c>
      <c r="O16" s="80">
        <f t="shared" si="3"/>
        <v>1.4400763064506914</v>
      </c>
      <c r="P16" s="11">
        <f t="shared" si="1"/>
        <v>0.1008</v>
      </c>
      <c r="Q16" s="11">
        <f t="shared" ca="1" si="2"/>
        <v>1.530546353805033</v>
      </c>
      <c r="R16" s="80">
        <f t="shared" si="4"/>
        <v>0.23599999999999999</v>
      </c>
      <c r="S16" s="11"/>
      <c r="T16" s="11"/>
      <c r="U16" s="11"/>
      <c r="V16" s="11"/>
      <c r="W16" s="11"/>
      <c r="X16" s="11"/>
    </row>
    <row r="17" spans="1:24" x14ac:dyDescent="0.25">
      <c r="A17" s="63">
        <f>INDEX(Calculations!$9:$9, , ROW()+121)</f>
        <v>37986</v>
      </c>
      <c r="B17" s="64">
        <f ca="1">INDEX(Calculations!$1:$80, MATCH("Fiscal_Impact", Calculations!$B:$B, 0), MATCH(Fiscal_impact_082918!$A17, Calculations!$9:$9, 0))</f>
        <v>1.3568449824806339</v>
      </c>
      <c r="C17" s="65">
        <f>INDEX(Calculations!$1:$80, MATCH("RecessionDummy", Calculations!$B:$B, 0), MATCH(Fiscal_impact_082918!$A17, Calculations!$9:$9, 0))</f>
        <v>0</v>
      </c>
      <c r="D17" s="64">
        <f ca="1">INDEX(Calculations!$1:$80, MATCH("Fiscal_Impact_bars", Calculations!$B:$B, 0), MATCH(Fiscal_impact_082918!$A17, Calculations!$9:$9, 0))</f>
        <v>1.1453041768296759</v>
      </c>
      <c r="E17" s="64">
        <f>INDEX(HaverPull!$B:$XZ,MATCH($A17,HaverPull!$B:$B,0),MATCH("Contribution to %Ch in Real GDP from ""Federal G""",HaverPull!$B$1:$XZ$1,0))</f>
        <v>0.54</v>
      </c>
      <c r="F17" s="64">
        <f>INDEX(HaverPull!$B:$XZ,MATCH($A17,HaverPull!$B:$B,0),MATCH("Contribution to %Ch in Real GDP from ""S+L G""",HaverPull!$B$1:$XZ$1,0))</f>
        <v>-0.06</v>
      </c>
      <c r="G17" s="64">
        <f ca="1">INDEX(Calculations!$A:$GV,MATCH("Contribution of Consumption Growth to Real GDP",Calculations!B$1:B$71,0),MATCH($A17,Calculations!A$9:GV$9))</f>
        <v>0.66530417682967591</v>
      </c>
      <c r="H17" s="87">
        <v>1.3182299532511601</v>
      </c>
      <c r="I17" s="87">
        <f t="shared" si="0"/>
        <v>2.1351821069669823</v>
      </c>
      <c r="J17" s="87">
        <v>0.64141091487032198</v>
      </c>
      <c r="K17" s="87">
        <v>8.6359802547754702E-2</v>
      </c>
      <c r="L17" s="87">
        <v>1.3373448318814207</v>
      </c>
      <c r="M17" s="87">
        <v>-7.0066557667484694E-2</v>
      </c>
      <c r="N17" s="11">
        <v>-0.15642636021523929</v>
      </c>
      <c r="O17" s="80">
        <f t="shared" si="3"/>
        <v>1.4937711920966601</v>
      </c>
      <c r="P17" s="11">
        <f t="shared" si="1"/>
        <v>-3.024E-2</v>
      </c>
      <c r="Q17" s="11">
        <f t="shared" ca="1" si="2"/>
        <v>1.3930748942477527</v>
      </c>
      <c r="R17" s="80">
        <f t="shared" si="4"/>
        <v>-0.06</v>
      </c>
      <c r="S17" s="11"/>
      <c r="T17" s="11"/>
      <c r="U17" s="11"/>
      <c r="V17" s="11"/>
      <c r="W17" s="11"/>
      <c r="X17" s="11"/>
    </row>
    <row r="18" spans="1:24" x14ac:dyDescent="0.25">
      <c r="A18" s="63">
        <f>INDEX(Calculations!$9:$9, , ROW()+121)</f>
        <v>38077</v>
      </c>
      <c r="B18" s="64">
        <f ca="1">INDEX(Calculations!$1:$80, MATCH("Fiscal_Impact", Calculations!$B:$B, 0), MATCH(Fiscal_impact_082918!$A18, Calculations!$9:$9, 0))</f>
        <v>1.2092981901230717</v>
      </c>
      <c r="C18" s="65">
        <f>INDEX(Calculations!$1:$80, MATCH("RecessionDummy", Calculations!$B:$B, 0), MATCH(Fiscal_impact_082918!$A18, Calculations!$9:$9, 0))</f>
        <v>0</v>
      </c>
      <c r="D18" s="64">
        <f ca="1">INDEX(Calculations!$1:$80, MATCH("Fiscal_Impact_bars", Calculations!$B:$B, 0), MATCH(Fiscal_impact_082918!$A18, Calculations!$9:$9, 0))</f>
        <v>0.6768438340025309</v>
      </c>
      <c r="E18" s="64">
        <f>INDEX(HaverPull!$B:$XZ,MATCH($A18,HaverPull!$B:$B,0),MATCH("Contribution to %Ch in Real GDP from ""Federal G""",HaverPull!$B$1:$XZ$1,0))</f>
        <v>0.31</v>
      </c>
      <c r="F18" s="64">
        <f>INDEX(HaverPull!$B:$XZ,MATCH($A18,HaverPull!$B:$B,0),MATCH("Contribution to %Ch in Real GDP from ""S+L G""",HaverPull!$B$1:$XZ$1,0))</f>
        <v>0.03</v>
      </c>
      <c r="G18" s="64">
        <f ca="1">INDEX(Calculations!$A:$GV,MATCH("Contribution of Consumption Growth to Real GDP",Calculations!B$1:B$71,0),MATCH($A18,Calculations!A$9:GV$9))</f>
        <v>0.33684383400253082</v>
      </c>
      <c r="H18" s="87">
        <v>0.998581516294616</v>
      </c>
      <c r="I18" s="87">
        <f t="shared" si="0"/>
        <v>0.89038803935924893</v>
      </c>
      <c r="J18" s="87">
        <v>0.400969376112013</v>
      </c>
      <c r="K18" s="87">
        <v>0.13217982329609201</v>
      </c>
      <c r="L18" s="87">
        <v>0.71014164851012862</v>
      </c>
      <c r="M18" s="87">
        <v>0.35290280855898498</v>
      </c>
      <c r="N18" s="11">
        <v>0.22072298526289269</v>
      </c>
      <c r="O18" s="80">
        <f t="shared" si="3"/>
        <v>0.48941866324723593</v>
      </c>
      <c r="P18" s="11">
        <f t="shared" si="1"/>
        <v>1.512E-2</v>
      </c>
      <c r="Q18" s="11">
        <f t="shared" ca="1" si="2"/>
        <v>0.86999303341063594</v>
      </c>
      <c r="R18" s="80">
        <f t="shared" si="4"/>
        <v>2.784E-2</v>
      </c>
      <c r="S18" s="11"/>
      <c r="T18" s="11"/>
      <c r="U18" s="11"/>
      <c r="V18" s="11"/>
      <c r="W18" s="11"/>
      <c r="X18" s="11"/>
    </row>
    <row r="19" spans="1:24" x14ac:dyDescent="0.25">
      <c r="A19" s="63">
        <f>INDEX(Calculations!$9:$9, , ROW()+121)</f>
        <v>38168</v>
      </c>
      <c r="B19" s="64">
        <f ca="1">INDEX(Calculations!$1:$80, MATCH("Fiscal_Impact", Calculations!$B:$B, 0), MATCH(Fiscal_impact_082918!$A19, Calculations!$9:$9, 0))</f>
        <v>0.87873786436434087</v>
      </c>
      <c r="C19" s="65">
        <f>INDEX(Calculations!$1:$80, MATCH("RecessionDummy", Calculations!$B:$B, 0), MATCH(Fiscal_impact_082918!$A19, Calculations!$9:$9, 0))</f>
        <v>0</v>
      </c>
      <c r="D19" s="64">
        <f ca="1">INDEX(Calculations!$1:$80, MATCH("Fiscal_Impact_bars", Calculations!$B:$B, 0), MATCH(Fiscal_impact_082918!$A19, Calculations!$9:$9, 0))</f>
        <v>0.47527306920576273</v>
      </c>
      <c r="E19" s="64">
        <f>INDEX(HaverPull!$B:$XZ,MATCH($A19,HaverPull!$B:$B,0),MATCH("Contribution to %Ch in Real GDP from ""Federal G""",HaverPull!$B$1:$XZ$1,0))</f>
        <v>0.17</v>
      </c>
      <c r="F19" s="64">
        <f>INDEX(HaverPull!$B:$XZ,MATCH($A19,HaverPull!$B:$B,0),MATCH("Contribution to %Ch in Real GDP from ""S+L G""",HaverPull!$B$1:$XZ$1,0))</f>
        <v>0.03</v>
      </c>
      <c r="G19" s="64">
        <f ca="1">INDEX(Calculations!$A:$GV,MATCH("Contribution of Consumption Growth to Real GDP",Calculations!B$1:B$71,0),MATCH($A19,Calculations!A$9:GV$9))</f>
        <v>0.26527306920576277</v>
      </c>
      <c r="H19" s="87">
        <v>0.98018270565249899</v>
      </c>
      <c r="I19" s="87">
        <f t="shared" si="0"/>
        <v>0.66417944120219585</v>
      </c>
      <c r="J19" s="87">
        <v>0.23912536679365601</v>
      </c>
      <c r="K19" s="87">
        <v>0.151493385052761</v>
      </c>
      <c r="L19" s="87">
        <v>0.80209099101035086</v>
      </c>
      <c r="M19" s="87">
        <v>0.52853030165457304</v>
      </c>
      <c r="N19" s="11">
        <v>0.37703691660181099</v>
      </c>
      <c r="O19" s="80">
        <f t="shared" si="3"/>
        <v>0.42505407440853987</v>
      </c>
      <c r="P19" s="11">
        <f t="shared" si="1"/>
        <v>1.512E-2</v>
      </c>
      <c r="Q19" s="11">
        <f t="shared" ca="1" si="2"/>
        <v>0.6658918210521797</v>
      </c>
      <c r="R19" s="80">
        <f t="shared" si="4"/>
        <v>1.9919999999999993E-2</v>
      </c>
      <c r="S19" s="11"/>
      <c r="T19" s="11"/>
      <c r="U19" s="11"/>
      <c r="V19" s="11"/>
      <c r="W19" s="11"/>
      <c r="X19" s="11"/>
    </row>
    <row r="20" spans="1:24" x14ac:dyDescent="0.25">
      <c r="A20" s="63">
        <f>INDEX(Calculations!$9:$9, , ROW()+121)</f>
        <v>38260</v>
      </c>
      <c r="B20" s="64">
        <f ca="1">INDEX(Calculations!$1:$80, MATCH("Fiscal_Impact", Calculations!$B:$B, 0), MATCH(Fiscal_impact_082918!$A20, Calculations!$9:$9, 0))</f>
        <v>0.61159401915637557</v>
      </c>
      <c r="C20" s="65">
        <f>INDEX(Calculations!$1:$80, MATCH("RecessionDummy", Calculations!$B:$B, 0), MATCH(Fiscal_impact_082918!$A20, Calculations!$9:$9, 0))</f>
        <v>0</v>
      </c>
      <c r="D20" s="64">
        <f ca="1">INDEX(Calculations!$1:$80, MATCH("Fiscal_Impact_bars", Calculations!$B:$B, 0), MATCH(Fiscal_impact_082918!$A20, Calculations!$9:$9, 0))</f>
        <v>0.14895499658753286</v>
      </c>
      <c r="E20" s="64">
        <f>INDEX(HaverPull!$B:$XZ,MATCH($A20,HaverPull!$B:$B,0),MATCH("Contribution to %Ch in Real GDP from ""Federal G""",HaverPull!$B$1:$XZ$1,0))</f>
        <v>0.33</v>
      </c>
      <c r="F20" s="64">
        <f>INDEX(HaverPull!$B:$XZ,MATCH($A20,HaverPull!$B:$B,0),MATCH("Contribution to %Ch in Real GDP from ""S+L G""",HaverPull!$B$1:$XZ$1,0))</f>
        <v>-0.18</v>
      </c>
      <c r="G20" s="64">
        <f ca="1">INDEX(Calculations!$A:$GV,MATCH("Contribution of Consumption Growth to Real GDP",Calculations!B$1:B$71,0),MATCH($A20,Calculations!A$9:GV$9))</f>
        <v>-1.0450034124671358E-3</v>
      </c>
      <c r="H20" s="87">
        <v>0.87664337180595098</v>
      </c>
      <c r="I20" s="87">
        <f t="shared" si="0"/>
        <v>1.562231929063632</v>
      </c>
      <c r="J20" s="87">
        <v>0.39001996902331498</v>
      </c>
      <c r="K20" s="87">
        <v>-2.7031812151305901E-2</v>
      </c>
      <c r="L20" s="87">
        <v>1.0997611949541004</v>
      </c>
      <c r="M20" s="87">
        <v>-9.9482577237522601E-2</v>
      </c>
      <c r="N20" s="11">
        <v>-7.2450765086216506E-2</v>
      </c>
      <c r="O20" s="80">
        <f t="shared" si="3"/>
        <v>1.1722119600403169</v>
      </c>
      <c r="P20" s="11">
        <f t="shared" si="1"/>
        <v>-9.0719999999999995E-2</v>
      </c>
      <c r="Q20" s="11">
        <f t="shared" ca="1" si="2"/>
        <v>0.36194315345954192</v>
      </c>
      <c r="R20" s="80">
        <f t="shared" si="4"/>
        <v>-0.21167999999999998</v>
      </c>
      <c r="S20" s="11"/>
      <c r="T20" s="11"/>
      <c r="U20" s="11"/>
      <c r="V20" s="11"/>
      <c r="W20" s="11"/>
      <c r="X20" s="11"/>
    </row>
    <row r="21" spans="1:24" x14ac:dyDescent="0.25">
      <c r="A21" s="63">
        <f>INDEX(Calculations!$9:$9, , ROW()+121)</f>
        <v>38352</v>
      </c>
      <c r="B21" s="64">
        <f ca="1">INDEX(Calculations!$1:$80, MATCH("Fiscal_Impact", Calculations!$B:$B, 0), MATCH(Fiscal_impact_082918!$A21, Calculations!$9:$9, 0))</f>
        <v>0.316267480058541</v>
      </c>
      <c r="C21" s="65">
        <f>INDEX(Calculations!$1:$80, MATCH("RecessionDummy", Calculations!$B:$B, 0), MATCH(Fiscal_impact_082918!$A21, Calculations!$9:$9, 0))</f>
        <v>0</v>
      </c>
      <c r="D21" s="64">
        <f ca="1">INDEX(Calculations!$1:$80, MATCH("Fiscal_Impact_bars", Calculations!$B:$B, 0), MATCH(Fiscal_impact_082918!$A21, Calculations!$9:$9, 0))</f>
        <v>-3.6001979561662671E-2</v>
      </c>
      <c r="E21" s="64">
        <f>INDEX(HaverPull!$B:$XZ,MATCH($A21,HaverPull!$B:$B,0),MATCH("Contribution to %Ch in Real GDP from ""Federal G""",HaverPull!$B$1:$XZ$1,0))</f>
        <v>-0.05</v>
      </c>
      <c r="F21" s="64">
        <f>INDEX(HaverPull!$B:$XZ,MATCH($A21,HaverPull!$B:$B,0),MATCH("Contribution to %Ch in Real GDP from ""S+L G""",HaverPull!$B$1:$XZ$1,0))</f>
        <v>0.02</v>
      </c>
      <c r="G21" s="64">
        <f ca="1">INDEX(Calculations!$A:$GV,MATCH("Contribution of Consumption Growth to Real GDP",Calculations!B$1:B$71,0),MATCH($A21,Calculations!A$9:GV$9))</f>
        <v>-6.0019795616626697E-3</v>
      </c>
      <c r="H21" s="87">
        <v>0.55543617740151097</v>
      </c>
      <c r="I21" s="87">
        <f t="shared" si="0"/>
        <v>0.76925992616810657</v>
      </c>
      <c r="J21" s="87">
        <v>9.2629730868880301E-4</v>
      </c>
      <c r="K21" s="87">
        <v>0.101023250285367</v>
      </c>
      <c r="L21" s="87">
        <v>0.83765344423716281</v>
      </c>
      <c r="M21" s="87">
        <v>0.170343065663113</v>
      </c>
      <c r="N21" s="11">
        <v>6.9319815377744995E-2</v>
      </c>
      <c r="O21" s="80">
        <f t="shared" si="3"/>
        <v>0.76833362885941781</v>
      </c>
      <c r="P21" s="11">
        <f t="shared" si="1"/>
        <v>1.008E-2</v>
      </c>
      <c r="Q21" s="11">
        <f t="shared" ca="1" si="2"/>
        <v>9.5947568032393141E-2</v>
      </c>
      <c r="R21" s="80">
        <f t="shared" si="4"/>
        <v>5.6000000000000025E-3</v>
      </c>
      <c r="S21" s="11"/>
      <c r="T21" s="11"/>
      <c r="U21" s="11"/>
      <c r="V21" s="11"/>
      <c r="W21" s="11"/>
      <c r="X21" s="11"/>
    </row>
    <row r="22" spans="1:24" x14ac:dyDescent="0.25">
      <c r="A22" s="63">
        <f>INDEX(Calculations!$9:$9, , ROW()+121)</f>
        <v>38442</v>
      </c>
      <c r="B22" s="64">
        <f ca="1">INDEX(Calculations!$1:$80, MATCH("Fiscal_Impact", Calculations!$B:$B, 0), MATCH(Fiscal_impact_082918!$A22, Calculations!$9:$9, 0))</f>
        <v>0.12208287482234909</v>
      </c>
      <c r="C22" s="65">
        <f>INDEX(Calculations!$1:$80, MATCH("RecessionDummy", Calculations!$B:$B, 0), MATCH(Fiscal_impact_082918!$A22, Calculations!$9:$9, 0))</f>
        <v>0</v>
      </c>
      <c r="D22" s="64">
        <f ca="1">INDEX(Calculations!$1:$80, MATCH("Fiscal_Impact_bars", Calculations!$B:$B, 0), MATCH(Fiscal_impact_082918!$A22, Calculations!$9:$9, 0))</f>
        <v>-9.9894586942236629E-2</v>
      </c>
      <c r="E22" s="64">
        <f>INDEX(HaverPull!$B:$XZ,MATCH($A22,HaverPull!$B:$B,0),MATCH("Contribution to %Ch in Real GDP from ""Federal G""",HaverPull!$B$1:$XZ$1,0))</f>
        <v>0.33</v>
      </c>
      <c r="F22" s="64">
        <f>INDEX(HaverPull!$B:$XZ,MATCH($A22,HaverPull!$B:$B,0),MATCH("Contribution to %Ch in Real GDP from ""S+L G""",HaverPull!$B$1:$XZ$1,0))</f>
        <v>0.06</v>
      </c>
      <c r="G22" s="64">
        <f ca="1">INDEX(Calculations!$A:$GV,MATCH("Contribution of Consumption Growth to Real GDP",Calculations!B$1:B$71,0),MATCH($A22,Calculations!A$9:GV$9))</f>
        <v>-0.49989458694223665</v>
      </c>
      <c r="H22" s="87">
        <v>0.38301979747643899</v>
      </c>
      <c r="I22" s="87">
        <f t="shared" si="0"/>
        <v>8.7419192629938636E-2</v>
      </c>
      <c r="J22" s="87">
        <v>0.36413233200240602</v>
      </c>
      <c r="K22" s="87">
        <v>5.79339209557206E-2</v>
      </c>
      <c r="L22" s="87">
        <v>-0.1774030251679215</v>
      </c>
      <c r="M22" s="87">
        <v>0.157244035160267</v>
      </c>
      <c r="N22" s="11">
        <v>9.9310114204545899E-2</v>
      </c>
      <c r="O22" s="80">
        <f t="shared" si="3"/>
        <v>-0.27671313937246739</v>
      </c>
      <c r="P22" s="11">
        <f t="shared" si="1"/>
        <v>3.024E-2</v>
      </c>
      <c r="Q22" s="11">
        <f t="shared" ca="1" si="2"/>
        <v>-6.782833398411002E-2</v>
      </c>
      <c r="R22" s="80">
        <f t="shared" si="4"/>
        <v>6.7199999999999996E-2</v>
      </c>
      <c r="S22" s="11"/>
      <c r="T22" s="11"/>
      <c r="U22" s="11"/>
      <c r="V22" s="11"/>
      <c r="W22" s="11"/>
      <c r="X22" s="11"/>
    </row>
    <row r="23" spans="1:24" x14ac:dyDescent="0.25">
      <c r="A23" s="63">
        <f>INDEX(Calculations!$9:$9, , ROW()+121)</f>
        <v>38533</v>
      </c>
      <c r="B23" s="64">
        <f ca="1">INDEX(Calculations!$1:$80, MATCH("Fiscal_Impact", Calculations!$B:$B, 0), MATCH(Fiscal_impact_082918!$A23, Calculations!$9:$9, 0))</f>
        <v>-0.11903204857663965</v>
      </c>
      <c r="C23" s="65">
        <f>INDEX(Calculations!$1:$80, MATCH("RecessionDummy", Calculations!$B:$B, 0), MATCH(Fiscal_impact_082918!$A23, Calculations!$9:$9, 0))</f>
        <v>0</v>
      </c>
      <c r="D23" s="64">
        <f ca="1">INDEX(Calculations!$1:$80, MATCH("Fiscal_Impact_bars", Calculations!$B:$B, 0), MATCH(Fiscal_impact_082918!$A23, Calculations!$9:$9, 0))</f>
        <v>-0.48918662439019217</v>
      </c>
      <c r="E23" s="64">
        <f>INDEX(HaverPull!$B:$XZ,MATCH($A23,HaverPull!$B:$B,0),MATCH("Contribution to %Ch in Real GDP from ""Federal G""",HaverPull!$B$1:$XZ$1,0))</f>
        <v>-0.03</v>
      </c>
      <c r="F23" s="64">
        <f>INDEX(HaverPull!$B:$XZ,MATCH($A23,HaverPull!$B:$B,0),MATCH("Contribution to %Ch in Real GDP from ""S+L G""",HaverPull!$B$1:$XZ$1,0))</f>
        <v>-0.01</v>
      </c>
      <c r="G23" s="64">
        <f ca="1">INDEX(Calculations!$A:$GV,MATCH("Contribution of Consumption Growth to Real GDP",Calculations!B$1:B$71,0),MATCH($A23,Calculations!A$9:GV$9))</f>
        <v>-0.44918662439019219</v>
      </c>
      <c r="H23" s="87">
        <v>-9.7688702061395294E-2</v>
      </c>
      <c r="I23" s="87">
        <f t="shared" si="0"/>
        <v>-0.2918613042776449</v>
      </c>
      <c r="J23" s="87">
        <v>3.7472719306567001E-3</v>
      </c>
      <c r="K23" s="87">
        <v>-1.83383913832506E-2</v>
      </c>
      <c r="L23" s="87">
        <v>-0.23090187071295251</v>
      </c>
      <c r="M23" s="87">
        <v>4.6368314112098699E-2</v>
      </c>
      <c r="N23" s="11">
        <v>6.4706705495349098E-2</v>
      </c>
      <c r="O23" s="80">
        <f t="shared" si="3"/>
        <v>-0.29560857620830161</v>
      </c>
      <c r="P23" s="11">
        <f t="shared" si="1"/>
        <v>-5.0400000000000002E-3</v>
      </c>
      <c r="Q23" s="11">
        <f t="shared" ca="1" si="2"/>
        <v>-0.46377774384278608</v>
      </c>
      <c r="R23" s="80">
        <f t="shared" si="4"/>
        <v>-1.7919999999999998E-2</v>
      </c>
      <c r="S23" s="11"/>
      <c r="T23" s="11"/>
      <c r="U23" s="11"/>
      <c r="V23" s="11"/>
      <c r="W23" s="11"/>
      <c r="X23" s="11"/>
    </row>
    <row r="24" spans="1:24" x14ac:dyDescent="0.25">
      <c r="A24" s="63">
        <f>INDEX(Calculations!$9:$9, , ROW()+121)</f>
        <v>38625</v>
      </c>
      <c r="B24" s="64">
        <f ca="1">INDEX(Calculations!$1:$80, MATCH("Fiscal_Impact", Calculations!$B:$B, 0), MATCH(Fiscal_impact_082918!$A24, Calculations!$9:$9, 0))</f>
        <v>-0.19934865550436198</v>
      </c>
      <c r="C24" s="65">
        <f>INDEX(Calculations!$1:$80, MATCH("RecessionDummy", Calculations!$B:$B, 0), MATCH(Fiscal_impact_082918!$A24, Calculations!$9:$9, 0))</f>
        <v>0</v>
      </c>
      <c r="D24" s="64">
        <f ca="1">INDEX(Calculations!$1:$80, MATCH("Fiscal_Impact_bars", Calculations!$B:$B, 0), MATCH(Fiscal_impact_082918!$A24, Calculations!$9:$9, 0))</f>
        <v>-0.17231143112335651</v>
      </c>
      <c r="E24" s="64">
        <f>INDEX(HaverPull!$B:$XZ,MATCH($A24,HaverPull!$B:$B,0),MATCH("Contribution to %Ch in Real GDP from ""Federal G""",HaverPull!$B$1:$XZ$1,0))</f>
        <v>0.22</v>
      </c>
      <c r="F24" s="64">
        <f>INDEX(HaverPull!$B:$XZ,MATCH($A24,HaverPull!$B:$B,0),MATCH("Contribution to %Ch in Real GDP from ""S+L G""",HaverPull!$B$1:$XZ$1,0))</f>
        <v>0.03</v>
      </c>
      <c r="G24" s="64">
        <f ca="1">INDEX(Calculations!$A:$GV,MATCH("Contribution of Consumption Growth to Real GDP",Calculations!B$1:B$71,0),MATCH($A24,Calculations!A$9:GV$9))</f>
        <v>-0.42231143112335651</v>
      </c>
      <c r="H24" s="87">
        <v>0.35999989355355499</v>
      </c>
      <c r="I24" s="87">
        <f t="shared" si="0"/>
        <v>0.4437676410812853</v>
      </c>
      <c r="J24" s="87">
        <v>0.245703028777049</v>
      </c>
      <c r="K24" s="87">
        <v>4.0400297575853499E-2</v>
      </c>
      <c r="L24" s="87">
        <v>0.17292887335277068</v>
      </c>
      <c r="M24" s="87">
        <v>1.5264558624388001E-2</v>
      </c>
      <c r="N24" s="11">
        <v>-2.5135738951465599E-2</v>
      </c>
      <c r="O24" s="80">
        <f t="shared" si="3"/>
        <v>0.19806461230423628</v>
      </c>
      <c r="P24" s="11">
        <f t="shared" si="1"/>
        <v>1.512E-2</v>
      </c>
      <c r="Q24" s="11">
        <f t="shared" ca="1" si="2"/>
        <v>-0.136208104770454</v>
      </c>
      <c r="R24" s="80">
        <f t="shared" si="4"/>
        <v>2.8559999999999999E-2</v>
      </c>
      <c r="S24" s="11"/>
      <c r="T24" s="11"/>
      <c r="U24" s="11"/>
      <c r="V24" s="11"/>
      <c r="W24" s="11"/>
      <c r="X24" s="11"/>
    </row>
    <row r="25" spans="1:24" x14ac:dyDescent="0.25">
      <c r="A25" s="63">
        <f>INDEX(Calculations!$9:$9, , ROW()+121)</f>
        <v>38717</v>
      </c>
      <c r="B25" s="64">
        <f ca="1">INDEX(Calculations!$1:$80, MATCH("Fiscal_Impact", Calculations!$B:$B, 0), MATCH(Fiscal_impact_082918!$A25, Calculations!$9:$9, 0))</f>
        <v>-0.30842686811803527</v>
      </c>
      <c r="C25" s="65">
        <f>INDEX(Calculations!$1:$80, MATCH("RecessionDummy", Calculations!$B:$B, 0), MATCH(Fiscal_impact_082918!$A25, Calculations!$9:$9, 0))</f>
        <v>0</v>
      </c>
      <c r="D25" s="64">
        <f ca="1">INDEX(Calculations!$1:$80, MATCH("Fiscal_Impact_bars", Calculations!$B:$B, 0), MATCH(Fiscal_impact_082918!$A25, Calculations!$9:$9, 0))</f>
        <v>-0.47231483001635582</v>
      </c>
      <c r="E25" s="64">
        <f>INDEX(HaverPull!$B:$XZ,MATCH($A25,HaverPull!$B:$B,0),MATCH("Contribution to %Ch in Real GDP from ""Federal G""",HaverPull!$B$1:$XZ$1,0))</f>
        <v>0.01</v>
      </c>
      <c r="F25" s="64">
        <f>INDEX(HaverPull!$B:$XZ,MATCH($A25,HaverPull!$B:$B,0),MATCH("Contribution to %Ch in Real GDP from ""S+L G""",HaverPull!$B$1:$XZ$1,0))</f>
        <v>0.05</v>
      </c>
      <c r="G25" s="64">
        <f ca="1">INDEX(Calculations!$A:$GV,MATCH("Contribution of Consumption Growth to Real GDP",Calculations!B$1:B$71,0),MATCH($A25,Calculations!A$9:GV$9))</f>
        <v>-0.52231483001635581</v>
      </c>
      <c r="H25" s="87">
        <v>1.26323326984788E-2</v>
      </c>
      <c r="I25" s="87">
        <f t="shared" si="0"/>
        <v>0.13976622886623602</v>
      </c>
      <c r="J25" s="87">
        <v>2.6018977721148299E-2</v>
      </c>
      <c r="K25" s="87">
        <v>2.7580898953717899E-2</v>
      </c>
      <c r="L25" s="87">
        <v>1.5906081596156432E-2</v>
      </c>
      <c r="M25" s="87">
        <v>-7.0260270595213503E-2</v>
      </c>
      <c r="N25" s="11">
        <v>-9.7841169548931295E-2</v>
      </c>
      <c r="O25" s="80">
        <f t="shared" si="3"/>
        <v>0.11374725114508773</v>
      </c>
      <c r="P25" s="11">
        <f t="shared" si="1"/>
        <v>2.52E-2</v>
      </c>
      <c r="Q25" s="11">
        <f t="shared" ca="1" si="2"/>
        <v>-0.47871495334148967</v>
      </c>
      <c r="R25" s="80">
        <f t="shared" si="4"/>
        <v>0.05</v>
      </c>
      <c r="S25" s="11"/>
      <c r="T25" s="11"/>
      <c r="U25" s="11"/>
      <c r="V25" s="11"/>
      <c r="W25" s="11"/>
      <c r="X25" s="11"/>
    </row>
    <row r="26" spans="1:24" x14ac:dyDescent="0.25">
      <c r="A26" s="63">
        <f>INDEX(Calculations!$9:$9, , ROW()+121)</f>
        <v>38807</v>
      </c>
      <c r="B26" s="64">
        <f ca="1">INDEX(Calculations!$1:$80, MATCH("Fiscal_Impact", Calculations!$B:$B, 0), MATCH(Fiscal_impact_082918!$A26, Calculations!$9:$9, 0))</f>
        <v>-0.17487031176032172</v>
      </c>
      <c r="C26" s="65">
        <f>INDEX(Calculations!$1:$80, MATCH("RecessionDummy", Calculations!$B:$B, 0), MATCH(Fiscal_impact_082918!$A26, Calculations!$9:$9, 0))</f>
        <v>0</v>
      </c>
      <c r="D26" s="64">
        <f ca="1">INDEX(Calculations!$1:$80, MATCH("Fiscal_Impact_bars", Calculations!$B:$B, 0), MATCH(Fiscal_impact_082918!$A26, Calculations!$9:$9, 0))</f>
        <v>0.43433163848861767</v>
      </c>
      <c r="E26" s="64">
        <f>INDEX(HaverPull!$B:$XZ,MATCH($A26,HaverPull!$B:$B,0),MATCH("Contribution to %Ch in Real GDP from ""Federal G""",HaverPull!$B$1:$XZ$1,0))</f>
        <v>0.75</v>
      </c>
      <c r="F26" s="64">
        <f>INDEX(HaverPull!$B:$XZ,MATCH($A26,HaverPull!$B:$B,0),MATCH("Contribution to %Ch in Real GDP from ""S+L G""",HaverPull!$B$1:$XZ$1,0))</f>
        <v>0.21</v>
      </c>
      <c r="G26" s="64">
        <f ca="1">INDEX(Calculations!$A:$GV,MATCH("Contribution of Consumption Growth to Real GDP",Calculations!B$1:B$71,0),MATCH($A26,Calculations!A$9:GV$9))</f>
        <v>-0.5256683615113823</v>
      </c>
      <c r="H26" s="87">
        <v>1.19383319063914</v>
      </c>
      <c r="I26" s="87">
        <f t="shared" si="0"/>
        <v>1.5991255945226102</v>
      </c>
      <c r="J26" s="87">
        <v>0.76059444249074404</v>
      </c>
      <c r="K26" s="87">
        <v>0.20837494963119599</v>
      </c>
      <c r="L26" s="87">
        <v>0.64412937453313468</v>
      </c>
      <c r="M26" s="87">
        <v>1.39731721324645E-2</v>
      </c>
      <c r="N26" s="11">
        <v>-0.19440177749873139</v>
      </c>
      <c r="O26" s="80">
        <f t="shared" si="3"/>
        <v>0.83853115203186612</v>
      </c>
      <c r="P26" s="11">
        <f t="shared" si="1"/>
        <v>0.10584</v>
      </c>
      <c r="Q26" s="11">
        <f t="shared" ca="1" si="2"/>
        <v>0.4433010306105577</v>
      </c>
      <c r="R26" s="80">
        <f t="shared" si="4"/>
        <v>0.22295999999999999</v>
      </c>
      <c r="S26" s="11"/>
      <c r="T26" s="11"/>
      <c r="U26" s="11"/>
      <c r="V26" s="11"/>
      <c r="W26" s="11"/>
      <c r="X26" s="11"/>
    </row>
    <row r="27" spans="1:24" x14ac:dyDescent="0.25">
      <c r="A27" s="63">
        <f>INDEX(Calculations!$9:$9, , ROW()+121)</f>
        <v>38898</v>
      </c>
      <c r="B27" s="64">
        <f ca="1">INDEX(Calculations!$1:$80, MATCH("Fiscal_Impact", Calculations!$B:$B, 0), MATCH(Fiscal_impact_082918!$A27, Calculations!$9:$9, 0))</f>
        <v>-0.20468374925669916</v>
      </c>
      <c r="C27" s="65">
        <f>INDEX(Calculations!$1:$80, MATCH("RecessionDummy", Calculations!$B:$B, 0), MATCH(Fiscal_impact_082918!$A27, Calculations!$9:$9, 0))</f>
        <v>0</v>
      </c>
      <c r="D27" s="64">
        <f ca="1">INDEX(Calculations!$1:$80, MATCH("Fiscal_Impact_bars", Calculations!$B:$B, 0), MATCH(Fiscal_impact_082918!$A27, Calculations!$9:$9, 0))</f>
        <v>-0.60844037437570198</v>
      </c>
      <c r="E27" s="64">
        <f>INDEX(HaverPull!$B:$XZ,MATCH($A27,HaverPull!$B:$B,0),MATCH("Contribution to %Ch in Real GDP from ""Federal G""",HaverPull!$B$1:$XZ$1,0))</f>
        <v>-0.2</v>
      </c>
      <c r="F27" s="64">
        <f>INDEX(HaverPull!$B:$XZ,MATCH($A27,HaverPull!$B:$B,0),MATCH("Contribution to %Ch in Real GDP from ""S+L G""",HaverPull!$B$1:$XZ$1,0))</f>
        <v>0.18</v>
      </c>
      <c r="G27" s="64">
        <f ca="1">INDEX(Calculations!$A:$GV,MATCH("Contribution of Consumption Growth to Real GDP",Calculations!B$1:B$71,0),MATCH($A27,Calculations!A$9:GV$9))</f>
        <v>-0.57844037437570195</v>
      </c>
      <c r="H27" s="87">
        <v>-7.3727383704204397E-2</v>
      </c>
      <c r="I27" s="87">
        <f t="shared" si="0"/>
        <v>0.12306177649246788</v>
      </c>
      <c r="J27" s="87">
        <v>-0.209997328533192</v>
      </c>
      <c r="K27" s="87">
        <v>0.18003456890070099</v>
      </c>
      <c r="L27" s="87">
        <v>0.12276492844111669</v>
      </c>
      <c r="M27" s="87">
        <v>-3.0259607683842098E-2</v>
      </c>
      <c r="N27" s="11">
        <v>-0.21029417658454319</v>
      </c>
      <c r="O27" s="80">
        <f t="shared" si="3"/>
        <v>0.33305910502565989</v>
      </c>
      <c r="P27" s="11">
        <f t="shared" si="1"/>
        <v>9.0719999999999995E-2</v>
      </c>
      <c r="Q27" s="11">
        <f t="shared" ca="1" si="2"/>
        <v>-0.61840313400819291</v>
      </c>
      <c r="R27" s="80">
        <f t="shared" si="4"/>
        <v>0.21887999999999999</v>
      </c>
      <c r="S27" s="11"/>
      <c r="T27" s="11"/>
      <c r="U27" s="11"/>
      <c r="V27" s="11"/>
      <c r="W27" s="11"/>
      <c r="X27" s="11"/>
    </row>
    <row r="28" spans="1:24" x14ac:dyDescent="0.25">
      <c r="A28" s="63">
        <f>INDEX(Calculations!$9:$9, , ROW()+121)</f>
        <v>38990</v>
      </c>
      <c r="B28" s="64">
        <f ca="1">INDEX(Calculations!$1:$80, MATCH("Fiscal_Impact", Calculations!$B:$B, 0), MATCH(Fiscal_impact_082918!$A28, Calculations!$9:$9, 0))</f>
        <v>-0.26136235383279294</v>
      </c>
      <c r="C28" s="65">
        <f>INDEX(Calculations!$1:$80, MATCH("RecessionDummy", Calculations!$B:$B, 0), MATCH(Fiscal_impact_082918!$A28, Calculations!$9:$9, 0))</f>
        <v>0</v>
      </c>
      <c r="D28" s="64">
        <f ca="1">INDEX(Calculations!$1:$80, MATCH("Fiscal_Impact_bars", Calculations!$B:$B, 0), MATCH(Fiscal_impact_082918!$A28, Calculations!$9:$9, 0))</f>
        <v>-0.39902584942773173</v>
      </c>
      <c r="E28" s="64">
        <f>INDEX(HaverPull!$B:$XZ,MATCH($A28,HaverPull!$B:$B,0),MATCH("Contribution to %Ch in Real GDP from ""Federal G""",HaverPull!$B$1:$XZ$1,0))</f>
        <v>-0.26</v>
      </c>
      <c r="F28" s="64">
        <f>INDEX(HaverPull!$B:$XZ,MATCH($A28,HaverPull!$B:$B,0),MATCH("Contribution to %Ch in Real GDP from ""S+L G""",HaverPull!$B$1:$XZ$1,0))</f>
        <v>0.15</v>
      </c>
      <c r="G28" s="64">
        <f ca="1">INDEX(Calculations!$A:$GV,MATCH("Contribution of Consumption Growth to Real GDP",Calculations!B$1:B$71,0),MATCH($A28,Calculations!A$9:GV$9))</f>
        <v>-0.28902584942773174</v>
      </c>
      <c r="H28" s="87">
        <v>0.14705618269146001</v>
      </c>
      <c r="I28" s="87">
        <f t="shared" si="0"/>
        <v>-9.3770758545830168E-2</v>
      </c>
      <c r="J28" s="87">
        <v>-0.25478148882443302</v>
      </c>
      <c r="K28" s="87">
        <v>0.20773822539585701</v>
      </c>
      <c r="L28" s="87">
        <v>0.27460481125933733</v>
      </c>
      <c r="M28" s="87">
        <v>0.32133230637659199</v>
      </c>
      <c r="N28" s="11">
        <v>0.11359408098073448</v>
      </c>
      <c r="O28" s="80">
        <f t="shared" si="3"/>
        <v>0.16101073027860285</v>
      </c>
      <c r="P28" s="11">
        <f t="shared" si="1"/>
        <v>7.5600000000000001E-2</v>
      </c>
      <c r="Q28" s="11">
        <f t="shared" ca="1" si="2"/>
        <v>-0.33606911285630764</v>
      </c>
      <c r="R28" s="80">
        <f t="shared" si="4"/>
        <v>0.19824</v>
      </c>
      <c r="S28" s="11"/>
      <c r="T28" s="11"/>
      <c r="U28" s="11"/>
      <c r="V28" s="11"/>
      <c r="W28" s="11"/>
      <c r="X28" s="11"/>
    </row>
    <row r="29" spans="1:24" x14ac:dyDescent="0.25">
      <c r="A29" s="63">
        <f>INDEX(Calculations!$9:$9, , ROW()+121)</f>
        <v>39082</v>
      </c>
      <c r="B29" s="64">
        <f ca="1">INDEX(Calculations!$1:$80, MATCH("Fiscal_Impact", Calculations!$B:$B, 0), MATCH(Fiscal_impact_082918!$A29, Calculations!$9:$9, 0))</f>
        <v>-7.8649074133538152E-2</v>
      </c>
      <c r="C29" s="65">
        <f>INDEX(Calculations!$1:$80, MATCH("RecessionDummy", Calculations!$B:$B, 0), MATCH(Fiscal_impact_082918!$A29, Calculations!$9:$9, 0))</f>
        <v>0</v>
      </c>
      <c r="D29" s="64">
        <f ca="1">INDEX(Calculations!$1:$80, MATCH("Fiscal_Impact_bars", Calculations!$B:$B, 0), MATCH(Fiscal_impact_082918!$A29, Calculations!$9:$9, 0))</f>
        <v>0.25853828878066337</v>
      </c>
      <c r="E29" s="64">
        <f>INDEX(HaverPull!$B:$XZ,MATCH($A29,HaverPull!$B:$B,0),MATCH("Contribution to %Ch in Real GDP from ""Federal G""",HaverPull!$B$1:$XZ$1,0))</f>
        <v>0.43</v>
      </c>
      <c r="F29" s="64">
        <f>INDEX(HaverPull!$B:$XZ,MATCH($A29,HaverPull!$B:$B,0),MATCH("Contribution to %Ch in Real GDP from ""S+L G""",HaverPull!$B$1:$XZ$1,0))</f>
        <v>0.21</v>
      </c>
      <c r="G29" s="64">
        <f ca="1">INDEX(Calculations!$A:$GV,MATCH("Contribution of Consumption Growth to Real GDP",Calculations!B$1:B$71,0),MATCH($A29,Calculations!A$9:GV$9))</f>
        <v>-0.38146171121933664</v>
      </c>
      <c r="H29" s="87">
        <v>1.2473054499057401</v>
      </c>
      <c r="I29" s="87">
        <f t="shared" si="0"/>
        <v>1.5856688304100479</v>
      </c>
      <c r="J29" s="87">
        <v>0.43752025486129398</v>
      </c>
      <c r="K29" s="87">
        <v>0.327632515805927</v>
      </c>
      <c r="L29" s="87">
        <v>1.0562269670129016</v>
      </c>
      <c r="M29" s="87">
        <v>0.23571090727007399</v>
      </c>
      <c r="N29" s="11">
        <v>-9.1921608535852392E-2</v>
      </c>
      <c r="O29" s="80">
        <f t="shared" si="3"/>
        <v>1.1481485755487539</v>
      </c>
      <c r="P29" s="11">
        <f t="shared" si="1"/>
        <v>0.10584</v>
      </c>
      <c r="Q29" s="11">
        <f t="shared" ca="1" si="2"/>
        <v>0.38369105944788434</v>
      </c>
      <c r="R29" s="80">
        <f t="shared" si="4"/>
        <v>0.26904</v>
      </c>
      <c r="S29" s="11"/>
      <c r="T29" s="11"/>
      <c r="U29" s="11"/>
      <c r="V29" s="11"/>
      <c r="W29" s="11"/>
      <c r="X29" s="11"/>
    </row>
    <row r="30" spans="1:24" x14ac:dyDescent="0.25">
      <c r="A30" s="63">
        <f>INDEX(Calculations!$9:$9, , ROW()+121)</f>
        <v>39172</v>
      </c>
      <c r="B30" s="64">
        <f ca="1">INDEX(Calculations!$1:$80, MATCH("Fiscal_Impact", Calculations!$B:$B, 0), MATCH(Fiscal_impact_082918!$A30, Calculations!$9:$9, 0))</f>
        <v>-0.22220532524409903</v>
      </c>
      <c r="C30" s="65">
        <f>INDEX(Calculations!$1:$80, MATCH("RecessionDummy", Calculations!$B:$B, 0), MATCH(Fiscal_impact_082918!$A30, Calculations!$9:$9, 0))</f>
        <v>0</v>
      </c>
      <c r="D30" s="64">
        <f ca="1">INDEX(Calculations!$1:$80, MATCH("Fiscal_Impact_bars", Calculations!$B:$B, 0), MATCH(Fiscal_impact_082918!$A30, Calculations!$9:$9, 0))</f>
        <v>-0.13989336595362567</v>
      </c>
      <c r="E30" s="64">
        <f>INDEX(HaverPull!$B:$XZ,MATCH($A30,HaverPull!$B:$B,0),MATCH("Contribution to %Ch in Real GDP from ""Federal G""",HaverPull!$B$1:$XZ$1,0))</f>
        <v>-0.16</v>
      </c>
      <c r="F30" s="64">
        <f>INDEX(HaverPull!$B:$XZ,MATCH($A30,HaverPull!$B:$B,0),MATCH("Contribution to %Ch in Real GDP from ""S+L G""",HaverPull!$B$1:$XZ$1,0))</f>
        <v>0.28999999999999998</v>
      </c>
      <c r="G30" s="64">
        <f ca="1">INDEX(Calculations!$A:$GV,MATCH("Contribution of Consumption Growth to Real GDP",Calculations!B$1:B$71,0),MATCH($A30,Calculations!A$9:GV$9))</f>
        <v>-0.26989336595362567</v>
      </c>
      <c r="H30" s="87">
        <v>0.483729581858238</v>
      </c>
      <c r="I30" s="87">
        <f t="shared" si="0"/>
        <v>-0.1772360415184043</v>
      </c>
      <c r="J30" s="87">
        <v>-0.16606368279072201</v>
      </c>
      <c r="K30" s="87">
        <v>0.382372974873745</v>
      </c>
      <c r="L30" s="87">
        <v>0.2618341104113755</v>
      </c>
      <c r="M30" s="87">
        <v>0.65537944401280201</v>
      </c>
      <c r="N30" s="11">
        <v>0.27300646913905779</v>
      </c>
      <c r="O30" s="80">
        <f t="shared" si="3"/>
        <v>-1.1172358727682297E-2</v>
      </c>
      <c r="P30" s="11">
        <f t="shared" si="1"/>
        <v>0.14615999999999998</v>
      </c>
      <c r="Q30" s="11">
        <f t="shared" ca="1" si="2"/>
        <v>-5.3584073870602711E-2</v>
      </c>
      <c r="R30" s="80">
        <f t="shared" si="4"/>
        <v>0.37063999999999997</v>
      </c>
      <c r="S30" s="11"/>
      <c r="T30" s="11"/>
      <c r="U30" s="11"/>
      <c r="V30" s="11"/>
      <c r="W30" s="11"/>
      <c r="X30" s="11"/>
    </row>
    <row r="31" spans="1:24" x14ac:dyDescent="0.25">
      <c r="A31" s="63">
        <f>INDEX(Calculations!$9:$9, , ROW()+121)</f>
        <v>39263</v>
      </c>
      <c r="B31" s="64">
        <f ca="1">INDEX(Calculations!$1:$80, MATCH("Fiscal_Impact", Calculations!$B:$B, 0), MATCH(Fiscal_impact_082918!$A31, Calculations!$9:$9, 0))</f>
        <v>1.8219505811566714E-2</v>
      </c>
      <c r="C31" s="65">
        <f>INDEX(Calculations!$1:$80, MATCH("RecessionDummy", Calculations!$B:$B, 0), MATCH(Fiscal_impact_082918!$A31, Calculations!$9:$9, 0))</f>
        <v>0</v>
      </c>
      <c r="D31" s="64">
        <f ca="1">INDEX(Calculations!$1:$80, MATCH("Fiscal_Impact_bars", Calculations!$B:$B, 0), MATCH(Fiscal_impact_082918!$A31, Calculations!$9:$9, 0))</f>
        <v>0.35325894984696088</v>
      </c>
      <c r="E31" s="64">
        <f>INDEX(HaverPull!$B:$XZ,MATCH($A31,HaverPull!$B:$B,0),MATCH("Contribution to %Ch in Real GDP from ""Federal G""",HaverPull!$B$1:$XZ$1,0))</f>
        <v>0.48</v>
      </c>
      <c r="F31" s="64">
        <f>INDEX(HaverPull!$B:$XZ,MATCH($A31,HaverPull!$B:$B,0),MATCH("Contribution to %Ch in Real GDP from ""S+L G""",HaverPull!$B$1:$XZ$1,0))</f>
        <v>0.23</v>
      </c>
      <c r="G31" s="64">
        <f ca="1">INDEX(Calculations!$A:$GV,MATCH("Contribution of Consumption Growth to Real GDP",Calculations!B$1:B$71,0),MATCH($A31,Calculations!A$9:GV$9))</f>
        <v>-0.35674105015303909</v>
      </c>
      <c r="H31" s="87">
        <v>0.68167606479341802</v>
      </c>
      <c r="I31" s="87">
        <f t="shared" si="0"/>
        <v>0.41504295872275482</v>
      </c>
      <c r="J31" s="87">
        <v>0.47203513696435301</v>
      </c>
      <c r="K31" s="87">
        <v>0.27466396606321097</v>
      </c>
      <c r="L31" s="87">
        <v>-9.3519127354945414E-2</v>
      </c>
      <c r="M31" s="87">
        <v>0.238137016949863</v>
      </c>
      <c r="N31" s="11">
        <v>-3.6526949113347203E-2</v>
      </c>
      <c r="O31" s="80">
        <f t="shared" si="3"/>
        <v>-5.6992178241598211E-2</v>
      </c>
      <c r="P31" s="11">
        <f t="shared" si="1"/>
        <v>0.11592000000000001</v>
      </c>
      <c r="Q31" s="11">
        <f t="shared" ca="1" si="2"/>
        <v>0.3899580528745249</v>
      </c>
      <c r="R31" s="80">
        <f t="shared" si="4"/>
        <v>0.32504</v>
      </c>
      <c r="S31" s="11"/>
      <c r="T31" s="11"/>
      <c r="U31" s="11"/>
      <c r="V31" s="11"/>
      <c r="W31" s="11"/>
      <c r="X31" s="11"/>
    </row>
    <row r="32" spans="1:24" x14ac:dyDescent="0.25">
      <c r="A32" s="63">
        <f>INDEX(Calculations!$9:$9, , ROW()+121)</f>
        <v>39355</v>
      </c>
      <c r="B32" s="64">
        <f ca="1">INDEX(Calculations!$1:$80, MATCH("Fiscal_Impact", Calculations!$B:$B, 0), MATCH(Fiscal_impact_082918!$A32, Calculations!$9:$9, 0))</f>
        <v>0.18376313994032378</v>
      </c>
      <c r="C32" s="65">
        <f>INDEX(Calculations!$1:$80, MATCH("RecessionDummy", Calculations!$B:$B, 0), MATCH(Fiscal_impact_082918!$A32, Calculations!$9:$9, 0))</f>
        <v>0</v>
      </c>
      <c r="D32" s="64">
        <f ca="1">INDEX(Calculations!$1:$80, MATCH("Fiscal_Impact_bars", Calculations!$B:$B, 0), MATCH(Fiscal_impact_082918!$A32, Calculations!$9:$9, 0))</f>
        <v>0.26314868708729661</v>
      </c>
      <c r="E32" s="64">
        <f>INDEX(HaverPull!$B:$XZ,MATCH($A32,HaverPull!$B:$B,0),MATCH("Contribution to %Ch in Real GDP from ""Federal G""",HaverPull!$B$1:$XZ$1,0))</f>
        <v>0.25</v>
      </c>
      <c r="F32" s="64">
        <f>INDEX(HaverPull!$B:$XZ,MATCH($A32,HaverPull!$B:$B,0),MATCH("Contribution to %Ch in Real GDP from ""S+L G""",HaverPull!$B$1:$XZ$1,0))</f>
        <v>0.1</v>
      </c>
      <c r="G32" s="64">
        <f ca="1">INDEX(Calculations!$A:$GV,MATCH("Contribution of Consumption Growth to Real GDP",Calculations!B$1:B$71,0),MATCH($A32,Calculations!A$9:GV$9))</f>
        <v>-8.6851312912703371E-2</v>
      </c>
      <c r="H32" s="87">
        <v>0.55261815013611104</v>
      </c>
      <c r="I32" s="87">
        <f t="shared" si="0"/>
        <v>0.62180877380675104</v>
      </c>
      <c r="J32" s="87">
        <v>0.27525124849903099</v>
      </c>
      <c r="K32" s="87">
        <v>0.18015247579987501</v>
      </c>
      <c r="L32" s="87">
        <v>0.27049318849106396</v>
      </c>
      <c r="M32" s="87">
        <v>0.104088138983219</v>
      </c>
      <c r="N32" s="11">
        <v>-7.60643368166561E-2</v>
      </c>
      <c r="O32" s="80">
        <f t="shared" si="3"/>
        <v>0.34655752530772005</v>
      </c>
      <c r="P32" s="11">
        <f t="shared" si="1"/>
        <v>5.04E-2</v>
      </c>
      <c r="Q32" s="11">
        <f t="shared" ca="1" si="2"/>
        <v>0.36855241138620265</v>
      </c>
      <c r="R32" s="80">
        <f t="shared" si="4"/>
        <v>0.19863999999999998</v>
      </c>
      <c r="S32" s="11"/>
      <c r="T32" s="11"/>
      <c r="U32" s="11"/>
      <c r="V32" s="11"/>
      <c r="W32" s="11"/>
      <c r="X32" s="11"/>
    </row>
    <row r="33" spans="1:24" x14ac:dyDescent="0.25">
      <c r="A33" s="63">
        <f>INDEX(Calculations!$9:$9, , ROW()+121)</f>
        <v>39447</v>
      </c>
      <c r="B33" s="64">
        <f ca="1">INDEX(Calculations!$1:$80, MATCH("Fiscal_Impact", Calculations!$B:$B, 0), MATCH(Fiscal_impact_082918!$A33, Calculations!$9:$9, 0))</f>
        <v>0.29762755951248376</v>
      </c>
      <c r="C33" s="65">
        <f>INDEX(Calculations!$1:$80, MATCH("RecessionDummy", Calculations!$B:$B, 0), MATCH(Fiscal_impact_082918!$A33, Calculations!$9:$9, 0))</f>
        <v>0</v>
      </c>
      <c r="D33" s="64">
        <f ca="1">INDEX(Calculations!$1:$80, MATCH("Fiscal_Impact_bars", Calculations!$B:$B, 0), MATCH(Fiscal_impact_082918!$A33, Calculations!$9:$9, 0))</f>
        <v>0.71399596706930324</v>
      </c>
      <c r="E33" s="64">
        <f>INDEX(HaverPull!$B:$XZ,MATCH($A33,HaverPull!$B:$B,0),MATCH("Contribution to %Ch in Real GDP from ""Federal G""",HaverPull!$B$1:$XZ$1,0))</f>
        <v>0.48</v>
      </c>
      <c r="F33" s="64">
        <f>INDEX(HaverPull!$B:$XZ,MATCH($A33,HaverPull!$B:$B,0),MATCH("Contribution to %Ch in Real GDP from ""S+L G""",HaverPull!$B$1:$XZ$1,0))</f>
        <v>0.12</v>
      </c>
      <c r="G33" s="64">
        <f ca="1">INDEX(Calculations!$A:$GV,MATCH("Contribution of Consumption Growth to Real GDP",Calculations!B$1:B$71,0),MATCH($A33,Calculations!A$9:GV$9))</f>
        <v>0.11399596706930322</v>
      </c>
      <c r="H33" s="87">
        <v>1.22474451534119</v>
      </c>
      <c r="I33" s="87">
        <f t="shared" si="0"/>
        <v>0.62813086272084162</v>
      </c>
      <c r="J33" s="87">
        <v>0.51132574205498205</v>
      </c>
      <c r="K33" s="87">
        <v>0.20734413185480799</v>
      </c>
      <c r="L33" s="87">
        <v>0.56447720176433269</v>
      </c>
      <c r="M33" s="87">
        <v>0.65501621295328205</v>
      </c>
      <c r="N33" s="11">
        <v>0.44767208109847312</v>
      </c>
      <c r="O33" s="80">
        <f t="shared" si="3"/>
        <v>0.11680512066585957</v>
      </c>
      <c r="P33" s="11">
        <f t="shared" si="1"/>
        <v>6.0479999999999999E-2</v>
      </c>
      <c r="Q33" s="11">
        <f t="shared" ca="1" si="2"/>
        <v>0.83266584097909324</v>
      </c>
      <c r="R33" s="80">
        <f t="shared" si="4"/>
        <v>0.21216000000000002</v>
      </c>
      <c r="S33" s="11"/>
      <c r="T33" s="11"/>
      <c r="U33" s="11"/>
      <c r="V33" s="11"/>
      <c r="W33" s="11"/>
      <c r="X33" s="11"/>
    </row>
    <row r="34" spans="1:24" x14ac:dyDescent="0.25">
      <c r="A34" s="63">
        <f>INDEX(Calculations!$9:$9, , ROW()+121)</f>
        <v>39538</v>
      </c>
      <c r="B34" s="64">
        <f ca="1">INDEX(Calculations!$1:$80, MATCH("Fiscal_Impact", Calculations!$B:$B, 0), MATCH(Fiscal_impact_082918!$A34, Calculations!$9:$9, 0))</f>
        <v>0.38559730701842715</v>
      </c>
      <c r="C34" s="65">
        <f>INDEX(Calculations!$1:$80, MATCH("RecessionDummy", Calculations!$B:$B, 0), MATCH(Fiscal_impact_082918!$A34, Calculations!$9:$9, 0))</f>
        <v>1</v>
      </c>
      <c r="D34" s="64">
        <f ca="1">INDEX(Calculations!$1:$80, MATCH("Fiscal_Impact_bars", Calculations!$B:$B, 0), MATCH(Fiscal_impact_082918!$A34, Calculations!$9:$9, 0))</f>
        <v>0.21198562407014793</v>
      </c>
      <c r="E34" s="64">
        <f>INDEX(HaverPull!$B:$XZ,MATCH($A34,HaverPull!$B:$B,0),MATCH("Contribution to %Ch in Real GDP from ""Federal G""",HaverPull!$B$1:$XZ$1,0))</f>
        <v>0.44</v>
      </c>
      <c r="F34" s="64">
        <f>INDEX(HaverPull!$B:$XZ,MATCH($A34,HaverPull!$B:$B,0),MATCH("Contribution to %Ch in Real GDP from ""S+L G""",HaverPull!$B$1:$XZ$1,0))</f>
        <v>-0.27</v>
      </c>
      <c r="G34" s="64">
        <f ca="1">INDEX(Calculations!$A:$GV,MATCH("Contribution of Consumption Growth to Real GDP",Calculations!B$1:B$71,0),MATCH($A34,Calculations!A$9:GV$9))</f>
        <v>4.1985624070147928E-2</v>
      </c>
      <c r="H34" s="87">
        <v>0.24766449330138801</v>
      </c>
      <c r="I34" s="87">
        <f t="shared" si="0"/>
        <v>0.80962907194208278</v>
      </c>
      <c r="J34" s="87">
        <v>0.46707853857752701</v>
      </c>
      <c r="K34" s="87">
        <v>-0.20353974945289399</v>
      </c>
      <c r="L34" s="87">
        <v>0.15540097085903376</v>
      </c>
      <c r="M34" s="87">
        <v>-0.390689311958417</v>
      </c>
      <c r="N34" s="11">
        <v>-0.187149562505522</v>
      </c>
      <c r="O34" s="80">
        <f t="shared" si="3"/>
        <v>0.34255053336455576</v>
      </c>
      <c r="P34" s="11">
        <f t="shared" si="1"/>
        <v>-0.13608000000000001</v>
      </c>
      <c r="Q34" s="11">
        <f t="shared" ca="1" si="2"/>
        <v>0.30552441319478096</v>
      </c>
      <c r="R34" s="80">
        <f t="shared" si="4"/>
        <v>-0.21024000000000001</v>
      </c>
      <c r="S34" s="80"/>
      <c r="T34" s="80"/>
      <c r="U34" s="80"/>
      <c r="V34" s="80"/>
      <c r="W34" s="80"/>
      <c r="X34" s="11"/>
    </row>
    <row r="35" spans="1:24" x14ac:dyDescent="0.25">
      <c r="A35" s="63">
        <f>INDEX(Calculations!$9:$9, , ROW()+121)</f>
        <v>39629</v>
      </c>
      <c r="B35" s="64">
        <f ca="1">INDEX(Calculations!$1:$80, MATCH("Fiscal_Impact", Calculations!$B:$B, 0), MATCH(Fiscal_impact_082918!$A35, Calculations!$9:$9, 0))</f>
        <v>1.0022397110040149</v>
      </c>
      <c r="C35" s="65">
        <f>INDEX(Calculations!$1:$80, MATCH("RecessionDummy", Calculations!$B:$B, 0), MATCH(Fiscal_impact_082918!$A35, Calculations!$9:$9, 0))</f>
        <v>1</v>
      </c>
      <c r="D35" s="64">
        <f ca="1">INDEX(Calculations!$1:$80, MATCH("Fiscal_Impact_bars", Calculations!$B:$B, 0), MATCH(Fiscal_impact_082918!$A35, Calculations!$9:$9, 0))</f>
        <v>2.8198285657893121</v>
      </c>
      <c r="E35" s="64">
        <f>INDEX(HaverPull!$B:$XZ,MATCH($A35,HaverPull!$B:$B,0),MATCH("Contribution to %Ch in Real GDP from ""Federal G""",HaverPull!$B$1:$XZ$1,0))</f>
        <v>0.64</v>
      </c>
      <c r="F35" s="64">
        <f>INDEX(HaverPull!$B:$XZ,MATCH($A35,HaverPull!$B:$B,0),MATCH("Contribution to %Ch in Real GDP from ""S+L G""",HaverPull!$B$1:$XZ$1,0))</f>
        <v>0.04</v>
      </c>
      <c r="G35" s="64">
        <f ca="1">INDEX(Calculations!$A:$GV,MATCH("Contribution of Consumption Growth to Real GDP",Calculations!B$1:B$71,0),MATCH($A35,Calculations!A$9:GV$9))</f>
        <v>2.1398285657893119</v>
      </c>
      <c r="H35" s="87">
        <v>3.3127354498433998</v>
      </c>
      <c r="I35" s="87">
        <f t="shared" si="0"/>
        <v>6.4082005088963481</v>
      </c>
      <c r="J35" s="87">
        <v>0.61578121502681205</v>
      </c>
      <c r="K35" s="87">
        <v>-0.108543734258019</v>
      </c>
      <c r="L35" s="87">
        <v>5.7017076160093829</v>
      </c>
      <c r="M35" s="87">
        <v>-0.19925541211817299</v>
      </c>
      <c r="N35" s="11">
        <v>-9.0711677860152995E-2</v>
      </c>
      <c r="O35" s="80">
        <f t="shared" si="3"/>
        <v>5.7924192938695356</v>
      </c>
      <c r="P35" s="11">
        <f t="shared" si="1"/>
        <v>2.0160000000000001E-2</v>
      </c>
      <c r="Q35" s="11">
        <f t="shared" ca="1" si="2"/>
        <v>2.6470660465581051</v>
      </c>
      <c r="R35" s="80">
        <f t="shared" si="4"/>
        <v>9.1840000000000005E-2</v>
      </c>
      <c r="S35" s="80"/>
      <c r="T35" s="80"/>
      <c r="U35" s="80"/>
      <c r="V35" s="80"/>
      <c r="W35" s="80"/>
      <c r="X35" s="11"/>
    </row>
    <row r="36" spans="1:24" x14ac:dyDescent="0.25">
      <c r="A36" s="63">
        <f>INDEX(Calculations!$9:$9, , ROW()+121)</f>
        <v>39721</v>
      </c>
      <c r="B36" s="64">
        <f ca="1">INDEX(Calculations!$1:$80, MATCH("Fiscal_Impact", Calculations!$B:$B, 0), MATCH(Fiscal_impact_082918!$A36, Calculations!$9:$9, 0))</f>
        <v>1.3203155516182057</v>
      </c>
      <c r="C36" s="65">
        <f>INDEX(Calculations!$1:$80, MATCH("RecessionDummy", Calculations!$B:$B, 0), MATCH(Fiscal_impact_082918!$A36, Calculations!$9:$9, 0))</f>
        <v>1</v>
      </c>
      <c r="D36" s="64">
        <f ca="1">INDEX(Calculations!$1:$80, MATCH("Fiscal_Impact_bars", Calculations!$B:$B, 0), MATCH(Fiscal_impact_082918!$A36, Calculations!$9:$9, 0))</f>
        <v>1.5354520495440593</v>
      </c>
      <c r="E36" s="64">
        <f>INDEX(HaverPull!$B:$XZ,MATCH($A36,HaverPull!$B:$B,0),MATCH("Contribution to %Ch in Real GDP from ""Federal G""",HaverPull!$B$1:$XZ$1,0))</f>
        <v>0.39</v>
      </c>
      <c r="F36" s="64">
        <f>INDEX(HaverPull!$B:$XZ,MATCH($A36,HaverPull!$B:$B,0),MATCH("Contribution to %Ch in Real GDP from ""S+L G""",HaverPull!$B$1:$XZ$1,0))</f>
        <v>0.25</v>
      </c>
      <c r="G36" s="64">
        <f ca="1">INDEX(Calculations!$A:$GV,MATCH("Contribution of Consumption Growth to Real GDP",Calculations!B$1:B$71,0),MATCH($A36,Calculations!A$9:GV$9))</f>
        <v>0.89545204954405944</v>
      </c>
      <c r="H36" s="87">
        <v>-0.20671002928411</v>
      </c>
      <c r="I36" s="87">
        <f t="shared" si="0"/>
        <v>-1.6061353436565629</v>
      </c>
      <c r="J36" s="87">
        <v>0.41836478002875099</v>
      </c>
      <c r="K36" s="87">
        <v>0.24731277314411501</v>
      </c>
      <c r="L36" s="87">
        <v>-1.8846376442996338</v>
      </c>
      <c r="M36" s="87">
        <v>0.38717525252979501</v>
      </c>
      <c r="N36" s="11">
        <v>0.13986247938567989</v>
      </c>
      <c r="O36" s="80">
        <f t="shared" si="3"/>
        <v>-2.0245001236853137</v>
      </c>
      <c r="P36" s="11">
        <f t="shared" si="1"/>
        <v>0.126</v>
      </c>
      <c r="Q36" s="11">
        <f t="shared" ca="1" si="2"/>
        <v>1.5611296027169252</v>
      </c>
      <c r="R36" s="80">
        <f t="shared" si="4"/>
        <v>0.30471999999999999</v>
      </c>
      <c r="S36" s="80"/>
      <c r="T36" s="80"/>
      <c r="U36" s="80"/>
      <c r="V36" s="80"/>
      <c r="W36" s="80"/>
      <c r="X36" s="11"/>
    </row>
    <row r="37" spans="1:24" x14ac:dyDescent="0.25">
      <c r="A37" s="63">
        <f>INDEX(Calculations!$9:$9, , ROW()+121)</f>
        <v>39813</v>
      </c>
      <c r="B37" s="64">
        <f ca="1">INDEX(Calculations!$1:$80, MATCH("Fiscal_Impact", Calculations!$B:$B, 0), MATCH(Fiscal_impact_082918!$A37, Calculations!$9:$9, 0))</f>
        <v>1.4688414729657115</v>
      </c>
      <c r="C37" s="65">
        <f>INDEX(Calculations!$1:$80, MATCH("RecessionDummy", Calculations!$B:$B, 0), MATCH(Fiscal_impact_082918!$A37, Calculations!$9:$9, 0))</f>
        <v>1</v>
      </c>
      <c r="D37" s="64">
        <f ca="1">INDEX(Calculations!$1:$80, MATCH("Fiscal_Impact_bars", Calculations!$B:$B, 0), MATCH(Fiscal_impact_082918!$A37, Calculations!$9:$9, 0))</f>
        <v>1.3080996524593269</v>
      </c>
      <c r="E37" s="64">
        <f>INDEX(HaverPull!$B:$XZ,MATCH($A37,HaverPull!$B:$B,0),MATCH("Contribution to %Ch in Real GDP from ""Federal G""",HaverPull!$B$1:$XZ$1,0))</f>
        <v>0.41</v>
      </c>
      <c r="F37" s="64">
        <f>INDEX(HaverPull!$B:$XZ,MATCH($A37,HaverPull!$B:$B,0),MATCH("Contribution to %Ch in Real GDP from ""S+L G""",HaverPull!$B$1:$XZ$1,0))</f>
        <v>0.15</v>
      </c>
      <c r="G37" s="64">
        <f ca="1">INDEX(Calculations!$A:$GV,MATCH("Contribution of Consumption Growth to Real GDP",Calculations!B$1:B$71,0),MATCH($A37,Calculations!A$9:GV$9))</f>
        <v>0.75809965245932676</v>
      </c>
      <c r="H37" s="87">
        <v>1.1453042697803699</v>
      </c>
      <c r="I37" s="87">
        <f t="shared" si="0"/>
        <v>0.24140160184158926</v>
      </c>
      <c r="J37" s="87">
        <v>0.53993262029479305</v>
      </c>
      <c r="K37" s="87">
        <v>0.456728061343952</v>
      </c>
      <c r="L37" s="87">
        <v>-6.2192108497577392E-4</v>
      </c>
      <c r="M37" s="87">
        <v>0.75463715871218096</v>
      </c>
      <c r="N37" s="11">
        <v>0.29790909736822802</v>
      </c>
      <c r="O37" s="80">
        <f t="shared" si="3"/>
        <v>-0.29853101845320379</v>
      </c>
      <c r="P37" s="11">
        <f t="shared" si="1"/>
        <v>7.5600000000000001E-2</v>
      </c>
      <c r="Q37" s="11">
        <f t="shared" ca="1" si="2"/>
        <v>1.744760334098072</v>
      </c>
      <c r="R37" s="80">
        <f t="shared" si="4"/>
        <v>0.19464000000000001</v>
      </c>
      <c r="S37" s="80"/>
      <c r="T37" s="80"/>
      <c r="U37" s="80"/>
      <c r="V37" s="80"/>
      <c r="W37" s="80"/>
      <c r="X37" s="11"/>
    </row>
    <row r="38" spans="1:24" x14ac:dyDescent="0.25">
      <c r="A38" s="63">
        <f>INDEX(Calculations!$9:$9, , ROW()+121)</f>
        <v>39903</v>
      </c>
      <c r="B38" s="64">
        <f ca="1">INDEX(Calculations!$1:$80, MATCH("Fiscal_Impact", Calculations!$B:$B, 0), MATCH(Fiscal_impact_082918!$A38, Calculations!$9:$9, 0))</f>
        <v>2.2580125746258224</v>
      </c>
      <c r="C38" s="65">
        <f>INDEX(Calculations!$1:$80, MATCH("RecessionDummy", Calculations!$B:$B, 0), MATCH(Fiscal_impact_082918!$A38, Calculations!$9:$9, 0))</f>
        <v>1</v>
      </c>
      <c r="D38" s="64">
        <f ca="1">INDEX(Calculations!$1:$80, MATCH("Fiscal_Impact_bars", Calculations!$B:$B, 0), MATCH(Fiscal_impact_082918!$A38, Calculations!$9:$9, 0))</f>
        <v>3.3686700307105917</v>
      </c>
      <c r="E38" s="64">
        <f>INDEX(HaverPull!$B:$XZ,MATCH($A38,HaverPull!$B:$B,0),MATCH("Contribution to %Ch in Real GDP from ""Federal G""",HaverPull!$B$1:$XZ$1,0))</f>
        <v>0.41</v>
      </c>
      <c r="F38" s="64">
        <f>INDEX(HaverPull!$B:$XZ,MATCH($A38,HaverPull!$B:$B,0),MATCH("Contribution to %Ch in Real GDP from ""S+L G""",HaverPull!$B$1:$XZ$1,0))</f>
        <v>0.51</v>
      </c>
      <c r="G38" s="64">
        <f ca="1">INDEX(Calculations!$A:$GV,MATCH("Contribution of Consumption Growth to Real GDP",Calculations!B$1:B$71,0),MATCH($A38,Calculations!A$9:GV$9))</f>
        <v>2.4486700307105917</v>
      </c>
      <c r="H38" s="87">
        <v>6.0837176469913796</v>
      </c>
      <c r="I38" s="87">
        <f t="shared" si="0"/>
        <v>9.0894125726311614</v>
      </c>
      <c r="J38" s="87">
        <v>0.57401076730038203</v>
      </c>
      <c r="K38" s="87">
        <v>0.82817734632114604</v>
      </c>
      <c r="L38" s="87">
        <v>8.9392304360352366</v>
      </c>
      <c r="M38" s="87">
        <v>1.2520059770256</v>
      </c>
      <c r="N38" s="11">
        <v>0.42382863070445742</v>
      </c>
      <c r="O38" s="80">
        <f t="shared" si="3"/>
        <v>8.5154018053307787</v>
      </c>
      <c r="P38" s="11">
        <f t="shared" si="1"/>
        <v>0.25703999999999999</v>
      </c>
      <c r="Q38" s="11">
        <f t="shared" ca="1" si="2"/>
        <v>3.8508581443321201</v>
      </c>
      <c r="R38" s="80">
        <f t="shared" si="4"/>
        <v>0.57479999999999998</v>
      </c>
      <c r="S38" s="80"/>
      <c r="T38" s="80"/>
      <c r="U38" s="80"/>
      <c r="V38" s="80"/>
      <c r="W38" s="80"/>
      <c r="X38" s="11"/>
    </row>
    <row r="39" spans="1:24" x14ac:dyDescent="0.25">
      <c r="A39" s="63">
        <f>INDEX(Calculations!$9:$9, , ROW()+121)</f>
        <v>39994</v>
      </c>
      <c r="B39" s="64">
        <f ca="1">INDEX(Calculations!$1:$80, MATCH("Fiscal_Impact", Calculations!$B:$B, 0), MATCH(Fiscal_impact_082918!$A39, Calculations!$9:$9, 0))</f>
        <v>2.238997247741124</v>
      </c>
      <c r="C39" s="65">
        <f>INDEX(Calculations!$1:$80, MATCH("RecessionDummy", Calculations!$B:$B, 0), MATCH(Fiscal_impact_082918!$A39, Calculations!$9:$9, 0))</f>
        <v>1</v>
      </c>
      <c r="D39" s="64">
        <f ca="1">INDEX(Calculations!$1:$80, MATCH("Fiscal_Impact_bars", Calculations!$B:$B, 0), MATCH(Fiscal_impact_082918!$A39, Calculations!$9:$9, 0))</f>
        <v>2.743767258250517</v>
      </c>
      <c r="E39" s="64">
        <f>INDEX(HaverPull!$B:$XZ,MATCH($A39,HaverPull!$B:$B,0),MATCH("Contribution to %Ch in Real GDP from ""Federal G""",HaverPull!$B$1:$XZ$1,0))</f>
        <v>0.77</v>
      </c>
      <c r="F39" s="64">
        <f>INDEX(HaverPull!$B:$XZ,MATCH($A39,HaverPull!$B:$B,0),MATCH("Contribution to %Ch in Real GDP from ""S+L G""",HaverPull!$B$1:$XZ$1,0))</f>
        <v>0.44</v>
      </c>
      <c r="G39" s="64">
        <f ca="1">INDEX(Calculations!$A:$GV,MATCH("Contribution of Consumption Growth to Real GDP",Calculations!B$1:B$71,0),MATCH($A39,Calculations!A$9:GV$9))</f>
        <v>1.5237672582505168</v>
      </c>
      <c r="H39" s="87">
        <v>3.0359187275439798</v>
      </c>
      <c r="I39" s="87">
        <f t="shared" si="0"/>
        <v>2.8307167133911726</v>
      </c>
      <c r="J39" s="87">
        <v>0.97152451563828202</v>
      </c>
      <c r="K39" s="87">
        <v>0.77733762894715597</v>
      </c>
      <c r="L39" s="87">
        <v>2.2166526818349874</v>
      </c>
      <c r="M39" s="87">
        <v>1.1347981130292499</v>
      </c>
      <c r="N39" s="11">
        <v>0.35746048408209696</v>
      </c>
      <c r="O39" s="80">
        <f t="shared" si="3"/>
        <v>1.8591921977528905</v>
      </c>
      <c r="P39" s="11">
        <f t="shared" si="1"/>
        <v>0.22176000000000001</v>
      </c>
      <c r="Q39" s="11">
        <f t="shared" ca="1" si="2"/>
        <v>3.2826294028359548</v>
      </c>
      <c r="R39" s="80">
        <f t="shared" si="4"/>
        <v>0.52927999999999997</v>
      </c>
      <c r="S39" s="80"/>
      <c r="T39" s="80"/>
      <c r="U39" s="80"/>
      <c r="V39" s="80"/>
      <c r="W39" s="80"/>
      <c r="X39" s="11"/>
    </row>
    <row r="40" spans="1:24" x14ac:dyDescent="0.25">
      <c r="A40" s="63">
        <f>INDEX(Calculations!$9:$9, , ROW()+121)</f>
        <v>40086</v>
      </c>
      <c r="B40" s="64">
        <f ca="1">INDEX(Calculations!$1:$80, MATCH("Fiscal_Impact", Calculations!$B:$B, 0), MATCH(Fiscal_impact_082918!$A40, Calculations!$9:$9, 0))</f>
        <v>2.5313125321901486</v>
      </c>
      <c r="C40" s="65">
        <f>INDEX(Calculations!$1:$80, MATCH("RecessionDummy", Calculations!$B:$B, 0), MATCH(Fiscal_impact_082918!$A40, Calculations!$9:$9, 0))</f>
        <v>0</v>
      </c>
      <c r="D40" s="64">
        <f ca="1">INDEX(Calculations!$1:$80, MATCH("Fiscal_Impact_bars", Calculations!$B:$B, 0), MATCH(Fiscal_impact_082918!$A40, Calculations!$9:$9, 0))</f>
        <v>2.704713187340158</v>
      </c>
      <c r="E40" s="64">
        <f>INDEX(HaverPull!$B:$XZ,MATCH($A40,HaverPull!$B:$B,0),MATCH("Contribution to %Ch in Real GDP from ""Federal G""",HaverPull!$B$1:$XZ$1,0))</f>
        <v>0.31</v>
      </c>
      <c r="F40" s="64">
        <f>INDEX(HaverPull!$B:$XZ,MATCH($A40,HaverPull!$B:$B,0),MATCH("Contribution to %Ch in Real GDP from ""S+L G""",HaverPull!$B$1:$XZ$1,0))</f>
        <v>-7.0000000000000007E-2</v>
      </c>
      <c r="G40" s="64">
        <f ca="1">INDEX(Calculations!$A:$GV,MATCH("Contribution of Consumption Growth to Real GDP",Calculations!B$1:B$71,0),MATCH($A40,Calculations!A$9:GV$9))</f>
        <v>2.474713187340158</v>
      </c>
      <c r="H40" s="87">
        <v>2.1286514445348699</v>
      </c>
      <c r="I40" s="87">
        <f t="shared" si="0"/>
        <v>3.0382359070526723</v>
      </c>
      <c r="J40" s="87">
        <v>0.45281591250398301</v>
      </c>
      <c r="K40" s="87">
        <v>0.144280662453623</v>
      </c>
      <c r="L40" s="87">
        <v>2.8242648668516144</v>
      </c>
      <c r="M40" s="87">
        <v>0.38312553475654898</v>
      </c>
      <c r="N40" s="11">
        <v>0.23884487230292539</v>
      </c>
      <c r="O40" s="80">
        <f t="shared" si="3"/>
        <v>2.5854199945486891</v>
      </c>
      <c r="P40" s="11">
        <f t="shared" si="1"/>
        <v>-3.5280000000000006E-2</v>
      </c>
      <c r="Q40" s="11">
        <f t="shared" ca="1" si="2"/>
        <v>3.0618097622977638</v>
      </c>
      <c r="R40" s="80">
        <f t="shared" si="4"/>
        <v>5.5999999999999939E-3</v>
      </c>
      <c r="S40" s="11"/>
      <c r="T40" s="11"/>
      <c r="U40" s="11"/>
      <c r="V40" s="11"/>
      <c r="W40" s="11"/>
      <c r="X40" s="11"/>
    </row>
    <row r="41" spans="1:24" x14ac:dyDescent="0.25">
      <c r="A41" s="63">
        <f>INDEX(Calculations!$9:$9, , ROW()+121)</f>
        <v>40178</v>
      </c>
      <c r="B41" s="64">
        <f ca="1">INDEX(Calculations!$1:$80, MATCH("Fiscal_Impact", Calculations!$B:$B, 0), MATCH(Fiscal_impact_082918!$A41, Calculations!$9:$9, 0))</f>
        <v>2.8234351226607513</v>
      </c>
      <c r="C41" s="65">
        <f>INDEX(Calculations!$1:$80, MATCH("RecessionDummy", Calculations!$B:$B, 0), MATCH(Fiscal_impact_082918!$A41, Calculations!$9:$9, 0))</f>
        <v>0</v>
      </c>
      <c r="D41" s="64">
        <f ca="1">INDEX(Calculations!$1:$80, MATCH("Fiscal_Impact_bars", Calculations!$B:$B, 0), MATCH(Fiscal_impact_082918!$A41, Calculations!$9:$9, 0))</f>
        <v>2.4765900143417388</v>
      </c>
      <c r="E41" s="64">
        <f>INDEX(HaverPull!$B:$XZ,MATCH($A41,HaverPull!$B:$B,0),MATCH("Contribution to %Ch in Real GDP from ""Federal G""",HaverPull!$B$1:$XZ$1,0))</f>
        <v>0.52</v>
      </c>
      <c r="F41" s="64">
        <f>INDEX(HaverPull!$B:$XZ,MATCH($A41,HaverPull!$B:$B,0),MATCH("Contribution to %Ch in Real GDP from ""S+L G""",HaverPull!$B$1:$XZ$1,0))</f>
        <v>-0.35</v>
      </c>
      <c r="G41" s="64">
        <f ca="1">INDEX(Calculations!$A:$GV,MATCH("Contribution of Consumption Growth to Real GDP",Calculations!B$1:B$71,0),MATCH($A41,Calculations!A$9:GV$9))</f>
        <v>2.3065900143417388</v>
      </c>
      <c r="H41" s="87">
        <v>2.1839372471079699</v>
      </c>
      <c r="I41" s="87">
        <f t="shared" si="0"/>
        <v>3.7371030616977174</v>
      </c>
      <c r="J41" s="87">
        <v>0.65161983256144596</v>
      </c>
      <c r="K41" s="87">
        <v>-0.15988769842773101</v>
      </c>
      <c r="L41" s="87">
        <v>3.2349467275423915</v>
      </c>
      <c r="M41" s="87">
        <v>-1.04242000216114E-2</v>
      </c>
      <c r="N41" s="11">
        <v>0.14946349840611967</v>
      </c>
      <c r="O41" s="80">
        <f t="shared" si="3"/>
        <v>3.0854832291362717</v>
      </c>
      <c r="P41" s="11">
        <f t="shared" si="1"/>
        <v>-0.1764</v>
      </c>
      <c r="Q41" s="11">
        <f t="shared" ca="1" si="2"/>
        <v>2.7983221484754539</v>
      </c>
      <c r="R41" s="80">
        <f t="shared" si="4"/>
        <v>-0.28015999999999996</v>
      </c>
      <c r="S41" s="11"/>
      <c r="T41" s="11"/>
      <c r="U41" s="11"/>
      <c r="V41" s="11"/>
      <c r="W41" s="11"/>
      <c r="X41" s="11"/>
    </row>
    <row r="42" spans="1:24" x14ac:dyDescent="0.25">
      <c r="A42" s="63">
        <f>INDEX(Calculations!$9:$9, , ROW()+121)</f>
        <v>40268</v>
      </c>
      <c r="B42" s="64">
        <f ca="1">INDEX(Calculations!$1:$80, MATCH("Fiscal_Impact", Calculations!$B:$B, 0), MATCH(Fiscal_impact_082918!$A42, Calculations!$9:$9, 0))</f>
        <v>2.4568246112147158</v>
      </c>
      <c r="C42" s="65">
        <f>INDEX(Calculations!$1:$80, MATCH("RecessionDummy", Calculations!$B:$B, 0), MATCH(Fiscal_impact_082918!$A42, Calculations!$9:$9, 0))</f>
        <v>0</v>
      </c>
      <c r="D42" s="64">
        <f ca="1">INDEX(Calculations!$1:$80, MATCH("Fiscal_Impact_bars", Calculations!$B:$B, 0), MATCH(Fiscal_impact_082918!$A42, Calculations!$9:$9, 0))</f>
        <v>1.9022279849264492</v>
      </c>
      <c r="E42" s="64">
        <f>INDEX(HaverPull!$B:$XZ,MATCH($A42,HaverPull!$B:$B,0),MATCH("Contribution to %Ch in Real GDP from ""Federal G""",HaverPull!$B$1:$XZ$1,0))</f>
        <v>0.39</v>
      </c>
      <c r="F42" s="64">
        <f>INDEX(HaverPull!$B:$XZ,MATCH($A42,HaverPull!$B:$B,0),MATCH("Contribution to %Ch in Real GDP from ""S+L G""",HaverPull!$B$1:$XZ$1,0))</f>
        <v>-0.73</v>
      </c>
      <c r="G42" s="64">
        <f ca="1">INDEX(Calculations!$A:$GV,MATCH("Contribution of Consumption Growth to Real GDP",Calculations!B$1:B$71,0),MATCH($A42,Calculations!A$9:GV$9))</f>
        <v>2.2322279849264492</v>
      </c>
      <c r="H42" s="87">
        <v>2.5536047585454802</v>
      </c>
      <c r="I42" s="87">
        <f t="shared" si="0"/>
        <v>5.4479696334518071</v>
      </c>
      <c r="J42" s="87">
        <v>0.51876364169059896</v>
      </c>
      <c r="K42" s="87">
        <v>-0.62462972040005904</v>
      </c>
      <c r="L42" s="87">
        <v>5.1240738331355473</v>
      </c>
      <c r="M42" s="87">
        <v>-0.429761879025719</v>
      </c>
      <c r="N42" s="11">
        <v>0.19486784137433971</v>
      </c>
      <c r="O42" s="80">
        <f t="shared" si="3"/>
        <v>4.9292059917612079</v>
      </c>
      <c r="P42" s="11">
        <f t="shared" si="1"/>
        <v>-0.36791999999999997</v>
      </c>
      <c r="Q42" s="11">
        <f t="shared" ca="1" si="2"/>
        <v>2.1363619062169885</v>
      </c>
      <c r="R42" s="80">
        <f t="shared" si="4"/>
        <v>-0.71560000000000001</v>
      </c>
      <c r="S42" s="11"/>
      <c r="T42" s="11"/>
      <c r="U42" s="11"/>
      <c r="V42" s="11"/>
      <c r="W42" s="11"/>
      <c r="X42" s="11"/>
    </row>
    <row r="43" spans="1:24" x14ac:dyDescent="0.25">
      <c r="A43" s="63">
        <f>INDEX(Calculations!$9:$9, , ROW()+121)</f>
        <v>40359</v>
      </c>
      <c r="B43" s="64">
        <f ca="1">INDEX(Calculations!$1:$80, MATCH("Fiscal_Impact", Calculations!$B:$B, 0), MATCH(Fiscal_impact_082918!$A43, Calculations!$9:$9, 0))</f>
        <v>2.1834799583931788</v>
      </c>
      <c r="C43" s="65">
        <f>INDEX(Calculations!$1:$80, MATCH("RecessionDummy", Calculations!$B:$B, 0), MATCH(Fiscal_impact_082918!$A43, Calculations!$9:$9, 0))</f>
        <v>0</v>
      </c>
      <c r="D43" s="64">
        <f ca="1">INDEX(Calculations!$1:$80, MATCH("Fiscal_Impact_bars", Calculations!$B:$B, 0), MATCH(Fiscal_impact_082918!$A43, Calculations!$9:$9, 0))</f>
        <v>1.6503886469643698</v>
      </c>
      <c r="E43" s="64">
        <f>INDEX(HaverPull!$B:$XZ,MATCH($A43,HaverPull!$B:$B,0),MATCH("Contribution to %Ch in Real GDP from ""Federal G""",HaverPull!$B$1:$XZ$1,0))</f>
        <v>0.46</v>
      </c>
      <c r="F43" s="64">
        <f>INDEX(HaverPull!$B:$XZ,MATCH($A43,HaverPull!$B:$B,0),MATCH("Contribution to %Ch in Real GDP from ""S+L G""",HaverPull!$B$1:$XZ$1,0))</f>
        <v>-0.17</v>
      </c>
      <c r="G43" s="64">
        <f ca="1">INDEX(Calculations!$A:$GV,MATCH("Contribution of Consumption Growth to Real GDP",Calculations!B$1:B$71,0),MATCH($A43,Calculations!A$9:GV$9))</f>
        <v>1.3503886469643698</v>
      </c>
      <c r="H43" s="87">
        <v>1.0304905593511</v>
      </c>
      <c r="I43" s="87">
        <f t="shared" si="0"/>
        <v>1.2715782321440727</v>
      </c>
      <c r="J43" s="87">
        <v>0.58330681596385403</v>
      </c>
      <c r="K43" s="87">
        <v>-0.11642795280691701</v>
      </c>
      <c r="L43" s="87">
        <v>0.90774740428427492</v>
      </c>
      <c r="M43" s="87">
        <v>0.103048035297139</v>
      </c>
      <c r="N43" s="11">
        <v>0.2194759881040563</v>
      </c>
      <c r="O43" s="80">
        <f t="shared" si="3"/>
        <v>0.68827141618021859</v>
      </c>
      <c r="P43" s="11">
        <f t="shared" si="1"/>
        <v>-8.5680000000000006E-2</v>
      </c>
      <c r="Q43" s="11">
        <f t="shared" ca="1" si="2"/>
        <v>1.8272675101213067</v>
      </c>
      <c r="R43" s="80">
        <f t="shared" si="4"/>
        <v>-0.18584000000000001</v>
      </c>
      <c r="S43" s="11"/>
      <c r="T43" s="11"/>
      <c r="U43" s="11"/>
      <c r="V43" s="11"/>
      <c r="W43" s="11"/>
      <c r="X43" s="11"/>
    </row>
    <row r="44" spans="1:24" x14ac:dyDescent="0.25">
      <c r="A44" s="63">
        <f>INDEX(Calculations!$9:$9, , ROW()+121)</f>
        <v>40451</v>
      </c>
      <c r="B44" s="64">
        <f ca="1">INDEX(Calculations!$1:$80, MATCH("Fiscal_Impact", Calculations!$B:$B, 0), MATCH(Fiscal_impact_082918!$A44, Calculations!$9:$9, 0))</f>
        <v>1.6900049059014273</v>
      </c>
      <c r="C44" s="65">
        <f>INDEX(Calculations!$1:$80, MATCH("RecessionDummy", Calculations!$B:$B, 0), MATCH(Fiscal_impact_082918!$A44, Calculations!$9:$9, 0))</f>
        <v>0</v>
      </c>
      <c r="D44" s="64">
        <f ca="1">INDEX(Calculations!$1:$80, MATCH("Fiscal_Impact_bars", Calculations!$B:$B, 0), MATCH(Fiscal_impact_082918!$A44, Calculations!$9:$9, 0))</f>
        <v>0.73081297737315165</v>
      </c>
      <c r="E44" s="64">
        <f>INDEX(HaverPull!$B:$XZ,MATCH($A44,HaverPull!$B:$B,0),MATCH("Contribution to %Ch in Real GDP from ""Federal G""",HaverPull!$B$1:$XZ$1,0))</f>
        <v>-0.15</v>
      </c>
      <c r="F44" s="64">
        <f>INDEX(HaverPull!$B:$XZ,MATCH($A44,HaverPull!$B:$B,0),MATCH("Contribution to %Ch in Real GDP from ""S+L G""",HaverPull!$B$1:$XZ$1,0))</f>
        <v>-0.43</v>
      </c>
      <c r="G44" s="64">
        <f ca="1">INDEX(Calculations!$A:$GV,MATCH("Contribution of Consumption Growth to Real GDP",Calculations!B$1:B$71,0),MATCH($A44,Calculations!A$9:GV$9))</f>
        <v>1.3008129773731516</v>
      </c>
      <c r="H44" s="87">
        <v>-0.25498171127320202</v>
      </c>
      <c r="I44" s="87">
        <f t="shared" si="0"/>
        <v>0.10707822711931521</v>
      </c>
      <c r="J44" s="87">
        <v>-8.1607556212679802E-2</v>
      </c>
      <c r="K44" s="87">
        <v>-0.423952954099794</v>
      </c>
      <c r="L44" s="87">
        <v>0.34492169070527073</v>
      </c>
      <c r="M44" s="87">
        <v>-0.26771704672651803</v>
      </c>
      <c r="N44" s="11">
        <v>0.15623590737327572</v>
      </c>
      <c r="O44" s="80">
        <f t="shared" si="3"/>
        <v>0.18868578333199501</v>
      </c>
      <c r="P44" s="11">
        <f t="shared" si="1"/>
        <v>-0.21672</v>
      </c>
      <c r="Q44" s="11">
        <f t="shared" ca="1" si="2"/>
        <v>0.80525246706067777</v>
      </c>
      <c r="R44" s="80">
        <f t="shared" si="4"/>
        <v>-0.48759999999999998</v>
      </c>
      <c r="S44" s="11"/>
      <c r="T44" s="11"/>
      <c r="U44" s="11"/>
      <c r="V44" s="11"/>
      <c r="W44" s="11"/>
      <c r="X44" s="11"/>
    </row>
    <row r="45" spans="1:24" x14ac:dyDescent="0.25">
      <c r="A45" s="63">
        <f>INDEX(Calculations!$9:$9, , ROW()+121)</f>
        <v>40543</v>
      </c>
      <c r="B45" s="64">
        <f ca="1">INDEX(Calculations!$1:$80, MATCH("Fiscal_Impact", Calculations!$B:$B, 0), MATCH(Fiscal_impact_082918!$A45, Calculations!$9:$9, 0))</f>
        <v>1.2075856577858326</v>
      </c>
      <c r="C45" s="65">
        <f>INDEX(Calculations!$1:$80, MATCH("RecessionDummy", Calculations!$B:$B, 0), MATCH(Fiscal_impact_082918!$A45, Calculations!$9:$9, 0))</f>
        <v>0</v>
      </c>
      <c r="D45" s="64">
        <f ca="1">INDEX(Calculations!$1:$80, MATCH("Fiscal_Impact_bars", Calculations!$B:$B, 0), MATCH(Fiscal_impact_082918!$A45, Calculations!$9:$9, 0))</f>
        <v>0.54691302187935942</v>
      </c>
      <c r="E45" s="64">
        <f>INDEX(HaverPull!$B:$XZ,MATCH($A45,HaverPull!$B:$B,0),MATCH("Contribution to %Ch in Real GDP from ""Federal G""",HaverPull!$B$1:$XZ$1,0))</f>
        <v>-0.05</v>
      </c>
      <c r="F45" s="64">
        <f>INDEX(HaverPull!$B:$XZ,MATCH($A45,HaverPull!$B:$B,0),MATCH("Contribution to %Ch in Real GDP from ""S+L G""",HaverPull!$B$1:$XZ$1,0))</f>
        <v>-0.47</v>
      </c>
      <c r="G45" s="64">
        <f ca="1">INDEX(Calculations!$A:$GV,MATCH("Contribution of Consumption Growth to Real GDP",Calculations!B$1:B$71,0),MATCH($A45,Calculations!A$9:GV$9))</f>
        <v>1.0669130218793594</v>
      </c>
      <c r="H45" s="87">
        <v>6.5304097743608305E-2</v>
      </c>
      <c r="I45" s="87">
        <f t="shared" si="0"/>
        <v>1.0528829651755252</v>
      </c>
      <c r="J45" s="87">
        <v>-4.1994441943739302E-2</v>
      </c>
      <c r="K45" s="87">
        <v>-0.56083618192561402</v>
      </c>
      <c r="L45" s="87">
        <v>1.2155734251725934</v>
      </c>
      <c r="M45" s="87">
        <v>-0.440140163872284</v>
      </c>
      <c r="N45" s="11">
        <v>0.12069601805332901</v>
      </c>
      <c r="O45" s="80">
        <f t="shared" si="3"/>
        <v>1.0948774071192644</v>
      </c>
      <c r="P45" s="11">
        <f t="shared" si="1"/>
        <v>-0.23687999999999998</v>
      </c>
      <c r="Q45" s="11">
        <f t="shared" ca="1" si="2"/>
        <v>0.46408239801000617</v>
      </c>
      <c r="R45" s="80">
        <f t="shared" si="4"/>
        <v>-0.59816000000000003</v>
      </c>
      <c r="S45" s="11"/>
      <c r="T45" s="11"/>
      <c r="U45" s="11"/>
      <c r="V45" s="11"/>
      <c r="W45" s="11"/>
      <c r="X45" s="11"/>
    </row>
    <row r="46" spans="1:24" x14ac:dyDescent="0.25">
      <c r="A46" s="63">
        <f>INDEX(Calculations!$9:$9, , ROW()+121)</f>
        <v>40633</v>
      </c>
      <c r="B46" s="64">
        <f ca="1">INDEX(Calculations!$1:$80, MATCH("Fiscal_Impact", Calculations!$B:$B, 0), MATCH(Fiscal_impact_082918!$A46, Calculations!$9:$9, 0))</f>
        <v>0.42101546229124437</v>
      </c>
      <c r="C46" s="65">
        <f>INDEX(Calculations!$1:$80, MATCH("RecessionDummy", Calculations!$B:$B, 0), MATCH(Fiscal_impact_082918!$A46, Calculations!$9:$9, 0))</f>
        <v>0</v>
      </c>
      <c r="D46" s="64">
        <f ca="1">INDEX(Calculations!$1:$80, MATCH("Fiscal_Impact_bars", Calculations!$B:$B, 0), MATCH(Fiscal_impact_082918!$A46, Calculations!$9:$9, 0))</f>
        <v>-1.2440527970519033</v>
      </c>
      <c r="E46" s="64">
        <f>INDEX(HaverPull!$B:$XZ,MATCH($A46,HaverPull!$B:$B,0),MATCH("Contribution to %Ch in Real GDP from ""Federal G""",HaverPull!$B$1:$XZ$1,0))</f>
        <v>-0.47</v>
      </c>
      <c r="F46" s="64">
        <f>INDEX(HaverPull!$B:$XZ,MATCH($A46,HaverPull!$B:$B,0),MATCH("Contribution to %Ch in Real GDP from ""S+L G""",HaverPull!$B$1:$XZ$1,0))</f>
        <v>-0.54</v>
      </c>
      <c r="G46" s="64">
        <f ca="1">INDEX(Calculations!$A:$GV,MATCH("Contribution of Consumption Growth to Real GDP",Calculations!B$1:B$71,0),MATCH($A46,Calculations!A$9:GV$9))</f>
        <v>-0.23405279705190329</v>
      </c>
      <c r="H46" s="87">
        <v>-1.4323291989794</v>
      </c>
      <c r="I46" s="87">
        <f t="shared" si="0"/>
        <v>-1.0387844706419962</v>
      </c>
      <c r="J46" s="87">
        <v>-0.478480656258777</v>
      </c>
      <c r="K46" s="87">
        <v>-0.72469896268680001</v>
      </c>
      <c r="L46" s="87">
        <v>-0.50930148722543822</v>
      </c>
      <c r="M46" s="87">
        <v>-0.67369663552901904</v>
      </c>
      <c r="N46" s="11">
        <v>5.1002327157780802E-2</v>
      </c>
      <c r="O46" s="80">
        <f t="shared" si="3"/>
        <v>-0.56030381438321908</v>
      </c>
      <c r="P46" s="11">
        <f t="shared" si="1"/>
        <v>-0.27216000000000001</v>
      </c>
      <c r="Q46" s="11">
        <f t="shared" ca="1" si="2"/>
        <v>-1.4372324159974803</v>
      </c>
      <c r="R46" s="80">
        <f t="shared" si="4"/>
        <v>-0.73872000000000004</v>
      </c>
      <c r="S46" s="11"/>
      <c r="T46" s="11"/>
      <c r="U46" s="11"/>
      <c r="V46" s="11"/>
      <c r="W46" s="11"/>
      <c r="X46" s="11"/>
    </row>
    <row r="47" spans="1:24" x14ac:dyDescent="0.25">
      <c r="A47" s="63">
        <f>INDEX(Calculations!$9:$9, , ROW()+121)</f>
        <v>40724</v>
      </c>
      <c r="B47" s="64">
        <f ca="1">INDEX(Calculations!$1:$80, MATCH("Fiscal_Impact", Calculations!$B:$B, 0), MATCH(Fiscal_impact_082918!$A47, Calculations!$9:$9, 0))</f>
        <v>-0.23843710663909395</v>
      </c>
      <c r="C47" s="65">
        <f>INDEX(Calculations!$1:$80, MATCH("RecessionDummy", Calculations!$B:$B, 0), MATCH(Fiscal_impact_082918!$A47, Calculations!$9:$9, 0))</f>
        <v>0</v>
      </c>
      <c r="D47" s="64">
        <f ca="1">INDEX(Calculations!$1:$80, MATCH("Fiscal_Impact_bars", Calculations!$B:$B, 0), MATCH(Fiscal_impact_082918!$A47, Calculations!$9:$9, 0))</f>
        <v>-0.98742162875698369</v>
      </c>
      <c r="E47" s="64">
        <f>INDEX(HaverPull!$B:$XZ,MATCH($A47,HaverPull!$B:$B,0),MATCH("Contribution to %Ch in Real GDP from ""Federal G""",HaverPull!$B$1:$XZ$1,0))</f>
        <v>-0.12</v>
      </c>
      <c r="F47" s="64">
        <f>INDEX(HaverPull!$B:$XZ,MATCH($A47,HaverPull!$B:$B,0),MATCH("Contribution to %Ch in Real GDP from ""S+L G""",HaverPull!$B$1:$XZ$1,0))</f>
        <v>-0.43</v>
      </c>
      <c r="G47" s="64">
        <f ca="1">INDEX(Calculations!$A:$GV,MATCH("Contribution of Consumption Growth to Real GDP",Calculations!B$1:B$71,0),MATCH($A47,Calculations!A$9:GV$9))</f>
        <v>-0.43742162875698365</v>
      </c>
      <c r="H47" s="87">
        <v>-1.12248088114865</v>
      </c>
      <c r="I47" s="87">
        <f t="shared" si="0"/>
        <v>-0.76438522239148499</v>
      </c>
      <c r="J47" s="87">
        <v>-0.15731374052472399</v>
      </c>
      <c r="K47" s="87">
        <v>-0.63889938719122197</v>
      </c>
      <c r="L47" s="87">
        <v>-0.62980349436608418</v>
      </c>
      <c r="M47" s="87">
        <v>-0.66163139969054496</v>
      </c>
      <c r="N47" s="11">
        <v>-2.2732012499323207E-2</v>
      </c>
      <c r="O47" s="80">
        <f t="shared" si="3"/>
        <v>-0.60707148186676096</v>
      </c>
      <c r="P47" s="11">
        <f t="shared" si="1"/>
        <v>-0.21672</v>
      </c>
      <c r="Q47" s="11">
        <f t="shared" ca="1" si="2"/>
        <v>-1.2336347564729295</v>
      </c>
      <c r="R47" s="80">
        <f t="shared" si="4"/>
        <v>-0.65464</v>
      </c>
      <c r="S47" s="11"/>
      <c r="T47" s="11"/>
      <c r="U47" s="11"/>
      <c r="V47" s="11"/>
      <c r="W47" s="11"/>
      <c r="X47" s="11"/>
    </row>
    <row r="48" spans="1:24" x14ac:dyDescent="0.25">
      <c r="A48" s="63">
        <f>INDEX(Calculations!$9:$9, , ROW()+121)</f>
        <v>40816</v>
      </c>
      <c r="B48" s="64">
        <f ca="1">INDEX(Calculations!$1:$80, MATCH("Fiscal_Impact", Calculations!$B:$B, 0), MATCH(Fiscal_impact_082918!$A48, Calculations!$9:$9, 0))</f>
        <v>-0.85300371425131871</v>
      </c>
      <c r="C48" s="65">
        <f>INDEX(Calculations!$1:$80, MATCH("RecessionDummy", Calculations!$B:$B, 0), MATCH(Fiscal_impact_082918!$A48, Calculations!$9:$9, 0))</f>
        <v>0</v>
      </c>
      <c r="D48" s="64">
        <f ca="1">INDEX(Calculations!$1:$80, MATCH("Fiscal_Impact_bars", Calculations!$B:$B, 0), MATCH(Fiscal_impact_082918!$A48, Calculations!$9:$9, 0))</f>
        <v>-1.7274534530757473</v>
      </c>
      <c r="E48" s="64">
        <f>INDEX(HaverPull!$B:$XZ,MATCH($A48,HaverPull!$B:$B,0),MATCH("Contribution to %Ch in Real GDP from ""Federal G""",HaverPull!$B$1:$XZ$1,0))</f>
        <v>-0.72</v>
      </c>
      <c r="F48" s="64">
        <f>INDEX(HaverPull!$B:$XZ,MATCH($A48,HaverPull!$B:$B,0),MATCH("Contribution to %Ch in Real GDP from ""S+L G""",HaverPull!$B$1:$XZ$1,0))</f>
        <v>-0.43</v>
      </c>
      <c r="G48" s="64">
        <f ca="1">INDEX(Calculations!$A:$GV,MATCH("Contribution of Consumption Growth to Real GDP",Calculations!B$1:B$71,0),MATCH($A48,Calculations!A$9:GV$9))</f>
        <v>-0.56745345307574735</v>
      </c>
      <c r="H48" s="87">
        <v>-1.8876016275979</v>
      </c>
      <c r="I48" s="87">
        <f t="shared" si="0"/>
        <v>-1.2711256843884378</v>
      </c>
      <c r="J48" s="87">
        <v>-0.75239360627815699</v>
      </c>
      <c r="K48" s="87">
        <v>-0.58917417821743501</v>
      </c>
      <c r="L48" s="87">
        <v>-0.80539988215744784</v>
      </c>
      <c r="M48" s="87">
        <v>-0.87584198226460297</v>
      </c>
      <c r="N48" s="11">
        <v>-0.28666780404716707</v>
      </c>
      <c r="O48" s="80">
        <f t="shared" si="3"/>
        <v>-0.51873207811028077</v>
      </c>
      <c r="P48" s="11">
        <f t="shared" si="1"/>
        <v>-0.21672</v>
      </c>
      <c r="Q48" s="11">
        <f t="shared" ca="1" si="2"/>
        <v>-1.9190212375713394</v>
      </c>
      <c r="R48" s="80">
        <f t="shared" si="4"/>
        <v>-0.66039999999999999</v>
      </c>
      <c r="S48" s="11"/>
      <c r="T48" s="11"/>
      <c r="U48" s="11"/>
      <c r="V48" s="11"/>
      <c r="W48" s="11"/>
      <c r="X48" s="11"/>
    </row>
    <row r="49" spans="1:24" x14ac:dyDescent="0.25">
      <c r="A49" s="63">
        <f>INDEX(Calculations!$9:$9, , ROW()+121)</f>
        <v>40908</v>
      </c>
      <c r="B49" s="64">
        <f ca="1">INDEX(Calculations!$1:$80, MATCH("Fiscal_Impact", Calculations!$B:$B, 0), MATCH(Fiscal_impact_082918!$A49, Calculations!$9:$9, 0))</f>
        <v>-1.1534202238904028</v>
      </c>
      <c r="C49" s="65">
        <f>INDEX(Calculations!$1:$80, MATCH("RecessionDummy", Calculations!$B:$B, 0), MATCH(Fiscal_impact_082918!$A49, Calculations!$9:$9, 0))</f>
        <v>0</v>
      </c>
      <c r="D49" s="64">
        <f ca="1">INDEX(Calculations!$1:$80, MATCH("Fiscal_Impact_bars", Calculations!$B:$B, 0), MATCH(Fiscal_impact_082918!$A49, Calculations!$9:$9, 0))</f>
        <v>-0.65475301667697705</v>
      </c>
      <c r="E49" s="64">
        <f>INDEX(HaverPull!$B:$XZ,MATCH($A49,HaverPull!$B:$B,0),MATCH("Contribution to %Ch in Real GDP from ""Federal G""",HaverPull!$B$1:$XZ$1,0))</f>
        <v>0.14000000000000001</v>
      </c>
      <c r="F49" s="64">
        <f>INDEX(HaverPull!$B:$XZ,MATCH($A49,HaverPull!$B:$B,0),MATCH("Contribution to %Ch in Real GDP from ""S+L G""",HaverPull!$B$1:$XZ$1,0))</f>
        <v>-0.18</v>
      </c>
      <c r="G49" s="64">
        <f ca="1">INDEX(Calculations!$A:$GV,MATCH("Contribution of Consumption Growth to Real GDP",Calculations!B$1:B$71,0),MATCH($A49,Calculations!A$9:GV$9))</f>
        <v>-0.61475301667697702</v>
      </c>
      <c r="H49" s="87">
        <v>-0.50926322279066405</v>
      </c>
      <c r="I49" s="87">
        <f t="shared" si="0"/>
        <v>4.318574266830652E-2</v>
      </c>
      <c r="J49" s="87">
        <v>8.4376956146702403E-2</v>
      </c>
      <c r="K49" s="87">
        <v>-0.40553891642226297</v>
      </c>
      <c r="L49" s="87">
        <v>-0.20869686925429998</v>
      </c>
      <c r="M49" s="87">
        <v>-0.57304457219816796</v>
      </c>
      <c r="N49" s="11">
        <v>-0.16750565577590409</v>
      </c>
      <c r="O49" s="80">
        <f t="shared" si="3"/>
        <v>-4.1191213478395883E-2</v>
      </c>
      <c r="P49" s="11">
        <f t="shared" si="1"/>
        <v>-9.0719999999999995E-2</v>
      </c>
      <c r="Q49" s="11">
        <f t="shared" ca="1" si="2"/>
        <v>-0.93591497695253767</v>
      </c>
      <c r="R49" s="80">
        <f t="shared" si="4"/>
        <v>-0.37080000000000002</v>
      </c>
      <c r="S49" s="11"/>
      <c r="T49" s="11"/>
      <c r="U49" s="11"/>
      <c r="V49" s="11"/>
      <c r="W49" s="11"/>
      <c r="X49" s="11"/>
    </row>
    <row r="50" spans="1:24" x14ac:dyDescent="0.25">
      <c r="A50" s="63">
        <f>INDEX(Calculations!$9:$9, , ROW()+121)</f>
        <v>40999</v>
      </c>
      <c r="B50" s="64">
        <f ca="1">INDEX(Calculations!$1:$80, MATCH("Fiscal_Impact", Calculations!$B:$B, 0), MATCH(Fiscal_impact_082918!$A50, Calculations!$9:$9, 0))</f>
        <v>-1.1049008147426918</v>
      </c>
      <c r="C50" s="65">
        <f>INDEX(Calculations!$1:$80, MATCH("RecessionDummy", Calculations!$B:$B, 0), MATCH(Fiscal_impact_082918!$A50, Calculations!$9:$9, 0))</f>
        <v>0</v>
      </c>
      <c r="D50" s="64">
        <f ca="1">INDEX(Calculations!$1:$80, MATCH("Fiscal_Impact_bars", Calculations!$B:$B, 0), MATCH(Fiscal_impact_082918!$A50, Calculations!$9:$9, 0))</f>
        <v>-1.0499751604610592</v>
      </c>
      <c r="E50" s="64">
        <f>INDEX(HaverPull!$B:$XZ,MATCH($A50,HaverPull!$B:$B,0),MATCH("Contribution to %Ch in Real GDP from ""Federal G""",HaverPull!$B$1:$XZ$1,0))</f>
        <v>0.01</v>
      </c>
      <c r="F50" s="64">
        <f>INDEX(HaverPull!$B:$XZ,MATCH($A50,HaverPull!$B:$B,0),MATCH("Contribution to %Ch in Real GDP from ""S+L G""",HaverPull!$B$1:$XZ$1,0))</f>
        <v>-0.34</v>
      </c>
      <c r="G50" s="64">
        <f ca="1">INDEX(Calculations!$A:$GV,MATCH("Contribution of Consumption Growth to Real GDP",Calculations!B$1:B$71,0),MATCH($A50,Calculations!A$9:GV$9))</f>
        <v>-0.70997516046105924</v>
      </c>
      <c r="H50" s="87">
        <v>-1.0661604723075699</v>
      </c>
      <c r="I50" s="87">
        <f t="shared" si="0"/>
        <v>-0.87075636661045042</v>
      </c>
      <c r="J50" s="87">
        <v>-3.2510138183284597E-2</v>
      </c>
      <c r="K50" s="87">
        <v>-0.46272784527148297</v>
      </c>
      <c r="L50" s="87">
        <v>-0.99004560306638834</v>
      </c>
      <c r="M50" s="87">
        <v>-0.61452721991070602</v>
      </c>
      <c r="N50" s="11">
        <v>-0.15179937463922252</v>
      </c>
      <c r="O50" s="80">
        <f t="shared" si="3"/>
        <v>-0.83824622842716578</v>
      </c>
      <c r="P50" s="11">
        <f t="shared" si="1"/>
        <v>-0.17136000000000001</v>
      </c>
      <c r="Q50" s="11">
        <f t="shared" ca="1" si="2"/>
        <v>-1.2152131439158267</v>
      </c>
      <c r="R50" s="80">
        <f t="shared" si="4"/>
        <v>-0.54303999999999997</v>
      </c>
      <c r="S50" s="11"/>
      <c r="T50" s="11"/>
      <c r="U50" s="11"/>
      <c r="V50" s="11"/>
      <c r="W50" s="11"/>
      <c r="X50" s="11"/>
    </row>
    <row r="51" spans="1:24" x14ac:dyDescent="0.25">
      <c r="A51" s="63">
        <f>INDEX(Calculations!$9:$9, , ROW()+121)</f>
        <v>41090</v>
      </c>
      <c r="B51" s="64">
        <f ca="1">INDEX(Calculations!$1:$80, MATCH("Fiscal_Impact", Calculations!$B:$B, 0), MATCH(Fiscal_impact_082918!$A51, Calculations!$9:$9, 0))</f>
        <v>-1.1002145965163308</v>
      </c>
      <c r="C51" s="65">
        <f>INDEX(Calculations!$1:$80, MATCH("RecessionDummy", Calculations!$B:$B, 0), MATCH(Fiscal_impact_082918!$A51, Calculations!$9:$9, 0))</f>
        <v>0</v>
      </c>
      <c r="D51" s="64">
        <f ca="1">INDEX(Calculations!$1:$80, MATCH("Fiscal_Impact_bars", Calculations!$B:$B, 0), MATCH(Fiscal_impact_082918!$A51, Calculations!$9:$9, 0))</f>
        <v>-0.96867675585153989</v>
      </c>
      <c r="E51" s="64">
        <f>INDEX(HaverPull!$B:$XZ,MATCH($A51,HaverPull!$B:$B,0),MATCH("Contribution to %Ch in Real GDP from ""Federal G""",HaverPull!$B$1:$XZ$1,0))</f>
        <v>-0.25</v>
      </c>
      <c r="F51" s="64">
        <f>INDEX(HaverPull!$B:$XZ,MATCH($A51,HaverPull!$B:$B,0),MATCH("Contribution to %Ch in Real GDP from ""S+L G""",HaverPull!$B$1:$XZ$1,0))</f>
        <v>-0.15</v>
      </c>
      <c r="G51" s="64">
        <f ca="1">INDEX(Calculations!$A:$GV,MATCH("Contribution of Consumption Growth to Real GDP",Calculations!B$1:B$71,0),MATCH($A51,Calculations!A$9:GV$9))</f>
        <v>-0.55867675585153997</v>
      </c>
      <c r="H51" s="87">
        <v>-0.48122299299387999</v>
      </c>
      <c r="I51" s="87">
        <f t="shared" si="0"/>
        <v>-0.3568276740978808</v>
      </c>
      <c r="J51" s="87">
        <v>-0.29022954909077803</v>
      </c>
      <c r="K51" s="87">
        <v>-0.22670680164120899</v>
      </c>
      <c r="L51" s="87">
        <v>2.4142952345553303E-3</v>
      </c>
      <c r="M51" s="87">
        <v>-0.157694381399551</v>
      </c>
      <c r="N51" s="11">
        <v>6.9012420241658101E-2</v>
      </c>
      <c r="O51" s="80">
        <f t="shared" si="3"/>
        <v>-6.6598125007102771E-2</v>
      </c>
      <c r="P51" s="11">
        <f t="shared" si="1"/>
        <v>-7.5600000000000001E-2</v>
      </c>
      <c r="Q51" s="11">
        <f t="shared" ca="1" si="2"/>
        <v>-1.0856131065835268</v>
      </c>
      <c r="R51" s="80">
        <f t="shared" si="4"/>
        <v>-0.33287999999999995</v>
      </c>
      <c r="S51" s="11"/>
      <c r="T51" s="11"/>
      <c r="U51" s="11"/>
      <c r="V51" s="11"/>
      <c r="W51" s="11"/>
      <c r="X51" s="11"/>
    </row>
    <row r="52" spans="1:24" x14ac:dyDescent="0.25">
      <c r="A52" s="63">
        <f>INDEX(Calculations!$9:$9, , ROW()+121)</f>
        <v>41182</v>
      </c>
      <c r="B52" s="64">
        <f ca="1">INDEX(Calculations!$1:$80, MATCH("Fiscal_Impact", Calculations!$B:$B, 0), MATCH(Fiscal_impact_082918!$A52, Calculations!$9:$9, 0))</f>
        <v>-0.80655812169924379</v>
      </c>
      <c r="C52" s="65">
        <f>INDEX(Calculations!$1:$80, MATCH("RecessionDummy", Calculations!$B:$B, 0), MATCH(Fiscal_impact_082918!$A52, Calculations!$9:$9, 0))</f>
        <v>0</v>
      </c>
      <c r="D52" s="64">
        <f ca="1">INDEX(Calculations!$1:$80, MATCH("Fiscal_Impact_bars", Calculations!$B:$B, 0), MATCH(Fiscal_impact_082918!$A52, Calculations!$9:$9, 0))</f>
        <v>-0.55282755380739934</v>
      </c>
      <c r="E52" s="64">
        <f>INDEX(HaverPull!$B:$XZ,MATCH($A52,HaverPull!$B:$B,0),MATCH("Contribution to %Ch in Real GDP from ""Federal G""",HaverPull!$B$1:$XZ$1,0))</f>
        <v>7.0000000000000007E-2</v>
      </c>
      <c r="F52" s="64">
        <f>INDEX(HaverPull!$B:$XZ,MATCH($A52,HaverPull!$B:$B,0),MATCH("Contribution to %Ch in Real GDP from ""S+L G""",HaverPull!$B$1:$XZ$1,0))</f>
        <v>-0.18</v>
      </c>
      <c r="G52" s="64">
        <f ca="1">INDEX(Calculations!$A:$GV,MATCH("Contribution of Consumption Growth to Real GDP",Calculations!B$1:B$71,0),MATCH($A52,Calculations!A$9:GV$9))</f>
        <v>-0.43282755380739935</v>
      </c>
      <c r="H52" s="87">
        <v>-9.2331840957921199E-2</v>
      </c>
      <c r="I52" s="87">
        <f t="shared" si="0"/>
        <v>0.27777609447584906</v>
      </c>
      <c r="J52" s="87">
        <v>3.02472329649809E-2</v>
      </c>
      <c r="K52" s="87">
        <v>-0.25035247066432498</v>
      </c>
      <c r="L52" s="87">
        <v>0.25153782749685666</v>
      </c>
      <c r="M52" s="87">
        <v>-0.24634350467833599</v>
      </c>
      <c r="N52" s="11">
        <v>4.0089659859885024E-3</v>
      </c>
      <c r="O52" s="80">
        <f t="shared" si="3"/>
        <v>0.24752886151086817</v>
      </c>
      <c r="P52" s="11">
        <f t="shared" si="1"/>
        <v>-9.0719999999999995E-2</v>
      </c>
      <c r="Q52" s="11">
        <f t="shared" ca="1" si="2"/>
        <v>-0.66293279150674345</v>
      </c>
      <c r="R52" s="80">
        <f t="shared" si="4"/>
        <v>-0.34199999999999997</v>
      </c>
      <c r="S52" s="11"/>
      <c r="T52" s="11"/>
      <c r="U52" s="11"/>
      <c r="V52" s="11"/>
      <c r="W52" s="11"/>
      <c r="X52" s="11"/>
    </row>
    <row r="53" spans="1:24" x14ac:dyDescent="0.25">
      <c r="A53" s="63">
        <f>INDEX(Calculations!$9:$9, , ROW()+121)</f>
        <v>41274</v>
      </c>
      <c r="B53" s="64">
        <f ca="1">INDEX(Calculations!$1:$80, MATCH("Fiscal_Impact", Calculations!$B:$B, 0), MATCH(Fiscal_impact_082918!$A53, Calculations!$9:$9, 0))</f>
        <v>-0.96852908003251947</v>
      </c>
      <c r="C53" s="65">
        <f>INDEX(Calculations!$1:$80, MATCH("RecessionDummy", Calculations!$B:$B, 0), MATCH(Fiscal_impact_082918!$A53, Calculations!$9:$9, 0))</f>
        <v>0</v>
      </c>
      <c r="D53" s="64">
        <f ca="1">INDEX(Calculations!$1:$80, MATCH("Fiscal_Impact_bars", Calculations!$B:$B, 0), MATCH(Fiscal_impact_082918!$A53, Calculations!$9:$9, 0))</f>
        <v>-1.3026368500100793</v>
      </c>
      <c r="E53" s="64">
        <f>INDEX(HaverPull!$B:$XZ,MATCH($A53,HaverPull!$B:$B,0),MATCH("Contribution to %Ch in Real GDP from ""Federal G""",HaverPull!$B$1:$XZ$1,0))</f>
        <v>-0.63</v>
      </c>
      <c r="F53" s="64">
        <f>INDEX(HaverPull!$B:$XZ,MATCH($A53,HaverPull!$B:$B,0),MATCH("Contribution to %Ch in Real GDP from ""S+L G""",HaverPull!$B$1:$XZ$1,0))</f>
        <v>-0.13</v>
      </c>
      <c r="G53" s="64">
        <f ca="1">INDEX(Calculations!$A:$GV,MATCH("Contribution of Consumption Growth to Real GDP",Calculations!B$1:B$71,0),MATCH($A53,Calculations!A$9:GV$9))</f>
        <v>-0.54263685001007944</v>
      </c>
      <c r="H53" s="87">
        <v>-0.93614228647715503</v>
      </c>
      <c r="I53" s="87">
        <f t="shared" si="0"/>
        <v>-1.0531961337196363</v>
      </c>
      <c r="J53" s="87">
        <v>-0.66852976834813904</v>
      </c>
      <c r="K53" s="87">
        <v>-0.105892782794237</v>
      </c>
      <c r="L53" s="87">
        <v>-0.35405291802052713</v>
      </c>
      <c r="M53" s="87">
        <v>-7.5279335443266995E-2</v>
      </c>
      <c r="N53" s="11">
        <v>3.0613447350970099E-2</v>
      </c>
      <c r="O53" s="80">
        <f t="shared" si="3"/>
        <v>-0.38466636537149723</v>
      </c>
      <c r="P53" s="11">
        <f t="shared" si="1"/>
        <v>-6.5520000000000009E-2</v>
      </c>
      <c r="Q53" s="11">
        <f t="shared" ca="1" si="2"/>
        <v>-1.3170594011524555</v>
      </c>
      <c r="R53" s="80">
        <f t="shared" si="4"/>
        <v>-0.26247999999999999</v>
      </c>
      <c r="S53" s="11"/>
      <c r="T53" s="11"/>
      <c r="U53" s="11"/>
      <c r="V53" s="11"/>
      <c r="W53" s="11"/>
      <c r="X53" s="11"/>
    </row>
    <row r="54" spans="1:24" x14ac:dyDescent="0.25">
      <c r="A54" s="63">
        <f>INDEX(Calculations!$9:$9, , ROW()+121)</f>
        <v>41364</v>
      </c>
      <c r="B54" s="64">
        <f ca="1">INDEX(Calculations!$1:$80, MATCH("Fiscal_Impact", Calculations!$B:$B, 0), MATCH(Fiscal_impact_082918!$A54, Calculations!$9:$9, 0))</f>
        <v>-1.0942140803009437</v>
      </c>
      <c r="C54" s="65">
        <f>INDEX(Calculations!$1:$80, MATCH("RecessionDummy", Calculations!$B:$B, 0), MATCH(Fiscal_impact_082918!$A54, Calculations!$9:$9, 0))</f>
        <v>0</v>
      </c>
      <c r="D54" s="64">
        <f ca="1">INDEX(Calculations!$1:$80, MATCH("Fiscal_Impact_bars", Calculations!$B:$B, 0), MATCH(Fiscal_impact_082918!$A54, Calculations!$9:$9, 0))</f>
        <v>-1.5527151615347559</v>
      </c>
      <c r="E54" s="64">
        <f>INDEX(HaverPull!$B:$XZ,MATCH($A54,HaverPull!$B:$B,0),MATCH("Contribution to %Ch in Real GDP from ""Federal G""",HaverPull!$B$1:$XZ$1,0))</f>
        <v>-0.71</v>
      </c>
      <c r="F54" s="64">
        <f>INDEX(HaverPull!$B:$XZ,MATCH($A54,HaverPull!$B:$B,0),MATCH("Contribution to %Ch in Real GDP from ""S+L G""",HaverPull!$B$1:$XZ$1,0))</f>
        <v>0.03</v>
      </c>
      <c r="G54" s="64">
        <f ca="1">INDEX(Calculations!$A:$GV,MATCH("Contribution of Consumption Growth to Real GDP",Calculations!B$1:B$71,0),MATCH($A54,Calculations!A$9:GV$9))</f>
        <v>-0.87271516153475581</v>
      </c>
      <c r="H54" s="87">
        <v>-1.42336943936894</v>
      </c>
      <c r="I54" s="87">
        <f t="shared" si="0"/>
        <v>-2.1174550255842322</v>
      </c>
      <c r="J54" s="87">
        <v>-0.77959055242178399</v>
      </c>
      <c r="K54" s="87">
        <v>2.05148856800987E-2</v>
      </c>
      <c r="L54" s="87">
        <v>-1.3332260092084791</v>
      </c>
      <c r="M54" s="87">
        <v>2.51533496340677E-2</v>
      </c>
      <c r="N54" s="11">
        <v>4.6384639539689965E-3</v>
      </c>
      <c r="O54" s="80">
        <f t="shared" si="3"/>
        <v>-1.3378644731624481</v>
      </c>
      <c r="P54" s="11">
        <f t="shared" si="1"/>
        <v>1.512E-2</v>
      </c>
      <c r="Q54" s="11">
        <f t="shared" ca="1" si="2"/>
        <v>-1.6317908282764411</v>
      </c>
      <c r="R54" s="80">
        <f t="shared" si="4"/>
        <v>-6.9360000000000005E-2</v>
      </c>
      <c r="S54" s="11"/>
      <c r="T54" s="11"/>
      <c r="U54" s="11"/>
      <c r="V54" s="11"/>
      <c r="W54" s="11"/>
      <c r="X54" s="11"/>
    </row>
    <row r="55" spans="1:24" x14ac:dyDescent="0.25">
      <c r="A55" s="63">
        <f>INDEX(Calculations!$9:$9, , ROW()+121)</f>
        <v>41455</v>
      </c>
      <c r="B55" s="64">
        <f ca="1">INDEX(Calculations!$1:$80, MATCH("Fiscal_Impact", Calculations!$B:$B, 0), MATCH(Fiscal_impact_082918!$A55, Calculations!$9:$9, 0))</f>
        <v>-1.1029189003982283</v>
      </c>
      <c r="C55" s="65">
        <f>INDEX(Calculations!$1:$80, MATCH("RecessionDummy", Calculations!$B:$B, 0), MATCH(Fiscal_impact_082918!$A55, Calculations!$9:$9, 0))</f>
        <v>0</v>
      </c>
      <c r="D55" s="64">
        <f ca="1">INDEX(Calculations!$1:$80, MATCH("Fiscal_Impact_bars", Calculations!$B:$B, 0), MATCH(Fiscal_impact_082918!$A55, Calculations!$9:$9, 0))</f>
        <v>-1.0034960362406784</v>
      </c>
      <c r="E55" s="64">
        <f>INDEX(HaverPull!$B:$XZ,MATCH($A55,HaverPull!$B:$B,0),MATCH("Contribution to %Ch in Real GDP from ""Federal G""",HaverPull!$B$1:$XZ$1,0))</f>
        <v>-0.24</v>
      </c>
      <c r="F55" s="64">
        <f>INDEX(HaverPull!$B:$XZ,MATCH($A55,HaverPull!$B:$B,0),MATCH("Contribution to %Ch in Real GDP from ""S+L G""",HaverPull!$B$1:$XZ$1,0))</f>
        <v>0.11</v>
      </c>
      <c r="G55" s="64">
        <f ca="1">INDEX(Calculations!$A:$GV,MATCH("Contribution of Consumption Growth to Real GDP",Calculations!B$1:B$71,0),MATCH($A55,Calculations!A$9:GV$9))</f>
        <v>-0.8734960362406784</v>
      </c>
      <c r="H55" s="87">
        <v>-1.0501596739971799</v>
      </c>
      <c r="I55" s="87">
        <f t="shared" si="0"/>
        <v>-1.8944524471379103</v>
      </c>
      <c r="J55" s="87">
        <v>-0.32751296512742401</v>
      </c>
      <c r="K55" s="87">
        <v>0.133870056369531</v>
      </c>
      <c r="L55" s="87">
        <v>-1.6399865062445389</v>
      </c>
      <c r="M55" s="87">
        <v>6.08230321354786E-2</v>
      </c>
      <c r="N55" s="11">
        <v>-7.3047024234052585E-2</v>
      </c>
      <c r="O55" s="80">
        <f t="shared" si="3"/>
        <v>-1.5669394820104863</v>
      </c>
      <c r="P55" s="11">
        <f t="shared" si="1"/>
        <v>5.5440000000000003E-2</v>
      </c>
      <c r="Q55" s="11">
        <f t="shared" ca="1" si="2"/>
        <v>-1.0671389449985715</v>
      </c>
      <c r="R55" s="80">
        <f t="shared" si="4"/>
        <v>4.9520000000000002E-2</v>
      </c>
      <c r="S55" s="11"/>
      <c r="T55" s="11"/>
      <c r="U55" s="11"/>
      <c r="V55" s="11"/>
      <c r="W55" s="11"/>
      <c r="X55" s="11"/>
    </row>
    <row r="56" spans="1:24" x14ac:dyDescent="0.25">
      <c r="A56" s="63">
        <f>INDEX(Calculations!$9:$9, , ROW()+121)</f>
        <v>41547</v>
      </c>
      <c r="B56" s="64">
        <f ca="1">INDEX(Calculations!$1:$80, MATCH("Fiscal_Impact", Calculations!$B:$B, 0), MATCH(Fiscal_impact_082918!$A56, Calculations!$9:$9, 0))</f>
        <v>-1.1697477625340822</v>
      </c>
      <c r="C56" s="65">
        <f>INDEX(Calculations!$1:$80, MATCH("RecessionDummy", Calculations!$B:$B, 0), MATCH(Fiscal_impact_082918!$A56, Calculations!$9:$9, 0))</f>
        <v>0</v>
      </c>
      <c r="D56" s="64">
        <f ca="1">INDEX(Calculations!$1:$80, MATCH("Fiscal_Impact_bars", Calculations!$B:$B, 0), MATCH(Fiscal_impact_082918!$A56, Calculations!$9:$9, 0))</f>
        <v>-0.82014300235081505</v>
      </c>
      <c r="E56" s="64">
        <f>INDEX(HaverPull!$B:$XZ,MATCH($A56,HaverPull!$B:$B,0),MATCH("Contribution to %Ch in Real GDP from ""Federal G""",HaverPull!$B$1:$XZ$1,0))</f>
        <v>-0.43</v>
      </c>
      <c r="F56" s="64">
        <f>INDEX(HaverPull!$B:$XZ,MATCH($A56,HaverPull!$B:$B,0),MATCH("Contribution to %Ch in Real GDP from ""S+L G""",HaverPull!$B$1:$XZ$1,0))</f>
        <v>0.03</v>
      </c>
      <c r="G56" s="64">
        <f ca="1">INDEX(Calculations!$A:$GV,MATCH("Contribution of Consumption Growth to Real GDP",Calculations!B$1:B$71,0),MATCH($A56,Calculations!A$9:GV$9))</f>
        <v>-0.42014300235081503</v>
      </c>
      <c r="H56" s="87">
        <v>-0.41688227690652901</v>
      </c>
      <c r="I56" s="87">
        <f t="shared" si="0"/>
        <v>-0.9757352816055167</v>
      </c>
      <c r="J56" s="87">
        <v>-0.49785147741903601</v>
      </c>
      <c r="K56" s="87">
        <v>0.102147702260518</v>
      </c>
      <c r="L56" s="87">
        <v>-0.2601204038412519</v>
      </c>
      <c r="M56" s="87">
        <v>0.31991110260574701</v>
      </c>
      <c r="N56" s="11">
        <v>0.21776340034522879</v>
      </c>
      <c r="O56" s="80">
        <f t="shared" si="3"/>
        <v>-0.47788380418648069</v>
      </c>
      <c r="P56" s="11">
        <f t="shared" si="1"/>
        <v>1.512E-2</v>
      </c>
      <c r="Q56" s="11">
        <f t="shared" ca="1" si="2"/>
        <v>-0.81584677750933299</v>
      </c>
      <c r="R56" s="80">
        <f t="shared" si="4"/>
        <v>-1.5359999999999999E-2</v>
      </c>
      <c r="S56" s="11"/>
      <c r="T56" s="11"/>
      <c r="U56" s="11"/>
      <c r="V56" s="11"/>
      <c r="W56" s="11"/>
      <c r="X56" s="11"/>
    </row>
    <row r="57" spans="1:24" x14ac:dyDescent="0.25">
      <c r="A57" s="63">
        <f>INDEX(Calculations!$9:$9, , ROW()+121)</f>
        <v>41639</v>
      </c>
      <c r="B57" s="64">
        <f ca="1">INDEX(Calculations!$1:$80, MATCH("Fiscal_Impact", Calculations!$B:$B, 0), MATCH(Fiscal_impact_082918!$A57, Calculations!$9:$9, 0))</f>
        <v>-1.1134432400388083</v>
      </c>
      <c r="C57" s="65">
        <f>INDEX(Calculations!$1:$80, MATCH("RecessionDummy", Calculations!$B:$B, 0), MATCH(Fiscal_impact_082918!$A57, Calculations!$9:$9, 0))</f>
        <v>0</v>
      </c>
      <c r="D57" s="64">
        <f ca="1">INDEX(Calculations!$1:$80, MATCH("Fiscal_Impact_bars", Calculations!$B:$B, 0), MATCH(Fiscal_impact_082918!$A57, Calculations!$9:$9, 0))</f>
        <v>-1.077418760028984</v>
      </c>
      <c r="E57" s="64">
        <f>INDEX(HaverPull!$B:$XZ,MATCH($A57,HaverPull!$B:$B,0),MATCH("Contribution to %Ch in Real GDP from ""Federal G""",HaverPull!$B$1:$XZ$1,0))</f>
        <v>-0.5</v>
      </c>
      <c r="F57" s="64">
        <f>INDEX(HaverPull!$B:$XZ,MATCH($A57,HaverPull!$B:$B,0),MATCH("Contribution to %Ch in Real GDP from ""S+L G""",HaverPull!$B$1:$XZ$1,0))</f>
        <v>-0.08</v>
      </c>
      <c r="G57" s="64">
        <f ca="1">INDEX(Calculations!$A:$GV,MATCH("Contribution of Consumption Growth to Real GDP",Calculations!B$1:B$71,0),MATCH($A57,Calculations!A$9:GV$9))</f>
        <v>-0.497418760028984</v>
      </c>
      <c r="H57" s="87">
        <v>-1.0035975771587899</v>
      </c>
      <c r="I57" s="87">
        <f t="shared" si="0"/>
        <v>-1.4210508062665705</v>
      </c>
      <c r="J57" s="87">
        <v>-0.54845143262587104</v>
      </c>
      <c r="K57" s="87">
        <v>-3.3789920644489803E-2</v>
      </c>
      <c r="L57" s="87">
        <v>-0.85765591070877734</v>
      </c>
      <c r="M57" s="87">
        <v>-1.88464577125678E-2</v>
      </c>
      <c r="N57" s="11">
        <v>1.4943462931922002E-2</v>
      </c>
      <c r="O57" s="80">
        <f t="shared" si="3"/>
        <v>-0.87259937364069939</v>
      </c>
      <c r="P57" s="11">
        <f t="shared" si="1"/>
        <v>-4.0320000000000002E-2</v>
      </c>
      <c r="Q57" s="11">
        <f t="shared" ca="1" si="2"/>
        <v>-1.0796601132993449</v>
      </c>
      <c r="R57" s="80">
        <f t="shared" si="4"/>
        <v>-0.10664</v>
      </c>
      <c r="S57" s="11"/>
      <c r="T57" s="11"/>
      <c r="U57" s="11"/>
      <c r="V57" s="11"/>
      <c r="W57" s="11"/>
      <c r="X57" s="11"/>
    </row>
    <row r="58" spans="1:24" x14ac:dyDescent="0.25">
      <c r="A58" s="63">
        <f>INDEX(Calculations!$9:$9, , ROW()+121)</f>
        <v>41729</v>
      </c>
      <c r="B58" s="64">
        <f ca="1">INDEX(Calculations!$1:$80, MATCH("Fiscal_Impact", Calculations!$B:$B, 0), MATCH(Fiscal_impact_082918!$A58, Calculations!$9:$9, 0))</f>
        <v>-0.95805080351969796</v>
      </c>
      <c r="C58" s="65">
        <f>INDEX(Calculations!$1:$80, MATCH("RecessionDummy", Calculations!$B:$B, 0), MATCH(Fiscal_impact_082918!$A58, Calculations!$9:$9, 0))</f>
        <v>0</v>
      </c>
      <c r="D58" s="64">
        <f ca="1">INDEX(Calculations!$1:$80, MATCH("Fiscal_Impact_bars", Calculations!$B:$B, 0), MATCH(Fiscal_impact_082918!$A58, Calculations!$9:$9, 0))</f>
        <v>-0.93114541545831409</v>
      </c>
      <c r="E58" s="64">
        <f>INDEX(HaverPull!$B:$XZ,MATCH($A58,HaverPull!$B:$B,0),MATCH("Contribution to %Ch in Real GDP from ""Federal G""",HaverPull!$B$1:$XZ$1,0))</f>
        <v>0.03</v>
      </c>
      <c r="F58" s="64">
        <f>INDEX(HaverPull!$B:$XZ,MATCH($A58,HaverPull!$B:$B,0),MATCH("Contribution to %Ch in Real GDP from ""S+L G""",HaverPull!$B$1:$XZ$1,0))</f>
        <v>-0.28000000000000003</v>
      </c>
      <c r="G58" s="64">
        <f ca="1">INDEX(Calculations!$A:$GV,MATCH("Contribution of Consumption Growth to Real GDP",Calculations!B$1:B$71,0),MATCH($A58,Calculations!A$9:GV$9))</f>
        <v>-0.67114541545831408</v>
      </c>
      <c r="H58" s="82">
        <v>-0.38781823607456201</v>
      </c>
      <c r="I58" s="87">
        <f t="shared" si="0"/>
        <v>-0.65107213903802497</v>
      </c>
      <c r="J58" s="82">
        <v>7.1339784762482498E-4</v>
      </c>
      <c r="K58" s="82">
        <v>-0.25034750290220797</v>
      </c>
      <c r="L58" s="87">
        <v>-0.46407689946280273</v>
      </c>
      <c r="M58" s="82">
        <v>-6.2638865479361705E-2</v>
      </c>
      <c r="N58" s="11">
        <v>0.18770863742284705</v>
      </c>
      <c r="O58" s="80">
        <f t="shared" si="3"/>
        <v>-0.65178553688564977</v>
      </c>
      <c r="P58" s="11">
        <f t="shared" si="1"/>
        <v>-0.14112000000000002</v>
      </c>
      <c r="Q58" s="11">
        <f t="shared" ca="1" si="2"/>
        <v>-0.93077952051289725</v>
      </c>
      <c r="R58" s="80">
        <f t="shared" si="4"/>
        <v>-0.316</v>
      </c>
      <c r="S58" s="81"/>
      <c r="T58" s="81"/>
      <c r="U58" s="81"/>
      <c r="V58" s="81"/>
      <c r="W58" s="81"/>
      <c r="X58" s="11"/>
    </row>
    <row r="59" spans="1:24" x14ac:dyDescent="0.25">
      <c r="A59" s="63">
        <f>INDEX(Calculations!$9:$9, , ROW()+121)</f>
        <v>41820</v>
      </c>
      <c r="B59" s="64">
        <f ca="1">INDEX(Calculations!$1:$80, MATCH("Fiscal_Impact", Calculations!$B:$B, 0), MATCH(Fiscal_impact_082918!$A59, Calculations!$9:$9, 0))</f>
        <v>-0.81277295415454665</v>
      </c>
      <c r="C59" s="65">
        <f>INDEX(Calculations!$1:$80, MATCH("RecessionDummy", Calculations!$B:$B, 0), MATCH(Fiscal_impact_082918!$A59, Calculations!$9:$9, 0))</f>
        <v>0</v>
      </c>
      <c r="D59" s="64">
        <f ca="1">INDEX(Calculations!$1:$80, MATCH("Fiscal_Impact_bars", Calculations!$B:$B, 0), MATCH(Fiscal_impact_082918!$A59, Calculations!$9:$9, 0))</f>
        <v>-0.42238463878007387</v>
      </c>
      <c r="E59" s="64">
        <f>INDEX(HaverPull!$B:$XZ,MATCH($A59,HaverPull!$B:$B,0),MATCH("Contribution to %Ch in Real GDP from ""Federal G""",HaverPull!$B$1:$XZ$1,0))</f>
        <v>-0.27</v>
      </c>
      <c r="F59" s="64">
        <f>INDEX(HaverPull!$B:$XZ,MATCH($A59,HaverPull!$B:$B,0),MATCH("Contribution to %Ch in Real GDP from ""S+L G""",HaverPull!$B$1:$XZ$1,0))</f>
        <v>0.26</v>
      </c>
      <c r="G59" s="64">
        <f ca="1">INDEX(Calculations!$A:$GV,MATCH("Contribution of Consumption Growth to Real GDP",Calculations!B$1:B$71,0),MATCH($A59,Calculations!A$9:GV$9))</f>
        <v>-0.42238463878007387</v>
      </c>
      <c r="H59" s="82">
        <v>0.33117992249925099</v>
      </c>
      <c r="I59" s="87">
        <f t="shared" si="0"/>
        <v>-0.32301936243831403</v>
      </c>
      <c r="J59" s="82">
        <v>-0.29719707175055898</v>
      </c>
      <c r="K59" s="82">
        <v>0.29478883576880899</v>
      </c>
      <c r="L59" s="87">
        <v>0.32067701313712416</v>
      </c>
      <c r="M59" s="82">
        <v>0.64128813959368802</v>
      </c>
      <c r="N59" s="11">
        <v>0.3464993038248792</v>
      </c>
      <c r="O59" s="80">
        <f t="shared" si="3"/>
        <v>-2.5822290687755045E-2</v>
      </c>
      <c r="P59" s="11">
        <f t="shared" si="1"/>
        <v>0.13104000000000002</v>
      </c>
      <c r="Q59" s="11">
        <f t="shared" ca="1" si="2"/>
        <v>-0.4147928747618238</v>
      </c>
      <c r="R59" s="80">
        <f t="shared" si="4"/>
        <v>0.25568000000000002</v>
      </c>
      <c r="S59" s="81"/>
      <c r="T59" s="81"/>
      <c r="U59" s="81"/>
      <c r="V59" s="81"/>
      <c r="W59" s="81"/>
      <c r="X59" s="11"/>
    </row>
    <row r="60" spans="1:24" x14ac:dyDescent="0.25">
      <c r="A60" s="63">
        <f>INDEX(Calculations!$9:$9, , ROW()+121)</f>
        <v>41912</v>
      </c>
      <c r="B60" s="64">
        <f ca="1">INDEX(Calculations!$1:$80, MATCH("Fiscal_Impact", Calculations!$B:$B, 0), MATCH(Fiscal_impact_082918!$A60, Calculations!$9:$9, 0))</f>
        <v>-0.55619428814783745</v>
      </c>
      <c r="C60" s="65">
        <f>INDEX(Calculations!$1:$80, MATCH("RecessionDummy", Calculations!$B:$B, 0), MATCH(Fiscal_impact_082918!$A60, Calculations!$9:$9, 0))</f>
        <v>0</v>
      </c>
      <c r="D60" s="64">
        <f ca="1">INDEX(Calculations!$1:$80, MATCH("Fiscal_Impact_bars", Calculations!$B:$B, 0), MATCH(Fiscal_impact_082918!$A60, Calculations!$9:$9, 0))</f>
        <v>0.20617166167602236</v>
      </c>
      <c r="E60" s="64">
        <f>INDEX(HaverPull!$B:$XZ,MATCH($A60,HaverPull!$B:$B,0),MATCH("Contribution to %Ch in Real GDP from ""Federal G""",HaverPull!$B$1:$XZ$1,0))</f>
        <v>0.33</v>
      </c>
      <c r="F60" s="64">
        <f>INDEX(HaverPull!$B:$XZ,MATCH($A60,HaverPull!$B:$B,0),MATCH("Contribution to %Ch in Real GDP from ""S+L G""",HaverPull!$B$1:$XZ$1,0))</f>
        <v>0.18</v>
      </c>
      <c r="G60" s="64">
        <f ca="1">INDEX(Calculations!$A:$GV,MATCH("Contribution of Consumption Growth to Real GDP",Calculations!B$1:B$71,0),MATCH($A60,Calculations!A$9:GV$9))</f>
        <v>-0.30382833832397765</v>
      </c>
      <c r="H60" s="82">
        <v>1.1320920100217899</v>
      </c>
      <c r="I60" s="87">
        <f t="shared" si="0"/>
        <v>0.74623162054124681</v>
      </c>
      <c r="J60" s="82">
        <v>0.318524383112961</v>
      </c>
      <c r="K60" s="82">
        <v>0.23130045723286</v>
      </c>
      <c r="L60" s="87">
        <v>0.79612078839011091</v>
      </c>
      <c r="M60" s="82">
        <v>0.59971400819468501</v>
      </c>
      <c r="N60" s="11">
        <v>0.3684135509618251</v>
      </c>
      <c r="O60" s="80">
        <f t="shared" si="3"/>
        <v>0.42770723742828581</v>
      </c>
      <c r="P60" s="11">
        <f t="shared" si="1"/>
        <v>9.0719999999999995E-2</v>
      </c>
      <c r="Q60" s="11">
        <f t="shared" ca="1" si="2"/>
        <v>0.24599650202184334</v>
      </c>
      <c r="R60" s="80">
        <f t="shared" si="4"/>
        <v>0.19799999999999998</v>
      </c>
      <c r="S60" s="81"/>
      <c r="T60" s="81"/>
      <c r="U60" s="81"/>
      <c r="V60" s="81"/>
      <c r="W60" s="81"/>
      <c r="X60" s="11"/>
    </row>
    <row r="61" spans="1:24" x14ac:dyDescent="0.25">
      <c r="A61" s="63">
        <f>INDEX(Calculations!$9:$9, , ROW()+121)</f>
        <v>42004</v>
      </c>
      <c r="B61" s="64">
        <f ca="1">INDEX(Calculations!$1:$80, MATCH("Fiscal_Impact", Calculations!$B:$B, 0), MATCH(Fiscal_impact_082918!$A61, Calculations!$9:$9, 0))</f>
        <v>-0.35167861916506626</v>
      </c>
      <c r="C61" s="65">
        <f>INDEX(Calculations!$1:$80, MATCH("RecessionDummy", Calculations!$B:$B, 0), MATCH(Fiscal_impact_082918!$A61, Calculations!$9:$9, 0))</f>
        <v>0</v>
      </c>
      <c r="D61" s="64">
        <f ca="1">INDEX(Calculations!$1:$80, MATCH("Fiscal_Impact_bars", Calculations!$B:$B, 0), MATCH(Fiscal_impact_082918!$A61, Calculations!$9:$9, 0))</f>
        <v>-0.25935608409789945</v>
      </c>
      <c r="E61" s="64">
        <f>INDEX(HaverPull!$B:$XZ,MATCH($A61,HaverPull!$B:$B,0),MATCH("Contribution to %Ch in Real GDP from ""Federal G""",HaverPull!$B$1:$XZ$1,0))</f>
        <v>-0.42</v>
      </c>
      <c r="F61" s="64">
        <f>INDEX(HaverPull!$B:$XZ,MATCH($A61,HaverPull!$B:$B,0),MATCH("Contribution to %Ch in Real GDP from ""S+L G""",HaverPull!$B$1:$XZ$1,0))</f>
        <v>0.35</v>
      </c>
      <c r="G61" s="64">
        <f ca="1">INDEX(Calculations!$A:$GV,MATCH("Contribution of Consumption Growth to Real GDP",Calculations!B$1:B$71,0),MATCH($A61,Calculations!A$9:GV$9))</f>
        <v>-0.18935608409789945</v>
      </c>
      <c r="H61" s="82">
        <v>0.54926868192738298</v>
      </c>
      <c r="I61" s="87">
        <f t="shared" si="0"/>
        <v>5.9010972287470931E-2</v>
      </c>
      <c r="J61" s="82">
        <v>-0.41474073982188803</v>
      </c>
      <c r="K61" s="82">
        <v>0.43615414522138302</v>
      </c>
      <c r="L61" s="87">
        <v>0.7647311325825672</v>
      </c>
      <c r="M61" s="82">
        <v>0.72713356569459198</v>
      </c>
      <c r="N61" s="11">
        <v>0.29097942047320824</v>
      </c>
      <c r="O61" s="80">
        <f t="shared" si="3"/>
        <v>0.47375171210935896</v>
      </c>
      <c r="P61" s="11">
        <f t="shared" si="1"/>
        <v>0.1764</v>
      </c>
      <c r="Q61" s="11">
        <f t="shared" ca="1" si="2"/>
        <v>-0.16794267869840446</v>
      </c>
      <c r="R61" s="80">
        <f t="shared" si="4"/>
        <v>0.39104</v>
      </c>
      <c r="S61" s="81"/>
      <c r="T61" s="81"/>
      <c r="U61" s="81"/>
      <c r="V61" s="81"/>
      <c r="W61" s="81"/>
      <c r="X61" s="11"/>
    </row>
    <row r="62" spans="1:24" x14ac:dyDescent="0.25">
      <c r="A62" s="63">
        <f>INDEX(Calculations!$9:$9, , ROW()+121)</f>
        <v>42094</v>
      </c>
      <c r="B62" s="64">
        <f ca="1">INDEX(Calculations!$1:$80, MATCH("Fiscal_Impact", Calculations!$B:$B, 0), MATCH(Fiscal_impact_082918!$A62, Calculations!$9:$9, 0))</f>
        <v>-1.8630945843306462E-2</v>
      </c>
      <c r="C62" s="65">
        <f>INDEX(Calculations!$1:$80, MATCH("RecessionDummy", Calculations!$B:$B, 0), MATCH(Fiscal_impact_082918!$A62, Calculations!$9:$9, 0))</f>
        <v>0</v>
      </c>
      <c r="D62" s="64">
        <f ca="1">INDEX(Calculations!$1:$80, MATCH("Fiscal_Impact_bars", Calculations!$B:$B, 0), MATCH(Fiscal_impact_082918!$A62, Calculations!$9:$9, 0))</f>
        <v>0.40104527782872512</v>
      </c>
      <c r="E62" s="64">
        <f>INDEX(HaverPull!$B:$XZ,MATCH($A62,HaverPull!$B:$B,0),MATCH("Contribution to %Ch in Real GDP from ""Federal G""",HaverPull!$B$1:$XZ$1,0))</f>
        <v>0.15</v>
      </c>
      <c r="F62" s="86">
        <f>INDEX(HaverPull!$B:$XZ,MATCH($A62,HaverPull!$B:$B,0),MATCH("Contribution to %Ch in Real GDP from ""S+L G""",HaverPull!$B$1:$XZ$1,0))</f>
        <v>0.26</v>
      </c>
      <c r="G62" s="64">
        <f ca="1">INDEX(Calculations!$A:$GV,MATCH("Contribution of Consumption Growth to Real GDP",Calculations!B$1:B$71,0),MATCH($A62,Calculations!A$9:GV$9))</f>
        <v>1.0452778287251038E-3</v>
      </c>
      <c r="H62" s="82">
        <v>1.3024439897715001</v>
      </c>
      <c r="I62" s="87">
        <f t="shared" si="0"/>
        <v>1.0319991372320099</v>
      </c>
      <c r="J62" s="82">
        <v>0.15692341859437201</v>
      </c>
      <c r="K62" s="86">
        <v>0.35838054220811999</v>
      </c>
      <c r="L62" s="87">
        <v>1.2246778882878284</v>
      </c>
      <c r="M62" s="82">
        <v>0.70798271185831096</v>
      </c>
      <c r="N62" s="11">
        <v>0.34960216965019048</v>
      </c>
      <c r="O62" s="80">
        <f t="shared" si="3"/>
        <v>0.87507571863763789</v>
      </c>
      <c r="P62" s="11">
        <f t="shared" si="1"/>
        <v>0.13104000000000002</v>
      </c>
      <c r="Q62" s="11">
        <f t="shared" ca="1" si="2"/>
        <v>0.50634923863121706</v>
      </c>
      <c r="R62" s="80">
        <f t="shared" si="4"/>
        <v>0.31184000000000001</v>
      </c>
      <c r="S62" s="81"/>
      <c r="T62" s="81"/>
      <c r="U62" s="81"/>
      <c r="V62" s="81"/>
      <c r="W62" s="81"/>
      <c r="X62" s="11"/>
    </row>
    <row r="63" spans="1:24" x14ac:dyDescent="0.25">
      <c r="A63" s="63">
        <f>INDEX(Calculations!$9:$9, , ROW()+121)</f>
        <v>42185</v>
      </c>
      <c r="B63" s="64">
        <f ca="1">INDEX(Calculations!$1:$80, MATCH("Fiscal_Impact", Calculations!$B:$B, 0), MATCH(Fiscal_impact_082918!$A63, Calculations!$9:$9, 0))</f>
        <v>0.25852701238525871</v>
      </c>
      <c r="C63" s="65">
        <f>INDEX(Calculations!$1:$80, MATCH("RecessionDummy", Calculations!$B:$B, 0), MATCH(Fiscal_impact_082918!$A63, Calculations!$9:$9, 0))</f>
        <v>0</v>
      </c>
      <c r="D63" s="64">
        <f ca="1">INDEX(Calculations!$1:$80, MATCH("Fiscal_Impact_bars", Calculations!$B:$B, 0), MATCH(Fiscal_impact_082918!$A63, Calculations!$9:$9, 0))</f>
        <v>0.68624719413418689</v>
      </c>
      <c r="E63" s="64">
        <f>INDEX(HaverPull!$B:$XZ,MATCH($A63,HaverPull!$B:$B,0),MATCH("Contribution to %Ch in Real GDP from ""Federal G""",HaverPull!$B$1:$XZ$1,0))</f>
        <v>7.0000000000000007E-2</v>
      </c>
      <c r="F63" s="86">
        <f>INDEX(HaverPull!$B:$XZ,MATCH($A63,HaverPull!$B:$B,0),MATCH("Contribution to %Ch in Real GDP from ""S+L G""",HaverPull!$B$1:$XZ$1,0))</f>
        <v>0.63</v>
      </c>
      <c r="G63" s="64">
        <f ca="1">INDEX(Calculations!$A:$GV,MATCH("Contribution of Consumption Growth to Real GDP",Calculations!B$1:B$71,0),MATCH($A63,Calculations!A$9:GV$9))</f>
        <v>-1.375280586581309E-2</v>
      </c>
      <c r="H63" s="82">
        <v>1.29111369148512</v>
      </c>
      <c r="I63" s="87">
        <f t="shared" si="0"/>
        <v>0.49972128041764785</v>
      </c>
      <c r="J63" s="82">
        <v>6.9978117886427799E-2</v>
      </c>
      <c r="K63" s="86">
        <v>0.70290142023964597</v>
      </c>
      <c r="L63" s="87">
        <v>0.73310573462466366</v>
      </c>
      <c r="M63" s="82">
        <v>1.0062639923330901</v>
      </c>
      <c r="N63" s="11">
        <v>0.30336257209344364</v>
      </c>
      <c r="O63" s="80">
        <f t="shared" si="3"/>
        <v>0.42974316253122002</v>
      </c>
      <c r="P63" s="11">
        <f t="shared" si="1"/>
        <v>0.31752000000000002</v>
      </c>
      <c r="Q63" s="11">
        <f t="shared" ca="1" si="2"/>
        <v>0.75912673226026073</v>
      </c>
      <c r="R63" s="80">
        <f t="shared" si="4"/>
        <v>0.72504000000000002</v>
      </c>
      <c r="S63" s="81"/>
      <c r="T63" s="81"/>
      <c r="U63" s="81"/>
      <c r="V63" s="81"/>
      <c r="W63" s="81"/>
      <c r="X63" s="11"/>
    </row>
    <row r="64" spans="1:24" x14ac:dyDescent="0.25">
      <c r="A64" s="63">
        <f>INDEX(Calculations!$9:$9, , ROW()+121)</f>
        <v>42277</v>
      </c>
      <c r="B64" s="64">
        <f ca="1">INDEX(Calculations!$1:$80, MATCH("Fiscal_Impact", Calculations!$B:$B, 0), MATCH(Fiscal_impact_082918!$A64, Calculations!$9:$9, 0))</f>
        <v>0.27529679017107106</v>
      </c>
      <c r="C64" s="65">
        <f>INDEX(Calculations!$1:$80, MATCH("RecessionDummy", Calculations!$B:$B, 0), MATCH(Fiscal_impact_082918!$A64, Calculations!$9:$9, 0))</f>
        <v>0</v>
      </c>
      <c r="D64" s="64">
        <f ca="1">INDEX(Calculations!$1:$80, MATCH("Fiscal_Impact_bars", Calculations!$B:$B, 0), MATCH(Fiscal_impact_082918!$A64, Calculations!$9:$9, 0))</f>
        <v>0.27325077281927168</v>
      </c>
      <c r="E64" s="64">
        <f>INDEX(HaverPull!$B:$XZ,MATCH($A64,HaverPull!$B:$B,0),MATCH("Contribution to %Ch in Real GDP from ""Federal G""",HaverPull!$B$1:$XZ$1,0))</f>
        <v>-0.04</v>
      </c>
      <c r="F64" s="86">
        <f>INDEX(HaverPull!$B:$XZ,MATCH($A64,HaverPull!$B:$B,0),MATCH("Contribution to %Ch in Real GDP from ""S+L G""",HaverPull!$B$1:$XZ$1,0))</f>
        <v>0.37</v>
      </c>
      <c r="G64" s="64">
        <f ca="1">INDEX(Calculations!$A:$GV,MATCH("Contribution of Consumption Growth to Real GDP",Calculations!B$1:B$71,0),MATCH($A64,Calculations!A$9:GV$9))</f>
        <v>-5.6749227180728307E-2</v>
      </c>
      <c r="H64" s="82">
        <v>0.81490431344547598</v>
      </c>
      <c r="I64" s="87">
        <f t="shared" si="0"/>
        <v>0.50476820018591939</v>
      </c>
      <c r="J64" s="82">
        <v>-3.5210182457569399E-2</v>
      </c>
      <c r="K64" s="86">
        <v>0.448220203781447</v>
      </c>
      <c r="L64" s="87">
        <v>0.67188348344334281</v>
      </c>
      <c r="M64" s="82">
        <v>0.58012530458130096</v>
      </c>
      <c r="N64" s="11">
        <v>0.1319051007998541</v>
      </c>
      <c r="O64" s="80">
        <f t="shared" si="3"/>
        <v>0.53997838264348874</v>
      </c>
      <c r="P64" s="11">
        <f t="shared" si="1"/>
        <v>0.18648000000000001</v>
      </c>
      <c r="Q64" s="11">
        <f t="shared" ca="1" si="2"/>
        <v>0.35626079414314926</v>
      </c>
      <c r="R64" s="80">
        <f t="shared" si="4"/>
        <v>0.49743999999999999</v>
      </c>
      <c r="S64" s="81"/>
      <c r="T64" s="81"/>
      <c r="U64" s="81"/>
      <c r="V64" s="81"/>
      <c r="W64" s="81"/>
      <c r="X64" s="11"/>
    </row>
    <row r="65" spans="1:24" x14ac:dyDescent="0.25">
      <c r="A65" s="63">
        <f>INDEX(Calculations!$9:$9, , ROW()+121)</f>
        <v>42369</v>
      </c>
      <c r="B65" s="64">
        <f ca="1">INDEX(Calculations!$1:$80, MATCH("Fiscal_Impact", Calculations!$B:$B, 0), MATCH(Fiscal_impact_082918!$A65, Calculations!$9:$9, 0))</f>
        <v>0.36610763610558672</v>
      </c>
      <c r="C65" s="65">
        <f>INDEX(Calculations!$1:$80, MATCH("RecessionDummy", Calculations!$B:$B, 0), MATCH(Fiscal_impact_082918!$A65, Calculations!$9:$9, 0))</f>
        <v>0</v>
      </c>
      <c r="D65" s="64">
        <f ca="1">INDEX(Calculations!$1:$80, MATCH("Fiscal_Impact_bars", Calculations!$B:$B, 0), MATCH(Fiscal_impact_082918!$A65, Calculations!$9:$9, 0))</f>
        <v>0.10388729964016324</v>
      </c>
      <c r="E65" s="64">
        <f>INDEX(HaverPull!$B:$XZ,MATCH($A65,HaverPull!$B:$B,0),MATCH("Contribution to %Ch in Real GDP from ""Federal G""",HaverPull!$B$1:$XZ$1,0))</f>
        <v>0.16</v>
      </c>
      <c r="F65" s="86">
        <f>INDEX(HaverPull!$B:$XZ,MATCH($A65,HaverPull!$B:$B,0),MATCH("Contribution to %Ch in Real GDP from ""S+L G""",HaverPull!$B$1:$XZ$1,0))</f>
        <v>-0.03</v>
      </c>
      <c r="G65" s="64">
        <f ca="1">INDEX(Calculations!$A:$GV,MATCH("Contribution of Consumption Growth to Real GDP",Calculations!B$1:B$71,0),MATCH($A65,Calculations!A$9:GV$9))</f>
        <v>-1.6112700359836758E-2</v>
      </c>
      <c r="H65" s="82">
        <v>0.74128255089767603</v>
      </c>
      <c r="I65" s="87">
        <f t="shared" si="0"/>
        <v>0.90575434580595182</v>
      </c>
      <c r="J65" s="82">
        <v>0.17228638591350201</v>
      </c>
      <c r="K65" s="86">
        <v>5.57748529611602E-2</v>
      </c>
      <c r="L65" s="87">
        <v>0.87995529196923672</v>
      </c>
      <c r="M65" s="82">
        <v>0.20226218503794799</v>
      </c>
      <c r="N65" s="11">
        <v>0.14648733207678691</v>
      </c>
      <c r="O65" s="80">
        <f t="shared" si="3"/>
        <v>0.73346795989244984</v>
      </c>
      <c r="P65" s="11">
        <f t="shared" si="1"/>
        <v>-1.512E-2</v>
      </c>
      <c r="Q65" s="11">
        <f t="shared" ca="1" si="2"/>
        <v>0.20194853851482544</v>
      </c>
      <c r="R65" s="80">
        <f t="shared" si="4"/>
        <v>0.11544000000000001</v>
      </c>
      <c r="S65" s="81"/>
      <c r="T65" s="81"/>
      <c r="U65" s="81"/>
      <c r="V65" s="81"/>
      <c r="W65" s="81"/>
      <c r="X65" s="11"/>
    </row>
    <row r="66" spans="1:24" x14ac:dyDescent="0.25">
      <c r="A66" s="63">
        <f>INDEX(Calculations!$9:$9, , ROW()+121)</f>
        <v>42460</v>
      </c>
      <c r="B66" s="64">
        <f ca="1">INDEX(Calculations!$1:$80, MATCH("Fiscal_Impact", Calculations!$B:$B, 0), MATCH(Fiscal_impact_082918!$A66, Calculations!$9:$9, 0))</f>
        <v>0.43318264808241563</v>
      </c>
      <c r="C66" s="65">
        <f>INDEX(Calculations!$1:$80, MATCH("RecessionDummy", Calculations!$B:$B, 0), MATCH(Fiscal_impact_082918!$A66, Calculations!$9:$9, 0))</f>
        <v>0</v>
      </c>
      <c r="D66" s="64">
        <f ca="1">INDEX(Calculations!$1:$80, MATCH("Fiscal_Impact_bars", Calculations!$B:$B, 0), MATCH(Fiscal_impact_082918!$A66, Calculations!$9:$9, 0))</f>
        <v>0.66934532573604066</v>
      </c>
      <c r="E66" s="64">
        <f>INDEX(HaverPull!$B:$XZ,MATCH($A66,HaverPull!$B:$B,0),MATCH("Contribution to %Ch in Real GDP from ""Federal G""",HaverPull!$B$1:$XZ$1,0))</f>
        <v>0.02</v>
      </c>
      <c r="F66" s="86">
        <f>INDEX(HaverPull!$B:$XZ,MATCH($A66,HaverPull!$B:$B,0),MATCH("Contribution to %Ch in Real GDP from ""S+L G""",HaverPull!$B$1:$XZ$1,0))</f>
        <v>0.57999999999999996</v>
      </c>
      <c r="G66" s="64">
        <f ca="1">INDEX(Calculations!$A:$GV,MATCH("Contribution of Consumption Growth to Real GDP",Calculations!B$1:B$71,0),MATCH($A66,Calculations!A$9:GV$9))</f>
        <v>6.93453257360407E-2</v>
      </c>
      <c r="H66" s="82">
        <v>1.3410467400277599</v>
      </c>
      <c r="I66" s="87">
        <f t="shared" si="0"/>
        <v>0.871052889112507</v>
      </c>
      <c r="J66" s="82">
        <v>4.2671216226471402E-2</v>
      </c>
      <c r="K66" s="86">
        <v>0.68247008900650696</v>
      </c>
      <c r="L66" s="87">
        <v>1.0300962712378035</v>
      </c>
      <c r="M66" s="82">
        <v>0.88418468735827505</v>
      </c>
      <c r="N66" s="11">
        <v>0.20171459835176792</v>
      </c>
      <c r="O66" s="80">
        <f t="shared" si="3"/>
        <v>0.82838167288603559</v>
      </c>
      <c r="P66" s="11">
        <f t="shared" si="1"/>
        <v>0.29231999999999997</v>
      </c>
      <c r="Q66" s="11">
        <f t="shared" ca="1" si="2"/>
        <v>0.79448663096901906</v>
      </c>
      <c r="R66" s="80">
        <f t="shared" si="4"/>
        <v>0.74847999999999992</v>
      </c>
      <c r="S66" s="81"/>
      <c r="T66" s="81"/>
      <c r="U66" s="81"/>
      <c r="V66" s="81"/>
      <c r="W66" s="81"/>
      <c r="X66" s="11"/>
    </row>
    <row r="67" spans="1:24" x14ac:dyDescent="0.25">
      <c r="A67" s="63">
        <f>INDEX(Calculations!$9:$9, , ROW()+121)</f>
        <v>42551</v>
      </c>
      <c r="B67" s="64">
        <f ca="1">INDEX(Calculations!$1:$80, MATCH("Fiscal_Impact", Calculations!$B:$B, 0), MATCH(Fiscal_impact_082918!$A67, Calculations!$9:$9, 0))</f>
        <v>0.23410783981170552</v>
      </c>
      <c r="C67" s="65">
        <f>INDEX(Calculations!$1:$80, MATCH("RecessionDummy", Calculations!$B:$B, 0), MATCH(Fiscal_impact_082918!$A67, Calculations!$9:$9, 0))</f>
        <v>0</v>
      </c>
      <c r="D67" s="64">
        <f ca="1">INDEX(Calculations!$1:$80, MATCH("Fiscal_Impact_bars", Calculations!$B:$B, 0), MATCH(Fiscal_impact_082918!$A67, Calculations!$9:$9, 0))</f>
        <v>-0.11005203894865345</v>
      </c>
      <c r="E67" s="64">
        <f>INDEX(HaverPull!$B:$XZ,MATCH($A67,HaverPull!$B:$B,0),MATCH("Contribution to %Ch in Real GDP from ""Federal G""",HaverPull!$B$1:$XZ$1,0))</f>
        <v>-0.1</v>
      </c>
      <c r="F67" s="86">
        <f>INDEX(HaverPull!$B:$XZ,MATCH($A67,HaverPull!$B:$B,0),MATCH("Contribution to %Ch in Real GDP from ""S+L G""",HaverPull!$B$1:$XZ$1,0))</f>
        <v>-0.04</v>
      </c>
      <c r="G67" s="64">
        <f ca="1">INDEX(Calculations!$A:$GV,MATCH("Contribution of Consumption Growth to Real GDP",Calculations!B$1:B$71,0),MATCH($A67,Calculations!A$9:GV$9))</f>
        <v>3.9947961051346542E-2</v>
      </c>
      <c r="H67" s="82">
        <v>0.28543513728020697</v>
      </c>
      <c r="I67" s="87">
        <f t="shared" ref="I67:I75" si="5">J67+O67</f>
        <v>0.4253461126294128</v>
      </c>
      <c r="J67" s="82">
        <v>-8.0167915123820696E-2</v>
      </c>
      <c r="K67" s="86">
        <v>1.6471483302530499E-2</v>
      </c>
      <c r="L67" s="87">
        <v>0.60188858297811376</v>
      </c>
      <c r="M67" s="82">
        <v>0.11284603852741</v>
      </c>
      <c r="N67" s="11">
        <v>9.6374555224880198E-2</v>
      </c>
      <c r="O67" s="80">
        <f t="shared" si="3"/>
        <v>0.50551402775323351</v>
      </c>
      <c r="P67" s="11">
        <f t="shared" ref="P67:P75" si="6">0.72*0.7*(F67)</f>
        <v>-2.0160000000000001E-2</v>
      </c>
      <c r="Q67" s="11">
        <f t="shared" ref="Q67:Q75" ca="1" si="7">D67-(F67+E67)+J67+K67</f>
        <v>-3.3748470769943639E-2</v>
      </c>
      <c r="R67" s="80">
        <f t="shared" si="4"/>
        <v>0.11264000000000002</v>
      </c>
      <c r="S67" s="81"/>
      <c r="T67" s="81"/>
      <c r="U67" s="81"/>
      <c r="V67" s="81"/>
      <c r="W67" s="81"/>
      <c r="X67" s="11"/>
    </row>
    <row r="68" spans="1:24" x14ac:dyDescent="0.25">
      <c r="A68" s="63">
        <f>INDEX(Calculations!$9:$9, , ROW()+121)</f>
        <v>42643</v>
      </c>
      <c r="B68" s="69">
        <f ca="1">INDEX(Calculations!$1:$80, MATCH("Fiscal_Impact", Calculations!$B:$B, 0), MATCH(Fiscal_impact_082918!$A68, Calculations!$9:$9, 0))</f>
        <v>0.18878234528759708</v>
      </c>
      <c r="C68" s="65">
        <f>INDEX(Calculations!$1:$80, MATCH("RecessionDummy", Calculations!$B:$B, 0), MATCH(Fiscal_impact_082918!$A68, Calculations!$9:$9, 0))</f>
        <v>0</v>
      </c>
      <c r="D68" s="69">
        <f ca="1">INDEX(Calculations!$1:$80, MATCH("Fiscal_Impact_bars", Calculations!$B:$B, 0), MATCH(Fiscal_impact_082918!$A68, Calculations!$9:$9, 0))</f>
        <v>9.1948794722837859E-2</v>
      </c>
      <c r="E68" s="64">
        <f>INDEX(HaverPull!$B:$XZ,MATCH($A68,HaverPull!$B:$B,0),MATCH("Contribution to %Ch in Real GDP from ""Federal G""",HaverPull!$B$1:$XZ$1,0))</f>
        <v>0.11</v>
      </c>
      <c r="F68" s="86">
        <f>INDEX(HaverPull!$B:$XZ,MATCH($A68,HaverPull!$B:$B,0),MATCH("Contribution to %Ch in Real GDP from ""S+L G""",HaverPull!$B$1:$XZ$1,0))</f>
        <v>7.0000000000000007E-2</v>
      </c>
      <c r="G68" s="64">
        <f ca="1">INDEX(Calculations!$A:$GV,MATCH("Contribution of Consumption Growth to Real GDP",Calculations!B$1:B$71,0),MATCH($A68,Calculations!A$9:GV$9))</f>
        <v>-7.8051205277162153E-2</v>
      </c>
      <c r="H68" s="82">
        <v>0.42395011030694901</v>
      </c>
      <c r="I68" s="87">
        <f t="shared" si="5"/>
        <v>0.39517285507751509</v>
      </c>
      <c r="J68" s="82">
        <v>0.124387938714292</v>
      </c>
      <c r="K68" s="86">
        <v>0.101385110105935</v>
      </c>
      <c r="L68" s="87">
        <v>0.33356951966833193</v>
      </c>
      <c r="M68" s="82">
        <v>0.164169713411044</v>
      </c>
      <c r="N68" s="11">
        <v>6.2784603305108794E-2</v>
      </c>
      <c r="O68" s="80">
        <f t="shared" si="3"/>
        <v>0.2707849163632231</v>
      </c>
      <c r="P68" s="11">
        <f t="shared" si="6"/>
        <v>3.5280000000000006E-2</v>
      </c>
      <c r="Q68" s="11">
        <f t="shared" ca="1" si="7"/>
        <v>0.13772184354306488</v>
      </c>
      <c r="R68" s="80">
        <f t="shared" si="4"/>
        <v>0.20247999999999999</v>
      </c>
      <c r="S68" s="81"/>
      <c r="T68" s="81"/>
      <c r="U68" s="81"/>
      <c r="V68" s="81"/>
      <c r="W68" s="81"/>
      <c r="X68" s="11"/>
    </row>
    <row r="69" spans="1:24" x14ac:dyDescent="0.25">
      <c r="A69" s="63">
        <f>INDEX(Calculations!$9:$9, , ROW()+121)</f>
        <v>42735</v>
      </c>
      <c r="B69" s="69">
        <f ca="1">INDEX(Calculations!$1:$80, MATCH("Fiscal_Impact", Calculations!$B:$B, 0), MATCH(Fiscal_impact_082918!$A69, Calculations!$9:$9, 0))</f>
        <v>0.16797473391383014</v>
      </c>
      <c r="C69" s="65">
        <f>INDEX(Calculations!$1:$80, MATCH("RecessionDummy", Calculations!$B:$B, 0), MATCH(Fiscal_impact_082918!$A69, Calculations!$9:$9, 0))</f>
        <v>0</v>
      </c>
      <c r="D69" s="69">
        <f ca="1">INDEX(Calculations!$1:$80, MATCH("Fiscal_Impact_bars", Calculations!$B:$B, 0), MATCH(Fiscal_impact_082918!$A69, Calculations!$9:$9, 0))</f>
        <v>2.0656854145095445E-2</v>
      </c>
      <c r="E69" s="64">
        <f>INDEX(HaverPull!$B:$XZ,MATCH($A69,HaverPull!$B:$B,0),MATCH("Contribution to %Ch in Real GDP from ""Federal G""",HaverPull!$B$1:$XZ$1,0))</f>
        <v>0.03</v>
      </c>
      <c r="F69" s="86">
        <f>INDEX(HaverPull!$B:$XZ,MATCH($A69,HaverPull!$B:$B,0),MATCH("Contribution to %Ch in Real GDP from ""S+L G""",HaverPull!$B$1:$XZ$1,0))</f>
        <v>0</v>
      </c>
      <c r="G69" s="64">
        <f ca="1">INDEX(Calculations!$A:$GV,MATCH("Contribution of Consumption Growth to Real GDP",Calculations!B$1:B$71,0),MATCH($A69,Calculations!A$9:GV$9))</f>
        <v>-9.3431458549045523E-3</v>
      </c>
      <c r="H69" s="82">
        <v>0.54150860804773704</v>
      </c>
      <c r="I69" s="87">
        <f t="shared" si="5"/>
        <v>0.47879156636996223</v>
      </c>
      <c r="J69" s="82">
        <v>5.62690123718593E-2</v>
      </c>
      <c r="K69" s="86">
        <v>5.6045743813694801E-2</v>
      </c>
      <c r="L69" s="87">
        <v>0.64045512886123346</v>
      </c>
      <c r="M69" s="82">
        <v>0.27397831867682498</v>
      </c>
      <c r="N69" s="11">
        <v>0.2179325748631305</v>
      </c>
      <c r="O69" s="80">
        <f t="shared" si="3"/>
        <v>0.42252255399810296</v>
      </c>
      <c r="P69" s="11">
        <f t="shared" si="6"/>
        <v>0</v>
      </c>
      <c r="Q69" s="11">
        <f t="shared" ca="1" si="7"/>
        <v>0.10297161033064955</v>
      </c>
      <c r="R69" s="80">
        <f t="shared" si="4"/>
        <v>0.11375999999999999</v>
      </c>
      <c r="S69" s="83"/>
      <c r="T69" s="83"/>
      <c r="U69" s="83"/>
      <c r="V69" s="83"/>
      <c r="W69" s="83"/>
      <c r="X69" s="11"/>
    </row>
    <row r="70" spans="1:24" x14ac:dyDescent="0.25">
      <c r="A70" s="63">
        <f>INDEX(Calculations!$9:$9, , ROW()+121)</f>
        <v>42825</v>
      </c>
      <c r="B70" s="69">
        <f ca="1">INDEX(Calculations!$1:$80, MATCH("Fiscal_Impact", Calculations!$B:$B, 0), MATCH(Fiscal_impact_082918!$A70, Calculations!$9:$9, 0))</f>
        <v>-1.1108798632524947E-2</v>
      </c>
      <c r="C70" s="65">
        <f>INDEX(Calculations!$1:$80, MATCH("RecessionDummy", Calculations!$B:$B, 0), MATCH(Fiscal_impact_082918!$A70, Calculations!$9:$9, 0))</f>
        <v>0</v>
      </c>
      <c r="D70" s="69">
        <f ca="1">INDEX(Calculations!$1:$80, MATCH("Fiscal_Impact_bars", Calculations!$B:$B, 0), MATCH(Fiscal_impact_082918!$A70, Calculations!$9:$9, 0))</f>
        <v>-4.698880444937964E-2</v>
      </c>
      <c r="E70" s="64">
        <f>INDEX(HaverPull!$B:$XZ,MATCH($A70,HaverPull!$B:$B,0),MATCH("Contribution to %Ch in Real GDP from ""Federal G""",HaverPull!$B$1:$XZ$1,0))</f>
        <v>0</v>
      </c>
      <c r="F70" s="86">
        <f>INDEX(HaverPull!$B:$XZ,MATCH($A70,HaverPull!$B:$B,0),MATCH("Contribution to %Ch in Real GDP from ""S+L G""",HaverPull!$B$1:$XZ$1,0))</f>
        <v>-0.13</v>
      </c>
      <c r="G70" s="64">
        <f ca="1">INDEX(Calculations!$A:$GV,MATCH("Contribution of Consumption Growth to Real GDP",Calculations!B$1:B$71,0),MATCH($A70,Calculations!A$9:GV$9))</f>
        <v>8.3011195550620365E-2</v>
      </c>
      <c r="H70" s="82">
        <v>0.17657236691472</v>
      </c>
      <c r="I70" s="87">
        <f t="shared" si="5"/>
        <v>0.38138407200407226</v>
      </c>
      <c r="J70" s="82">
        <v>2.0490886323505701E-2</v>
      </c>
      <c r="K70" s="86">
        <v>-7.7075016025113297E-2</v>
      </c>
      <c r="L70" s="87">
        <v>0.41360308945661117</v>
      </c>
      <c r="M70" s="82">
        <v>-2.43651122490686E-2</v>
      </c>
      <c r="N70" s="11">
        <v>5.2709903776044606E-2</v>
      </c>
      <c r="O70" s="80">
        <f t="shared" si="3"/>
        <v>0.36089318568056655</v>
      </c>
      <c r="P70" s="11">
        <f t="shared" si="6"/>
        <v>-6.5520000000000009E-2</v>
      </c>
      <c r="Q70" s="11">
        <f t="shared" ca="1" si="7"/>
        <v>2.6427065849012776E-2</v>
      </c>
      <c r="R70" s="80">
        <f t="shared" si="4"/>
        <v>-7.0960000000000009E-2</v>
      </c>
      <c r="S70" s="81"/>
      <c r="T70" s="81"/>
      <c r="U70" s="81"/>
      <c r="V70" s="81"/>
      <c r="W70" s="81"/>
      <c r="X70" s="11"/>
    </row>
    <row r="71" spans="1:24" x14ac:dyDescent="0.25">
      <c r="A71" s="63">
        <f>INDEX(Calculations!$9:$9, , ROW()+121)</f>
        <v>42916</v>
      </c>
      <c r="B71" s="69">
        <f ca="1">INDEX(Calculations!$1:$80, MATCH("Fiscal_Impact", Calculations!$B:$B, 0), MATCH(Fiscal_impact_082918!$A71, Calculations!$9:$9, 0))</f>
        <v>3.8751649061877128E-2</v>
      </c>
      <c r="C71" s="65">
        <f>INDEX(Calculations!$1:$80, MATCH("RecessionDummy", Calculations!$B:$B, 0), MATCH(Fiscal_impact_082918!$A71, Calculations!$9:$9, 0))</f>
        <v>0</v>
      </c>
      <c r="D71" s="69">
        <f ca="1">INDEX(Calculations!$1:$80, MATCH("Fiscal_Impact_bars", Calculations!$B:$B, 0), MATCH(Fiscal_impact_082918!$A71, Calculations!$9:$9, 0))</f>
        <v>8.9389751828954853E-2</v>
      </c>
      <c r="E71" s="64">
        <f>INDEX(HaverPull!$B:$XZ,MATCH($A71,HaverPull!$B:$B,0),MATCH("Contribution to %Ch in Real GDP from ""Federal G""",HaverPull!$B$1:$XZ$1,0))</f>
        <v>0.16</v>
      </c>
      <c r="F71" s="64">
        <f>INDEX(HaverPull!$B:$XZ,MATCH($A71,HaverPull!$B:$B,0),MATCH("Contribution to %Ch in Real GDP from ""S+L G""",HaverPull!$B$1:$XZ$1,0))</f>
        <v>-0.15</v>
      </c>
      <c r="G71" s="64">
        <f ca="1">INDEX(Calculations!$A:$GV,MATCH("Contribution of Consumption Growth to Real GDP",Calculations!B$1:B$71,0),MATCH($A71,Calculations!A$9:GV$9))</f>
        <v>7.9389751828954858E-2</v>
      </c>
      <c r="H71" s="82">
        <v>0.31544286009151101</v>
      </c>
      <c r="I71" s="87">
        <f t="shared" si="5"/>
        <v>0.54858637808414801</v>
      </c>
      <c r="J71" s="82">
        <v>0.17283345313114001</v>
      </c>
      <c r="K71" s="82">
        <v>-7.2969151607453001E-2</v>
      </c>
      <c r="L71" s="87">
        <v>0.40345502104432795</v>
      </c>
      <c r="M71" s="82">
        <v>-4.5267055516132998E-2</v>
      </c>
      <c r="N71" s="11">
        <v>2.7702096091319996E-2</v>
      </c>
      <c r="O71" s="80">
        <f t="shared" si="3"/>
        <v>0.37575292495300794</v>
      </c>
      <c r="P71" s="11">
        <f t="shared" si="6"/>
        <v>-7.5600000000000001E-2</v>
      </c>
      <c r="Q71" s="11">
        <f t="shared" ca="1" si="7"/>
        <v>0.17925405335264188</v>
      </c>
      <c r="R71" s="80">
        <f t="shared" si="4"/>
        <v>-0.12840000000000001</v>
      </c>
      <c r="S71" s="81"/>
      <c r="T71" s="81"/>
      <c r="U71" s="81"/>
      <c r="V71" s="81"/>
      <c r="W71" s="81"/>
      <c r="X71" s="11"/>
    </row>
    <row r="72" spans="1:24" x14ac:dyDescent="0.25">
      <c r="A72" s="63">
        <f>INDEX(Calculations!$9:$9, , ROW()+121)</f>
        <v>43008</v>
      </c>
      <c r="B72" s="69">
        <f ca="1">INDEX(Calculations!$1:$80, MATCH("Fiscal_Impact", Calculations!$B:$B, 0), MATCH(Fiscal_impact_082918!$A72, Calculations!$9:$9, 0))</f>
        <v>-1.6794464738439395E-2</v>
      </c>
      <c r="C72" s="65">
        <f>INDEX(Calculations!$1:$80, MATCH("RecessionDummy", Calculations!$B:$B, 0), MATCH(Fiscal_impact_082918!$A72, Calculations!$9:$9, 0))</f>
        <v>0</v>
      </c>
      <c r="D72" s="69">
        <f ca="1">INDEX(Calculations!$1:$80, MATCH("Fiscal_Impact_bars", Calculations!$B:$B, 0), MATCH(Fiscal_impact_082918!$A72, Calculations!$9:$9, 0))</f>
        <v>-0.13023566047842824</v>
      </c>
      <c r="E72" s="64">
        <f>INDEX(HaverPull!$B:$XZ,MATCH($A72,HaverPull!$B:$B,0),MATCH("Contribution to %Ch in Real GDP from ""Federal G""",HaverPull!$B$1:$XZ$1,0))</f>
        <v>-0.08</v>
      </c>
      <c r="F72" s="64">
        <f>INDEX(HaverPull!$B:$XZ,MATCH($A72,HaverPull!$B:$B,0),MATCH("Contribution to %Ch in Real GDP from ""S+L G""",HaverPull!$B$1:$XZ$1,0))</f>
        <v>-0.1</v>
      </c>
      <c r="G72" s="64">
        <f ca="1">INDEX(Calculations!$A:$GV,MATCH("Contribution of Consumption Growth to Real GDP",Calculations!B$1:B$71,0),MATCH($A72,Calculations!A$9:GV$9))</f>
        <v>4.9764339521571756E-2</v>
      </c>
      <c r="H72" s="82">
        <v>0.16253484209656599</v>
      </c>
      <c r="I72" s="87">
        <f t="shared" si="5"/>
        <v>0.12938927709235792</v>
      </c>
      <c r="J72" s="82">
        <v>-7.9257966363887697E-2</v>
      </c>
      <c r="K72" s="82">
        <v>-4.4761601463678101E-2</v>
      </c>
      <c r="L72" s="87">
        <v>0.39087803165225471</v>
      </c>
      <c r="M72" s="82">
        <v>0.13746918673233099</v>
      </c>
      <c r="N72" s="11">
        <v>0.1822307881960091</v>
      </c>
      <c r="O72" s="80">
        <f t="shared" si="3"/>
        <v>0.20864724345624561</v>
      </c>
      <c r="P72" s="11">
        <f t="shared" si="6"/>
        <v>-5.04E-2</v>
      </c>
      <c r="Q72" s="11">
        <f t="shared" ca="1" si="7"/>
        <v>-7.4255228305994042E-2</v>
      </c>
      <c r="R72" s="80">
        <f t="shared" si="4"/>
        <v>-8.3440000000000014E-2</v>
      </c>
      <c r="S72" s="81"/>
      <c r="T72" s="81"/>
      <c r="U72" s="81"/>
      <c r="V72" s="81"/>
      <c r="W72" s="81"/>
      <c r="X72" s="11"/>
    </row>
    <row r="73" spans="1:24" x14ac:dyDescent="0.25">
      <c r="A73" s="63">
        <f>INDEX(Calculations!$9:$9, , ROW()+121)</f>
        <v>43100</v>
      </c>
      <c r="B73" s="69">
        <f ca="1">INDEX(Calculations!$1:$80, MATCH("Fiscal_Impact", Calculations!$B:$B, 0), MATCH(Fiscal_impact_082918!$A73, Calculations!$9:$9, 0))</f>
        <v>9.0378539739423336E-2</v>
      </c>
      <c r="C73" s="65">
        <f>INDEX(Calculations!$1:$80, MATCH("RecessionDummy", Calculations!$B:$B, 0), MATCH(Fiscal_impact_082918!$A73, Calculations!$9:$9, 0))</f>
        <v>0</v>
      </c>
      <c r="D73" s="69">
        <f ca="1">INDEX(Calculations!$1:$80, MATCH("Fiscal_Impact_bars", Calculations!$B:$B, 0), MATCH(Fiscal_impact_082918!$A73, Calculations!$9:$9, 0))</f>
        <v>0.44934887205654639</v>
      </c>
      <c r="E73" s="64">
        <f>INDEX(HaverPull!$B:$XZ,MATCH($A73,HaverPull!$B:$B,0),MATCH("Contribution to %Ch in Real GDP from ""Federal G""",HaverPull!$B$1:$XZ$1,0))</f>
        <v>0.26</v>
      </c>
      <c r="F73" s="64">
        <f>INDEX(HaverPull!$B:$XZ,MATCH($A73,HaverPull!$B:$B,0),MATCH("Contribution to %Ch in Real GDP from ""S+L G""",HaverPull!$B$1:$XZ$1,0))</f>
        <v>0.15</v>
      </c>
      <c r="G73" s="64">
        <f ca="1">INDEX(Calculations!$A:$GV,MATCH("Contribution of Consumption Growth to Real GDP",Calculations!B$1:B$71,0),MATCH($A73,Calculations!A$9:GV$9))</f>
        <v>3.9348872056546427E-2</v>
      </c>
      <c r="H73" s="82">
        <v>0.56590167081951104</v>
      </c>
      <c r="I73" s="87">
        <f t="shared" si="5"/>
        <v>0.67448249273214345</v>
      </c>
      <c r="J73" s="82">
        <v>0.25117381034516001</v>
      </c>
      <c r="K73" s="82">
        <v>0.183264538476585</v>
      </c>
      <c r="L73" s="87">
        <v>0.34311766319125703</v>
      </c>
      <c r="M73" s="82">
        <v>0.10307351928085901</v>
      </c>
      <c r="N73" s="11">
        <v>-8.019101919572641E-2</v>
      </c>
      <c r="O73" s="80">
        <f t="shared" ref="O73:O75" si="8">L73-N73</f>
        <v>0.42330868238698344</v>
      </c>
      <c r="P73" s="11">
        <f t="shared" si="6"/>
        <v>7.5600000000000001E-2</v>
      </c>
      <c r="Q73" s="11">
        <f t="shared" ca="1" si="7"/>
        <v>0.47378722087829139</v>
      </c>
      <c r="R73" s="80">
        <f t="shared" ref="R73:R75" si="9">AVERAGE(P67:P73)+F73</f>
        <v>0.1356</v>
      </c>
      <c r="S73" s="83"/>
      <c r="T73" s="83"/>
      <c r="U73" s="83"/>
      <c r="V73" s="83"/>
      <c r="W73" s="83"/>
      <c r="X73" s="11"/>
    </row>
    <row r="74" spans="1:24" x14ac:dyDescent="0.25">
      <c r="A74" s="63">
        <f>INDEX(Calculations!$9:$9, , ROW()+121)</f>
        <v>43190</v>
      </c>
      <c r="B74" s="69">
        <f ca="1">INDEX(Calculations!$1:$80, MATCH("Fiscal_Impact", Calculations!$B:$B, 0), MATCH(Fiscal_impact_082918!$A74, Calculations!$9:$9, 0))</f>
        <v>0.20767399343398585</v>
      </c>
      <c r="C74" s="65">
        <f>INDEX(Calculations!$1:$80, MATCH("RecessionDummy", Calculations!$B:$B, 0), MATCH(Fiscal_impact_082918!$A74, Calculations!$9:$9, 0))</f>
        <v>0</v>
      </c>
      <c r="D74" s="69">
        <f ca="1">INDEX(Calculations!$1:$80, MATCH("Fiscal_Impact_bars", Calculations!$B:$B, 0), MATCH(Fiscal_impact_082918!$A74, Calculations!$9:$9, 0))</f>
        <v>0.42219301032887036</v>
      </c>
      <c r="E74" s="64">
        <f>INDEX(HaverPull!$B:$XZ,MATCH($A74,HaverPull!$B:$B,0),MATCH("Contribution to %Ch in Real GDP from ""Federal G""",HaverPull!$B$1:$XZ$1,0))</f>
        <v>0.17</v>
      </c>
      <c r="F74" s="64">
        <f>INDEX(HaverPull!$B:$XZ,MATCH($A74,HaverPull!$B:$B,0),MATCH("Contribution to %Ch in Real GDP from ""S+L G""",HaverPull!$B$1:$XZ$1,0))</f>
        <v>0.1</v>
      </c>
      <c r="G74" s="64">
        <f ca="1">INDEX(Calculations!$A:$GV,MATCH("Contribution of Consumption Growth to Real GDP",Calculations!B$1:B$71,0),MATCH($A74,Calculations!A$9:GV$9))</f>
        <v>0.15219301032887034</v>
      </c>
      <c r="H74" s="82">
        <v>0.70552860431109499</v>
      </c>
      <c r="I74" s="87">
        <f t="shared" si="5"/>
        <v>1.0340944251924507</v>
      </c>
      <c r="J74" s="82">
        <v>0.16574976094482399</v>
      </c>
      <c r="K74" s="82">
        <v>0.151760382743648</v>
      </c>
      <c r="L74" s="87">
        <v>0.82219079274643447</v>
      </c>
      <c r="M74" s="82">
        <v>0.105606511242456</v>
      </c>
      <c r="N74" s="11">
        <v>-4.6153871501192101E-2</v>
      </c>
      <c r="O74" s="80">
        <f t="shared" si="8"/>
        <v>0.86834466424762657</v>
      </c>
      <c r="P74" s="11">
        <f t="shared" si="6"/>
        <v>5.04E-2</v>
      </c>
      <c r="Q74" s="11">
        <f t="shared" ca="1" si="7"/>
        <v>0.46970315401734231</v>
      </c>
      <c r="R74" s="80">
        <f t="shared" si="9"/>
        <v>9.5680000000000001E-2</v>
      </c>
      <c r="S74" s="81"/>
      <c r="T74" s="81"/>
      <c r="U74" s="81"/>
      <c r="V74" s="81"/>
      <c r="W74" s="81"/>
      <c r="X74" s="11"/>
    </row>
    <row r="75" spans="1:24" ht="15.75" thickBot="1" x14ac:dyDescent="0.3">
      <c r="A75" s="63">
        <f>INDEX(Calculations!$9:$9, , ROW()+121)</f>
        <v>43281</v>
      </c>
      <c r="B75" s="69">
        <f ca="1">INDEX(Calculations!$1:$80, MATCH("Fiscal_Impact", Calculations!$B:$B, 0), MATCH(Fiscal_impact_082918!$A75, Calculations!$9:$9, 0))</f>
        <v>0.36371493805898503</v>
      </c>
      <c r="C75" s="65">
        <f>INDEX(Calculations!$1:$80, MATCH("RecessionDummy", Calculations!$B:$B, 0), MATCH(Fiscal_impact_082918!$A75, Calculations!$9:$9, 0))</f>
        <v>0</v>
      </c>
      <c r="D75" s="69">
        <f ca="1">INDEX(Calculations!$1:$80, MATCH("Fiscal_Impact_bars", Calculations!$B:$B, 0), MATCH(Fiscal_impact_082918!$A75, Calculations!$9:$9, 0))</f>
        <v>0.71355353032895152</v>
      </c>
      <c r="E75" s="64">
        <f>INDEX(HaverPull!$B:$XZ,MATCH($A75,HaverPull!$B:$B,0),MATCH("Contribution to %Ch in Real GDP from ""Federal G""",HaverPull!$B$1:$XZ$1,0))</f>
        <v>0.24</v>
      </c>
      <c r="F75" s="64">
        <f>INDEX(HaverPull!$B:$XZ,MATCH($A75,HaverPull!$B:$B,0),MATCH("Contribution to %Ch in Real GDP from ""S+L G""",HaverPull!$B$1:$XZ$1,0))</f>
        <v>0.2</v>
      </c>
      <c r="G75" s="64">
        <f ca="1">INDEX(Calculations!$A:$GV,MATCH("Contribution of Consumption Growth to Real GDP",Calculations!B$1:B$71,0),MATCH($A75,Calculations!A$9:GV$9))</f>
        <v>0.28355353032895148</v>
      </c>
      <c r="H75" s="88">
        <v>1.0783126465184201</v>
      </c>
      <c r="I75" s="87">
        <f t="shared" si="5"/>
        <v>1.071246951070524</v>
      </c>
      <c r="J75" s="88">
        <v>0.236121894436571</v>
      </c>
      <c r="K75" s="88">
        <v>0.22409594839918401</v>
      </c>
      <c r="L75" s="87">
        <v>1.0356573319996421</v>
      </c>
      <c r="M75" s="88">
        <v>0.42462822376487303</v>
      </c>
      <c r="N75" s="11">
        <v>0.20053227536568902</v>
      </c>
      <c r="O75" s="80">
        <f t="shared" si="8"/>
        <v>0.83512505663395298</v>
      </c>
      <c r="P75" s="11">
        <f t="shared" si="6"/>
        <v>0.1008</v>
      </c>
      <c r="Q75" s="11">
        <f t="shared" ca="1" si="7"/>
        <v>0.73377137316470653</v>
      </c>
      <c r="R75" s="80">
        <f t="shared" si="9"/>
        <v>0.20504</v>
      </c>
      <c r="S75" s="84"/>
      <c r="T75" s="84"/>
      <c r="U75" s="84"/>
      <c r="V75" s="84"/>
      <c r="W75" s="84"/>
      <c r="X75" s="11"/>
    </row>
    <row r="76" spans="1:24" x14ac:dyDescent="0.25">
      <c r="A76" s="63"/>
      <c r="B76" s="64"/>
      <c r="C76" s="65"/>
      <c r="D76" s="64"/>
      <c r="E76" s="64"/>
      <c r="F76" s="64"/>
      <c r="G76" s="64"/>
      <c r="M76" s="87"/>
    </row>
    <row r="77" spans="1:24" x14ac:dyDescent="0.25">
      <c r="A77" s="63"/>
      <c r="B77" s="64"/>
      <c r="C77" s="65"/>
      <c r="D77" s="64"/>
      <c r="E77" s="64"/>
      <c r="F77" s="64"/>
      <c r="G77" s="64"/>
      <c r="M77" s="87"/>
    </row>
    <row r="78" spans="1:24" x14ac:dyDescent="0.25">
      <c r="A78" s="63"/>
      <c r="B78" s="64"/>
      <c r="C78" s="65"/>
      <c r="D78" s="64"/>
      <c r="E78" s="64"/>
      <c r="F78" s="64"/>
      <c r="G78" s="64"/>
      <c r="M78" s="87"/>
    </row>
    <row r="79" spans="1:24" x14ac:dyDescent="0.25">
      <c r="A79" s="63"/>
      <c r="B79" s="64"/>
      <c r="C79" s="65"/>
      <c r="D79" s="64"/>
      <c r="E79" s="64"/>
      <c r="F79" s="64"/>
      <c r="G79" s="64"/>
      <c r="M79" s="87"/>
    </row>
    <row r="80" spans="1:24" x14ac:dyDescent="0.25">
      <c r="A80" s="63"/>
      <c r="B80" s="64"/>
      <c r="C80" s="65"/>
      <c r="D80" s="64"/>
      <c r="E80" s="64"/>
      <c r="F80" s="64"/>
      <c r="G80" s="64"/>
      <c r="M80" s="87"/>
    </row>
    <row r="81" spans="1:13" x14ac:dyDescent="0.25">
      <c r="A81" s="63"/>
      <c r="B81" s="64"/>
      <c r="C81" s="65"/>
      <c r="D81" s="64"/>
      <c r="E81" s="64"/>
      <c r="F81" s="64"/>
      <c r="G81" s="64"/>
      <c r="M81" s="87"/>
    </row>
    <row r="82" spans="1:13" x14ac:dyDescent="0.25">
      <c r="A82" s="63"/>
      <c r="B82" s="64"/>
      <c r="C82" s="65"/>
      <c r="D82" s="64"/>
      <c r="E82" s="64"/>
      <c r="F82" s="64"/>
      <c r="G82" s="64"/>
      <c r="M82" s="87"/>
    </row>
    <row r="83" spans="1:13" x14ac:dyDescent="0.25">
      <c r="A83" s="63"/>
      <c r="B83" s="64"/>
      <c r="C83" s="65"/>
      <c r="D83" s="64"/>
      <c r="E83" s="64"/>
      <c r="F83" s="64"/>
      <c r="G83" s="64"/>
      <c r="M83" s="87"/>
    </row>
    <row r="84" spans="1:13" x14ac:dyDescent="0.25">
      <c r="A84" s="63"/>
      <c r="B84" s="64"/>
      <c r="C84" s="65"/>
      <c r="D84" s="64"/>
      <c r="E84" s="64"/>
      <c r="F84" s="64"/>
      <c r="G84" s="64"/>
      <c r="M84" s="87"/>
    </row>
    <row r="85" spans="1:13" x14ac:dyDescent="0.25">
      <c r="A85" s="63"/>
      <c r="B85" s="64"/>
      <c r="C85" s="65"/>
      <c r="D85" s="64"/>
      <c r="E85" s="64"/>
      <c r="F85" s="64"/>
      <c r="G85" s="64"/>
      <c r="M85" s="87"/>
    </row>
    <row r="86" spans="1:13" x14ac:dyDescent="0.25">
      <c r="A86" s="63"/>
      <c r="B86" s="64"/>
      <c r="C86" s="65"/>
      <c r="D86" s="64"/>
      <c r="E86" s="64"/>
      <c r="F86" s="64"/>
      <c r="G86" s="64"/>
      <c r="M86" s="87"/>
    </row>
    <row r="87" spans="1:13" x14ac:dyDescent="0.25">
      <c r="A87" s="63"/>
      <c r="B87" s="64"/>
      <c r="C87" s="65"/>
      <c r="D87" s="64"/>
      <c r="E87" s="64"/>
      <c r="F87" s="64"/>
      <c r="G87" s="64"/>
      <c r="M87" s="87"/>
    </row>
    <row r="88" spans="1:13" x14ac:dyDescent="0.25">
      <c r="A88" s="63"/>
      <c r="B88" s="64"/>
      <c r="C88" s="65"/>
      <c r="D88" s="64"/>
      <c r="E88" s="64"/>
      <c r="F88" s="64"/>
      <c r="G88" s="64"/>
      <c r="M88" s="87"/>
    </row>
    <row r="89" spans="1:13" x14ac:dyDescent="0.25">
      <c r="A89" s="63"/>
      <c r="B89" s="64"/>
      <c r="C89" s="65"/>
      <c r="D89" s="64"/>
      <c r="E89" s="64"/>
      <c r="F89" s="64"/>
      <c r="G89" s="64"/>
      <c r="M89" s="87"/>
    </row>
    <row r="90" spans="1:13" x14ac:dyDescent="0.25">
      <c r="A90" s="63"/>
      <c r="B90" s="64"/>
      <c r="C90" s="65"/>
      <c r="D90" s="64"/>
      <c r="E90" s="64"/>
      <c r="F90" s="64"/>
      <c r="G90" s="64"/>
      <c r="M90" s="87"/>
    </row>
    <row r="91" spans="1:13" x14ac:dyDescent="0.25">
      <c r="A91" s="63"/>
      <c r="B91" s="64"/>
      <c r="C91" s="65"/>
      <c r="D91" s="64"/>
      <c r="E91" s="64"/>
      <c r="F91" s="64"/>
      <c r="G91" s="64"/>
      <c r="M91" s="87"/>
    </row>
    <row r="92" spans="1:13" x14ac:dyDescent="0.25">
      <c r="A92" s="63"/>
      <c r="B92" s="64"/>
      <c r="C92" s="65"/>
      <c r="D92" s="64"/>
      <c r="E92" s="64"/>
      <c r="F92" s="64"/>
      <c r="G92" s="64"/>
      <c r="M92" s="87"/>
    </row>
    <row r="93" spans="1:13" x14ac:dyDescent="0.25">
      <c r="A93" s="63"/>
      <c r="B93" s="64"/>
      <c r="C93" s="65"/>
      <c r="D93" s="64"/>
      <c r="E93" s="64"/>
      <c r="F93" s="64"/>
      <c r="G93" s="64"/>
      <c r="M93" s="87"/>
    </row>
    <row r="94" spans="1:13" x14ac:dyDescent="0.25">
      <c r="A94" s="63"/>
      <c r="B94" s="64"/>
      <c r="C94" s="65"/>
      <c r="D94" s="64"/>
      <c r="E94" s="64"/>
      <c r="F94" s="64"/>
      <c r="G94" s="64"/>
    </row>
    <row r="95" spans="1:13" x14ac:dyDescent="0.25">
      <c r="A95" s="63"/>
      <c r="B95" s="64"/>
      <c r="C95" s="65"/>
      <c r="D95" s="64"/>
      <c r="E95" s="64"/>
      <c r="F95" s="64"/>
      <c r="G95" s="64"/>
    </row>
    <row r="96" spans="1:13" x14ac:dyDescent="0.25">
      <c r="A96" s="63"/>
      <c r="B96" s="64"/>
      <c r="C96" s="65"/>
      <c r="D96" s="64"/>
      <c r="E96" s="64"/>
      <c r="F96" s="64"/>
      <c r="G96" s="64"/>
    </row>
    <row r="97" spans="1:7" x14ac:dyDescent="0.25">
      <c r="A97" s="63"/>
      <c r="B97" s="64"/>
      <c r="C97" s="65"/>
      <c r="D97" s="64"/>
      <c r="E97" s="64"/>
      <c r="F97" s="64"/>
      <c r="G97" s="64"/>
    </row>
    <row r="98" spans="1:7" x14ac:dyDescent="0.25">
      <c r="A98" s="63"/>
      <c r="B98" s="64"/>
      <c r="C98" s="65"/>
      <c r="D98" s="64"/>
      <c r="E98" s="64"/>
      <c r="F98" s="64"/>
      <c r="G98" s="64"/>
    </row>
    <row r="99" spans="1:7" x14ac:dyDescent="0.25">
      <c r="A99" s="63"/>
      <c r="B99" s="64"/>
      <c r="C99" s="65"/>
      <c r="D99" s="64"/>
      <c r="E99" s="64"/>
      <c r="F99" s="64"/>
      <c r="G99" s="64"/>
    </row>
    <row r="100" spans="1:7" x14ac:dyDescent="0.25">
      <c r="A100" s="63"/>
      <c r="B100" s="64"/>
      <c r="C100" s="65"/>
      <c r="D100" s="64"/>
      <c r="E100" s="64"/>
      <c r="F100" s="64"/>
      <c r="G100" s="64"/>
    </row>
    <row r="101" spans="1:7" x14ac:dyDescent="0.25">
      <c r="A101" s="63"/>
      <c r="B101" s="64"/>
      <c r="C101" s="65"/>
      <c r="D101" s="64"/>
      <c r="E101" s="64"/>
      <c r="F101" s="64"/>
      <c r="G101" s="64"/>
    </row>
    <row r="102" spans="1:7" x14ac:dyDescent="0.25">
      <c r="A102" s="63"/>
      <c r="B102" s="64"/>
      <c r="C102" s="65"/>
      <c r="D102" s="64"/>
      <c r="E102" s="64"/>
      <c r="F102" s="64"/>
      <c r="G102" s="64"/>
    </row>
    <row r="103" spans="1:7" x14ac:dyDescent="0.25">
      <c r="A103" s="63"/>
      <c r="B103" s="64"/>
      <c r="C103" s="65"/>
      <c r="D103" s="64"/>
      <c r="E103" s="64"/>
      <c r="F103" s="64"/>
      <c r="G103" s="64"/>
    </row>
    <row r="104" spans="1:7" x14ac:dyDescent="0.25">
      <c r="A104" s="63"/>
      <c r="B104" s="64"/>
      <c r="C104" s="65"/>
      <c r="D104" s="64"/>
      <c r="E104" s="64"/>
      <c r="F104" s="64"/>
      <c r="G104" s="64"/>
    </row>
    <row r="105" spans="1:7" x14ac:dyDescent="0.25">
      <c r="A105" s="63"/>
      <c r="B105" s="64"/>
      <c r="C105" s="65"/>
      <c r="D105" s="64"/>
      <c r="E105" s="64"/>
      <c r="F105" s="64"/>
      <c r="G105" s="64"/>
    </row>
    <row r="106" spans="1:7" x14ac:dyDescent="0.25">
      <c r="A106" s="63"/>
      <c r="B106" s="64"/>
      <c r="C106" s="65"/>
      <c r="D106" s="64"/>
      <c r="E106" s="64"/>
      <c r="F106" s="64"/>
      <c r="G106" s="64"/>
    </row>
    <row r="107" spans="1:7" x14ac:dyDescent="0.25">
      <c r="A107" s="63"/>
      <c r="B107" s="64"/>
      <c r="C107" s="65"/>
      <c r="D107" s="64"/>
      <c r="E107" s="64"/>
      <c r="F107" s="64"/>
      <c r="G107" s="64"/>
    </row>
    <row r="108" spans="1:7" x14ac:dyDescent="0.25">
      <c r="A108" s="63"/>
      <c r="B108" s="64"/>
      <c r="C108" s="65"/>
      <c r="D108" s="64"/>
      <c r="E108" s="64"/>
      <c r="F108" s="64"/>
      <c r="G108" s="64"/>
    </row>
    <row r="109" spans="1:7" x14ac:dyDescent="0.25">
      <c r="A109" s="63"/>
      <c r="B109" s="64"/>
      <c r="C109" s="65"/>
      <c r="D109" s="64"/>
      <c r="E109" s="64"/>
      <c r="F109" s="64"/>
      <c r="G109" s="64"/>
    </row>
    <row r="110" spans="1:7" x14ac:dyDescent="0.25">
      <c r="A110" s="63"/>
      <c r="B110" s="64"/>
      <c r="C110" s="65"/>
      <c r="D110" s="64"/>
      <c r="E110" s="64"/>
      <c r="F110" s="64"/>
      <c r="G110" s="64"/>
    </row>
    <row r="111" spans="1:7" x14ac:dyDescent="0.25">
      <c r="A111" s="63"/>
      <c r="B111" s="64"/>
      <c r="C111" s="65"/>
      <c r="D111" s="64"/>
      <c r="E111" s="64"/>
      <c r="F111" s="64"/>
      <c r="G111" s="64"/>
    </row>
    <row r="112" spans="1:7" x14ac:dyDescent="0.25">
      <c r="A112" s="63"/>
      <c r="B112" s="64"/>
      <c r="C112" s="65"/>
      <c r="D112" s="64"/>
      <c r="E112" s="64"/>
      <c r="F112" s="64"/>
      <c r="G112" s="64"/>
    </row>
    <row r="113" spans="1:7" x14ac:dyDescent="0.25">
      <c r="A113" s="63"/>
      <c r="B113" s="64"/>
      <c r="C113" s="65"/>
      <c r="D113" s="64"/>
      <c r="E113" s="64"/>
      <c r="F113" s="64"/>
      <c r="G113" s="64"/>
    </row>
    <row r="114" spans="1:7" x14ac:dyDescent="0.25">
      <c r="A114" s="63"/>
      <c r="B114" s="64"/>
      <c r="C114" s="65"/>
      <c r="D114" s="64"/>
      <c r="E114" s="64"/>
      <c r="F114" s="64"/>
      <c r="G114" s="64"/>
    </row>
    <row r="115" spans="1:7" x14ac:dyDescent="0.25">
      <c r="A115" s="63"/>
      <c r="B115" s="64"/>
      <c r="C115" s="65"/>
      <c r="D115" s="64"/>
      <c r="E115" s="64"/>
      <c r="F115" s="64"/>
      <c r="G115" s="64"/>
    </row>
    <row r="116" spans="1:7" x14ac:dyDescent="0.25">
      <c r="A116" s="63"/>
      <c r="B116" s="64"/>
      <c r="C116" s="65"/>
      <c r="D116" s="64"/>
      <c r="E116" s="64"/>
      <c r="F116" s="64"/>
      <c r="G116" s="64"/>
    </row>
    <row r="117" spans="1:7" x14ac:dyDescent="0.25">
      <c r="A117" s="63"/>
      <c r="B117" s="64"/>
      <c r="C117" s="65"/>
      <c r="D117" s="64"/>
      <c r="E117" s="64"/>
      <c r="F117" s="64"/>
      <c r="G117" s="64"/>
    </row>
    <row r="118" spans="1:7" x14ac:dyDescent="0.25">
      <c r="A118" s="63"/>
      <c r="B118" s="64"/>
      <c r="C118" s="65"/>
      <c r="D118" s="64"/>
      <c r="E118" s="64"/>
      <c r="F118" s="64"/>
      <c r="G118" s="64"/>
    </row>
    <row r="119" spans="1:7" x14ac:dyDescent="0.25">
      <c r="A119" s="63"/>
      <c r="B119" s="64"/>
      <c r="C119" s="65"/>
      <c r="D119" s="64"/>
      <c r="E119" s="64"/>
      <c r="F119" s="64"/>
      <c r="G119" s="64"/>
    </row>
    <row r="120" spans="1:7" x14ac:dyDescent="0.25">
      <c r="A120" s="63"/>
      <c r="B120" s="64"/>
      <c r="C120" s="65"/>
      <c r="D120" s="64"/>
      <c r="E120" s="64"/>
      <c r="F120" s="64"/>
      <c r="G120" s="64"/>
    </row>
    <row r="121" spans="1:7" x14ac:dyDescent="0.25">
      <c r="A121" s="63"/>
      <c r="B121" s="64"/>
      <c r="C121" s="65"/>
      <c r="D121" s="64"/>
      <c r="E121" s="64"/>
      <c r="F121" s="64"/>
      <c r="G121" s="64"/>
    </row>
    <row r="122" spans="1:7" x14ac:dyDescent="0.25">
      <c r="A122" s="63"/>
      <c r="B122" s="64"/>
      <c r="C122" s="65"/>
      <c r="D122" s="64"/>
      <c r="E122" s="64"/>
      <c r="F122" s="64"/>
      <c r="G122" s="64"/>
    </row>
    <row r="123" spans="1:7" x14ac:dyDescent="0.25">
      <c r="A123" s="63"/>
      <c r="B123" s="64"/>
      <c r="C123" s="65"/>
      <c r="D123" s="64"/>
      <c r="E123" s="64"/>
      <c r="F123" s="64"/>
      <c r="G123" s="64"/>
    </row>
    <row r="124" spans="1:7" x14ac:dyDescent="0.25">
      <c r="A124" s="63"/>
      <c r="B124" s="64"/>
      <c r="C124" s="65"/>
      <c r="D124" s="64"/>
      <c r="E124" s="64"/>
      <c r="F124" s="64"/>
      <c r="G124" s="64"/>
    </row>
    <row r="125" spans="1:7" x14ac:dyDescent="0.25">
      <c r="A125" s="63"/>
      <c r="B125" s="64"/>
      <c r="C125" s="65"/>
      <c r="D125" s="64"/>
      <c r="E125" s="64"/>
      <c r="F125" s="64"/>
      <c r="G125" s="64"/>
    </row>
    <row r="126" spans="1:7" x14ac:dyDescent="0.25">
      <c r="A126" s="63"/>
      <c r="B126" s="64"/>
      <c r="C126" s="65"/>
      <c r="D126" s="64"/>
      <c r="E126" s="64"/>
      <c r="F126" s="64"/>
      <c r="G126" s="64"/>
    </row>
    <row r="127" spans="1:7" x14ac:dyDescent="0.25">
      <c r="A127" s="63"/>
      <c r="B127" s="64"/>
      <c r="C127" s="65"/>
      <c r="D127" s="64"/>
      <c r="E127" s="64"/>
      <c r="F127" s="64"/>
      <c r="G127" s="64"/>
    </row>
    <row r="128" spans="1:7" x14ac:dyDescent="0.25">
      <c r="A128" s="63"/>
      <c r="B128" s="64"/>
      <c r="C128" s="65"/>
      <c r="D128" s="64"/>
      <c r="E128" s="64"/>
      <c r="F128" s="64"/>
      <c r="G128" s="64"/>
    </row>
    <row r="129" spans="1:7" x14ac:dyDescent="0.25">
      <c r="A129" s="63"/>
      <c r="B129" s="64"/>
      <c r="C129" s="65"/>
      <c r="D129" s="64"/>
      <c r="E129" s="64"/>
      <c r="F129" s="64"/>
      <c r="G129" s="64"/>
    </row>
    <row r="130" spans="1:7" x14ac:dyDescent="0.25">
      <c r="A130" s="63"/>
      <c r="B130" s="64"/>
      <c r="C130" s="65"/>
      <c r="D130" s="64"/>
      <c r="E130" s="64"/>
      <c r="F130" s="64"/>
      <c r="G130" s="64"/>
    </row>
    <row r="131" spans="1:7" x14ac:dyDescent="0.25">
      <c r="A131" s="63"/>
      <c r="B131" s="64"/>
      <c r="C131" s="65"/>
      <c r="D131" s="64"/>
      <c r="E131" s="64"/>
      <c r="F131" s="64"/>
      <c r="G131" s="64"/>
    </row>
    <row r="132" spans="1:7" x14ac:dyDescent="0.25">
      <c r="A132" s="63"/>
      <c r="B132" s="64"/>
      <c r="C132" s="65"/>
      <c r="D132" s="64"/>
      <c r="E132" s="64"/>
      <c r="F132" s="64"/>
      <c r="G132" s="64"/>
    </row>
    <row r="133" spans="1:7" x14ac:dyDescent="0.25">
      <c r="A133" s="63"/>
      <c r="B133" s="64"/>
      <c r="C133" s="65"/>
      <c r="D133" s="64"/>
      <c r="E133" s="64"/>
      <c r="F133" s="64"/>
      <c r="G133" s="64"/>
    </row>
    <row r="134" spans="1:7" x14ac:dyDescent="0.25">
      <c r="A134" s="63"/>
      <c r="B134" s="64"/>
      <c r="C134" s="65"/>
      <c r="D134" s="64"/>
      <c r="E134" s="64"/>
      <c r="F134" s="64"/>
      <c r="G134" s="64"/>
    </row>
    <row r="135" spans="1:7" x14ac:dyDescent="0.25">
      <c r="A135" s="63"/>
      <c r="B135" s="64"/>
      <c r="C135" s="65"/>
      <c r="D135" s="64"/>
      <c r="E135" s="64"/>
      <c r="F135" s="64"/>
      <c r="G135" s="64"/>
    </row>
    <row r="136" spans="1:7" x14ac:dyDescent="0.25">
      <c r="A136" s="63"/>
      <c r="B136" s="64"/>
      <c r="C136" s="65"/>
      <c r="D136" s="64"/>
      <c r="E136" s="64"/>
      <c r="F136" s="64"/>
      <c r="G136" s="64"/>
    </row>
    <row r="137" spans="1:7" x14ac:dyDescent="0.25">
      <c r="A137" s="63"/>
      <c r="B137" s="64"/>
      <c r="C137" s="65"/>
      <c r="D137" s="64"/>
      <c r="E137" s="64"/>
      <c r="F137" s="64"/>
      <c r="G137" s="64"/>
    </row>
    <row r="138" spans="1:7" x14ac:dyDescent="0.25">
      <c r="A138" s="63"/>
      <c r="B138" s="64"/>
      <c r="C138" s="65"/>
      <c r="D138" s="64"/>
      <c r="E138" s="64"/>
      <c r="F138" s="64"/>
      <c r="G138" s="64"/>
    </row>
    <row r="139" spans="1:7" x14ac:dyDescent="0.25">
      <c r="A139" s="63"/>
      <c r="B139" s="64"/>
      <c r="C139" s="65"/>
      <c r="D139" s="64"/>
      <c r="E139" s="64"/>
      <c r="F139" s="64"/>
      <c r="G139" s="64"/>
    </row>
    <row r="140" spans="1:7" x14ac:dyDescent="0.25">
      <c r="A140" s="63"/>
      <c r="B140" s="64"/>
      <c r="C140" s="65"/>
      <c r="D140" s="64"/>
      <c r="E140" s="64"/>
      <c r="F140" s="64"/>
      <c r="G140" s="64"/>
    </row>
    <row r="141" spans="1:7" x14ac:dyDescent="0.25">
      <c r="A141" s="63"/>
      <c r="B141" s="64"/>
      <c r="C141" s="65"/>
      <c r="D141" s="64"/>
      <c r="E141" s="64"/>
      <c r="F141" s="64"/>
      <c r="G141" s="64"/>
    </row>
    <row r="142" spans="1:7" x14ac:dyDescent="0.25">
      <c r="A142" s="63"/>
      <c r="B142" s="64"/>
      <c r="C142" s="65"/>
      <c r="D142" s="64"/>
      <c r="E142" s="64"/>
      <c r="F142" s="64"/>
      <c r="G142" s="64"/>
    </row>
    <row r="143" spans="1:7" x14ac:dyDescent="0.25">
      <c r="A143" s="63"/>
      <c r="B143" s="64"/>
      <c r="C143" s="65"/>
      <c r="D143" s="64"/>
      <c r="E143" s="64"/>
      <c r="F143" s="64"/>
      <c r="G143" s="64"/>
    </row>
    <row r="144" spans="1:7" x14ac:dyDescent="0.25">
      <c r="A144" s="63"/>
      <c r="B144" s="64"/>
      <c r="C144" s="65"/>
      <c r="D144" s="64"/>
      <c r="E144" s="64"/>
      <c r="F144" s="64"/>
      <c r="G144" s="64"/>
    </row>
    <row r="145" spans="1:7" x14ac:dyDescent="0.25">
      <c r="A145" s="63"/>
      <c r="B145" s="64"/>
      <c r="C145" s="65"/>
      <c r="D145" s="64"/>
      <c r="E145" s="64"/>
      <c r="F145" s="64"/>
      <c r="G145" s="64"/>
    </row>
    <row r="146" spans="1:7" x14ac:dyDescent="0.25">
      <c r="A146" s="63"/>
      <c r="B146" s="64"/>
      <c r="C146" s="65"/>
      <c r="D146" s="64"/>
      <c r="E146" s="64"/>
      <c r="F146" s="64"/>
      <c r="G146" s="64"/>
    </row>
    <row r="147" spans="1:7" x14ac:dyDescent="0.25">
      <c r="A147" s="63"/>
      <c r="B147" s="64"/>
      <c r="C147" s="65"/>
      <c r="D147" s="64"/>
      <c r="E147" s="64"/>
      <c r="F147" s="64"/>
      <c r="G147" s="64"/>
    </row>
    <row r="148" spans="1:7" x14ac:dyDescent="0.25">
      <c r="A148" s="63"/>
      <c r="B148" s="64"/>
      <c r="C148" s="65"/>
      <c r="D148" s="64"/>
      <c r="E148" s="64"/>
      <c r="F148" s="64"/>
      <c r="G148" s="64"/>
    </row>
    <row r="149" spans="1:7" x14ac:dyDescent="0.25">
      <c r="A149" s="63"/>
      <c r="B149" s="64"/>
      <c r="C149" s="65"/>
      <c r="D149" s="64"/>
      <c r="E149" s="64"/>
      <c r="F149" s="64"/>
      <c r="G149" s="64"/>
    </row>
    <row r="150" spans="1:7" x14ac:dyDescent="0.25">
      <c r="A150" s="63"/>
      <c r="B150" s="64"/>
      <c r="C150" s="65"/>
      <c r="D150" s="64"/>
      <c r="E150" s="64"/>
      <c r="F150" s="64"/>
      <c r="G150" s="64"/>
    </row>
    <row r="151" spans="1:7" x14ac:dyDescent="0.25">
      <c r="A151" s="63"/>
      <c r="B151" s="64"/>
      <c r="C151" s="65"/>
      <c r="D151" s="64"/>
      <c r="E151" s="64"/>
      <c r="F151" s="64"/>
      <c r="G151" s="64"/>
    </row>
    <row r="152" spans="1:7" x14ac:dyDescent="0.25">
      <c r="A152" s="63"/>
      <c r="B152" s="64"/>
      <c r="C152" s="65"/>
      <c r="D152" s="64"/>
      <c r="E152" s="64"/>
      <c r="F152" s="64"/>
      <c r="G152" s="64"/>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S1" zoomScale="115" zoomScaleNormal="115" workbookViewId="0">
      <selection activeCell="Y49" sqref="Y49"/>
    </sheetView>
  </sheetViews>
  <sheetFormatPr defaultRowHeight="15" x14ac:dyDescent="0.25"/>
  <cols>
    <col min="11" max="11" width="9.85546875" customWidth="1"/>
    <col min="25" max="25" width="11" customWidth="1"/>
    <col min="26" max="26" width="19.28515625" customWidth="1"/>
  </cols>
  <sheetData>
    <row r="1" spans="1:29" x14ac:dyDescent="0.25">
      <c r="A1" s="15" t="s">
        <v>407</v>
      </c>
      <c r="B1" s="15" t="s">
        <v>61</v>
      </c>
      <c r="C1" t="s">
        <v>401</v>
      </c>
      <c r="D1" s="15" t="s">
        <v>407</v>
      </c>
      <c r="E1" s="15" t="s">
        <v>61</v>
      </c>
      <c r="F1" t="s">
        <v>402</v>
      </c>
      <c r="G1" s="15" t="s">
        <v>407</v>
      </c>
      <c r="H1" s="15" t="s">
        <v>61</v>
      </c>
      <c r="I1" t="s">
        <v>403</v>
      </c>
      <c r="J1" s="15" t="s">
        <v>407</v>
      </c>
      <c r="K1" s="15" t="s">
        <v>61</v>
      </c>
      <c r="L1" t="s">
        <v>404</v>
      </c>
      <c r="M1" s="15" t="s">
        <v>407</v>
      </c>
      <c r="N1" s="15" t="s">
        <v>61</v>
      </c>
      <c r="O1" t="s">
        <v>405</v>
      </c>
      <c r="Q1" s="100" t="s">
        <v>607</v>
      </c>
      <c r="R1" s="100" t="s">
        <v>608</v>
      </c>
      <c r="S1" s="100" t="s">
        <v>537</v>
      </c>
      <c r="T1" s="100" t="s">
        <v>538</v>
      </c>
      <c r="U1" s="101" t="s">
        <v>539</v>
      </c>
      <c r="V1" s="101" t="s">
        <v>540</v>
      </c>
      <c r="X1" s="15" t="s">
        <v>544</v>
      </c>
      <c r="Y1" s="15" t="s">
        <v>61</v>
      </c>
      <c r="Z1" t="s">
        <v>541</v>
      </c>
      <c r="AA1" t="s">
        <v>406</v>
      </c>
    </row>
    <row r="2" spans="1:29" x14ac:dyDescent="0.25">
      <c r="A2" t="s">
        <v>57</v>
      </c>
      <c r="C2" t="s">
        <v>415</v>
      </c>
      <c r="D2" t="s">
        <v>57</v>
      </c>
      <c r="F2" t="s">
        <v>529</v>
      </c>
      <c r="G2" t="s">
        <v>57</v>
      </c>
      <c r="I2" t="s">
        <v>531</v>
      </c>
      <c r="J2" t="s">
        <v>57</v>
      </c>
      <c r="L2" t="s">
        <v>533</v>
      </c>
      <c r="M2" t="s">
        <v>57</v>
      </c>
      <c r="O2" t="s">
        <v>536</v>
      </c>
      <c r="Q2" s="100"/>
      <c r="R2" s="100"/>
      <c r="S2" s="100"/>
      <c r="T2" s="100"/>
      <c r="U2" s="101"/>
      <c r="V2" s="101"/>
      <c r="X2" t="s">
        <v>57</v>
      </c>
      <c r="Z2" t="s">
        <v>543</v>
      </c>
      <c r="AA2" t="s">
        <v>406</v>
      </c>
    </row>
    <row r="3" spans="1:29" x14ac:dyDescent="0.25">
      <c r="A3" t="s">
        <v>59</v>
      </c>
      <c r="C3" t="s">
        <v>414</v>
      </c>
      <c r="D3" t="s">
        <v>59</v>
      </c>
      <c r="F3" t="s">
        <v>414</v>
      </c>
      <c r="G3" t="s">
        <v>59</v>
      </c>
      <c r="I3" t="s">
        <v>530</v>
      </c>
      <c r="J3" t="s">
        <v>59</v>
      </c>
      <c r="L3" t="s">
        <v>532</v>
      </c>
      <c r="M3" t="s">
        <v>59</v>
      </c>
      <c r="O3" t="s">
        <v>535</v>
      </c>
      <c r="Q3" s="100"/>
      <c r="R3" s="100"/>
      <c r="S3" s="100"/>
      <c r="T3" s="100"/>
      <c r="U3" s="101"/>
      <c r="V3" s="101"/>
      <c r="X3" t="s">
        <v>59</v>
      </c>
      <c r="Z3" t="s">
        <v>369</v>
      </c>
    </row>
    <row r="4" spans="1:29" x14ac:dyDescent="0.25">
      <c r="A4" t="s">
        <v>411</v>
      </c>
      <c r="C4" t="s">
        <v>598</v>
      </c>
      <c r="D4" t="s">
        <v>411</v>
      </c>
      <c r="F4" t="s">
        <v>598</v>
      </c>
      <c r="G4" t="s">
        <v>411</v>
      </c>
      <c r="I4" t="s">
        <v>598</v>
      </c>
      <c r="J4" t="s">
        <v>411</v>
      </c>
      <c r="L4" t="s">
        <v>598</v>
      </c>
      <c r="M4" t="s">
        <v>411</v>
      </c>
      <c r="O4" t="s">
        <v>598</v>
      </c>
      <c r="Q4" s="100"/>
      <c r="R4" s="100"/>
      <c r="S4" s="100"/>
      <c r="T4" s="100"/>
      <c r="U4" s="101"/>
      <c r="V4" s="101"/>
      <c r="X4" t="s">
        <v>411</v>
      </c>
      <c r="Z4" t="s">
        <v>602</v>
      </c>
    </row>
    <row r="5" spans="1:29" x14ac:dyDescent="0.25">
      <c r="A5" t="s">
        <v>410</v>
      </c>
      <c r="C5" t="s">
        <v>413</v>
      </c>
      <c r="D5" t="s">
        <v>410</v>
      </c>
      <c r="F5" t="s">
        <v>413</v>
      </c>
      <c r="G5" t="s">
        <v>410</v>
      </c>
      <c r="I5" t="s">
        <v>413</v>
      </c>
      <c r="J5" t="s">
        <v>410</v>
      </c>
      <c r="L5" t="s">
        <v>413</v>
      </c>
      <c r="M5" t="s">
        <v>410</v>
      </c>
      <c r="O5" t="s">
        <v>534</v>
      </c>
      <c r="Q5" s="100"/>
      <c r="R5" s="100"/>
      <c r="S5" s="100"/>
      <c r="T5" s="100"/>
      <c r="U5" s="101"/>
      <c r="V5" s="101"/>
      <c r="X5" t="s">
        <v>410</v>
      </c>
      <c r="Z5" t="s">
        <v>413</v>
      </c>
    </row>
    <row r="6" spans="1:29" x14ac:dyDescent="0.25">
      <c r="A6" t="s">
        <v>60</v>
      </c>
      <c r="C6" t="s">
        <v>597</v>
      </c>
      <c r="D6" t="s">
        <v>60</v>
      </c>
      <c r="F6" t="s">
        <v>597</v>
      </c>
      <c r="G6" t="s">
        <v>60</v>
      </c>
      <c r="I6" t="s">
        <v>597</v>
      </c>
      <c r="J6" t="s">
        <v>60</v>
      </c>
      <c r="L6" t="s">
        <v>600</v>
      </c>
      <c r="M6" t="s">
        <v>60</v>
      </c>
      <c r="O6" t="s">
        <v>601</v>
      </c>
      <c r="Q6" s="100"/>
      <c r="R6" s="100"/>
      <c r="S6" s="100"/>
      <c r="T6" s="100"/>
      <c r="U6" s="101"/>
      <c r="V6" s="101"/>
      <c r="X6" t="s">
        <v>60</v>
      </c>
      <c r="Z6" t="s">
        <v>603</v>
      </c>
      <c r="AA6" t="s">
        <v>406</v>
      </c>
    </row>
    <row r="7" spans="1:29" x14ac:dyDescent="0.25">
      <c r="A7" t="s">
        <v>409</v>
      </c>
      <c r="C7" t="s">
        <v>412</v>
      </c>
      <c r="D7" t="s">
        <v>409</v>
      </c>
      <c r="F7" t="s">
        <v>412</v>
      </c>
      <c r="G7" t="s">
        <v>409</v>
      </c>
      <c r="I7" t="s">
        <v>412</v>
      </c>
      <c r="J7" t="s">
        <v>409</v>
      </c>
      <c r="L7" t="s">
        <v>412</v>
      </c>
      <c r="M7" t="s">
        <v>409</v>
      </c>
      <c r="O7" t="s">
        <v>412</v>
      </c>
      <c r="Q7" s="100"/>
      <c r="R7" s="100"/>
      <c r="S7" s="100"/>
      <c r="T7" s="100"/>
      <c r="U7" s="101"/>
      <c r="V7" s="101"/>
      <c r="X7" t="s">
        <v>409</v>
      </c>
      <c r="Z7" t="s">
        <v>542</v>
      </c>
      <c r="AA7" t="s">
        <v>605</v>
      </c>
      <c r="AB7" t="s">
        <v>606</v>
      </c>
      <c r="AC7" t="s">
        <v>609</v>
      </c>
    </row>
    <row r="8" spans="1:29" x14ac:dyDescent="0.25">
      <c r="A8" t="s">
        <v>408</v>
      </c>
      <c r="B8" s="70">
        <v>39478</v>
      </c>
      <c r="C8" s="48">
        <v>5148</v>
      </c>
      <c r="D8" t="s">
        <v>408</v>
      </c>
      <c r="E8" s="70">
        <v>39478</v>
      </c>
      <c r="F8" s="48">
        <v>14502</v>
      </c>
      <c r="G8" t="s">
        <v>408</v>
      </c>
      <c r="H8" s="70">
        <v>39478</v>
      </c>
      <c r="I8" s="5">
        <v>1981</v>
      </c>
      <c r="J8" t="s">
        <v>408</v>
      </c>
      <c r="K8" s="70">
        <v>39478</v>
      </c>
      <c r="L8" s="48">
        <v>0</v>
      </c>
      <c r="M8" t="s">
        <v>408</v>
      </c>
      <c r="N8" s="70">
        <v>39478</v>
      </c>
      <c r="O8" s="48">
        <v>1</v>
      </c>
      <c r="Q8" s="100"/>
      <c r="R8" s="100"/>
      <c r="S8" s="100"/>
      <c r="T8" s="6"/>
      <c r="U8" s="71"/>
      <c r="V8" s="71"/>
      <c r="W8">
        <f>(F130+C130)/(F8+C8) -1</f>
        <v>-5.7506361323155231E-3</v>
      </c>
      <c r="X8" t="s">
        <v>545</v>
      </c>
      <c r="Y8" s="70">
        <v>39538</v>
      </c>
      <c r="Z8" s="5">
        <v>290.10000000000002</v>
      </c>
      <c r="AA8" t="e">
        <f>((Z8/Z7) - 1)*4</f>
        <v>#VALUE!</v>
      </c>
      <c r="AC8" s="6">
        <f>100*(Z8/$Z$8)</f>
        <v>100</v>
      </c>
    </row>
    <row r="9" spans="1:29" x14ac:dyDescent="0.25">
      <c r="A9" t="s">
        <v>416</v>
      </c>
      <c r="B9" s="70">
        <v>39507</v>
      </c>
      <c r="C9" s="48">
        <v>5145</v>
      </c>
      <c r="D9" t="s">
        <v>416</v>
      </c>
      <c r="E9" s="70">
        <v>39507</v>
      </c>
      <c r="F9" s="48">
        <v>14525</v>
      </c>
      <c r="G9" t="s">
        <v>416</v>
      </c>
      <c r="H9" s="70">
        <v>39507</v>
      </c>
      <c r="I9" s="5">
        <v>1986.9</v>
      </c>
      <c r="J9" t="s">
        <v>416</v>
      </c>
      <c r="K9" s="70">
        <v>39507</v>
      </c>
      <c r="L9" s="48">
        <v>0</v>
      </c>
      <c r="M9" t="s">
        <v>416</v>
      </c>
      <c r="N9" s="70">
        <v>39507</v>
      </c>
      <c r="O9" s="48">
        <v>1</v>
      </c>
      <c r="Q9" s="6">
        <f>C9+F9</f>
        <v>19670</v>
      </c>
      <c r="R9" s="6">
        <f>100*($Q$9/Q9)-100</f>
        <v>0</v>
      </c>
      <c r="S9" s="6">
        <f t="shared" ref="S9:S40" si="0">IF(B9&lt;&gt;"",((C9+F9)-(C8+F8))*1000,"")</f>
        <v>20000</v>
      </c>
      <c r="T9" s="77"/>
      <c r="U9" s="71">
        <f t="shared" ref="U9:U40" si="1">IF(B9&lt;&gt;"",((I9-L9)-(I8-L8))*1000,"")</f>
        <v>5900.0000000000909</v>
      </c>
      <c r="V9" s="71"/>
      <c r="X9" t="s">
        <v>546</v>
      </c>
      <c r="Y9" s="70">
        <v>39629</v>
      </c>
      <c r="Z9" s="5">
        <v>294</v>
      </c>
      <c r="AA9">
        <f t="shared" ref="AA9:AA48" si="2">((Z9/Z8) - 1)*4</f>
        <v>5.377456049638063E-2</v>
      </c>
      <c r="AC9" s="6">
        <f t="shared" ref="AC9:AC48" si="3">100*(Z9/$Z$8)</f>
        <v>101.34436401240951</v>
      </c>
    </row>
    <row r="10" spans="1:29" x14ac:dyDescent="0.25">
      <c r="A10" t="s">
        <v>417</v>
      </c>
      <c r="B10" s="70">
        <v>39538</v>
      </c>
      <c r="C10" s="48">
        <v>5153</v>
      </c>
      <c r="D10" t="s">
        <v>417</v>
      </c>
      <c r="E10" s="70">
        <v>39538</v>
      </c>
      <c r="F10" s="48">
        <v>14538</v>
      </c>
      <c r="G10" t="s">
        <v>417</v>
      </c>
      <c r="H10" s="70">
        <v>39538</v>
      </c>
      <c r="I10" s="5">
        <v>1991.4</v>
      </c>
      <c r="J10" t="s">
        <v>417</v>
      </c>
      <c r="K10" s="70">
        <v>39538</v>
      </c>
      <c r="L10" s="48">
        <v>0</v>
      </c>
      <c r="M10" t="s">
        <v>417</v>
      </c>
      <c r="N10" s="70">
        <v>39538</v>
      </c>
      <c r="O10" s="48">
        <v>1</v>
      </c>
      <c r="Q10" s="6">
        <f t="shared" ref="Q10:Q73" si="4">C10+F10</f>
        <v>19691</v>
      </c>
      <c r="R10" s="6">
        <f t="shared" ref="R10:R73" si="5">100*($Q$9/Q10)-100</f>
        <v>-0.10664770707430193</v>
      </c>
      <c r="S10" s="6">
        <f t="shared" si="0"/>
        <v>21000</v>
      </c>
      <c r="T10" s="6"/>
      <c r="U10" s="71">
        <f t="shared" si="1"/>
        <v>4500</v>
      </c>
      <c r="V10" s="71"/>
      <c r="X10" t="s">
        <v>547</v>
      </c>
      <c r="Y10" s="70">
        <v>39721</v>
      </c>
      <c r="Z10" s="5">
        <v>294.2</v>
      </c>
      <c r="AA10">
        <f t="shared" si="2"/>
        <v>2.7210884353738862E-3</v>
      </c>
      <c r="AC10" s="6">
        <f t="shared" si="3"/>
        <v>101.41330575663562</v>
      </c>
    </row>
    <row r="11" spans="1:29" x14ac:dyDescent="0.25">
      <c r="A11" t="s">
        <v>418</v>
      </c>
      <c r="B11" s="70">
        <v>39568</v>
      </c>
      <c r="C11" s="48">
        <v>5157</v>
      </c>
      <c r="D11" t="s">
        <v>418</v>
      </c>
      <c r="E11" s="70">
        <v>39568</v>
      </c>
      <c r="F11" s="48">
        <v>14538</v>
      </c>
      <c r="G11" t="s">
        <v>418</v>
      </c>
      <c r="H11" s="70">
        <v>39568</v>
      </c>
      <c r="I11" s="5">
        <v>1997.1</v>
      </c>
      <c r="J11" t="s">
        <v>418</v>
      </c>
      <c r="K11" s="70">
        <v>39568</v>
      </c>
      <c r="L11" s="48">
        <v>0</v>
      </c>
      <c r="M11" t="s">
        <v>418</v>
      </c>
      <c r="N11" s="70">
        <v>39568</v>
      </c>
      <c r="O11" s="48">
        <v>1</v>
      </c>
      <c r="Q11" s="6">
        <f t="shared" si="4"/>
        <v>19695</v>
      </c>
      <c r="R11" s="6">
        <f t="shared" si="5"/>
        <v>-0.1269357705001255</v>
      </c>
      <c r="S11" s="6">
        <f t="shared" si="0"/>
        <v>4000</v>
      </c>
      <c r="T11" s="78">
        <f t="shared" ref="T11:T42" si="6">IF(B11&lt;&gt;"",AVERAGE(S9:S11),"")</f>
        <v>15000</v>
      </c>
      <c r="U11" s="71">
        <f t="shared" si="1"/>
        <v>5699.9999999998181</v>
      </c>
      <c r="V11" s="79">
        <f t="shared" ref="V11:V42" si="7">IF(B11&lt;&gt;"",AVERAGE(U9:U11),"")</f>
        <v>5366.666666666636</v>
      </c>
      <c r="X11" t="s">
        <v>548</v>
      </c>
      <c r="Y11" s="70">
        <v>39813</v>
      </c>
      <c r="Z11" s="5">
        <v>289.2</v>
      </c>
      <c r="AA11">
        <f t="shared" si="2"/>
        <v>-6.7980965329707654E-2</v>
      </c>
      <c r="AB11" t="e">
        <f>AVERAGE(AA8:AA11)</f>
        <v>#VALUE!</v>
      </c>
      <c r="AC11" s="6">
        <f t="shared" si="3"/>
        <v>99.689762150982403</v>
      </c>
    </row>
    <row r="12" spans="1:29" x14ac:dyDescent="0.25">
      <c r="A12" t="s">
        <v>419</v>
      </c>
      <c r="B12" s="70">
        <v>39599</v>
      </c>
      <c r="C12" s="48">
        <v>5162</v>
      </c>
      <c r="D12" t="s">
        <v>419</v>
      </c>
      <c r="E12" s="70">
        <v>39599</v>
      </c>
      <c r="F12" s="48">
        <v>14564</v>
      </c>
      <c r="G12" t="s">
        <v>419</v>
      </c>
      <c r="H12" s="70">
        <v>39599</v>
      </c>
      <c r="I12" s="5">
        <v>2002.8</v>
      </c>
      <c r="J12" t="s">
        <v>419</v>
      </c>
      <c r="K12" s="70">
        <v>39599</v>
      </c>
      <c r="L12" s="48">
        <v>0</v>
      </c>
      <c r="M12" t="s">
        <v>419</v>
      </c>
      <c r="N12" s="70">
        <v>39599</v>
      </c>
      <c r="O12" s="48">
        <v>1</v>
      </c>
      <c r="Q12" s="6">
        <f t="shared" si="4"/>
        <v>19726</v>
      </c>
      <c r="R12" s="6">
        <f t="shared" si="5"/>
        <v>-0.28388928317956186</v>
      </c>
      <c r="S12" s="6">
        <f t="shared" si="0"/>
        <v>31000</v>
      </c>
      <c r="T12" s="78">
        <f t="shared" si="6"/>
        <v>18666.666666666668</v>
      </c>
      <c r="U12" s="71">
        <f t="shared" si="1"/>
        <v>5700.0000000000455</v>
      </c>
      <c r="V12" s="79">
        <f t="shared" si="7"/>
        <v>5299.9999999999545</v>
      </c>
      <c r="X12" t="s">
        <v>549</v>
      </c>
      <c r="Y12" s="70">
        <v>39903</v>
      </c>
      <c r="Z12" s="5">
        <v>288.7</v>
      </c>
      <c r="AA12">
        <f t="shared" si="2"/>
        <v>-6.9156293222683018E-3</v>
      </c>
      <c r="AB12">
        <f t="shared" ref="AB12:AB48" si="8">AVERAGE(AA9:AA12)</f>
        <v>-4.60023643005536E-3</v>
      </c>
      <c r="AC12" s="6">
        <f t="shared" si="3"/>
        <v>99.517407790417096</v>
      </c>
    </row>
    <row r="13" spans="1:29" x14ac:dyDescent="0.25">
      <c r="A13" t="s">
        <v>420</v>
      </c>
      <c r="B13" s="70">
        <v>39629</v>
      </c>
      <c r="C13" s="48">
        <v>5179</v>
      </c>
      <c r="D13" t="s">
        <v>420</v>
      </c>
      <c r="E13" s="70">
        <v>39629</v>
      </c>
      <c r="F13" s="48">
        <v>14579</v>
      </c>
      <c r="G13" t="s">
        <v>420</v>
      </c>
      <c r="H13" s="70">
        <v>39629</v>
      </c>
      <c r="I13" s="5">
        <v>2007.7</v>
      </c>
      <c r="J13" t="s">
        <v>420</v>
      </c>
      <c r="K13" s="70">
        <v>39629</v>
      </c>
      <c r="L13" s="48">
        <v>0</v>
      </c>
      <c r="M13" t="s">
        <v>420</v>
      </c>
      <c r="N13" s="70">
        <v>39629</v>
      </c>
      <c r="O13" s="48">
        <v>1</v>
      </c>
      <c r="Q13" s="6">
        <f t="shared" si="4"/>
        <v>19758</v>
      </c>
      <c r="R13" s="6">
        <f t="shared" si="5"/>
        <v>-0.44538920943415405</v>
      </c>
      <c r="S13" s="6">
        <f t="shared" si="0"/>
        <v>32000</v>
      </c>
      <c r="T13" s="78">
        <f t="shared" si="6"/>
        <v>22333.333333333332</v>
      </c>
      <c r="U13" s="71">
        <f t="shared" si="1"/>
        <v>4900.0000000000909</v>
      </c>
      <c r="V13" s="79">
        <f t="shared" si="7"/>
        <v>5433.3333333333185</v>
      </c>
      <c r="X13" t="s">
        <v>550</v>
      </c>
      <c r="Y13" s="70">
        <v>39994</v>
      </c>
      <c r="Z13" s="5">
        <v>294.7</v>
      </c>
      <c r="AA13">
        <f t="shared" si="2"/>
        <v>8.3131278143401488E-2</v>
      </c>
      <c r="AB13">
        <f t="shared" si="8"/>
        <v>2.7389429816998545E-3</v>
      </c>
      <c r="AC13" s="6">
        <f t="shared" si="3"/>
        <v>101.58566011720096</v>
      </c>
    </row>
    <row r="14" spans="1:29" x14ac:dyDescent="0.25">
      <c r="A14" t="s">
        <v>421</v>
      </c>
      <c r="B14" s="70">
        <v>39660</v>
      </c>
      <c r="C14" s="48">
        <v>5191</v>
      </c>
      <c r="D14" t="s">
        <v>421</v>
      </c>
      <c r="E14" s="70">
        <v>39660</v>
      </c>
      <c r="F14" s="48">
        <v>14610</v>
      </c>
      <c r="G14" t="s">
        <v>421</v>
      </c>
      <c r="H14" s="70">
        <v>39660</v>
      </c>
      <c r="I14" s="5">
        <v>2016.7</v>
      </c>
      <c r="J14" t="s">
        <v>421</v>
      </c>
      <c r="K14" s="70">
        <v>39660</v>
      </c>
      <c r="L14" s="48">
        <v>0</v>
      </c>
      <c r="M14" t="s">
        <v>421</v>
      </c>
      <c r="N14" s="70">
        <v>39660</v>
      </c>
      <c r="O14" s="48">
        <v>1</v>
      </c>
      <c r="Q14" s="6">
        <f t="shared" si="4"/>
        <v>19801</v>
      </c>
      <c r="R14" s="6">
        <f t="shared" si="5"/>
        <v>-0.66158274834604924</v>
      </c>
      <c r="S14" s="6">
        <f t="shared" si="0"/>
        <v>43000</v>
      </c>
      <c r="T14" s="78">
        <f t="shared" si="6"/>
        <v>35333.333333333336</v>
      </c>
      <c r="U14" s="71">
        <f t="shared" si="1"/>
        <v>9000</v>
      </c>
      <c r="V14" s="79">
        <f t="shared" si="7"/>
        <v>6533.3333333333794</v>
      </c>
      <c r="X14" t="s">
        <v>551</v>
      </c>
      <c r="Y14" s="70">
        <v>40086</v>
      </c>
      <c r="Z14" s="5">
        <v>293.3</v>
      </c>
      <c r="AA14">
        <f t="shared" si="2"/>
        <v>-1.9002375296911733E-2</v>
      </c>
      <c r="AB14">
        <f t="shared" si="8"/>
        <v>-2.6919229513715504E-3</v>
      </c>
      <c r="AC14" s="6">
        <f t="shared" si="3"/>
        <v>101.10306790761805</v>
      </c>
    </row>
    <row r="15" spans="1:29" x14ac:dyDescent="0.25">
      <c r="A15" t="s">
        <v>422</v>
      </c>
      <c r="B15" s="70">
        <v>39691</v>
      </c>
      <c r="C15" s="48">
        <v>5214</v>
      </c>
      <c r="D15" t="s">
        <v>422</v>
      </c>
      <c r="E15" s="70">
        <v>39691</v>
      </c>
      <c r="F15" s="48">
        <v>14587</v>
      </c>
      <c r="G15" t="s">
        <v>422</v>
      </c>
      <c r="H15" s="70">
        <v>39691</v>
      </c>
      <c r="I15" s="5">
        <v>2023.3</v>
      </c>
      <c r="J15" t="s">
        <v>422</v>
      </c>
      <c r="K15" s="70">
        <v>39691</v>
      </c>
      <c r="L15" s="48">
        <v>0</v>
      </c>
      <c r="M15" t="s">
        <v>422</v>
      </c>
      <c r="N15" s="70">
        <v>39691</v>
      </c>
      <c r="O15" s="48">
        <v>1</v>
      </c>
      <c r="Q15" s="6">
        <f t="shared" si="4"/>
        <v>19801</v>
      </c>
      <c r="R15" s="6">
        <f t="shared" si="5"/>
        <v>-0.66158274834604924</v>
      </c>
      <c r="S15" s="6">
        <f t="shared" si="0"/>
        <v>0</v>
      </c>
      <c r="T15" s="78">
        <f t="shared" si="6"/>
        <v>25000</v>
      </c>
      <c r="U15" s="71">
        <f t="shared" si="1"/>
        <v>6599.9999999999091</v>
      </c>
      <c r="V15" s="79">
        <f t="shared" si="7"/>
        <v>6833.333333333333</v>
      </c>
      <c r="X15" t="s">
        <v>552</v>
      </c>
      <c r="Y15" s="70">
        <v>40178</v>
      </c>
      <c r="Z15" s="5">
        <v>282.39999999999998</v>
      </c>
      <c r="AA15">
        <f t="shared" si="2"/>
        <v>-0.14865325605182456</v>
      </c>
      <c r="AB15">
        <f t="shared" si="8"/>
        <v>-2.2859995631900776E-2</v>
      </c>
      <c r="AC15" s="6">
        <f t="shared" si="3"/>
        <v>97.345742847294019</v>
      </c>
    </row>
    <row r="16" spans="1:29" x14ac:dyDescent="0.25">
      <c r="A16" t="s">
        <v>423</v>
      </c>
      <c r="B16" s="70">
        <v>39721</v>
      </c>
      <c r="C16" s="48">
        <v>5184</v>
      </c>
      <c r="D16" t="s">
        <v>423</v>
      </c>
      <c r="E16" s="70">
        <v>39721</v>
      </c>
      <c r="F16" s="48">
        <v>14585</v>
      </c>
      <c r="G16" t="s">
        <v>423</v>
      </c>
      <c r="H16" s="70">
        <v>39721</v>
      </c>
      <c r="I16" s="5">
        <v>2028.4</v>
      </c>
      <c r="J16" t="s">
        <v>423</v>
      </c>
      <c r="K16" s="70">
        <v>39721</v>
      </c>
      <c r="L16" s="48">
        <v>0</v>
      </c>
      <c r="M16" t="s">
        <v>423</v>
      </c>
      <c r="N16" s="70">
        <v>39721</v>
      </c>
      <c r="O16" s="48">
        <v>1</v>
      </c>
      <c r="Q16" s="6">
        <f t="shared" si="4"/>
        <v>19769</v>
      </c>
      <c r="R16" s="6">
        <f t="shared" si="5"/>
        <v>-0.50078405584500274</v>
      </c>
      <c r="S16" s="6">
        <f t="shared" si="0"/>
        <v>-32000</v>
      </c>
      <c r="T16" s="78">
        <f t="shared" si="6"/>
        <v>3666.6666666666665</v>
      </c>
      <c r="U16" s="71">
        <f t="shared" si="1"/>
        <v>5100.0000000001364</v>
      </c>
      <c r="V16" s="79">
        <f t="shared" si="7"/>
        <v>6900.0000000000146</v>
      </c>
      <c r="X16" t="s">
        <v>553</v>
      </c>
      <c r="Y16" s="70">
        <v>40268</v>
      </c>
      <c r="Z16" s="5">
        <v>273.60000000000002</v>
      </c>
      <c r="AA16">
        <f t="shared" si="2"/>
        <v>-0.12464589235127432</v>
      </c>
      <c r="AB16">
        <f t="shared" si="8"/>
        <v>-5.2292561389152281E-2</v>
      </c>
      <c r="AC16" s="6">
        <f t="shared" si="3"/>
        <v>94.312306101344362</v>
      </c>
    </row>
    <row r="17" spans="1:29" x14ac:dyDescent="0.25">
      <c r="A17" t="s">
        <v>424</v>
      </c>
      <c r="B17" s="70">
        <v>39752</v>
      </c>
      <c r="C17" s="48">
        <v>5182</v>
      </c>
      <c r="D17" t="s">
        <v>424</v>
      </c>
      <c r="E17" s="70">
        <v>39752</v>
      </c>
      <c r="F17" s="48">
        <v>14595</v>
      </c>
      <c r="G17" t="s">
        <v>424</v>
      </c>
      <c r="H17" s="70">
        <v>39752</v>
      </c>
      <c r="I17" s="5">
        <v>2035</v>
      </c>
      <c r="J17" t="s">
        <v>424</v>
      </c>
      <c r="K17" s="70">
        <v>39752</v>
      </c>
      <c r="L17" s="48">
        <v>0</v>
      </c>
      <c r="M17" t="s">
        <v>424</v>
      </c>
      <c r="N17" s="70">
        <v>39752</v>
      </c>
      <c r="O17" s="48">
        <v>1</v>
      </c>
      <c r="Q17" s="6">
        <f t="shared" si="4"/>
        <v>19777</v>
      </c>
      <c r="R17" s="6">
        <f t="shared" si="5"/>
        <v>-0.54103251251453344</v>
      </c>
      <c r="S17" s="6">
        <f t="shared" si="0"/>
        <v>8000</v>
      </c>
      <c r="T17" s="78">
        <f t="shared" si="6"/>
        <v>-8000</v>
      </c>
      <c r="U17" s="71">
        <f t="shared" si="1"/>
        <v>6599.9999999999091</v>
      </c>
      <c r="V17" s="79">
        <f t="shared" si="7"/>
        <v>6099.9999999999854</v>
      </c>
      <c r="X17" t="s">
        <v>554</v>
      </c>
      <c r="Y17" s="70">
        <v>40359</v>
      </c>
      <c r="Z17" s="5">
        <v>284.2</v>
      </c>
      <c r="AA17">
        <f t="shared" si="2"/>
        <v>0.1549707602339172</v>
      </c>
      <c r="AB17">
        <f t="shared" si="8"/>
        <v>-3.4332690866523352E-2</v>
      </c>
      <c r="AC17" s="6">
        <f t="shared" si="3"/>
        <v>97.966218545329184</v>
      </c>
    </row>
    <row r="18" spans="1:29" x14ac:dyDescent="0.25">
      <c r="A18" t="s">
        <v>425</v>
      </c>
      <c r="B18" s="70">
        <v>39782</v>
      </c>
      <c r="C18" s="48">
        <v>5194</v>
      </c>
      <c r="D18" t="s">
        <v>425</v>
      </c>
      <c r="E18" s="70">
        <v>39782</v>
      </c>
      <c r="F18" s="48">
        <v>14588</v>
      </c>
      <c r="G18" t="s">
        <v>425</v>
      </c>
      <c r="H18" s="70">
        <v>39782</v>
      </c>
      <c r="I18" s="5">
        <v>2044.7</v>
      </c>
      <c r="J18" t="s">
        <v>425</v>
      </c>
      <c r="K18" s="70">
        <v>39782</v>
      </c>
      <c r="L18" s="48">
        <v>1</v>
      </c>
      <c r="M18" t="s">
        <v>425</v>
      </c>
      <c r="N18" s="70">
        <v>39782</v>
      </c>
      <c r="O18" s="48">
        <v>1</v>
      </c>
      <c r="Q18" s="6">
        <f t="shared" si="4"/>
        <v>19782</v>
      </c>
      <c r="R18" s="6">
        <f t="shared" si="5"/>
        <v>-0.56617126680821173</v>
      </c>
      <c r="S18" s="6">
        <f t="shared" si="0"/>
        <v>5000</v>
      </c>
      <c r="T18" s="78">
        <f t="shared" si="6"/>
        <v>-6333.333333333333</v>
      </c>
      <c r="U18" s="71">
        <f t="shared" si="1"/>
        <v>8700.0000000000455</v>
      </c>
      <c r="V18" s="79">
        <f t="shared" si="7"/>
        <v>6800.00000000003</v>
      </c>
      <c r="X18" t="s">
        <v>555</v>
      </c>
      <c r="Y18" s="70">
        <v>40451</v>
      </c>
      <c r="Z18" s="5">
        <v>285.60000000000002</v>
      </c>
      <c r="AA18">
        <f t="shared" si="2"/>
        <v>1.9704433497537366E-2</v>
      </c>
      <c r="AB18">
        <f t="shared" si="8"/>
        <v>-2.4655988667911077E-2</v>
      </c>
      <c r="AC18" s="6">
        <f t="shared" si="3"/>
        <v>98.448810754912103</v>
      </c>
    </row>
    <row r="19" spans="1:29" x14ac:dyDescent="0.25">
      <c r="A19" t="s">
        <v>426</v>
      </c>
      <c r="B19" s="70">
        <v>39813</v>
      </c>
      <c r="C19" s="48">
        <v>5191</v>
      </c>
      <c r="D19" t="s">
        <v>426</v>
      </c>
      <c r="E19" s="70">
        <v>39813</v>
      </c>
      <c r="F19" s="48">
        <v>14590</v>
      </c>
      <c r="G19" t="s">
        <v>426</v>
      </c>
      <c r="H19" s="70">
        <v>39813</v>
      </c>
      <c r="I19" s="5">
        <v>2049.6</v>
      </c>
      <c r="J19" t="s">
        <v>426</v>
      </c>
      <c r="K19" s="70">
        <v>39813</v>
      </c>
      <c r="L19" s="48">
        <v>3</v>
      </c>
      <c r="M19" t="s">
        <v>426</v>
      </c>
      <c r="N19" s="70">
        <v>39813</v>
      </c>
      <c r="O19" s="48">
        <v>1</v>
      </c>
      <c r="Q19" s="6">
        <f t="shared" si="4"/>
        <v>19781</v>
      </c>
      <c r="R19" s="6">
        <f t="shared" si="5"/>
        <v>-0.56114453263232633</v>
      </c>
      <c r="S19" s="6">
        <f t="shared" si="0"/>
        <v>-1000</v>
      </c>
      <c r="T19" s="78">
        <f t="shared" si="6"/>
        <v>4000</v>
      </c>
      <c r="U19" s="71">
        <f t="shared" si="1"/>
        <v>2899.9999999998636</v>
      </c>
      <c r="V19" s="79">
        <f t="shared" si="7"/>
        <v>6066.666666666606</v>
      </c>
      <c r="X19" t="s">
        <v>556</v>
      </c>
      <c r="Y19" s="70">
        <v>40543</v>
      </c>
      <c r="Z19" s="5">
        <v>274.5</v>
      </c>
      <c r="AA19">
        <f t="shared" si="2"/>
        <v>-0.15546218487394992</v>
      </c>
      <c r="AB19">
        <f t="shared" si="8"/>
        <v>-2.6358220873442417E-2</v>
      </c>
      <c r="AC19" s="6">
        <f t="shared" si="3"/>
        <v>94.622543950361944</v>
      </c>
    </row>
    <row r="20" spans="1:29" x14ac:dyDescent="0.25">
      <c r="A20" s="72" t="s">
        <v>427</v>
      </c>
      <c r="B20" s="73">
        <v>39844</v>
      </c>
      <c r="C20" s="74">
        <v>5206</v>
      </c>
      <c r="D20" s="72" t="s">
        <v>427</v>
      </c>
      <c r="E20" s="73">
        <v>39844</v>
      </c>
      <c r="F20" s="74">
        <v>14587</v>
      </c>
      <c r="G20" s="72" t="s">
        <v>427</v>
      </c>
      <c r="H20" s="73">
        <v>39844</v>
      </c>
      <c r="I20" s="75">
        <v>2059.5</v>
      </c>
      <c r="J20" s="72" t="s">
        <v>427</v>
      </c>
      <c r="K20" s="73">
        <v>39844</v>
      </c>
      <c r="L20" s="74">
        <v>5</v>
      </c>
      <c r="M20" s="72" t="s">
        <v>427</v>
      </c>
      <c r="N20" s="73">
        <v>39844</v>
      </c>
      <c r="O20" s="74">
        <v>1</v>
      </c>
      <c r="P20" s="72"/>
      <c r="Q20" s="6">
        <f t="shared" si="4"/>
        <v>19793</v>
      </c>
      <c r="R20" s="6">
        <f t="shared" si="5"/>
        <v>-0.62143181933006986</v>
      </c>
      <c r="S20" s="76">
        <f t="shared" si="0"/>
        <v>12000</v>
      </c>
      <c r="T20" s="78">
        <f t="shared" si="6"/>
        <v>5333.333333333333</v>
      </c>
      <c r="U20" s="71">
        <f t="shared" si="1"/>
        <v>7900.0000000000909</v>
      </c>
      <c r="V20" s="79">
        <f t="shared" si="7"/>
        <v>6500</v>
      </c>
      <c r="W20" s="72"/>
      <c r="X20" s="72" t="s">
        <v>557</v>
      </c>
      <c r="Y20" s="73">
        <v>40633</v>
      </c>
      <c r="Z20" s="75">
        <v>265.7</v>
      </c>
      <c r="AA20">
        <f t="shared" si="2"/>
        <v>-0.12823315118397094</v>
      </c>
      <c r="AB20">
        <f t="shared" si="8"/>
        <v>-2.7255035581616571E-2</v>
      </c>
      <c r="AC20" s="6">
        <f t="shared" si="3"/>
        <v>91.589107204412258</v>
      </c>
    </row>
    <row r="21" spans="1:29" x14ac:dyDescent="0.25">
      <c r="A21" t="s">
        <v>428</v>
      </c>
      <c r="B21" s="70">
        <v>39872</v>
      </c>
      <c r="C21" s="48">
        <v>5190</v>
      </c>
      <c r="D21" t="s">
        <v>428</v>
      </c>
      <c r="E21" s="70">
        <v>39872</v>
      </c>
      <c r="F21" s="48">
        <v>14591</v>
      </c>
      <c r="G21" t="s">
        <v>428</v>
      </c>
      <c r="H21" s="70">
        <v>39872</v>
      </c>
      <c r="I21" s="5">
        <v>2068.1999999999998</v>
      </c>
      <c r="J21" t="s">
        <v>428</v>
      </c>
      <c r="K21" s="70">
        <v>39872</v>
      </c>
      <c r="L21" s="48">
        <v>6</v>
      </c>
      <c r="M21" t="s">
        <v>428</v>
      </c>
      <c r="N21" s="70">
        <v>39872</v>
      </c>
      <c r="O21" s="48">
        <v>1</v>
      </c>
      <c r="Q21" s="6">
        <f t="shared" si="4"/>
        <v>19781</v>
      </c>
      <c r="R21" s="6">
        <f t="shared" si="5"/>
        <v>-0.56114453263232633</v>
      </c>
      <c r="S21" s="6">
        <f t="shared" si="0"/>
        <v>-12000</v>
      </c>
      <c r="T21" s="78">
        <f t="shared" si="6"/>
        <v>-333.33333333333331</v>
      </c>
      <c r="U21" s="71">
        <f t="shared" si="1"/>
        <v>7699.9999999998181</v>
      </c>
      <c r="V21" s="79">
        <f t="shared" si="7"/>
        <v>6166.6666666665915</v>
      </c>
      <c r="X21" t="s">
        <v>558</v>
      </c>
      <c r="Y21" s="70">
        <v>40724</v>
      </c>
      <c r="Z21" s="5">
        <v>261.39999999999998</v>
      </c>
      <c r="AA21">
        <f t="shared" si="2"/>
        <v>-6.473466315393317E-2</v>
      </c>
      <c r="AB21">
        <f t="shared" si="8"/>
        <v>-8.2181391428579165E-2</v>
      </c>
      <c r="AC21" s="6">
        <f t="shared" si="3"/>
        <v>90.106859703550484</v>
      </c>
    </row>
    <row r="22" spans="1:29" x14ac:dyDescent="0.25">
      <c r="A22" t="s">
        <v>429</v>
      </c>
      <c r="B22" s="70">
        <v>39903</v>
      </c>
      <c r="C22" s="48">
        <v>5180</v>
      </c>
      <c r="D22" t="s">
        <v>429</v>
      </c>
      <c r="E22" s="70">
        <v>39903</v>
      </c>
      <c r="F22" s="48">
        <v>14583</v>
      </c>
      <c r="G22" t="s">
        <v>429</v>
      </c>
      <c r="H22" s="70">
        <v>39903</v>
      </c>
      <c r="I22" s="5">
        <v>2075</v>
      </c>
      <c r="J22" t="s">
        <v>429</v>
      </c>
      <c r="K22" s="70">
        <v>39903</v>
      </c>
      <c r="L22" s="48">
        <v>12</v>
      </c>
      <c r="M22" t="s">
        <v>429</v>
      </c>
      <c r="N22" s="70">
        <v>39903</v>
      </c>
      <c r="O22" s="48">
        <v>1</v>
      </c>
      <c r="Q22" s="6">
        <f t="shared" si="4"/>
        <v>19763</v>
      </c>
      <c r="R22" s="6">
        <f t="shared" si="5"/>
        <v>-0.47057632950463812</v>
      </c>
      <c r="S22" s="6">
        <f t="shared" si="0"/>
        <v>-18000</v>
      </c>
      <c r="T22" s="78">
        <f t="shared" si="6"/>
        <v>-6000</v>
      </c>
      <c r="U22" s="71">
        <f t="shared" si="1"/>
        <v>800.0000000001819</v>
      </c>
      <c r="V22" s="79">
        <f t="shared" si="7"/>
        <v>5466.666666666697</v>
      </c>
      <c r="X22" t="s">
        <v>559</v>
      </c>
      <c r="Y22" s="70">
        <v>40816</v>
      </c>
      <c r="Z22" s="5">
        <v>258.60000000000002</v>
      </c>
      <c r="AA22">
        <f t="shared" si="2"/>
        <v>-4.284621270084088E-2</v>
      </c>
      <c r="AB22">
        <f t="shared" si="8"/>
        <v>-9.7819052978173726E-2</v>
      </c>
      <c r="AC22" s="6">
        <f t="shared" si="3"/>
        <v>89.141675284384689</v>
      </c>
    </row>
    <row r="23" spans="1:29" x14ac:dyDescent="0.25">
      <c r="A23" t="s">
        <v>430</v>
      </c>
      <c r="B23" s="70">
        <v>39933</v>
      </c>
      <c r="C23" s="48">
        <v>5182</v>
      </c>
      <c r="D23" t="s">
        <v>430</v>
      </c>
      <c r="E23" s="70">
        <v>39933</v>
      </c>
      <c r="F23" s="48">
        <v>14573</v>
      </c>
      <c r="G23" t="s">
        <v>430</v>
      </c>
      <c r="H23" s="70">
        <v>39933</v>
      </c>
      <c r="I23" s="5">
        <v>2200.8000000000002</v>
      </c>
      <c r="J23" t="s">
        <v>430</v>
      </c>
      <c r="K23" s="70">
        <v>39933</v>
      </c>
      <c r="L23" s="48">
        <v>126</v>
      </c>
      <c r="M23" t="s">
        <v>430</v>
      </c>
      <c r="N23" s="70">
        <v>39933</v>
      </c>
      <c r="O23" s="48">
        <v>1</v>
      </c>
      <c r="Q23" s="6">
        <f t="shared" si="4"/>
        <v>19755</v>
      </c>
      <c r="R23" s="6">
        <f t="shared" si="5"/>
        <v>-0.43027081751455398</v>
      </c>
      <c r="S23" s="6">
        <f t="shared" si="0"/>
        <v>-8000</v>
      </c>
      <c r="T23" s="78">
        <f t="shared" si="6"/>
        <v>-12666.666666666666</v>
      </c>
      <c r="U23" s="71">
        <f t="shared" si="1"/>
        <v>11800.000000000182</v>
      </c>
      <c r="V23" s="79">
        <f t="shared" si="7"/>
        <v>6766.666666666727</v>
      </c>
      <c r="X23" t="s">
        <v>560</v>
      </c>
      <c r="Y23" s="70">
        <v>40908</v>
      </c>
      <c r="Z23" s="5">
        <v>257.89999999999998</v>
      </c>
      <c r="AA23">
        <f t="shared" si="2"/>
        <v>-1.0827532869297052E-2</v>
      </c>
      <c r="AB23">
        <f t="shared" si="8"/>
        <v>-6.166038997701051E-2</v>
      </c>
      <c r="AC23" s="6">
        <f t="shared" si="3"/>
        <v>88.90037917959323</v>
      </c>
    </row>
    <row r="24" spans="1:29" x14ac:dyDescent="0.25">
      <c r="A24" t="s">
        <v>431</v>
      </c>
      <c r="B24" s="70">
        <v>39964</v>
      </c>
      <c r="C24" s="48">
        <v>5187</v>
      </c>
      <c r="D24" t="s">
        <v>431</v>
      </c>
      <c r="E24" s="70">
        <v>39964</v>
      </c>
      <c r="F24" s="48">
        <v>14570</v>
      </c>
      <c r="G24" t="s">
        <v>431</v>
      </c>
      <c r="H24" s="70">
        <v>39964</v>
      </c>
      <c r="I24" s="5">
        <v>2151.6</v>
      </c>
      <c r="J24" t="s">
        <v>431</v>
      </c>
      <c r="K24" s="70">
        <v>39964</v>
      </c>
      <c r="L24" s="48">
        <v>69</v>
      </c>
      <c r="M24" t="s">
        <v>431</v>
      </c>
      <c r="N24" s="70">
        <v>39964</v>
      </c>
      <c r="O24" s="48">
        <v>1</v>
      </c>
      <c r="Q24" s="6">
        <f t="shared" si="4"/>
        <v>19757</v>
      </c>
      <c r="R24" s="6">
        <f t="shared" si="5"/>
        <v>-0.44035025560560825</v>
      </c>
      <c r="S24" s="6">
        <f t="shared" si="0"/>
        <v>2000</v>
      </c>
      <c r="T24" s="78">
        <f t="shared" si="6"/>
        <v>-8000</v>
      </c>
      <c r="U24" s="71">
        <f t="shared" si="1"/>
        <v>7799.9999999997272</v>
      </c>
      <c r="V24" s="79">
        <f t="shared" si="7"/>
        <v>6800.00000000003</v>
      </c>
      <c r="X24" t="s">
        <v>561</v>
      </c>
      <c r="Y24" s="70">
        <v>40999</v>
      </c>
      <c r="Z24" s="5">
        <v>248.9</v>
      </c>
      <c r="AA24">
        <f t="shared" si="2"/>
        <v>-0.13958898797983688</v>
      </c>
      <c r="AB24">
        <f t="shared" si="8"/>
        <v>-6.4499349175976994E-2</v>
      </c>
      <c r="AC24" s="6">
        <f t="shared" si="3"/>
        <v>85.798000689417435</v>
      </c>
    </row>
    <row r="25" spans="1:29" x14ac:dyDescent="0.25">
      <c r="A25" t="s">
        <v>432</v>
      </c>
      <c r="B25" s="70">
        <v>39994</v>
      </c>
      <c r="C25" s="48">
        <v>5176</v>
      </c>
      <c r="D25" t="s">
        <v>432</v>
      </c>
      <c r="E25" s="70">
        <v>39994</v>
      </c>
      <c r="F25" s="48">
        <v>14586</v>
      </c>
      <c r="G25" t="s">
        <v>432</v>
      </c>
      <c r="H25" s="70">
        <v>39994</v>
      </c>
      <c r="I25" s="5">
        <v>2109</v>
      </c>
      <c r="J25" t="s">
        <v>432</v>
      </c>
      <c r="K25" s="70">
        <v>39994</v>
      </c>
      <c r="L25" s="48">
        <v>9</v>
      </c>
      <c r="M25" t="s">
        <v>432</v>
      </c>
      <c r="N25" s="70">
        <v>39994</v>
      </c>
      <c r="O25" s="48">
        <v>1</v>
      </c>
      <c r="Q25" s="6">
        <f t="shared" si="4"/>
        <v>19762</v>
      </c>
      <c r="R25" s="6">
        <f t="shared" si="5"/>
        <v>-0.46553992510879993</v>
      </c>
      <c r="S25" s="6">
        <f t="shared" si="0"/>
        <v>5000</v>
      </c>
      <c r="T25" s="78">
        <f t="shared" si="6"/>
        <v>-333.33333333333331</v>
      </c>
      <c r="U25" s="71">
        <f t="shared" si="1"/>
        <v>17400.000000000091</v>
      </c>
      <c r="V25" s="79">
        <f t="shared" si="7"/>
        <v>12333.333333333334</v>
      </c>
      <c r="X25" t="s">
        <v>562</v>
      </c>
      <c r="Y25" s="70">
        <v>41090</v>
      </c>
      <c r="Z25" s="5">
        <v>246.1</v>
      </c>
      <c r="AA25">
        <f t="shared" si="2"/>
        <v>-4.4997991161109141E-2</v>
      </c>
      <c r="AB25">
        <f t="shared" si="8"/>
        <v>-5.9565181177770987E-2</v>
      </c>
      <c r="AC25" s="6">
        <f t="shared" si="3"/>
        <v>84.832816270251627</v>
      </c>
    </row>
    <row r="26" spans="1:29" x14ac:dyDescent="0.25">
      <c r="A26" t="s">
        <v>433</v>
      </c>
      <c r="B26" s="70">
        <v>40025</v>
      </c>
      <c r="C26" s="48">
        <v>5122</v>
      </c>
      <c r="D26" t="s">
        <v>433</v>
      </c>
      <c r="E26" s="70">
        <v>40025</v>
      </c>
      <c r="F26" s="48">
        <v>14573</v>
      </c>
      <c r="G26" t="s">
        <v>433</v>
      </c>
      <c r="H26" s="70">
        <v>40025</v>
      </c>
      <c r="I26" s="5">
        <v>2119.8000000000002</v>
      </c>
      <c r="J26" t="s">
        <v>433</v>
      </c>
      <c r="K26" s="70">
        <v>40025</v>
      </c>
      <c r="L26" s="48">
        <v>4</v>
      </c>
      <c r="M26" t="s">
        <v>433</v>
      </c>
      <c r="N26" s="70">
        <v>40025</v>
      </c>
      <c r="O26" s="48">
        <v>0</v>
      </c>
      <c r="Q26" s="6">
        <f t="shared" si="4"/>
        <v>19695</v>
      </c>
      <c r="R26" s="6">
        <f t="shared" si="5"/>
        <v>-0.1269357705001255</v>
      </c>
      <c r="S26" s="6">
        <f t="shared" si="0"/>
        <v>-67000</v>
      </c>
      <c r="T26" s="78">
        <f t="shared" si="6"/>
        <v>-20000</v>
      </c>
      <c r="U26" s="71">
        <f t="shared" si="1"/>
        <v>15800.000000000182</v>
      </c>
      <c r="V26" s="79">
        <f t="shared" si="7"/>
        <v>13666.666666666666</v>
      </c>
      <c r="X26" t="s">
        <v>563</v>
      </c>
      <c r="Y26" s="70">
        <v>41182</v>
      </c>
      <c r="Z26" s="5">
        <v>238.5</v>
      </c>
      <c r="AA26">
        <f t="shared" si="2"/>
        <v>-0.12352702153596073</v>
      </c>
      <c r="AB26">
        <f t="shared" si="8"/>
        <v>-7.9735383386550951E-2</v>
      </c>
      <c r="AC26" s="6">
        <f t="shared" si="3"/>
        <v>82.213029989658736</v>
      </c>
    </row>
    <row r="27" spans="1:29" x14ac:dyDescent="0.25">
      <c r="A27" t="s">
        <v>434</v>
      </c>
      <c r="B27" s="70">
        <v>40056</v>
      </c>
      <c r="C27" s="48">
        <v>5170</v>
      </c>
      <c r="D27" t="s">
        <v>434</v>
      </c>
      <c r="E27" s="70">
        <v>40056</v>
      </c>
      <c r="F27" s="48">
        <v>14542</v>
      </c>
      <c r="G27" t="s">
        <v>434</v>
      </c>
      <c r="H27" s="70">
        <v>40056</v>
      </c>
      <c r="I27" s="5">
        <v>2129.6999999999998</v>
      </c>
      <c r="J27" t="s">
        <v>434</v>
      </c>
      <c r="K27" s="70">
        <v>40056</v>
      </c>
      <c r="L27" s="48">
        <v>5</v>
      </c>
      <c r="M27" t="s">
        <v>434</v>
      </c>
      <c r="N27" s="70">
        <v>40056</v>
      </c>
      <c r="O27" s="48">
        <v>0</v>
      </c>
      <c r="Q27" s="6">
        <f t="shared" si="4"/>
        <v>19712</v>
      </c>
      <c r="R27" s="6">
        <f t="shared" si="5"/>
        <v>-0.21306818181817277</v>
      </c>
      <c r="S27" s="6">
        <f t="shared" si="0"/>
        <v>17000</v>
      </c>
      <c r="T27" s="78">
        <f t="shared" si="6"/>
        <v>-15000</v>
      </c>
      <c r="U27" s="71">
        <f t="shared" si="1"/>
        <v>8899.9999999996362</v>
      </c>
      <c r="V27" s="79">
        <f t="shared" si="7"/>
        <v>14033.333333333305</v>
      </c>
      <c r="X27" t="s">
        <v>564</v>
      </c>
      <c r="Y27" s="70">
        <v>41274</v>
      </c>
      <c r="Z27" s="5">
        <v>230.3</v>
      </c>
      <c r="AA27">
        <f t="shared" si="2"/>
        <v>-0.13752620545073357</v>
      </c>
      <c r="AB27">
        <f t="shared" si="8"/>
        <v>-0.11141005153191008</v>
      </c>
      <c r="AC27" s="6">
        <f t="shared" si="3"/>
        <v>79.386418476387462</v>
      </c>
    </row>
    <row r="28" spans="1:29" x14ac:dyDescent="0.25">
      <c r="A28" t="s">
        <v>435</v>
      </c>
      <c r="B28" s="70">
        <v>40086</v>
      </c>
      <c r="C28" s="48">
        <v>5144</v>
      </c>
      <c r="D28" t="s">
        <v>435</v>
      </c>
      <c r="E28" s="70">
        <v>40086</v>
      </c>
      <c r="F28" s="48">
        <v>14481</v>
      </c>
      <c r="G28" t="s">
        <v>435</v>
      </c>
      <c r="H28" s="70">
        <v>40086</v>
      </c>
      <c r="I28" s="5">
        <v>2136.6</v>
      </c>
      <c r="J28" t="s">
        <v>435</v>
      </c>
      <c r="K28" s="70">
        <v>40086</v>
      </c>
      <c r="L28" s="48">
        <v>8</v>
      </c>
      <c r="M28" t="s">
        <v>435</v>
      </c>
      <c r="N28" s="70">
        <v>40086</v>
      </c>
      <c r="O28" s="48">
        <v>0</v>
      </c>
      <c r="Q28" s="6">
        <f t="shared" si="4"/>
        <v>19625</v>
      </c>
      <c r="R28" s="6">
        <f t="shared" si="5"/>
        <v>0.22929936305733634</v>
      </c>
      <c r="S28" s="6">
        <f t="shared" si="0"/>
        <v>-87000</v>
      </c>
      <c r="T28" s="78">
        <f t="shared" si="6"/>
        <v>-45666.666666666664</v>
      </c>
      <c r="U28" s="71">
        <f t="shared" si="1"/>
        <v>3900.0000000000909</v>
      </c>
      <c r="V28" s="79">
        <f t="shared" si="7"/>
        <v>9533.333333333303</v>
      </c>
      <c r="X28" t="s">
        <v>565</v>
      </c>
      <c r="Y28" s="70">
        <v>41364</v>
      </c>
      <c r="Z28" s="5">
        <v>228.3</v>
      </c>
      <c r="AA28">
        <f t="shared" si="2"/>
        <v>-3.4737299174989023E-2</v>
      </c>
      <c r="AB28">
        <f t="shared" si="8"/>
        <v>-8.5197129330698118E-2</v>
      </c>
      <c r="AC28" s="6">
        <f t="shared" si="3"/>
        <v>78.69700103412616</v>
      </c>
    </row>
    <row r="29" spans="1:29" x14ac:dyDescent="0.25">
      <c r="A29" t="s">
        <v>436</v>
      </c>
      <c r="B29" s="70">
        <v>40117</v>
      </c>
      <c r="C29" s="48">
        <v>5158</v>
      </c>
      <c r="D29" t="s">
        <v>436</v>
      </c>
      <c r="E29" s="70">
        <v>40117</v>
      </c>
      <c r="F29" s="48">
        <v>14523</v>
      </c>
      <c r="G29" t="s">
        <v>436</v>
      </c>
      <c r="H29" s="70">
        <v>40117</v>
      </c>
      <c r="I29" s="5">
        <v>2156.6</v>
      </c>
      <c r="J29" t="s">
        <v>436</v>
      </c>
      <c r="K29" s="70">
        <v>40117</v>
      </c>
      <c r="L29" s="48">
        <v>17</v>
      </c>
      <c r="M29" t="s">
        <v>436</v>
      </c>
      <c r="N29" s="70">
        <v>40117</v>
      </c>
      <c r="O29" s="48">
        <v>0</v>
      </c>
      <c r="Q29" s="6">
        <f t="shared" si="4"/>
        <v>19681</v>
      </c>
      <c r="R29" s="6">
        <f t="shared" si="5"/>
        <v>-5.5891468929431198E-2</v>
      </c>
      <c r="S29" s="6">
        <f t="shared" si="0"/>
        <v>56000</v>
      </c>
      <c r="T29" s="78">
        <f t="shared" si="6"/>
        <v>-4666.666666666667</v>
      </c>
      <c r="U29" s="71">
        <f t="shared" si="1"/>
        <v>11000</v>
      </c>
      <c r="V29" s="79">
        <f t="shared" si="7"/>
        <v>7933.3333333332421</v>
      </c>
      <c r="X29" t="s">
        <v>566</v>
      </c>
      <c r="Y29" s="70">
        <v>41455</v>
      </c>
      <c r="Z29" s="5">
        <v>228.8</v>
      </c>
      <c r="AA29">
        <f t="shared" si="2"/>
        <v>8.7604029785373072E-3</v>
      </c>
      <c r="AB29">
        <f t="shared" si="8"/>
        <v>-7.1757530795786506E-2</v>
      </c>
      <c r="AC29" s="6">
        <f t="shared" si="3"/>
        <v>78.869355394691482</v>
      </c>
    </row>
    <row r="30" spans="1:29" x14ac:dyDescent="0.25">
      <c r="A30" t="s">
        <v>437</v>
      </c>
      <c r="B30" s="70">
        <v>40147</v>
      </c>
      <c r="C30" s="48">
        <v>5152</v>
      </c>
      <c r="D30" t="s">
        <v>437</v>
      </c>
      <c r="E30" s="70">
        <v>40147</v>
      </c>
      <c r="F30" s="48">
        <v>14539</v>
      </c>
      <c r="G30" t="s">
        <v>437</v>
      </c>
      <c r="H30" s="70">
        <v>40147</v>
      </c>
      <c r="I30" s="5">
        <v>2159</v>
      </c>
      <c r="J30" t="s">
        <v>437</v>
      </c>
      <c r="K30" s="70">
        <v>40147</v>
      </c>
      <c r="L30" s="48">
        <v>13</v>
      </c>
      <c r="M30" t="s">
        <v>437</v>
      </c>
      <c r="N30" s="70">
        <v>40147</v>
      </c>
      <c r="O30" s="48">
        <v>0</v>
      </c>
      <c r="Q30" s="6">
        <f t="shared" si="4"/>
        <v>19691</v>
      </c>
      <c r="R30" s="6">
        <f t="shared" si="5"/>
        <v>-0.10664770707430193</v>
      </c>
      <c r="S30" s="6">
        <f t="shared" si="0"/>
        <v>10000</v>
      </c>
      <c r="T30" s="78">
        <f t="shared" si="6"/>
        <v>-7000</v>
      </c>
      <c r="U30" s="71">
        <f t="shared" si="1"/>
        <v>6400.0000000000909</v>
      </c>
      <c r="V30" s="79">
        <f t="shared" si="7"/>
        <v>7100.0000000000609</v>
      </c>
      <c r="X30" t="s">
        <v>567</v>
      </c>
      <c r="Y30" s="70">
        <v>41547</v>
      </c>
      <c r="Z30" s="5">
        <v>228.8</v>
      </c>
      <c r="AA30">
        <f t="shared" si="2"/>
        <v>0</v>
      </c>
      <c r="AB30">
        <f t="shared" si="8"/>
        <v>-4.0875775411796322E-2</v>
      </c>
      <c r="AC30" s="6">
        <f t="shared" si="3"/>
        <v>78.869355394691482</v>
      </c>
    </row>
    <row r="31" spans="1:29" x14ac:dyDescent="0.25">
      <c r="A31" t="s">
        <v>438</v>
      </c>
      <c r="B31" s="70">
        <v>40178</v>
      </c>
      <c r="C31" s="48">
        <v>5150</v>
      </c>
      <c r="D31" t="s">
        <v>438</v>
      </c>
      <c r="E31" s="70">
        <v>40178</v>
      </c>
      <c r="F31" s="48">
        <v>14501</v>
      </c>
      <c r="G31" t="s">
        <v>438</v>
      </c>
      <c r="H31" s="70">
        <v>40178</v>
      </c>
      <c r="I31" s="5">
        <v>2170.1999999999998</v>
      </c>
      <c r="J31" t="s">
        <v>438</v>
      </c>
      <c r="K31" s="70">
        <v>40178</v>
      </c>
      <c r="L31" s="48">
        <v>15</v>
      </c>
      <c r="M31" t="s">
        <v>438</v>
      </c>
      <c r="N31" s="70">
        <v>40178</v>
      </c>
      <c r="O31" s="48">
        <v>0</v>
      </c>
      <c r="Q31" s="6">
        <f t="shared" si="4"/>
        <v>19651</v>
      </c>
      <c r="R31" s="6">
        <f t="shared" si="5"/>
        <v>9.6687191491511726E-2</v>
      </c>
      <c r="S31" s="6">
        <f t="shared" si="0"/>
        <v>-40000</v>
      </c>
      <c r="T31" s="78">
        <f t="shared" si="6"/>
        <v>8666.6666666666661</v>
      </c>
      <c r="U31" s="71">
        <f t="shared" si="1"/>
        <v>9199.9999999998181</v>
      </c>
      <c r="V31" s="79">
        <f t="shared" si="7"/>
        <v>8866.666666666637</v>
      </c>
      <c r="X31" t="s">
        <v>568</v>
      </c>
      <c r="Y31" s="70">
        <v>41639</v>
      </c>
      <c r="Z31" s="5">
        <v>225.7</v>
      </c>
      <c r="AA31">
        <f t="shared" si="2"/>
        <v>-5.4195804195804609E-2</v>
      </c>
      <c r="AB31">
        <f t="shared" si="8"/>
        <v>-2.0043175098064081E-2</v>
      </c>
      <c r="AC31" s="6">
        <f t="shared" si="3"/>
        <v>77.800758359186474</v>
      </c>
    </row>
    <row r="32" spans="1:29" x14ac:dyDescent="0.25">
      <c r="A32" t="s">
        <v>439</v>
      </c>
      <c r="B32" s="70">
        <v>40209</v>
      </c>
      <c r="C32" s="48">
        <v>5145</v>
      </c>
      <c r="D32" t="s">
        <v>439</v>
      </c>
      <c r="E32" s="70">
        <v>40209</v>
      </c>
      <c r="F32" s="48">
        <v>14486</v>
      </c>
      <c r="G32" t="s">
        <v>439</v>
      </c>
      <c r="H32" s="70">
        <v>40209</v>
      </c>
      <c r="I32" s="5">
        <v>2183.6999999999998</v>
      </c>
      <c r="J32" t="s">
        <v>439</v>
      </c>
      <c r="K32" s="70">
        <v>40209</v>
      </c>
      <c r="L32" s="48">
        <v>24</v>
      </c>
      <c r="M32" t="s">
        <v>439</v>
      </c>
      <c r="N32" s="70">
        <v>40209</v>
      </c>
      <c r="O32" s="48">
        <v>0</v>
      </c>
      <c r="Q32" s="6">
        <f t="shared" si="4"/>
        <v>19631</v>
      </c>
      <c r="R32" s="6">
        <f t="shared" si="5"/>
        <v>0.19866537619070357</v>
      </c>
      <c r="S32" s="6">
        <f t="shared" si="0"/>
        <v>-20000</v>
      </c>
      <c r="T32" s="78">
        <f t="shared" si="6"/>
        <v>-16666.666666666668</v>
      </c>
      <c r="U32" s="71">
        <f t="shared" si="1"/>
        <v>4500</v>
      </c>
      <c r="V32" s="79">
        <f t="shared" si="7"/>
        <v>6699.99999999997</v>
      </c>
      <c r="X32" t="s">
        <v>569</v>
      </c>
      <c r="Y32" s="70">
        <v>41729</v>
      </c>
      <c r="Z32" s="5">
        <v>222.8</v>
      </c>
      <c r="AA32">
        <f t="shared" si="2"/>
        <v>-5.1395657953034579E-2</v>
      </c>
      <c r="AB32">
        <f t="shared" si="8"/>
        <v>-2.420776479257547E-2</v>
      </c>
      <c r="AC32" s="6">
        <f t="shared" si="3"/>
        <v>76.801103067907619</v>
      </c>
    </row>
    <row r="33" spans="1:30" x14ac:dyDescent="0.25">
      <c r="A33" t="s">
        <v>440</v>
      </c>
      <c r="B33" s="70">
        <v>40237</v>
      </c>
      <c r="C33" s="48">
        <v>5147</v>
      </c>
      <c r="D33" t="s">
        <v>440</v>
      </c>
      <c r="E33" s="70">
        <v>40237</v>
      </c>
      <c r="F33" s="48">
        <v>14457</v>
      </c>
      <c r="G33" t="s">
        <v>440</v>
      </c>
      <c r="H33" s="70">
        <v>40237</v>
      </c>
      <c r="I33" s="5">
        <v>2203.8000000000002</v>
      </c>
      <c r="J33" t="s">
        <v>440</v>
      </c>
      <c r="K33" s="70">
        <v>40237</v>
      </c>
      <c r="L33" s="48">
        <v>39</v>
      </c>
      <c r="M33" t="s">
        <v>440</v>
      </c>
      <c r="N33" s="70">
        <v>40237</v>
      </c>
      <c r="O33" s="48">
        <v>0</v>
      </c>
      <c r="Q33" s="6">
        <f t="shared" si="4"/>
        <v>19604</v>
      </c>
      <c r="R33" s="6">
        <f t="shared" si="5"/>
        <v>0.33666598653337587</v>
      </c>
      <c r="S33" s="6">
        <f t="shared" si="0"/>
        <v>-27000</v>
      </c>
      <c r="T33" s="78">
        <f t="shared" si="6"/>
        <v>-29000</v>
      </c>
      <c r="U33" s="71">
        <f t="shared" si="1"/>
        <v>5100.0000000003638</v>
      </c>
      <c r="V33" s="79">
        <f t="shared" si="7"/>
        <v>6266.666666666727</v>
      </c>
      <c r="X33" t="s">
        <v>570</v>
      </c>
      <c r="Y33" s="70">
        <v>41820</v>
      </c>
      <c r="Z33" s="5">
        <v>227.6</v>
      </c>
      <c r="AA33">
        <f t="shared" si="2"/>
        <v>8.6175942549370887E-2</v>
      </c>
      <c r="AB33">
        <f t="shared" si="8"/>
        <v>-4.8538798998670751E-3</v>
      </c>
      <c r="AC33" s="6">
        <f t="shared" si="3"/>
        <v>78.455704929334701</v>
      </c>
    </row>
    <row r="34" spans="1:30" x14ac:dyDescent="0.25">
      <c r="A34" t="s">
        <v>441</v>
      </c>
      <c r="B34" s="70">
        <v>40268</v>
      </c>
      <c r="C34" s="48">
        <v>5140</v>
      </c>
      <c r="D34" t="s">
        <v>441</v>
      </c>
      <c r="E34" s="70">
        <v>40268</v>
      </c>
      <c r="F34" s="48">
        <v>14455</v>
      </c>
      <c r="G34" t="s">
        <v>441</v>
      </c>
      <c r="H34" s="70">
        <v>40268</v>
      </c>
      <c r="I34" s="5">
        <v>2258.5</v>
      </c>
      <c r="J34" t="s">
        <v>441</v>
      </c>
      <c r="K34" s="70">
        <v>40268</v>
      </c>
      <c r="L34" s="48">
        <v>87</v>
      </c>
      <c r="M34" t="s">
        <v>441</v>
      </c>
      <c r="N34" s="70">
        <v>40268</v>
      </c>
      <c r="O34" s="48">
        <v>0</v>
      </c>
      <c r="Q34" s="6">
        <f t="shared" si="4"/>
        <v>19595</v>
      </c>
      <c r="R34" s="6">
        <f t="shared" si="5"/>
        <v>0.38275070170961101</v>
      </c>
      <c r="S34" s="6">
        <f t="shared" si="0"/>
        <v>-9000</v>
      </c>
      <c r="T34" s="78">
        <f t="shared" si="6"/>
        <v>-18666.666666666668</v>
      </c>
      <c r="U34" s="71">
        <f t="shared" si="1"/>
        <v>6699.9999999998181</v>
      </c>
      <c r="V34" s="79">
        <f t="shared" si="7"/>
        <v>5433.333333333394</v>
      </c>
      <c r="X34" t="s">
        <v>571</v>
      </c>
      <c r="Y34" s="70">
        <v>41912</v>
      </c>
      <c r="Z34" s="5">
        <v>228.3</v>
      </c>
      <c r="AA34">
        <f t="shared" si="2"/>
        <v>1.2302284710018263E-2</v>
      </c>
      <c r="AB34">
        <f t="shared" si="8"/>
        <v>-1.7783087223625094E-3</v>
      </c>
      <c r="AC34" s="6">
        <f t="shared" si="3"/>
        <v>78.69700103412616</v>
      </c>
    </row>
    <row r="35" spans="1:30" x14ac:dyDescent="0.25">
      <c r="A35" t="s">
        <v>442</v>
      </c>
      <c r="B35" s="70">
        <v>40298</v>
      </c>
      <c r="C35" s="48">
        <v>5136</v>
      </c>
      <c r="D35" t="s">
        <v>442</v>
      </c>
      <c r="E35" s="70">
        <v>40298</v>
      </c>
      <c r="F35" s="48">
        <v>14449</v>
      </c>
      <c r="G35" t="s">
        <v>442</v>
      </c>
      <c r="H35" s="70">
        <v>40298</v>
      </c>
      <c r="I35" s="5">
        <v>2323.3000000000002</v>
      </c>
      <c r="J35" t="s">
        <v>442</v>
      </c>
      <c r="K35" s="70">
        <v>40298</v>
      </c>
      <c r="L35" s="48">
        <v>154</v>
      </c>
      <c r="M35" t="s">
        <v>442</v>
      </c>
      <c r="N35" s="70">
        <v>40298</v>
      </c>
      <c r="O35" s="48">
        <v>0</v>
      </c>
      <c r="Q35" s="6">
        <f t="shared" si="4"/>
        <v>19585</v>
      </c>
      <c r="R35" s="6">
        <f t="shared" si="5"/>
        <v>0.43400561654327419</v>
      </c>
      <c r="S35" s="6">
        <f t="shared" si="0"/>
        <v>-10000</v>
      </c>
      <c r="T35" s="78">
        <f t="shared" si="6"/>
        <v>-15333.333333333334</v>
      </c>
      <c r="U35" s="71">
        <f t="shared" si="1"/>
        <v>-2199.9999999998181</v>
      </c>
      <c r="V35" s="79">
        <f t="shared" si="7"/>
        <v>3200.0000000001214</v>
      </c>
      <c r="X35" t="s">
        <v>572</v>
      </c>
      <c r="Y35" s="70">
        <v>42004</v>
      </c>
      <c r="Z35" s="5">
        <v>229.9</v>
      </c>
      <c r="AA35">
        <f t="shared" si="2"/>
        <v>2.8033289531318673E-2</v>
      </c>
      <c r="AB35">
        <f t="shared" si="8"/>
        <v>1.8778964709418311E-2</v>
      </c>
      <c r="AC35" s="6">
        <f t="shared" si="3"/>
        <v>79.248534987935187</v>
      </c>
    </row>
    <row r="36" spans="1:30" x14ac:dyDescent="0.25">
      <c r="A36" t="s">
        <v>443</v>
      </c>
      <c r="B36" s="70">
        <v>40329</v>
      </c>
      <c r="C36" s="48">
        <v>5135</v>
      </c>
      <c r="D36" t="s">
        <v>443</v>
      </c>
      <c r="E36" s="70">
        <v>40329</v>
      </c>
      <c r="F36" s="48">
        <v>14445</v>
      </c>
      <c r="G36" t="s">
        <v>443</v>
      </c>
      <c r="H36" s="70">
        <v>40329</v>
      </c>
      <c r="I36" s="5">
        <v>2757.1</v>
      </c>
      <c r="J36" t="s">
        <v>443</v>
      </c>
      <c r="K36" s="70">
        <v>40329</v>
      </c>
      <c r="L36" s="48">
        <v>564</v>
      </c>
      <c r="M36" t="s">
        <v>443</v>
      </c>
      <c r="N36" s="70">
        <v>40329</v>
      </c>
      <c r="O36" s="48">
        <v>0</v>
      </c>
      <c r="Q36" s="6">
        <f t="shared" si="4"/>
        <v>19580</v>
      </c>
      <c r="R36" s="6">
        <f t="shared" si="5"/>
        <v>0.45965270684371262</v>
      </c>
      <c r="S36" s="6">
        <f t="shared" si="0"/>
        <v>-5000</v>
      </c>
      <c r="T36" s="78">
        <f t="shared" si="6"/>
        <v>-8000</v>
      </c>
      <c r="U36" s="71">
        <f t="shared" si="1"/>
        <v>23799.999999999727</v>
      </c>
      <c r="V36" s="79">
        <f t="shared" si="7"/>
        <v>9433.333333333243</v>
      </c>
      <c r="X36" t="s">
        <v>573</v>
      </c>
      <c r="Y36" s="70">
        <v>42094</v>
      </c>
      <c r="Z36" s="5">
        <v>228.4</v>
      </c>
      <c r="AA36">
        <f t="shared" si="2"/>
        <v>-2.609830361026555E-2</v>
      </c>
      <c r="AB36">
        <f t="shared" si="8"/>
        <v>2.5103303295110568E-2</v>
      </c>
      <c r="AC36" s="6">
        <f t="shared" si="3"/>
        <v>78.731471906239221</v>
      </c>
    </row>
    <row r="37" spans="1:30" x14ac:dyDescent="0.25">
      <c r="A37" t="s">
        <v>444</v>
      </c>
      <c r="B37" s="70">
        <v>40359</v>
      </c>
      <c r="C37" s="48">
        <v>5139</v>
      </c>
      <c r="D37" t="s">
        <v>444</v>
      </c>
      <c r="E37" s="70">
        <v>40359</v>
      </c>
      <c r="F37" s="48">
        <v>14408</v>
      </c>
      <c r="G37" t="s">
        <v>444</v>
      </c>
      <c r="H37" s="70">
        <v>40359</v>
      </c>
      <c r="I37" s="5">
        <v>2533.8000000000002</v>
      </c>
      <c r="J37" t="s">
        <v>444</v>
      </c>
      <c r="K37" s="70">
        <v>40359</v>
      </c>
      <c r="L37" s="48">
        <v>339</v>
      </c>
      <c r="M37" t="s">
        <v>444</v>
      </c>
      <c r="N37" s="70">
        <v>40359</v>
      </c>
      <c r="O37" s="48">
        <v>0</v>
      </c>
      <c r="Q37" s="6">
        <f t="shared" si="4"/>
        <v>19547</v>
      </c>
      <c r="R37" s="6">
        <f t="shared" si="5"/>
        <v>0.62925257072696184</v>
      </c>
      <c r="S37" s="6">
        <f t="shared" si="0"/>
        <v>-33000</v>
      </c>
      <c r="T37" s="78">
        <f t="shared" si="6"/>
        <v>-16000</v>
      </c>
      <c r="U37" s="71">
        <f t="shared" si="1"/>
        <v>1700.0000000002728</v>
      </c>
      <c r="V37" s="79">
        <f t="shared" si="7"/>
        <v>7766.666666666727</v>
      </c>
      <c r="X37" t="s">
        <v>574</v>
      </c>
      <c r="Y37" s="70">
        <v>42185</v>
      </c>
      <c r="Z37" s="5">
        <v>239.2</v>
      </c>
      <c r="AA37">
        <f t="shared" si="2"/>
        <v>0.18914185639229419</v>
      </c>
      <c r="AB37">
        <f t="shared" si="8"/>
        <v>5.0844781755841395E-2</v>
      </c>
      <c r="AC37" s="6">
        <f t="shared" si="3"/>
        <v>82.454326094450181</v>
      </c>
    </row>
    <row r="38" spans="1:30" x14ac:dyDescent="0.25">
      <c r="A38" t="s">
        <v>445</v>
      </c>
      <c r="B38" s="70">
        <v>40390</v>
      </c>
      <c r="C38" s="48">
        <v>5136</v>
      </c>
      <c r="D38" t="s">
        <v>445</v>
      </c>
      <c r="E38" s="70">
        <v>40390</v>
      </c>
      <c r="F38" s="48">
        <v>14382</v>
      </c>
      <c r="G38" t="s">
        <v>445</v>
      </c>
      <c r="H38" s="70">
        <v>40390</v>
      </c>
      <c r="I38" s="5">
        <v>2396.4</v>
      </c>
      <c r="J38" t="s">
        <v>445</v>
      </c>
      <c r="K38" s="70">
        <v>40390</v>
      </c>
      <c r="L38" s="48">
        <v>196</v>
      </c>
      <c r="M38" t="s">
        <v>445</v>
      </c>
      <c r="N38" s="70">
        <v>40390</v>
      </c>
      <c r="O38" s="48">
        <v>0</v>
      </c>
      <c r="Q38" s="6">
        <f t="shared" si="4"/>
        <v>19518</v>
      </c>
      <c r="R38" s="6">
        <f t="shared" si="5"/>
        <v>0.77876831642586808</v>
      </c>
      <c r="S38" s="6">
        <f t="shared" si="0"/>
        <v>-29000</v>
      </c>
      <c r="T38" s="78">
        <f t="shared" si="6"/>
        <v>-22333.333333333332</v>
      </c>
      <c r="U38" s="71">
        <f t="shared" si="1"/>
        <v>5599.9999999999091</v>
      </c>
      <c r="V38" s="79">
        <f t="shared" si="7"/>
        <v>10366.666666666637</v>
      </c>
      <c r="X38" t="s">
        <v>575</v>
      </c>
      <c r="Y38" s="70">
        <v>42277</v>
      </c>
      <c r="Z38" s="5">
        <v>239.8</v>
      </c>
      <c r="AA38">
        <f t="shared" si="2"/>
        <v>1.0033444816054171E-2</v>
      </c>
      <c r="AB38">
        <f t="shared" si="8"/>
        <v>5.0277571782350372E-2</v>
      </c>
      <c r="AC38" s="6">
        <f t="shared" si="3"/>
        <v>82.661151327128579</v>
      </c>
    </row>
    <row r="39" spans="1:30" x14ac:dyDescent="0.25">
      <c r="A39" t="s">
        <v>446</v>
      </c>
      <c r="B39" s="70">
        <v>40421</v>
      </c>
      <c r="C39" s="48">
        <v>5130</v>
      </c>
      <c r="D39" t="s">
        <v>446</v>
      </c>
      <c r="E39" s="70">
        <v>40421</v>
      </c>
      <c r="F39" s="48">
        <v>14345</v>
      </c>
      <c r="G39" t="s">
        <v>446</v>
      </c>
      <c r="H39" s="70">
        <v>40421</v>
      </c>
      <c r="I39" s="5">
        <v>2288.5</v>
      </c>
      <c r="J39" t="s">
        <v>446</v>
      </c>
      <c r="K39" s="70">
        <v>40421</v>
      </c>
      <c r="L39" s="48">
        <v>82</v>
      </c>
      <c r="M39" t="s">
        <v>446</v>
      </c>
      <c r="N39" s="70">
        <v>40421</v>
      </c>
      <c r="O39" s="48">
        <v>0</v>
      </c>
      <c r="Q39" s="6">
        <f t="shared" si="4"/>
        <v>19475</v>
      </c>
      <c r="R39" s="6">
        <f t="shared" si="5"/>
        <v>1.0012836970475121</v>
      </c>
      <c r="S39" s="6">
        <f t="shared" si="0"/>
        <v>-43000</v>
      </c>
      <c r="T39" s="78">
        <f t="shared" si="6"/>
        <v>-35000</v>
      </c>
      <c r="U39" s="71">
        <f t="shared" si="1"/>
        <v>6099.9999999999091</v>
      </c>
      <c r="V39" s="79">
        <f t="shared" si="7"/>
        <v>4466.666666666697</v>
      </c>
      <c r="X39" t="s">
        <v>576</v>
      </c>
      <c r="Y39" s="70">
        <v>42369</v>
      </c>
      <c r="Z39" s="5">
        <v>229.9</v>
      </c>
      <c r="AA39">
        <f t="shared" si="2"/>
        <v>-0.16513761467889898</v>
      </c>
      <c r="AB39">
        <f t="shared" si="8"/>
        <v>1.9848457297959587E-3</v>
      </c>
      <c r="AC39" s="6">
        <f t="shared" si="3"/>
        <v>79.248534987935187</v>
      </c>
      <c r="AD39" t="s">
        <v>610</v>
      </c>
    </row>
    <row r="40" spans="1:30" x14ac:dyDescent="0.25">
      <c r="A40" t="s">
        <v>447</v>
      </c>
      <c r="B40" s="70">
        <v>40451</v>
      </c>
      <c r="C40" s="48">
        <v>5122</v>
      </c>
      <c r="D40" t="s">
        <v>447</v>
      </c>
      <c r="E40" s="70">
        <v>40451</v>
      </c>
      <c r="F40" s="48">
        <v>14256</v>
      </c>
      <c r="G40" t="s">
        <v>447</v>
      </c>
      <c r="H40" s="70">
        <v>40451</v>
      </c>
      <c r="I40" s="5">
        <v>2214.4</v>
      </c>
      <c r="J40" t="s">
        <v>447</v>
      </c>
      <c r="K40" s="70">
        <v>40451</v>
      </c>
      <c r="L40" s="48">
        <v>6</v>
      </c>
      <c r="M40" t="s">
        <v>447</v>
      </c>
      <c r="N40" s="70">
        <v>40451</v>
      </c>
      <c r="O40" s="48">
        <v>0</v>
      </c>
      <c r="Q40" s="6">
        <f t="shared" si="4"/>
        <v>19378</v>
      </c>
      <c r="R40" s="6">
        <f t="shared" si="5"/>
        <v>1.5068634534007685</v>
      </c>
      <c r="S40" s="6">
        <f t="shared" si="0"/>
        <v>-97000</v>
      </c>
      <c r="T40" s="78">
        <f t="shared" si="6"/>
        <v>-56333.333333333336</v>
      </c>
      <c r="U40" s="71">
        <f t="shared" si="1"/>
        <v>1900.0000000000909</v>
      </c>
      <c r="V40" s="79">
        <f t="shared" si="7"/>
        <v>4533.333333333303</v>
      </c>
      <c r="X40" t="s">
        <v>577</v>
      </c>
      <c r="Y40" s="70">
        <v>42460</v>
      </c>
      <c r="Z40" s="5">
        <v>239.5</v>
      </c>
      <c r="AA40">
        <f t="shared" si="2"/>
        <v>0.16702914310569827</v>
      </c>
      <c r="AB40">
        <f t="shared" si="8"/>
        <v>5.0266707408786915E-2</v>
      </c>
      <c r="AC40" s="6">
        <f t="shared" si="3"/>
        <v>82.55773871078938</v>
      </c>
      <c r="AD40">
        <f>(Z40/Z36)-1</f>
        <v>4.8598949211908993E-2</v>
      </c>
    </row>
    <row r="41" spans="1:30" x14ac:dyDescent="0.25">
      <c r="A41" t="s">
        <v>448</v>
      </c>
      <c r="B41" s="70">
        <v>40482</v>
      </c>
      <c r="C41" s="48">
        <v>5139</v>
      </c>
      <c r="D41" t="s">
        <v>448</v>
      </c>
      <c r="E41" s="70">
        <v>40482</v>
      </c>
      <c r="F41" s="48">
        <v>14292</v>
      </c>
      <c r="G41" t="s">
        <v>448</v>
      </c>
      <c r="H41" s="70">
        <v>40482</v>
      </c>
      <c r="I41" s="5">
        <v>2214</v>
      </c>
      <c r="J41" t="s">
        <v>448</v>
      </c>
      <c r="K41" s="70">
        <v>40482</v>
      </c>
      <c r="L41" s="48">
        <v>1</v>
      </c>
      <c r="M41" t="s">
        <v>448</v>
      </c>
      <c r="N41" s="70">
        <v>40482</v>
      </c>
      <c r="O41" s="48">
        <v>0</v>
      </c>
      <c r="Q41" s="6">
        <f t="shared" si="4"/>
        <v>19431</v>
      </c>
      <c r="R41" s="6">
        <f t="shared" si="5"/>
        <v>1.2299933096598323</v>
      </c>
      <c r="S41" s="6">
        <f t="shared" ref="S41:S72" si="9">IF(B41&lt;&gt;"",((C41+F41)-(C40+F40))*1000,"")</f>
        <v>53000</v>
      </c>
      <c r="T41" s="78">
        <f t="shared" si="6"/>
        <v>-29000</v>
      </c>
      <c r="U41" s="71">
        <f t="shared" ref="U41:U72" si="10">IF(B41&lt;&gt;"",((I41-L41)-(I40-L40))*1000,"")</f>
        <v>4599.9999999999091</v>
      </c>
      <c r="V41" s="79">
        <f t="shared" si="7"/>
        <v>4199.99999999997</v>
      </c>
      <c r="X41" t="s">
        <v>578</v>
      </c>
      <c r="Y41" s="70">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449</v>
      </c>
      <c r="B42" s="70">
        <v>40512</v>
      </c>
      <c r="C42" s="48">
        <v>5139</v>
      </c>
      <c r="D42" t="s">
        <v>449</v>
      </c>
      <c r="E42" s="70">
        <v>40512</v>
      </c>
      <c r="F42" s="48">
        <v>14282</v>
      </c>
      <c r="G42" t="s">
        <v>449</v>
      </c>
      <c r="H42" s="70">
        <v>40512</v>
      </c>
      <c r="I42" s="5">
        <v>2215.5</v>
      </c>
      <c r="J42" t="s">
        <v>449</v>
      </c>
      <c r="K42" s="70">
        <v>40512</v>
      </c>
      <c r="L42" s="48">
        <v>0</v>
      </c>
      <c r="M42" t="s">
        <v>449</v>
      </c>
      <c r="N42" s="70">
        <v>40512</v>
      </c>
      <c r="O42" s="48">
        <v>0</v>
      </c>
      <c r="Q42" s="6">
        <f t="shared" si="4"/>
        <v>19421</v>
      </c>
      <c r="R42" s="6">
        <f t="shared" si="5"/>
        <v>1.2821172957108331</v>
      </c>
      <c r="S42" s="6">
        <f t="shared" si="9"/>
        <v>-10000</v>
      </c>
      <c r="T42" s="78">
        <f t="shared" si="6"/>
        <v>-18000</v>
      </c>
      <c r="U42" s="71">
        <f t="shared" si="10"/>
        <v>2500</v>
      </c>
      <c r="V42" s="79">
        <f t="shared" si="7"/>
        <v>3000</v>
      </c>
      <c r="X42" t="s">
        <v>579</v>
      </c>
      <c r="Y42" s="70">
        <v>42643</v>
      </c>
      <c r="Z42" s="5">
        <v>222.2</v>
      </c>
      <c r="AA42">
        <f t="shared" si="2"/>
        <v>-0.12554489973844829</v>
      </c>
      <c r="AB42">
        <f t="shared" si="8"/>
        <v>-7.3084532807035418E-2</v>
      </c>
      <c r="AC42" s="6">
        <f t="shared" si="3"/>
        <v>76.594277835229221</v>
      </c>
      <c r="AD42">
        <f t="shared" si="11"/>
        <v>-7.3394495412844152E-2</v>
      </c>
    </row>
    <row r="43" spans="1:30" x14ac:dyDescent="0.25">
      <c r="A43" t="s">
        <v>450</v>
      </c>
      <c r="B43" s="70">
        <v>40543</v>
      </c>
      <c r="C43" s="48">
        <v>5133</v>
      </c>
      <c r="D43" t="s">
        <v>450</v>
      </c>
      <c r="E43" s="70">
        <v>40543</v>
      </c>
      <c r="F43" s="48">
        <v>14263</v>
      </c>
      <c r="G43" t="s">
        <v>450</v>
      </c>
      <c r="H43" s="70">
        <v>40543</v>
      </c>
      <c r="I43" s="5">
        <v>2221</v>
      </c>
      <c r="J43" t="s">
        <v>450</v>
      </c>
      <c r="K43" s="70">
        <v>40543</v>
      </c>
      <c r="L43" s="48">
        <v>0</v>
      </c>
      <c r="M43" t="s">
        <v>450</v>
      </c>
      <c r="N43" s="70">
        <v>40543</v>
      </c>
      <c r="O43" s="48">
        <v>0</v>
      </c>
      <c r="Q43" s="6">
        <f t="shared" si="4"/>
        <v>19396</v>
      </c>
      <c r="R43" s="6">
        <f t="shared" si="5"/>
        <v>1.4126624046194962</v>
      </c>
      <c r="S43" s="6">
        <f t="shared" si="9"/>
        <v>-25000</v>
      </c>
      <c r="T43" s="78">
        <f t="shared" ref="T43:T74" si="12">IF(B43&lt;&gt;"",AVERAGE(S41:S43),"")</f>
        <v>6000</v>
      </c>
      <c r="U43" s="71">
        <f t="shared" si="10"/>
        <v>5500</v>
      </c>
      <c r="V43" s="79">
        <f t="shared" ref="V43:V74" si="13">IF(B43&lt;&gt;"",AVERAGE(U41:U43),"")</f>
        <v>4199.99999999997</v>
      </c>
      <c r="X43" t="s">
        <v>580</v>
      </c>
      <c r="Y43" s="70">
        <v>42735</v>
      </c>
      <c r="Z43" s="5">
        <v>224.7</v>
      </c>
      <c r="AA43">
        <f t="shared" si="2"/>
        <v>4.5004500450045448E-2</v>
      </c>
      <c r="AB43">
        <f t="shared" si="8"/>
        <v>-2.0549004024799311E-2</v>
      </c>
      <c r="AC43" s="6">
        <f t="shared" si="3"/>
        <v>77.456049638055831</v>
      </c>
      <c r="AD43">
        <f t="shared" si="11"/>
        <v>-2.2618529795563336E-2</v>
      </c>
    </row>
    <row r="44" spans="1:30" x14ac:dyDescent="0.25">
      <c r="A44" t="s">
        <v>451</v>
      </c>
      <c r="B44" s="70">
        <v>40574</v>
      </c>
      <c r="C44" s="48">
        <v>5138</v>
      </c>
      <c r="D44" t="s">
        <v>451</v>
      </c>
      <c r="E44" s="70">
        <v>40574</v>
      </c>
      <c r="F44" s="48">
        <v>14246</v>
      </c>
      <c r="G44" t="s">
        <v>451</v>
      </c>
      <c r="H44" s="70">
        <v>40574</v>
      </c>
      <c r="I44" s="5">
        <v>2229.1</v>
      </c>
      <c r="J44" t="s">
        <v>451</v>
      </c>
      <c r="K44" s="70">
        <v>40574</v>
      </c>
      <c r="L44" s="48">
        <v>1</v>
      </c>
      <c r="M44" t="s">
        <v>451</v>
      </c>
      <c r="N44" s="70">
        <v>40574</v>
      </c>
      <c r="O44" s="48">
        <v>0</v>
      </c>
      <c r="Q44" s="6">
        <f t="shared" si="4"/>
        <v>19384</v>
      </c>
      <c r="R44" s="6">
        <f t="shared" si="5"/>
        <v>1.4754436648782416</v>
      </c>
      <c r="S44" s="6">
        <f t="shared" si="9"/>
        <v>-12000</v>
      </c>
      <c r="T44" s="78">
        <f t="shared" si="12"/>
        <v>-15666.666666666666</v>
      </c>
      <c r="U44" s="71">
        <f t="shared" si="10"/>
        <v>7099.9999999999091</v>
      </c>
      <c r="V44" s="79">
        <f t="shared" si="13"/>
        <v>5033.333333333303</v>
      </c>
      <c r="X44" t="s">
        <v>581</v>
      </c>
      <c r="Y44" s="70">
        <v>42825</v>
      </c>
      <c r="Z44" s="5">
        <v>223.4</v>
      </c>
      <c r="AA44">
        <f t="shared" si="2"/>
        <v>-2.3141967067200397E-2</v>
      </c>
      <c r="AB44">
        <f t="shared" si="8"/>
        <v>-6.8091781568023979E-2</v>
      </c>
      <c r="AC44" s="6">
        <f t="shared" si="3"/>
        <v>77.007928300586002</v>
      </c>
      <c r="AD44">
        <f t="shared" si="11"/>
        <v>-6.7223382045929037E-2</v>
      </c>
    </row>
    <row r="45" spans="1:30" x14ac:dyDescent="0.25">
      <c r="A45" t="s">
        <v>452</v>
      </c>
      <c r="B45" s="70">
        <v>40602</v>
      </c>
      <c r="C45" s="48">
        <v>5106</v>
      </c>
      <c r="D45" t="s">
        <v>452</v>
      </c>
      <c r="E45" s="70">
        <v>40602</v>
      </c>
      <c r="F45" s="48">
        <v>14233</v>
      </c>
      <c r="G45" t="s">
        <v>452</v>
      </c>
      <c r="H45" s="70">
        <v>40602</v>
      </c>
      <c r="I45" s="5">
        <v>2232.6999999999998</v>
      </c>
      <c r="J45" t="s">
        <v>452</v>
      </c>
      <c r="K45" s="70">
        <v>40602</v>
      </c>
      <c r="L45" s="48">
        <v>3</v>
      </c>
      <c r="M45" t="s">
        <v>452</v>
      </c>
      <c r="N45" s="70">
        <v>40602</v>
      </c>
      <c r="O45" s="48">
        <v>0</v>
      </c>
      <c r="Q45" s="6">
        <f t="shared" si="4"/>
        <v>19339</v>
      </c>
      <c r="R45" s="6">
        <f t="shared" si="5"/>
        <v>1.7115672992398743</v>
      </c>
      <c r="S45" s="6">
        <f t="shared" si="9"/>
        <v>-45000</v>
      </c>
      <c r="T45" s="78">
        <f t="shared" si="12"/>
        <v>-27333.333333333332</v>
      </c>
      <c r="U45" s="71">
        <f t="shared" si="10"/>
        <v>1599.9999999999091</v>
      </c>
      <c r="V45" s="79">
        <f t="shared" si="13"/>
        <v>4733.333333333273</v>
      </c>
      <c r="X45" t="s">
        <v>583</v>
      </c>
      <c r="Y45" s="70">
        <v>42916</v>
      </c>
      <c r="Z45" s="5">
        <v>212.8</v>
      </c>
      <c r="AA45">
        <f t="shared" si="2"/>
        <v>-0.18979409131602498</v>
      </c>
      <c r="AB45">
        <f t="shared" si="8"/>
        <v>-7.3369114417907055E-2</v>
      </c>
      <c r="AC45" s="6">
        <f t="shared" si="3"/>
        <v>73.35401585660118</v>
      </c>
      <c r="AD45">
        <f t="shared" si="11"/>
        <v>-7.2362685265911053E-2</v>
      </c>
    </row>
    <row r="46" spans="1:30" x14ac:dyDescent="0.25">
      <c r="A46" t="s">
        <v>453</v>
      </c>
      <c r="B46" s="70">
        <v>40633</v>
      </c>
      <c r="C46" s="48">
        <v>5096</v>
      </c>
      <c r="D46" t="s">
        <v>453</v>
      </c>
      <c r="E46" s="70">
        <v>40633</v>
      </c>
      <c r="F46" s="48">
        <v>14219</v>
      </c>
      <c r="G46" t="s">
        <v>453</v>
      </c>
      <c r="H46" s="70">
        <v>40633</v>
      </c>
      <c r="I46" s="5">
        <v>2236.8000000000002</v>
      </c>
      <c r="J46" t="s">
        <v>453</v>
      </c>
      <c r="K46" s="70">
        <v>40633</v>
      </c>
      <c r="L46" s="48">
        <v>3</v>
      </c>
      <c r="M46" t="s">
        <v>453</v>
      </c>
      <c r="N46" s="70">
        <v>40633</v>
      </c>
      <c r="O46" s="48">
        <v>0</v>
      </c>
      <c r="Q46" s="6">
        <f t="shared" si="4"/>
        <v>19315</v>
      </c>
      <c r="R46" s="6">
        <f t="shared" si="5"/>
        <v>1.8379497799637647</v>
      </c>
      <c r="S46" s="6">
        <f t="shared" si="9"/>
        <v>-24000</v>
      </c>
      <c r="T46" s="78">
        <f t="shared" si="12"/>
        <v>-27000</v>
      </c>
      <c r="U46" s="71">
        <f t="shared" si="10"/>
        <v>4100.0000000003638</v>
      </c>
      <c r="V46" s="79">
        <f t="shared" si="13"/>
        <v>4266.666666666727</v>
      </c>
      <c r="X46" t="s">
        <v>588</v>
      </c>
      <c r="Y46" s="70">
        <v>43008</v>
      </c>
      <c r="Z46" s="5">
        <v>210.5</v>
      </c>
      <c r="AA46">
        <f t="shared" si="2"/>
        <v>-4.3233082706767068E-2</v>
      </c>
      <c r="AB46">
        <f t="shared" si="8"/>
        <v>-5.279116015998675E-2</v>
      </c>
      <c r="AC46" s="6">
        <f t="shared" si="3"/>
        <v>72.561185798000679</v>
      </c>
      <c r="AD46">
        <f t="shared" si="11"/>
        <v>-5.2655265526552641E-2</v>
      </c>
    </row>
    <row r="47" spans="1:30" x14ac:dyDescent="0.25">
      <c r="A47" t="s">
        <v>454</v>
      </c>
      <c r="B47" s="70">
        <v>40663</v>
      </c>
      <c r="C47" s="48">
        <v>5091</v>
      </c>
      <c r="D47" t="s">
        <v>454</v>
      </c>
      <c r="E47" s="70">
        <v>40663</v>
      </c>
      <c r="F47" s="48">
        <v>14223</v>
      </c>
      <c r="G47" t="s">
        <v>454</v>
      </c>
      <c r="H47" s="70">
        <v>40663</v>
      </c>
      <c r="I47" s="5">
        <v>2233.9</v>
      </c>
      <c r="J47" t="s">
        <v>454</v>
      </c>
      <c r="K47" s="70">
        <v>40663</v>
      </c>
      <c r="L47" s="48">
        <v>0</v>
      </c>
      <c r="M47" t="s">
        <v>454</v>
      </c>
      <c r="N47" s="70">
        <v>40663</v>
      </c>
      <c r="O47" s="48">
        <v>0</v>
      </c>
      <c r="Q47" s="6">
        <f t="shared" si="4"/>
        <v>19314</v>
      </c>
      <c r="R47" s="6">
        <f t="shared" si="5"/>
        <v>1.8432225328777037</v>
      </c>
      <c r="S47" s="6">
        <f t="shared" si="9"/>
        <v>-1000</v>
      </c>
      <c r="T47" s="78">
        <f t="shared" si="12"/>
        <v>-23333.333333333332</v>
      </c>
      <c r="U47" s="71">
        <f t="shared" si="10"/>
        <v>99.999999999909051</v>
      </c>
      <c r="V47" s="79">
        <f t="shared" si="13"/>
        <v>1933.333333333394</v>
      </c>
      <c r="X47" t="s">
        <v>594</v>
      </c>
      <c r="Y47" s="70">
        <v>43100</v>
      </c>
      <c r="Z47" s="5">
        <v>220.5</v>
      </c>
      <c r="AA47">
        <f t="shared" si="2"/>
        <v>0.19002375296912088</v>
      </c>
      <c r="AB47">
        <f t="shared" si="8"/>
        <v>-1.6536347030217891E-2</v>
      </c>
      <c r="AC47" s="6">
        <f t="shared" si="3"/>
        <v>76.008273009307132</v>
      </c>
      <c r="AD47">
        <f t="shared" si="11"/>
        <v>-1.8691588785046731E-2</v>
      </c>
    </row>
    <row r="48" spans="1:30" x14ac:dyDescent="0.25">
      <c r="A48" t="s">
        <v>455</v>
      </c>
      <c r="B48" s="70">
        <v>40694</v>
      </c>
      <c r="C48" s="48">
        <v>5083</v>
      </c>
      <c r="D48" t="s">
        <v>455</v>
      </c>
      <c r="E48" s="70">
        <v>40694</v>
      </c>
      <c r="F48" s="48">
        <v>14175</v>
      </c>
      <c r="G48" t="s">
        <v>455</v>
      </c>
      <c r="H48" s="70">
        <v>40694</v>
      </c>
      <c r="I48" s="5">
        <v>2235.1</v>
      </c>
      <c r="J48" t="s">
        <v>455</v>
      </c>
      <c r="K48" s="70">
        <v>40694</v>
      </c>
      <c r="L48" s="48">
        <v>0</v>
      </c>
      <c r="M48" t="s">
        <v>455</v>
      </c>
      <c r="N48" s="70">
        <v>40694</v>
      </c>
      <c r="O48" s="48">
        <v>0</v>
      </c>
      <c r="Q48" s="6">
        <f t="shared" si="4"/>
        <v>19258</v>
      </c>
      <c r="R48" s="6">
        <f t="shared" si="5"/>
        <v>2.1393706511579751</v>
      </c>
      <c r="S48" s="6">
        <f t="shared" si="9"/>
        <v>-56000</v>
      </c>
      <c r="T48" s="78">
        <f t="shared" si="12"/>
        <v>-27000</v>
      </c>
      <c r="U48" s="71">
        <f t="shared" si="10"/>
        <v>1199.9999999998181</v>
      </c>
      <c r="V48" s="79">
        <f t="shared" si="13"/>
        <v>1800.0000000000302</v>
      </c>
      <c r="X48" t="s">
        <v>604</v>
      </c>
      <c r="Y48" s="70">
        <v>43190</v>
      </c>
      <c r="Z48" s="5">
        <v>218.9</v>
      </c>
      <c r="AA48">
        <f t="shared" si="2"/>
        <v>-2.9024943310657303E-2</v>
      </c>
      <c r="AB48">
        <f t="shared" si="8"/>
        <v>-1.8007091091082117E-2</v>
      </c>
      <c r="AC48" s="6">
        <f t="shared" si="3"/>
        <v>75.456739055498105</v>
      </c>
      <c r="AD48">
        <f t="shared" si="11"/>
        <v>-2.0143240823634723E-2</v>
      </c>
    </row>
    <row r="49" spans="1:30" x14ac:dyDescent="0.25">
      <c r="A49" t="s">
        <v>456</v>
      </c>
      <c r="B49" s="70">
        <v>40724</v>
      </c>
      <c r="C49" s="48">
        <v>5079</v>
      </c>
      <c r="D49" t="s">
        <v>456</v>
      </c>
      <c r="E49" s="70">
        <v>40724</v>
      </c>
      <c r="F49" s="48">
        <v>14225</v>
      </c>
      <c r="G49" t="s">
        <v>456</v>
      </c>
      <c r="H49" s="70">
        <v>40724</v>
      </c>
      <c r="I49" s="5">
        <v>2229</v>
      </c>
      <c r="J49" t="s">
        <v>456</v>
      </c>
      <c r="K49" s="70">
        <v>40724</v>
      </c>
      <c r="L49" s="48">
        <v>0</v>
      </c>
      <c r="M49" t="s">
        <v>456</v>
      </c>
      <c r="N49" s="70">
        <v>40724</v>
      </c>
      <c r="O49" s="48">
        <v>0</v>
      </c>
      <c r="Q49" s="6">
        <f t="shared" si="4"/>
        <v>19304</v>
      </c>
      <c r="R49" s="6">
        <f t="shared" si="5"/>
        <v>1.8959801077496934</v>
      </c>
      <c r="S49" s="6">
        <f t="shared" si="9"/>
        <v>46000</v>
      </c>
      <c r="T49" s="78">
        <f t="shared" si="12"/>
        <v>-3666.6666666666665</v>
      </c>
      <c r="U49" s="71">
        <f t="shared" si="10"/>
        <v>-6099.9999999999091</v>
      </c>
      <c r="V49" s="79">
        <f t="shared" si="13"/>
        <v>-1600.0000000000607</v>
      </c>
      <c r="AD49">
        <f>AVERAGE(AD40:AD48)</f>
        <v>-3.5495570901013823E-2</v>
      </c>
    </row>
    <row r="50" spans="1:30" x14ac:dyDescent="0.25">
      <c r="A50" t="s">
        <v>457</v>
      </c>
      <c r="B50" s="70">
        <v>40755</v>
      </c>
      <c r="C50" s="48">
        <v>5058</v>
      </c>
      <c r="D50" t="s">
        <v>457</v>
      </c>
      <c r="E50" s="70">
        <v>40755</v>
      </c>
      <c r="F50" s="48">
        <v>14129</v>
      </c>
      <c r="G50" t="s">
        <v>457</v>
      </c>
      <c r="H50" s="70">
        <v>40755</v>
      </c>
      <c r="I50" s="5">
        <v>2226.3000000000002</v>
      </c>
      <c r="J50" t="s">
        <v>457</v>
      </c>
      <c r="K50" s="70">
        <v>40755</v>
      </c>
      <c r="L50" s="48">
        <v>0</v>
      </c>
      <c r="M50" t="s">
        <v>457</v>
      </c>
      <c r="N50" s="70">
        <v>40755</v>
      </c>
      <c r="O50" s="48">
        <v>0</v>
      </c>
      <c r="Q50" s="6">
        <f t="shared" si="4"/>
        <v>19187</v>
      </c>
      <c r="R50" s="6">
        <f t="shared" si="5"/>
        <v>2.5173294418095509</v>
      </c>
      <c r="S50" s="6">
        <f t="shared" si="9"/>
        <v>-117000</v>
      </c>
      <c r="T50" s="78">
        <f t="shared" si="12"/>
        <v>-42333.333333333336</v>
      </c>
      <c r="U50" s="71">
        <f t="shared" si="10"/>
        <v>-2699.9999999998181</v>
      </c>
      <c r="V50" s="79">
        <f t="shared" si="13"/>
        <v>-2533.333333333303</v>
      </c>
    </row>
    <row r="51" spans="1:30" x14ac:dyDescent="0.25">
      <c r="A51" t="s">
        <v>458</v>
      </c>
      <c r="B51" s="70">
        <v>40786</v>
      </c>
      <c r="C51" s="48">
        <v>5079</v>
      </c>
      <c r="D51" t="s">
        <v>458</v>
      </c>
      <c r="E51" s="70">
        <v>40786</v>
      </c>
      <c r="F51" s="48">
        <v>14088</v>
      </c>
      <c r="G51" t="s">
        <v>458</v>
      </c>
      <c r="H51" s="70">
        <v>40786</v>
      </c>
      <c r="I51" s="5">
        <v>2222.8000000000002</v>
      </c>
      <c r="J51" t="s">
        <v>458</v>
      </c>
      <c r="K51" s="70">
        <v>40786</v>
      </c>
      <c r="L51" s="48">
        <v>0</v>
      </c>
      <c r="M51" t="s">
        <v>458</v>
      </c>
      <c r="N51" s="70">
        <v>40786</v>
      </c>
      <c r="O51" s="48">
        <v>0</v>
      </c>
      <c r="Q51" s="6">
        <f t="shared" si="4"/>
        <v>19167</v>
      </c>
      <c r="R51" s="6">
        <f t="shared" si="5"/>
        <v>2.6243021860489364</v>
      </c>
      <c r="S51" s="6">
        <f t="shared" si="9"/>
        <v>-20000</v>
      </c>
      <c r="T51" s="78">
        <f t="shared" si="12"/>
        <v>-30333.333333333332</v>
      </c>
      <c r="U51" s="71">
        <f t="shared" si="10"/>
        <v>-3500</v>
      </c>
      <c r="V51" s="79">
        <f t="shared" si="13"/>
        <v>-4099.9999999999091</v>
      </c>
    </row>
    <row r="52" spans="1:30" x14ac:dyDescent="0.25">
      <c r="A52" t="s">
        <v>459</v>
      </c>
      <c r="B52" s="70">
        <v>40816</v>
      </c>
      <c r="C52" s="48">
        <v>5072</v>
      </c>
      <c r="D52" t="s">
        <v>459</v>
      </c>
      <c r="E52" s="70">
        <v>40816</v>
      </c>
      <c r="F52" s="48">
        <v>14065</v>
      </c>
      <c r="G52" t="s">
        <v>459</v>
      </c>
      <c r="H52" s="70">
        <v>40816</v>
      </c>
      <c r="I52" s="5">
        <v>2223.9</v>
      </c>
      <c r="J52" t="s">
        <v>459</v>
      </c>
      <c r="K52" s="70">
        <v>40816</v>
      </c>
      <c r="L52" s="48">
        <v>0</v>
      </c>
      <c r="M52" t="s">
        <v>459</v>
      </c>
      <c r="N52" s="70">
        <v>40816</v>
      </c>
      <c r="O52" s="48">
        <v>0</v>
      </c>
      <c r="Q52" s="6">
        <f t="shared" si="4"/>
        <v>19137</v>
      </c>
      <c r="R52" s="6">
        <f t="shared" si="5"/>
        <v>2.7851805403145846</v>
      </c>
      <c r="S52" s="6">
        <f t="shared" si="9"/>
        <v>-30000</v>
      </c>
      <c r="T52" s="78">
        <f t="shared" si="12"/>
        <v>-55666.666666666664</v>
      </c>
      <c r="U52" s="71">
        <f t="shared" si="10"/>
        <v>1099.9999999999091</v>
      </c>
      <c r="V52" s="79">
        <f t="shared" si="13"/>
        <v>-1699.9999999999698</v>
      </c>
    </row>
    <row r="53" spans="1:30" x14ac:dyDescent="0.25">
      <c r="A53" t="s">
        <v>460</v>
      </c>
      <c r="B53" s="70">
        <v>40847</v>
      </c>
      <c r="C53" s="48">
        <v>5056</v>
      </c>
      <c r="D53" t="s">
        <v>460</v>
      </c>
      <c r="E53" s="70">
        <v>40847</v>
      </c>
      <c r="F53" s="48">
        <v>14092</v>
      </c>
      <c r="G53" t="s">
        <v>460</v>
      </c>
      <c r="H53" s="70">
        <v>40847</v>
      </c>
      <c r="I53" s="5">
        <v>2223.6999999999998</v>
      </c>
      <c r="J53" t="s">
        <v>460</v>
      </c>
      <c r="K53" s="70">
        <v>40847</v>
      </c>
      <c r="L53" s="48">
        <v>0</v>
      </c>
      <c r="M53" t="s">
        <v>460</v>
      </c>
      <c r="N53" s="70">
        <v>40847</v>
      </c>
      <c r="O53" s="48">
        <v>0</v>
      </c>
      <c r="Q53" s="6">
        <f t="shared" si="4"/>
        <v>19148</v>
      </c>
      <c r="R53" s="6">
        <f t="shared" si="5"/>
        <v>2.7261332776269001</v>
      </c>
      <c r="S53" s="6">
        <f t="shared" si="9"/>
        <v>11000</v>
      </c>
      <c r="T53" s="78">
        <f t="shared" si="12"/>
        <v>-13000</v>
      </c>
      <c r="U53" s="71">
        <f t="shared" si="10"/>
        <v>-200.00000000027285</v>
      </c>
      <c r="V53" s="79">
        <f t="shared" si="13"/>
        <v>-866.66666666678793</v>
      </c>
    </row>
    <row r="54" spans="1:30" x14ac:dyDescent="0.25">
      <c r="A54" t="s">
        <v>461</v>
      </c>
      <c r="B54" s="70">
        <v>40877</v>
      </c>
      <c r="C54" s="48">
        <v>5050</v>
      </c>
      <c r="D54" t="s">
        <v>461</v>
      </c>
      <c r="E54" s="70">
        <v>40877</v>
      </c>
      <c r="F54" s="48">
        <v>14079</v>
      </c>
      <c r="G54" t="s">
        <v>461</v>
      </c>
      <c r="H54" s="70">
        <v>40877</v>
      </c>
      <c r="I54" s="5">
        <v>2220.9</v>
      </c>
      <c r="J54" t="s">
        <v>461</v>
      </c>
      <c r="K54" s="70">
        <v>40877</v>
      </c>
      <c r="L54" s="48">
        <v>0</v>
      </c>
      <c r="M54" t="s">
        <v>461</v>
      </c>
      <c r="N54" s="70">
        <v>40877</v>
      </c>
      <c r="O54" s="48">
        <v>0</v>
      </c>
      <c r="Q54" s="6">
        <f t="shared" si="4"/>
        <v>19129</v>
      </c>
      <c r="R54" s="6">
        <f t="shared" si="5"/>
        <v>2.8281666579538864</v>
      </c>
      <c r="S54" s="6">
        <f t="shared" si="9"/>
        <v>-19000</v>
      </c>
      <c r="T54" s="78">
        <f t="shared" si="12"/>
        <v>-12666.666666666666</v>
      </c>
      <c r="U54" s="71">
        <f t="shared" si="10"/>
        <v>-2799.9999999997272</v>
      </c>
      <c r="V54" s="79">
        <f t="shared" si="13"/>
        <v>-633.33333333336361</v>
      </c>
    </row>
    <row r="55" spans="1:30" x14ac:dyDescent="0.25">
      <c r="A55" t="s">
        <v>462</v>
      </c>
      <c r="B55" s="70">
        <v>40908</v>
      </c>
      <c r="C55" s="48">
        <v>5047</v>
      </c>
      <c r="D55" t="s">
        <v>462</v>
      </c>
      <c r="E55" s="70">
        <v>40908</v>
      </c>
      <c r="F55" s="48">
        <v>14071</v>
      </c>
      <c r="G55" t="s">
        <v>462</v>
      </c>
      <c r="H55" s="70">
        <v>40908</v>
      </c>
      <c r="I55" s="5">
        <v>2218</v>
      </c>
      <c r="J55" t="s">
        <v>462</v>
      </c>
      <c r="K55" s="70">
        <v>40908</v>
      </c>
      <c r="L55" s="48">
        <v>0</v>
      </c>
      <c r="M55" t="s">
        <v>462</v>
      </c>
      <c r="N55" s="70">
        <v>40908</v>
      </c>
      <c r="O55" s="48">
        <v>0</v>
      </c>
      <c r="Q55" s="6">
        <f t="shared" si="4"/>
        <v>19118</v>
      </c>
      <c r="R55" s="6">
        <f t="shared" si="5"/>
        <v>2.8873313108065588</v>
      </c>
      <c r="S55" s="6">
        <f t="shared" si="9"/>
        <v>-11000</v>
      </c>
      <c r="T55" s="78">
        <f t="shared" si="12"/>
        <v>-6333.333333333333</v>
      </c>
      <c r="U55" s="71">
        <f t="shared" si="10"/>
        <v>-2900.0000000000909</v>
      </c>
      <c r="V55" s="79">
        <f t="shared" si="13"/>
        <v>-1966.666666666697</v>
      </c>
    </row>
    <row r="56" spans="1:30" x14ac:dyDescent="0.25">
      <c r="A56" t="s">
        <v>463</v>
      </c>
      <c r="B56" s="70">
        <v>40939</v>
      </c>
      <c r="C56" s="48">
        <v>5045</v>
      </c>
      <c r="D56" t="s">
        <v>463</v>
      </c>
      <c r="E56" s="70">
        <v>40939</v>
      </c>
      <c r="F56" s="48">
        <v>14068</v>
      </c>
      <c r="G56" t="s">
        <v>463</v>
      </c>
      <c r="H56" s="70">
        <v>40939</v>
      </c>
      <c r="I56" s="5">
        <v>2212.8000000000002</v>
      </c>
      <c r="J56" t="s">
        <v>463</v>
      </c>
      <c r="K56" s="70">
        <v>40939</v>
      </c>
      <c r="L56" s="48">
        <v>0</v>
      </c>
      <c r="M56" t="s">
        <v>463</v>
      </c>
      <c r="N56" s="70">
        <v>40939</v>
      </c>
      <c r="O56" s="48">
        <v>0</v>
      </c>
      <c r="Q56" s="6">
        <f t="shared" si="4"/>
        <v>19113</v>
      </c>
      <c r="R56" s="6">
        <f t="shared" si="5"/>
        <v>2.9142468476952814</v>
      </c>
      <c r="S56" s="6">
        <f t="shared" si="9"/>
        <v>-5000</v>
      </c>
      <c r="T56" s="78">
        <f t="shared" si="12"/>
        <v>-11666.666666666666</v>
      </c>
      <c r="U56" s="71">
        <f t="shared" si="10"/>
        <v>-5199.9999999998181</v>
      </c>
      <c r="V56" s="79">
        <f t="shared" si="13"/>
        <v>-3633.3333333332121</v>
      </c>
    </row>
    <row r="57" spans="1:30" x14ac:dyDescent="0.25">
      <c r="A57" t="s">
        <v>464</v>
      </c>
      <c r="B57" s="70">
        <v>40968</v>
      </c>
      <c r="C57" s="48">
        <v>5048</v>
      </c>
      <c r="D57" t="s">
        <v>464</v>
      </c>
      <c r="E57" s="70">
        <v>40968</v>
      </c>
      <c r="F57" s="48">
        <v>14071</v>
      </c>
      <c r="G57" t="s">
        <v>464</v>
      </c>
      <c r="H57" s="70">
        <v>40968</v>
      </c>
      <c r="I57" s="5">
        <v>2210.8000000000002</v>
      </c>
      <c r="J57" t="s">
        <v>464</v>
      </c>
      <c r="K57" s="70">
        <v>40968</v>
      </c>
      <c r="L57" s="48">
        <v>0</v>
      </c>
      <c r="M57" t="s">
        <v>464</v>
      </c>
      <c r="N57" s="70">
        <v>40968</v>
      </c>
      <c r="O57" s="48">
        <v>0</v>
      </c>
      <c r="Q57" s="6">
        <f t="shared" si="4"/>
        <v>19119</v>
      </c>
      <c r="R57" s="6">
        <f t="shared" si="5"/>
        <v>2.8819498927768166</v>
      </c>
      <c r="S57" s="6">
        <f t="shared" si="9"/>
        <v>6000</v>
      </c>
      <c r="T57" s="78">
        <f t="shared" si="12"/>
        <v>-3333.3333333333335</v>
      </c>
      <c r="U57" s="71">
        <f t="shared" si="10"/>
        <v>-2000</v>
      </c>
      <c r="V57" s="79">
        <f t="shared" si="13"/>
        <v>-3366.6666666666365</v>
      </c>
    </row>
    <row r="58" spans="1:30" x14ac:dyDescent="0.25">
      <c r="A58" t="s">
        <v>465</v>
      </c>
      <c r="B58" s="70">
        <v>40999</v>
      </c>
      <c r="C58" s="48">
        <v>5051</v>
      </c>
      <c r="D58" t="s">
        <v>465</v>
      </c>
      <c r="E58" s="70">
        <v>40999</v>
      </c>
      <c r="F58" s="48">
        <v>14064</v>
      </c>
      <c r="G58" t="s">
        <v>465</v>
      </c>
      <c r="H58" s="70">
        <v>40999</v>
      </c>
      <c r="I58" s="5">
        <v>2211.8000000000002</v>
      </c>
      <c r="J58" t="s">
        <v>465</v>
      </c>
      <c r="K58" s="70">
        <v>40999</v>
      </c>
      <c r="L58" s="48">
        <v>0</v>
      </c>
      <c r="M58" t="s">
        <v>465</v>
      </c>
      <c r="N58" s="70">
        <v>40999</v>
      </c>
      <c r="O58" s="48">
        <v>0</v>
      </c>
      <c r="Q58" s="6">
        <f t="shared" si="4"/>
        <v>19115</v>
      </c>
      <c r="R58" s="6">
        <f t="shared" si="5"/>
        <v>2.9034789432382979</v>
      </c>
      <c r="S58" s="6">
        <f t="shared" si="9"/>
        <v>-4000</v>
      </c>
      <c r="T58" s="78">
        <f t="shared" si="12"/>
        <v>-1000</v>
      </c>
      <c r="U58" s="71">
        <f t="shared" si="10"/>
        <v>1000</v>
      </c>
      <c r="V58" s="79">
        <f t="shared" si="13"/>
        <v>-2066.666666666606</v>
      </c>
    </row>
    <row r="59" spans="1:30" x14ac:dyDescent="0.25">
      <c r="A59" t="s">
        <v>466</v>
      </c>
      <c r="B59" s="70">
        <v>41029</v>
      </c>
      <c r="C59" s="48">
        <v>5055</v>
      </c>
      <c r="D59" t="s">
        <v>466</v>
      </c>
      <c r="E59" s="70">
        <v>41029</v>
      </c>
      <c r="F59" s="48">
        <v>14050</v>
      </c>
      <c r="G59" t="s">
        <v>466</v>
      </c>
      <c r="H59" s="70">
        <v>41029</v>
      </c>
      <c r="I59" s="5">
        <v>2210.3000000000002</v>
      </c>
      <c r="J59" t="s">
        <v>466</v>
      </c>
      <c r="K59" s="70">
        <v>41029</v>
      </c>
      <c r="L59" s="48">
        <v>0</v>
      </c>
      <c r="M59" t="s">
        <v>466</v>
      </c>
      <c r="N59" s="70">
        <v>41029</v>
      </c>
      <c r="O59" s="48">
        <v>0</v>
      </c>
      <c r="Q59" s="6">
        <f t="shared" si="4"/>
        <v>19105</v>
      </c>
      <c r="R59" s="6">
        <f t="shared" si="5"/>
        <v>2.957341010206747</v>
      </c>
      <c r="S59" s="6">
        <f t="shared" si="9"/>
        <v>-10000</v>
      </c>
      <c r="T59" s="78">
        <f t="shared" si="12"/>
        <v>-2666.6666666666665</v>
      </c>
      <c r="U59" s="71">
        <f t="shared" si="10"/>
        <v>-1500</v>
      </c>
      <c r="V59" s="79">
        <f t="shared" si="13"/>
        <v>-833.33333333333337</v>
      </c>
    </row>
    <row r="60" spans="1:30" x14ac:dyDescent="0.25">
      <c r="A60" t="s">
        <v>467</v>
      </c>
      <c r="B60" s="70">
        <v>41060</v>
      </c>
      <c r="C60" s="48">
        <v>5052</v>
      </c>
      <c r="D60" t="s">
        <v>467</v>
      </c>
      <c r="E60" s="70">
        <v>41060</v>
      </c>
      <c r="F60" s="48">
        <v>14036</v>
      </c>
      <c r="G60" t="s">
        <v>467</v>
      </c>
      <c r="H60" s="70">
        <v>41060</v>
      </c>
      <c r="I60" s="5">
        <v>2209.1999999999998</v>
      </c>
      <c r="J60" t="s">
        <v>467</v>
      </c>
      <c r="K60" s="70">
        <v>41060</v>
      </c>
      <c r="L60" s="48">
        <v>0</v>
      </c>
      <c r="M60" t="s">
        <v>467</v>
      </c>
      <c r="N60" s="70">
        <v>41060</v>
      </c>
      <c r="O60" s="48">
        <v>0</v>
      </c>
      <c r="Q60" s="6">
        <f t="shared" si="4"/>
        <v>19088</v>
      </c>
      <c r="R60" s="6">
        <f t="shared" si="5"/>
        <v>3.0490360435875914</v>
      </c>
      <c r="S60" s="6">
        <f t="shared" si="9"/>
        <v>-17000</v>
      </c>
      <c r="T60" s="78">
        <f t="shared" si="12"/>
        <v>-10333.333333333334</v>
      </c>
      <c r="U60" s="71">
        <f t="shared" si="10"/>
        <v>-1100.0000000003638</v>
      </c>
      <c r="V60" s="79">
        <f t="shared" si="13"/>
        <v>-533.33333333345456</v>
      </c>
    </row>
    <row r="61" spans="1:30" x14ac:dyDescent="0.25">
      <c r="A61" t="s">
        <v>468</v>
      </c>
      <c r="B61" s="70">
        <v>41090</v>
      </c>
      <c r="C61" s="48">
        <v>5059</v>
      </c>
      <c r="D61" t="s">
        <v>468</v>
      </c>
      <c r="E61" s="70">
        <v>41090</v>
      </c>
      <c r="F61" s="48">
        <v>14047</v>
      </c>
      <c r="G61" t="s">
        <v>468</v>
      </c>
      <c r="H61" s="70">
        <v>41090</v>
      </c>
      <c r="I61" s="5">
        <v>2210.9</v>
      </c>
      <c r="J61" t="s">
        <v>468</v>
      </c>
      <c r="K61" s="70">
        <v>41090</v>
      </c>
      <c r="L61" s="48">
        <v>0</v>
      </c>
      <c r="M61" t="s">
        <v>468</v>
      </c>
      <c r="N61" s="70">
        <v>41090</v>
      </c>
      <c r="O61" s="48">
        <v>0</v>
      </c>
      <c r="Q61" s="6">
        <f t="shared" si="4"/>
        <v>19106</v>
      </c>
      <c r="R61" s="6">
        <f t="shared" si="5"/>
        <v>2.9519522663037776</v>
      </c>
      <c r="S61" s="6">
        <f t="shared" si="9"/>
        <v>18000</v>
      </c>
      <c r="T61" s="78">
        <f t="shared" si="12"/>
        <v>-3000</v>
      </c>
      <c r="U61" s="71">
        <f t="shared" si="10"/>
        <v>1700.0000000002728</v>
      </c>
      <c r="V61" s="79">
        <f t="shared" si="13"/>
        <v>-300.0000000000303</v>
      </c>
    </row>
    <row r="62" spans="1:30" x14ac:dyDescent="0.25">
      <c r="A62" t="s">
        <v>469</v>
      </c>
      <c r="B62" s="70">
        <v>41121</v>
      </c>
      <c r="C62" s="48">
        <v>5055</v>
      </c>
      <c r="D62" t="s">
        <v>469</v>
      </c>
      <c r="E62" s="70">
        <v>41121</v>
      </c>
      <c r="F62" s="48">
        <v>14043</v>
      </c>
      <c r="G62" t="s">
        <v>469</v>
      </c>
      <c r="H62" s="70">
        <v>41121</v>
      </c>
      <c r="I62" s="5">
        <v>2202.8000000000002</v>
      </c>
      <c r="J62" t="s">
        <v>469</v>
      </c>
      <c r="K62" s="70">
        <v>41121</v>
      </c>
      <c r="L62" s="48">
        <v>0</v>
      </c>
      <c r="M62" t="s">
        <v>469</v>
      </c>
      <c r="N62" s="70">
        <v>41121</v>
      </c>
      <c r="O62" s="48">
        <v>0</v>
      </c>
      <c r="Q62" s="6">
        <f t="shared" si="4"/>
        <v>19098</v>
      </c>
      <c r="R62" s="6">
        <f t="shared" si="5"/>
        <v>2.9950780186406973</v>
      </c>
      <c r="S62" s="6">
        <f t="shared" si="9"/>
        <v>-8000</v>
      </c>
      <c r="T62" s="78">
        <f t="shared" si="12"/>
        <v>-2333.3333333333335</v>
      </c>
      <c r="U62" s="71">
        <f t="shared" si="10"/>
        <v>-8099.9999999999091</v>
      </c>
      <c r="V62" s="79">
        <f t="shared" si="13"/>
        <v>-2500</v>
      </c>
    </row>
    <row r="63" spans="1:30" x14ac:dyDescent="0.25">
      <c r="A63" t="s">
        <v>470</v>
      </c>
      <c r="B63" s="70">
        <v>41152</v>
      </c>
      <c r="C63" s="48">
        <v>5063</v>
      </c>
      <c r="D63" t="s">
        <v>470</v>
      </c>
      <c r="E63" s="70">
        <v>41152</v>
      </c>
      <c r="F63" s="48">
        <v>14033</v>
      </c>
      <c r="G63" t="s">
        <v>470</v>
      </c>
      <c r="H63" s="70">
        <v>41152</v>
      </c>
      <c r="I63" s="5">
        <v>2210.6</v>
      </c>
      <c r="J63" t="s">
        <v>470</v>
      </c>
      <c r="K63" s="70">
        <v>41152</v>
      </c>
      <c r="L63" s="48">
        <v>0</v>
      </c>
      <c r="M63" t="s">
        <v>470</v>
      </c>
      <c r="N63" s="70">
        <v>41152</v>
      </c>
      <c r="O63" s="48">
        <v>0</v>
      </c>
      <c r="Q63" s="6">
        <f t="shared" si="4"/>
        <v>19096</v>
      </c>
      <c r="R63" s="6">
        <f t="shared" si="5"/>
        <v>3.0058651026392909</v>
      </c>
      <c r="S63" s="6">
        <f t="shared" si="9"/>
        <v>-2000</v>
      </c>
      <c r="T63" s="78">
        <f t="shared" si="12"/>
        <v>2666.6666666666665</v>
      </c>
      <c r="U63" s="71">
        <f t="shared" si="10"/>
        <v>7799.9999999997272</v>
      </c>
      <c r="V63" s="79">
        <f t="shared" si="13"/>
        <v>466.66666666669698</v>
      </c>
    </row>
    <row r="64" spans="1:30" x14ac:dyDescent="0.25">
      <c r="A64" t="s">
        <v>471</v>
      </c>
      <c r="B64" s="70">
        <v>41182</v>
      </c>
      <c r="C64" s="48">
        <v>5076</v>
      </c>
      <c r="D64" t="s">
        <v>471</v>
      </c>
      <c r="E64" s="70">
        <v>41182</v>
      </c>
      <c r="F64" s="48">
        <v>14027</v>
      </c>
      <c r="G64" t="s">
        <v>471</v>
      </c>
      <c r="H64" s="70">
        <v>41182</v>
      </c>
      <c r="I64" s="5">
        <v>2216.3000000000002</v>
      </c>
      <c r="J64" t="s">
        <v>471</v>
      </c>
      <c r="K64" s="70">
        <v>41182</v>
      </c>
      <c r="L64" s="48">
        <v>0</v>
      </c>
      <c r="M64" t="s">
        <v>471</v>
      </c>
      <c r="N64" s="70">
        <v>41182</v>
      </c>
      <c r="O64" s="48">
        <v>0</v>
      </c>
      <c r="Q64" s="6">
        <f t="shared" si="4"/>
        <v>19103</v>
      </c>
      <c r="R64" s="6">
        <f t="shared" si="5"/>
        <v>2.9681201905460028</v>
      </c>
      <c r="S64" s="6">
        <f t="shared" si="9"/>
        <v>7000</v>
      </c>
      <c r="T64" s="78">
        <f t="shared" si="12"/>
        <v>-1000</v>
      </c>
      <c r="U64" s="71">
        <f t="shared" si="10"/>
        <v>5700.0000000002728</v>
      </c>
      <c r="V64" s="79">
        <f t="shared" si="13"/>
        <v>1800.0000000000302</v>
      </c>
    </row>
    <row r="65" spans="1:22" x14ac:dyDescent="0.25">
      <c r="A65" t="s">
        <v>472</v>
      </c>
      <c r="B65" s="70">
        <v>41213</v>
      </c>
      <c r="C65" s="48">
        <v>5055</v>
      </c>
      <c r="D65" t="s">
        <v>472</v>
      </c>
      <c r="E65" s="70">
        <v>41213</v>
      </c>
      <c r="F65" s="48">
        <v>14024</v>
      </c>
      <c r="G65" t="s">
        <v>472</v>
      </c>
      <c r="H65" s="70">
        <v>41213</v>
      </c>
      <c r="I65" s="5">
        <v>2213.6</v>
      </c>
      <c r="J65" t="s">
        <v>472</v>
      </c>
      <c r="K65" s="70">
        <v>41213</v>
      </c>
      <c r="L65" s="48">
        <v>0</v>
      </c>
      <c r="M65" t="s">
        <v>472</v>
      </c>
      <c r="N65" s="70">
        <v>41213</v>
      </c>
      <c r="O65" s="48">
        <v>0</v>
      </c>
      <c r="Q65" s="6">
        <f t="shared" si="4"/>
        <v>19079</v>
      </c>
      <c r="R65" s="6">
        <f t="shared" si="5"/>
        <v>3.0976466271817316</v>
      </c>
      <c r="S65" s="6">
        <f t="shared" si="9"/>
        <v>-24000</v>
      </c>
      <c r="T65" s="78">
        <f t="shared" si="12"/>
        <v>-6333.333333333333</v>
      </c>
      <c r="U65" s="71">
        <f t="shared" si="10"/>
        <v>-2700.0000000002728</v>
      </c>
      <c r="V65" s="79">
        <f t="shared" si="13"/>
        <v>3599.9999999999091</v>
      </c>
    </row>
    <row r="66" spans="1:22" x14ac:dyDescent="0.25">
      <c r="A66" t="s">
        <v>473</v>
      </c>
      <c r="B66" s="70">
        <v>41243</v>
      </c>
      <c r="C66" s="48">
        <v>5052</v>
      </c>
      <c r="D66" t="s">
        <v>473</v>
      </c>
      <c r="E66" s="70">
        <v>41243</v>
      </c>
      <c r="F66" s="48">
        <v>14022</v>
      </c>
      <c r="G66" t="s">
        <v>473</v>
      </c>
      <c r="H66" s="70">
        <v>41243</v>
      </c>
      <c r="I66" s="5">
        <v>2209.1</v>
      </c>
      <c r="J66" t="s">
        <v>473</v>
      </c>
      <c r="K66" s="70">
        <v>41243</v>
      </c>
      <c r="L66" s="48">
        <v>0</v>
      </c>
      <c r="M66" t="s">
        <v>473</v>
      </c>
      <c r="N66" s="70">
        <v>41243</v>
      </c>
      <c r="O66" s="48">
        <v>0</v>
      </c>
      <c r="Q66" s="6">
        <f t="shared" si="4"/>
        <v>19074</v>
      </c>
      <c r="R66" s="6">
        <f t="shared" si="5"/>
        <v>3.1246723288245875</v>
      </c>
      <c r="S66" s="6">
        <f t="shared" si="9"/>
        <v>-5000</v>
      </c>
      <c r="T66" s="78">
        <f t="shared" si="12"/>
        <v>-7333.333333333333</v>
      </c>
      <c r="U66" s="71">
        <f t="shared" si="10"/>
        <v>-4500</v>
      </c>
      <c r="V66" s="79">
        <f t="shared" si="13"/>
        <v>-500</v>
      </c>
    </row>
    <row r="67" spans="1:22" x14ac:dyDescent="0.25">
      <c r="A67" t="s">
        <v>474</v>
      </c>
      <c r="B67" s="70">
        <v>41274</v>
      </c>
      <c r="C67" s="48">
        <v>5048</v>
      </c>
      <c r="D67" t="s">
        <v>474</v>
      </c>
      <c r="E67" s="70">
        <v>41274</v>
      </c>
      <c r="F67" s="48">
        <v>14033</v>
      </c>
      <c r="G67" t="s">
        <v>474</v>
      </c>
      <c r="H67" s="70">
        <v>41274</v>
      </c>
      <c r="I67" s="5">
        <v>2207.9</v>
      </c>
      <c r="J67" t="s">
        <v>474</v>
      </c>
      <c r="K67" s="70">
        <v>41274</v>
      </c>
      <c r="L67" s="48">
        <v>0</v>
      </c>
      <c r="M67" t="s">
        <v>474</v>
      </c>
      <c r="N67" s="70">
        <v>41274</v>
      </c>
      <c r="O67" s="48">
        <v>0</v>
      </c>
      <c r="Q67" s="6">
        <f t="shared" si="4"/>
        <v>19081</v>
      </c>
      <c r="R67" s="6">
        <f t="shared" si="5"/>
        <v>3.0868403123526065</v>
      </c>
      <c r="S67" s="6">
        <f t="shared" si="9"/>
        <v>7000</v>
      </c>
      <c r="T67" s="78">
        <f t="shared" si="12"/>
        <v>-7333.333333333333</v>
      </c>
      <c r="U67" s="71">
        <f t="shared" si="10"/>
        <v>-1199.9999999998181</v>
      </c>
      <c r="V67" s="79">
        <f t="shared" si="13"/>
        <v>-2800.0000000000305</v>
      </c>
    </row>
    <row r="68" spans="1:22" x14ac:dyDescent="0.25">
      <c r="A68" t="s">
        <v>475</v>
      </c>
      <c r="B68" s="70">
        <v>41305</v>
      </c>
      <c r="C68" s="48">
        <v>5029</v>
      </c>
      <c r="D68" t="s">
        <v>475</v>
      </c>
      <c r="E68" s="70">
        <v>41305</v>
      </c>
      <c r="F68" s="48">
        <v>14034</v>
      </c>
      <c r="G68" t="s">
        <v>475</v>
      </c>
      <c r="H68" s="70">
        <v>41305</v>
      </c>
      <c r="I68" s="5">
        <v>2203.6</v>
      </c>
      <c r="J68" t="s">
        <v>475</v>
      </c>
      <c r="K68" s="70">
        <v>41305</v>
      </c>
      <c r="L68" s="48">
        <v>0</v>
      </c>
      <c r="M68" t="s">
        <v>475</v>
      </c>
      <c r="N68" s="70">
        <v>41305</v>
      </c>
      <c r="O68" s="48">
        <v>0</v>
      </c>
      <c r="Q68" s="6">
        <f t="shared" si="4"/>
        <v>19063</v>
      </c>
      <c r="R68" s="6">
        <f t="shared" si="5"/>
        <v>3.184178775638685</v>
      </c>
      <c r="S68" s="6">
        <f t="shared" si="9"/>
        <v>-18000</v>
      </c>
      <c r="T68" s="78">
        <f t="shared" si="12"/>
        <v>-5333.333333333333</v>
      </c>
      <c r="U68" s="71">
        <f t="shared" si="10"/>
        <v>-4300.0000000001819</v>
      </c>
      <c r="V68" s="79">
        <f t="shared" si="13"/>
        <v>-3333.3333333333335</v>
      </c>
    </row>
    <row r="69" spans="1:22" x14ac:dyDescent="0.25">
      <c r="A69" t="s">
        <v>476</v>
      </c>
      <c r="B69" s="70">
        <v>41333</v>
      </c>
      <c r="C69" s="48">
        <v>5045</v>
      </c>
      <c r="D69" t="s">
        <v>476</v>
      </c>
      <c r="E69" s="70">
        <v>41333</v>
      </c>
      <c r="F69" s="48">
        <v>14030</v>
      </c>
      <c r="G69" t="s">
        <v>476</v>
      </c>
      <c r="H69" s="70">
        <v>41333</v>
      </c>
      <c r="I69" s="5">
        <v>2203.4</v>
      </c>
      <c r="J69" t="s">
        <v>476</v>
      </c>
      <c r="K69" s="70">
        <v>41333</v>
      </c>
      <c r="L69" s="48">
        <v>0</v>
      </c>
      <c r="M69" t="s">
        <v>476</v>
      </c>
      <c r="N69" s="70">
        <v>41333</v>
      </c>
      <c r="O69" s="48">
        <v>0</v>
      </c>
      <c r="Q69" s="6">
        <f t="shared" si="4"/>
        <v>19075</v>
      </c>
      <c r="R69" s="6">
        <f t="shared" si="5"/>
        <v>3.1192660550458697</v>
      </c>
      <c r="S69" s="6">
        <f t="shared" si="9"/>
        <v>12000</v>
      </c>
      <c r="T69" s="78">
        <f t="shared" si="12"/>
        <v>333.33333333333331</v>
      </c>
      <c r="U69" s="71">
        <f t="shared" si="10"/>
        <v>-199.9999999998181</v>
      </c>
      <c r="V69" s="79">
        <f t="shared" si="13"/>
        <v>-1899.9999999999393</v>
      </c>
    </row>
    <row r="70" spans="1:22" x14ac:dyDescent="0.25">
      <c r="A70" t="s">
        <v>477</v>
      </c>
      <c r="B70" s="70">
        <v>41364</v>
      </c>
      <c r="C70" s="48">
        <v>5052</v>
      </c>
      <c r="D70" t="s">
        <v>477</v>
      </c>
      <c r="E70" s="70">
        <v>41364</v>
      </c>
      <c r="F70" s="48">
        <v>14024</v>
      </c>
      <c r="G70" t="s">
        <v>477</v>
      </c>
      <c r="H70" s="70">
        <v>41364</v>
      </c>
      <c r="I70" s="5">
        <v>2201.8000000000002</v>
      </c>
      <c r="J70" t="s">
        <v>477</v>
      </c>
      <c r="K70" s="70">
        <v>41364</v>
      </c>
      <c r="L70" s="48">
        <v>0</v>
      </c>
      <c r="M70" t="s">
        <v>477</v>
      </c>
      <c r="N70" s="70">
        <v>41364</v>
      </c>
      <c r="O70" s="48">
        <v>0</v>
      </c>
      <c r="Q70" s="6">
        <f t="shared" si="4"/>
        <v>19076</v>
      </c>
      <c r="R70" s="6">
        <f t="shared" si="5"/>
        <v>3.11386034808136</v>
      </c>
      <c r="S70" s="6">
        <f t="shared" si="9"/>
        <v>1000</v>
      </c>
      <c r="T70" s="78">
        <f t="shared" si="12"/>
        <v>-1666.6666666666667</v>
      </c>
      <c r="U70" s="71">
        <f t="shared" si="10"/>
        <v>-1599.9999999999091</v>
      </c>
      <c r="V70" s="79">
        <f t="shared" si="13"/>
        <v>-2033.333333333303</v>
      </c>
    </row>
    <row r="71" spans="1:22" x14ac:dyDescent="0.25">
      <c r="A71" t="s">
        <v>478</v>
      </c>
      <c r="B71" s="70">
        <v>41394</v>
      </c>
      <c r="C71" s="48">
        <v>5047</v>
      </c>
      <c r="D71" t="s">
        <v>478</v>
      </c>
      <c r="E71" s="70">
        <v>41394</v>
      </c>
      <c r="F71" s="48">
        <v>14028</v>
      </c>
      <c r="G71" t="s">
        <v>478</v>
      </c>
      <c r="H71" s="70">
        <v>41394</v>
      </c>
      <c r="I71" s="5">
        <v>2192.6</v>
      </c>
      <c r="J71" t="s">
        <v>478</v>
      </c>
      <c r="K71" s="70">
        <v>41394</v>
      </c>
      <c r="L71" s="48">
        <v>0</v>
      </c>
      <c r="M71" t="s">
        <v>478</v>
      </c>
      <c r="N71" s="70">
        <v>41394</v>
      </c>
      <c r="O71" s="48">
        <v>0</v>
      </c>
      <c r="Q71" s="6">
        <f t="shared" si="4"/>
        <v>19075</v>
      </c>
      <c r="R71" s="6">
        <f t="shared" si="5"/>
        <v>3.1192660550458697</v>
      </c>
      <c r="S71" s="6">
        <f t="shared" si="9"/>
        <v>-1000</v>
      </c>
      <c r="T71" s="78">
        <f t="shared" si="12"/>
        <v>4000</v>
      </c>
      <c r="U71" s="71">
        <f t="shared" si="10"/>
        <v>-9200.0000000002728</v>
      </c>
      <c r="V71" s="79">
        <f t="shared" si="13"/>
        <v>-3666.6666666666665</v>
      </c>
    </row>
    <row r="72" spans="1:22" x14ac:dyDescent="0.25">
      <c r="A72" t="s">
        <v>479</v>
      </c>
      <c r="B72" s="70">
        <v>41425</v>
      </c>
      <c r="C72" s="48">
        <v>5049</v>
      </c>
      <c r="D72" t="s">
        <v>479</v>
      </c>
      <c r="E72" s="70">
        <v>41425</v>
      </c>
      <c r="F72" s="48">
        <v>14040</v>
      </c>
      <c r="G72" t="s">
        <v>479</v>
      </c>
      <c r="H72" s="70">
        <v>41425</v>
      </c>
      <c r="I72" s="5">
        <v>2184.6999999999998</v>
      </c>
      <c r="J72" t="s">
        <v>479</v>
      </c>
      <c r="K72" s="70">
        <v>41425</v>
      </c>
      <c r="L72" s="48">
        <v>0</v>
      </c>
      <c r="M72" t="s">
        <v>479</v>
      </c>
      <c r="N72" s="70">
        <v>41425</v>
      </c>
      <c r="O72" s="48">
        <v>0</v>
      </c>
      <c r="Q72" s="6">
        <f t="shared" si="4"/>
        <v>19089</v>
      </c>
      <c r="R72" s="6">
        <f t="shared" si="5"/>
        <v>3.0436376971030512</v>
      </c>
      <c r="S72" s="6">
        <f t="shared" si="9"/>
        <v>14000</v>
      </c>
      <c r="T72" s="78">
        <f t="shared" si="12"/>
        <v>4666.666666666667</v>
      </c>
      <c r="U72" s="71">
        <f t="shared" si="10"/>
        <v>-7900.0000000000909</v>
      </c>
      <c r="V72" s="79">
        <f t="shared" si="13"/>
        <v>-6233.333333333424</v>
      </c>
    </row>
    <row r="73" spans="1:22" x14ac:dyDescent="0.25">
      <c r="A73" t="s">
        <v>480</v>
      </c>
      <c r="B73" s="70">
        <v>41455</v>
      </c>
      <c r="C73" s="48">
        <v>5038</v>
      </c>
      <c r="D73" t="s">
        <v>480</v>
      </c>
      <c r="E73" s="70">
        <v>41455</v>
      </c>
      <c r="F73" s="48">
        <v>14031</v>
      </c>
      <c r="G73" t="s">
        <v>480</v>
      </c>
      <c r="H73" s="70">
        <v>41455</v>
      </c>
      <c r="I73" s="5">
        <v>2177.9</v>
      </c>
      <c r="J73" t="s">
        <v>480</v>
      </c>
      <c r="K73" s="70">
        <v>41455</v>
      </c>
      <c r="L73" s="48">
        <v>0</v>
      </c>
      <c r="M73" t="s">
        <v>480</v>
      </c>
      <c r="N73" s="70">
        <v>41455</v>
      </c>
      <c r="O73" s="48">
        <v>0</v>
      </c>
      <c r="Q73" s="6">
        <f t="shared" si="4"/>
        <v>19069</v>
      </c>
      <c r="R73" s="6">
        <f t="shared" si="5"/>
        <v>3.1517122030520852</v>
      </c>
      <c r="S73" s="6">
        <f t="shared" ref="S73:S104" si="14">IF(B73&lt;&gt;"",((C73+F73)-(C72+F72))*1000,"")</f>
        <v>-20000</v>
      </c>
      <c r="T73" s="78">
        <f t="shared" si="12"/>
        <v>-2333.3333333333335</v>
      </c>
      <c r="U73" s="71">
        <f t="shared" ref="U73:U104" si="15">IF(B73&lt;&gt;"",((I73-L73)-(I72-L72))*1000,"")</f>
        <v>-6799.9999999997272</v>
      </c>
      <c r="V73" s="79">
        <f t="shared" si="13"/>
        <v>-7966.666666666697</v>
      </c>
    </row>
    <row r="74" spans="1:22" x14ac:dyDescent="0.25">
      <c r="A74" t="s">
        <v>481</v>
      </c>
      <c r="B74" s="70">
        <v>41486</v>
      </c>
      <c r="C74" s="48">
        <v>5025</v>
      </c>
      <c r="D74" t="s">
        <v>481</v>
      </c>
      <c r="E74" s="70">
        <v>41486</v>
      </c>
      <c r="F74" s="48">
        <v>14029</v>
      </c>
      <c r="G74" t="s">
        <v>481</v>
      </c>
      <c r="H74" s="70">
        <v>41486</v>
      </c>
      <c r="I74" s="5">
        <v>2168.9</v>
      </c>
      <c r="J74" t="s">
        <v>481</v>
      </c>
      <c r="K74" s="70">
        <v>41486</v>
      </c>
      <c r="L74" s="48">
        <v>0</v>
      </c>
      <c r="M74" t="s">
        <v>481</v>
      </c>
      <c r="N74" s="70">
        <v>41486</v>
      </c>
      <c r="O74" s="48">
        <v>0</v>
      </c>
      <c r="Q74" s="6">
        <f t="shared" ref="Q74:Q130" si="16">C74+F74</f>
        <v>19054</v>
      </c>
      <c r="R74" s="6">
        <f t="shared" ref="R74:R129" si="17">100*($Q$9/Q74)-100</f>
        <v>3.2329169728141096</v>
      </c>
      <c r="S74" s="6">
        <f t="shared" si="14"/>
        <v>-15000</v>
      </c>
      <c r="T74" s="78">
        <f t="shared" si="12"/>
        <v>-7000</v>
      </c>
      <c r="U74" s="71">
        <f t="shared" si="15"/>
        <v>-9000</v>
      </c>
      <c r="V74" s="79">
        <f t="shared" si="13"/>
        <v>-7899.9999999999391</v>
      </c>
    </row>
    <row r="75" spans="1:22" x14ac:dyDescent="0.25">
      <c r="A75" t="s">
        <v>482</v>
      </c>
      <c r="B75" s="70">
        <v>41517</v>
      </c>
      <c r="C75" s="48">
        <v>5045</v>
      </c>
      <c r="D75" t="s">
        <v>482</v>
      </c>
      <c r="E75" s="70">
        <v>41517</v>
      </c>
      <c r="F75" s="48">
        <v>14032</v>
      </c>
      <c r="G75" t="s">
        <v>482</v>
      </c>
      <c r="H75" s="70">
        <v>41517</v>
      </c>
      <c r="I75" s="5">
        <v>2162</v>
      </c>
      <c r="J75" t="s">
        <v>482</v>
      </c>
      <c r="K75" s="70">
        <v>41517</v>
      </c>
      <c r="L75" s="48">
        <v>0</v>
      </c>
      <c r="M75" t="s">
        <v>482</v>
      </c>
      <c r="N75" s="70">
        <v>41517</v>
      </c>
      <c r="O75" s="48">
        <v>0</v>
      </c>
      <c r="Q75" s="6">
        <f t="shared" si="16"/>
        <v>19077</v>
      </c>
      <c r="R75" s="6">
        <f t="shared" si="17"/>
        <v>3.1084552078419136</v>
      </c>
      <c r="S75" s="6">
        <f t="shared" si="14"/>
        <v>23000</v>
      </c>
      <c r="T75" s="78">
        <f t="shared" ref="T75:T106" si="18">IF(B75&lt;&gt;"",AVERAGE(S73:S75),"")</f>
        <v>-4000</v>
      </c>
      <c r="U75" s="71">
        <f t="shared" si="15"/>
        <v>-6900.0000000000909</v>
      </c>
      <c r="V75" s="79">
        <f t="shared" ref="V75:V106" si="19">IF(B75&lt;&gt;"",AVERAGE(U73:U75),"")</f>
        <v>-7566.666666666606</v>
      </c>
    </row>
    <row r="76" spans="1:22" x14ac:dyDescent="0.25">
      <c r="A76" t="s">
        <v>483</v>
      </c>
      <c r="B76" s="70">
        <v>41547</v>
      </c>
      <c r="C76" s="48">
        <v>5050</v>
      </c>
      <c r="D76" t="s">
        <v>483</v>
      </c>
      <c r="E76" s="70">
        <v>41547</v>
      </c>
      <c r="F76" s="48">
        <v>14032</v>
      </c>
      <c r="G76" t="s">
        <v>483</v>
      </c>
      <c r="H76" s="70">
        <v>41547</v>
      </c>
      <c r="I76" s="5">
        <v>2159.6999999999998</v>
      </c>
      <c r="J76" t="s">
        <v>483</v>
      </c>
      <c r="K76" s="70">
        <v>41547</v>
      </c>
      <c r="L76" s="48">
        <v>0</v>
      </c>
      <c r="M76" t="s">
        <v>483</v>
      </c>
      <c r="N76" s="70">
        <v>41547</v>
      </c>
      <c r="O76" s="48">
        <v>0</v>
      </c>
      <c r="Q76" s="6">
        <f t="shared" si="16"/>
        <v>19082</v>
      </c>
      <c r="R76" s="6">
        <f t="shared" si="17"/>
        <v>3.0814380044020595</v>
      </c>
      <c r="S76" s="6">
        <f t="shared" si="14"/>
        <v>5000</v>
      </c>
      <c r="T76" s="78">
        <f t="shared" si="18"/>
        <v>4333.333333333333</v>
      </c>
      <c r="U76" s="71">
        <f t="shared" si="15"/>
        <v>-2300.0000000001819</v>
      </c>
      <c r="V76" s="79">
        <f t="shared" si="19"/>
        <v>-6066.6666666667579</v>
      </c>
    </row>
    <row r="77" spans="1:22" x14ac:dyDescent="0.25">
      <c r="A77" t="s">
        <v>484</v>
      </c>
      <c r="B77" s="70">
        <v>41578</v>
      </c>
      <c r="C77" s="48">
        <v>5057</v>
      </c>
      <c r="D77" t="s">
        <v>484</v>
      </c>
      <c r="E77" s="70">
        <v>41578</v>
      </c>
      <c r="F77" s="48">
        <v>14034</v>
      </c>
      <c r="G77" t="s">
        <v>484</v>
      </c>
      <c r="H77" s="70">
        <v>41578</v>
      </c>
      <c r="I77" s="5">
        <v>2148.8000000000002</v>
      </c>
      <c r="J77" t="s">
        <v>484</v>
      </c>
      <c r="K77" s="70">
        <v>41578</v>
      </c>
      <c r="L77" s="48">
        <v>0</v>
      </c>
      <c r="M77" t="s">
        <v>484</v>
      </c>
      <c r="N77" s="70">
        <v>41578</v>
      </c>
      <c r="O77" s="48">
        <v>0</v>
      </c>
      <c r="Q77" s="6">
        <f t="shared" si="16"/>
        <v>19091</v>
      </c>
      <c r="R77" s="6">
        <f t="shared" si="17"/>
        <v>3.0328427007490433</v>
      </c>
      <c r="S77" s="6">
        <f t="shared" si="14"/>
        <v>9000</v>
      </c>
      <c r="T77" s="78">
        <f t="shared" si="18"/>
        <v>12333.333333333334</v>
      </c>
      <c r="U77" s="71">
        <f t="shared" si="15"/>
        <v>-10899.999999999636</v>
      </c>
      <c r="V77" s="79">
        <f t="shared" si="19"/>
        <v>-6699.99999999997</v>
      </c>
    </row>
    <row r="78" spans="1:22" x14ac:dyDescent="0.25">
      <c r="A78" t="s">
        <v>485</v>
      </c>
      <c r="B78" s="70">
        <v>41608</v>
      </c>
      <c r="C78" s="48">
        <v>5056</v>
      </c>
      <c r="D78" t="s">
        <v>485</v>
      </c>
      <c r="E78" s="70">
        <v>41608</v>
      </c>
      <c r="F78" s="48">
        <v>14041</v>
      </c>
      <c r="G78" t="s">
        <v>485</v>
      </c>
      <c r="H78" s="70">
        <v>41608</v>
      </c>
      <c r="I78" s="5">
        <v>2151.6</v>
      </c>
      <c r="J78" t="s">
        <v>485</v>
      </c>
      <c r="K78" s="70">
        <v>41608</v>
      </c>
      <c r="L78" s="48">
        <v>0</v>
      </c>
      <c r="M78" t="s">
        <v>485</v>
      </c>
      <c r="N78" s="70">
        <v>41608</v>
      </c>
      <c r="O78" s="48">
        <v>0</v>
      </c>
      <c r="Q78" s="6">
        <f t="shared" si="16"/>
        <v>19097</v>
      </c>
      <c r="R78" s="6">
        <f t="shared" si="17"/>
        <v>3.0004712782112364</v>
      </c>
      <c r="S78" s="6">
        <f t="shared" si="14"/>
        <v>6000</v>
      </c>
      <c r="T78" s="78">
        <f t="shared" si="18"/>
        <v>6666.666666666667</v>
      </c>
      <c r="U78" s="71">
        <f t="shared" si="15"/>
        <v>2799.9999999997272</v>
      </c>
      <c r="V78" s="79">
        <f t="shared" si="19"/>
        <v>-3466.666666666697</v>
      </c>
    </row>
    <row r="79" spans="1:22" x14ac:dyDescent="0.25">
      <c r="A79" t="s">
        <v>486</v>
      </c>
      <c r="B79" s="70">
        <v>41639</v>
      </c>
      <c r="C79" s="48">
        <v>5053</v>
      </c>
      <c r="D79" t="s">
        <v>486</v>
      </c>
      <c r="E79" s="70">
        <v>41639</v>
      </c>
      <c r="F79" s="48">
        <v>14026</v>
      </c>
      <c r="G79" t="s">
        <v>486</v>
      </c>
      <c r="H79" s="70">
        <v>41639</v>
      </c>
      <c r="I79" s="5">
        <v>2147.1999999999998</v>
      </c>
      <c r="J79" t="s">
        <v>486</v>
      </c>
      <c r="K79" s="70">
        <v>41639</v>
      </c>
      <c r="L79" s="48">
        <v>0</v>
      </c>
      <c r="M79" t="s">
        <v>486</v>
      </c>
      <c r="N79" s="70">
        <v>41639</v>
      </c>
      <c r="O79" s="48">
        <v>0</v>
      </c>
      <c r="Q79" s="6">
        <f t="shared" si="16"/>
        <v>19079</v>
      </c>
      <c r="R79" s="6">
        <f t="shared" si="17"/>
        <v>3.0976466271817316</v>
      </c>
      <c r="S79" s="6">
        <f t="shared" si="14"/>
        <v>-18000</v>
      </c>
      <c r="T79" s="78">
        <f t="shared" si="18"/>
        <v>-1000</v>
      </c>
      <c r="U79" s="71">
        <f t="shared" si="15"/>
        <v>-4400.0000000000909</v>
      </c>
      <c r="V79" s="79">
        <f t="shared" si="19"/>
        <v>-4166.666666666667</v>
      </c>
    </row>
    <row r="80" spans="1:22" x14ac:dyDescent="0.25">
      <c r="A80" t="s">
        <v>487</v>
      </c>
      <c r="B80" s="70">
        <v>41670</v>
      </c>
      <c r="C80" s="48">
        <v>5051</v>
      </c>
      <c r="D80" t="s">
        <v>487</v>
      </c>
      <c r="E80" s="70">
        <v>41670</v>
      </c>
      <c r="F80" s="48">
        <v>14025</v>
      </c>
      <c r="G80" t="s">
        <v>487</v>
      </c>
      <c r="H80" s="70">
        <v>41670</v>
      </c>
      <c r="I80" s="5">
        <v>2143.8000000000002</v>
      </c>
      <c r="J80" t="s">
        <v>487</v>
      </c>
      <c r="K80" s="70">
        <v>41670</v>
      </c>
      <c r="L80" s="48">
        <v>0</v>
      </c>
      <c r="M80" t="s">
        <v>487</v>
      </c>
      <c r="N80" s="70">
        <v>41670</v>
      </c>
      <c r="O80" s="48">
        <v>0</v>
      </c>
      <c r="Q80" s="6">
        <f t="shared" si="16"/>
        <v>19076</v>
      </c>
      <c r="R80" s="6">
        <f t="shared" si="17"/>
        <v>3.11386034808136</v>
      </c>
      <c r="S80" s="6">
        <f t="shared" si="14"/>
        <v>-3000</v>
      </c>
      <c r="T80" s="78">
        <f t="shared" si="18"/>
        <v>-5000</v>
      </c>
      <c r="U80" s="71">
        <f t="shared" si="15"/>
        <v>-3399.9999999996362</v>
      </c>
      <c r="V80" s="79">
        <f t="shared" si="19"/>
        <v>-1666.6666666666667</v>
      </c>
    </row>
    <row r="81" spans="1:22" x14ac:dyDescent="0.25">
      <c r="A81" t="s">
        <v>488</v>
      </c>
      <c r="B81" s="70">
        <v>41698</v>
      </c>
      <c r="C81" s="48">
        <v>5058</v>
      </c>
      <c r="D81" t="s">
        <v>488</v>
      </c>
      <c r="E81" s="70">
        <v>41698</v>
      </c>
      <c r="F81" s="48">
        <v>14035</v>
      </c>
      <c r="G81" t="s">
        <v>488</v>
      </c>
      <c r="H81" s="70">
        <v>41698</v>
      </c>
      <c r="I81" s="5">
        <v>2139.9</v>
      </c>
      <c r="J81" t="s">
        <v>488</v>
      </c>
      <c r="K81" s="70">
        <v>41698</v>
      </c>
      <c r="L81" s="48">
        <v>0</v>
      </c>
      <c r="M81" t="s">
        <v>488</v>
      </c>
      <c r="N81" s="70">
        <v>41698</v>
      </c>
      <c r="O81" s="48">
        <v>0</v>
      </c>
      <c r="Q81" s="6">
        <f t="shared" si="16"/>
        <v>19093</v>
      </c>
      <c r="R81" s="6">
        <f t="shared" si="17"/>
        <v>3.0220499659561142</v>
      </c>
      <c r="S81" s="6">
        <f t="shared" si="14"/>
        <v>17000</v>
      </c>
      <c r="T81" s="78">
        <f t="shared" si="18"/>
        <v>-1333.3333333333333</v>
      </c>
      <c r="U81" s="71">
        <f t="shared" si="15"/>
        <v>-3900.0000000000909</v>
      </c>
      <c r="V81" s="79">
        <f t="shared" si="19"/>
        <v>-3899.9999999999395</v>
      </c>
    </row>
    <row r="82" spans="1:22" x14ac:dyDescent="0.25">
      <c r="A82" t="s">
        <v>489</v>
      </c>
      <c r="B82" s="70">
        <v>41729</v>
      </c>
      <c r="C82" s="48">
        <v>5055</v>
      </c>
      <c r="D82" t="s">
        <v>489</v>
      </c>
      <c r="E82" s="70">
        <v>41729</v>
      </c>
      <c r="F82" s="48">
        <v>14047</v>
      </c>
      <c r="G82" t="s">
        <v>489</v>
      </c>
      <c r="H82" s="70">
        <v>41729</v>
      </c>
      <c r="I82" s="5">
        <v>2138.1</v>
      </c>
      <c r="J82" t="s">
        <v>489</v>
      </c>
      <c r="K82" s="70">
        <v>41729</v>
      </c>
      <c r="L82" s="48">
        <v>0</v>
      </c>
      <c r="M82" t="s">
        <v>489</v>
      </c>
      <c r="N82" s="70">
        <v>41729</v>
      </c>
      <c r="O82" s="48">
        <v>0</v>
      </c>
      <c r="Q82" s="6">
        <f t="shared" si="16"/>
        <v>19102</v>
      </c>
      <c r="R82" s="6">
        <f t="shared" si="17"/>
        <v>2.9735106271594702</v>
      </c>
      <c r="S82" s="6">
        <f t="shared" si="14"/>
        <v>9000</v>
      </c>
      <c r="T82" s="78">
        <f t="shared" si="18"/>
        <v>7666.666666666667</v>
      </c>
      <c r="U82" s="71">
        <f t="shared" si="15"/>
        <v>-1800.0000000001819</v>
      </c>
      <c r="V82" s="79">
        <f t="shared" si="19"/>
        <v>-3033.333333333303</v>
      </c>
    </row>
    <row r="83" spans="1:22" x14ac:dyDescent="0.25">
      <c r="A83" t="s">
        <v>490</v>
      </c>
      <c r="B83" s="70">
        <v>41759</v>
      </c>
      <c r="C83" s="48">
        <v>5058</v>
      </c>
      <c r="D83" t="s">
        <v>490</v>
      </c>
      <c r="E83" s="70">
        <v>41759</v>
      </c>
      <c r="F83" s="48">
        <v>14070</v>
      </c>
      <c r="G83" t="s">
        <v>490</v>
      </c>
      <c r="H83" s="70">
        <v>41759</v>
      </c>
      <c r="I83" s="5">
        <v>2135</v>
      </c>
      <c r="J83" t="s">
        <v>490</v>
      </c>
      <c r="K83" s="70">
        <v>41759</v>
      </c>
      <c r="L83" s="48">
        <v>0</v>
      </c>
      <c r="M83" t="s">
        <v>490</v>
      </c>
      <c r="N83" s="70">
        <v>41759</v>
      </c>
      <c r="O83" s="48">
        <v>0</v>
      </c>
      <c r="Q83" s="6">
        <f t="shared" si="16"/>
        <v>19128</v>
      </c>
      <c r="R83" s="6">
        <f t="shared" si="17"/>
        <v>2.8335424508573794</v>
      </c>
      <c r="S83" s="6">
        <f t="shared" si="14"/>
        <v>26000</v>
      </c>
      <c r="T83" s="78">
        <f t="shared" si="18"/>
        <v>17333.333333333332</v>
      </c>
      <c r="U83" s="71">
        <f t="shared" si="15"/>
        <v>-3099.9999999999091</v>
      </c>
      <c r="V83" s="79">
        <f t="shared" si="19"/>
        <v>-2933.333333333394</v>
      </c>
    </row>
    <row r="84" spans="1:22" x14ac:dyDescent="0.25">
      <c r="A84" t="s">
        <v>491</v>
      </c>
      <c r="B84" s="70">
        <v>41790</v>
      </c>
      <c r="C84" s="48">
        <v>5057</v>
      </c>
      <c r="D84" t="s">
        <v>491</v>
      </c>
      <c r="E84" s="70">
        <v>41790</v>
      </c>
      <c r="F84" s="48">
        <v>14079</v>
      </c>
      <c r="G84" t="s">
        <v>491</v>
      </c>
      <c r="H84" s="70">
        <v>41790</v>
      </c>
      <c r="I84" s="5">
        <v>2136.6999999999998</v>
      </c>
      <c r="J84" t="s">
        <v>491</v>
      </c>
      <c r="K84" s="70">
        <v>41790</v>
      </c>
      <c r="L84" s="48">
        <v>0</v>
      </c>
      <c r="M84" t="s">
        <v>491</v>
      </c>
      <c r="N84" s="70">
        <v>41790</v>
      </c>
      <c r="O84" s="48">
        <v>0</v>
      </c>
      <c r="Q84" s="6">
        <f t="shared" si="16"/>
        <v>19136</v>
      </c>
      <c r="R84" s="6">
        <f t="shared" si="17"/>
        <v>2.7905518394648823</v>
      </c>
      <c r="S84" s="6">
        <f t="shared" si="14"/>
        <v>8000</v>
      </c>
      <c r="T84" s="78">
        <f t="shared" si="18"/>
        <v>14333.333333333334</v>
      </c>
      <c r="U84" s="71">
        <f t="shared" si="15"/>
        <v>1699.9999999998181</v>
      </c>
      <c r="V84" s="79">
        <f t="shared" si="19"/>
        <v>-1066.6666666667577</v>
      </c>
    </row>
    <row r="85" spans="1:22" x14ac:dyDescent="0.25">
      <c r="A85" t="s">
        <v>492</v>
      </c>
      <c r="B85" s="70">
        <v>41820</v>
      </c>
      <c r="C85" s="48">
        <v>5062</v>
      </c>
      <c r="D85" t="s">
        <v>492</v>
      </c>
      <c r="E85" s="70">
        <v>41820</v>
      </c>
      <c r="F85" s="48">
        <v>14102</v>
      </c>
      <c r="G85" t="s">
        <v>492</v>
      </c>
      <c r="H85" s="70">
        <v>41820</v>
      </c>
      <c r="I85" s="5">
        <v>2136.8000000000002</v>
      </c>
      <c r="J85" t="s">
        <v>492</v>
      </c>
      <c r="K85" s="70">
        <v>41820</v>
      </c>
      <c r="L85" s="48">
        <v>0</v>
      </c>
      <c r="M85" t="s">
        <v>492</v>
      </c>
      <c r="N85" s="70">
        <v>41820</v>
      </c>
      <c r="O85" s="48">
        <v>0</v>
      </c>
      <c r="Q85" s="6">
        <f t="shared" si="16"/>
        <v>19164</v>
      </c>
      <c r="R85" s="6">
        <f t="shared" si="17"/>
        <v>2.6403673554581388</v>
      </c>
      <c r="S85" s="6">
        <f t="shared" si="14"/>
        <v>28000</v>
      </c>
      <c r="T85" s="78">
        <f t="shared" si="18"/>
        <v>20666.666666666668</v>
      </c>
      <c r="U85" s="71">
        <f t="shared" si="15"/>
        <v>100.0000000003638</v>
      </c>
      <c r="V85" s="79">
        <f t="shared" si="19"/>
        <v>-433.33333333324236</v>
      </c>
    </row>
    <row r="86" spans="1:22" x14ac:dyDescent="0.25">
      <c r="A86" t="s">
        <v>493</v>
      </c>
      <c r="B86" s="70">
        <v>41851</v>
      </c>
      <c r="C86" s="48">
        <v>5022</v>
      </c>
      <c r="D86" t="s">
        <v>493</v>
      </c>
      <c r="E86" s="70">
        <v>41851</v>
      </c>
      <c r="F86" s="48">
        <v>14126</v>
      </c>
      <c r="G86" t="s">
        <v>493</v>
      </c>
      <c r="H86" s="70">
        <v>41851</v>
      </c>
      <c r="I86" s="5">
        <v>2139.5</v>
      </c>
      <c r="J86" t="s">
        <v>493</v>
      </c>
      <c r="K86" s="70">
        <v>41851</v>
      </c>
      <c r="L86" s="48">
        <v>0</v>
      </c>
      <c r="M86" t="s">
        <v>493</v>
      </c>
      <c r="N86" s="70">
        <v>41851</v>
      </c>
      <c r="O86" s="48">
        <v>0</v>
      </c>
      <c r="Q86" s="6">
        <f t="shared" si="16"/>
        <v>19148</v>
      </c>
      <c r="R86" s="6">
        <f t="shared" si="17"/>
        <v>2.7261332776269001</v>
      </c>
      <c r="S86" s="6">
        <f t="shared" si="14"/>
        <v>-16000</v>
      </c>
      <c r="T86" s="78">
        <f t="shared" si="18"/>
        <v>6666.666666666667</v>
      </c>
      <c r="U86" s="71">
        <f t="shared" si="15"/>
        <v>2699.9999999998181</v>
      </c>
      <c r="V86" s="79">
        <f t="shared" si="19"/>
        <v>1500</v>
      </c>
    </row>
    <row r="87" spans="1:22" x14ac:dyDescent="0.25">
      <c r="A87" t="s">
        <v>494</v>
      </c>
      <c r="B87" s="70">
        <v>41882</v>
      </c>
      <c r="C87" s="48">
        <v>5021</v>
      </c>
      <c r="D87" t="s">
        <v>494</v>
      </c>
      <c r="E87" s="70">
        <v>41882</v>
      </c>
      <c r="F87" s="48">
        <v>14106</v>
      </c>
      <c r="G87" t="s">
        <v>494</v>
      </c>
      <c r="H87" s="70">
        <v>41882</v>
      </c>
      <c r="I87" s="5">
        <v>2142.1999999999998</v>
      </c>
      <c r="J87" t="s">
        <v>494</v>
      </c>
      <c r="K87" s="70">
        <v>41882</v>
      </c>
      <c r="L87" s="48">
        <v>0</v>
      </c>
      <c r="M87" t="s">
        <v>494</v>
      </c>
      <c r="N87" s="70">
        <v>41882</v>
      </c>
      <c r="O87" s="48">
        <v>0</v>
      </c>
      <c r="Q87" s="6">
        <f t="shared" si="16"/>
        <v>19127</v>
      </c>
      <c r="R87" s="6">
        <f t="shared" si="17"/>
        <v>2.8389188058765029</v>
      </c>
      <c r="S87" s="6">
        <f t="shared" si="14"/>
        <v>-21000</v>
      </c>
      <c r="T87" s="78">
        <f t="shared" si="18"/>
        <v>-3000</v>
      </c>
      <c r="U87" s="71">
        <f t="shared" si="15"/>
        <v>2699.9999999998181</v>
      </c>
      <c r="V87" s="79">
        <f t="shared" si="19"/>
        <v>1833.3333333333333</v>
      </c>
    </row>
    <row r="88" spans="1:22" x14ac:dyDescent="0.25">
      <c r="A88" t="s">
        <v>495</v>
      </c>
      <c r="B88" s="70">
        <v>41912</v>
      </c>
      <c r="C88" s="48">
        <v>5045</v>
      </c>
      <c r="D88" t="s">
        <v>495</v>
      </c>
      <c r="E88" s="70">
        <v>41912</v>
      </c>
      <c r="F88" s="48">
        <v>14114</v>
      </c>
      <c r="G88" t="s">
        <v>495</v>
      </c>
      <c r="H88" s="70">
        <v>41912</v>
      </c>
      <c r="I88" s="5">
        <v>2141.6999999999998</v>
      </c>
      <c r="J88" t="s">
        <v>495</v>
      </c>
      <c r="K88" s="70">
        <v>41912</v>
      </c>
      <c r="L88" s="48">
        <v>0</v>
      </c>
      <c r="M88" t="s">
        <v>495</v>
      </c>
      <c r="N88" s="70">
        <v>41912</v>
      </c>
      <c r="O88" s="48">
        <v>0</v>
      </c>
      <c r="Q88" s="6">
        <f t="shared" si="16"/>
        <v>19159</v>
      </c>
      <c r="R88" s="6">
        <f t="shared" si="17"/>
        <v>2.6671538180489591</v>
      </c>
      <c r="S88" s="6">
        <f t="shared" si="14"/>
        <v>32000</v>
      </c>
      <c r="T88" s="78">
        <f t="shared" si="18"/>
        <v>-1666.6666666666667</v>
      </c>
      <c r="U88" s="71">
        <f t="shared" si="15"/>
        <v>-500</v>
      </c>
      <c r="V88" s="79">
        <f t="shared" si="19"/>
        <v>1633.3333333332121</v>
      </c>
    </row>
    <row r="89" spans="1:22" x14ac:dyDescent="0.25">
      <c r="A89" t="s">
        <v>496</v>
      </c>
      <c r="B89" s="70">
        <v>41943</v>
      </c>
      <c r="C89" s="48">
        <v>5051</v>
      </c>
      <c r="D89" t="s">
        <v>496</v>
      </c>
      <c r="E89" s="70">
        <v>41943</v>
      </c>
      <c r="F89" s="48">
        <v>14130</v>
      </c>
      <c r="G89" t="s">
        <v>496</v>
      </c>
      <c r="H89" s="70">
        <v>41943</v>
      </c>
      <c r="I89" s="5">
        <v>2142.8000000000002</v>
      </c>
      <c r="J89" t="s">
        <v>496</v>
      </c>
      <c r="K89" s="70">
        <v>41943</v>
      </c>
      <c r="L89" s="48">
        <v>0</v>
      </c>
      <c r="M89" t="s">
        <v>496</v>
      </c>
      <c r="N89" s="70">
        <v>41943</v>
      </c>
      <c r="O89" s="48">
        <v>0</v>
      </c>
      <c r="Q89" s="6">
        <f t="shared" si="16"/>
        <v>19181</v>
      </c>
      <c r="R89" s="6">
        <f t="shared" si="17"/>
        <v>2.5493978416140948</v>
      </c>
      <c r="S89" s="6">
        <f t="shared" si="14"/>
        <v>22000</v>
      </c>
      <c r="T89" s="78">
        <f t="shared" si="18"/>
        <v>11000</v>
      </c>
      <c r="U89" s="71">
        <f t="shared" si="15"/>
        <v>1100.0000000003638</v>
      </c>
      <c r="V89" s="79">
        <f t="shared" si="19"/>
        <v>1100.0000000000607</v>
      </c>
    </row>
    <row r="90" spans="1:22" x14ac:dyDescent="0.25">
      <c r="A90" t="s">
        <v>497</v>
      </c>
      <c r="B90" s="70">
        <v>41973</v>
      </c>
      <c r="C90" s="48">
        <v>5055</v>
      </c>
      <c r="D90" t="s">
        <v>497</v>
      </c>
      <c r="E90" s="70">
        <v>41973</v>
      </c>
      <c r="F90" s="48">
        <v>14138</v>
      </c>
      <c r="G90" t="s">
        <v>497</v>
      </c>
      <c r="H90" s="70">
        <v>41973</v>
      </c>
      <c r="I90" s="5">
        <v>2145.9</v>
      </c>
      <c r="J90" t="s">
        <v>497</v>
      </c>
      <c r="K90" s="70">
        <v>41973</v>
      </c>
      <c r="L90" s="48">
        <v>0</v>
      </c>
      <c r="M90" t="s">
        <v>497</v>
      </c>
      <c r="N90" s="70">
        <v>41973</v>
      </c>
      <c r="O90" s="48">
        <v>0</v>
      </c>
      <c r="Q90" s="6">
        <f t="shared" si="16"/>
        <v>19193</v>
      </c>
      <c r="R90" s="6">
        <f t="shared" si="17"/>
        <v>2.4852810920648096</v>
      </c>
      <c r="S90" s="6">
        <f t="shared" si="14"/>
        <v>12000</v>
      </c>
      <c r="T90" s="78">
        <f t="shared" si="18"/>
        <v>22000</v>
      </c>
      <c r="U90" s="71">
        <f t="shared" si="15"/>
        <v>3099.9999999999091</v>
      </c>
      <c r="V90" s="79">
        <f t="shared" si="19"/>
        <v>1233.3333333334242</v>
      </c>
    </row>
    <row r="91" spans="1:22" x14ac:dyDescent="0.25">
      <c r="A91" t="s">
        <v>498</v>
      </c>
      <c r="B91" s="70">
        <v>42004</v>
      </c>
      <c r="C91" s="48">
        <v>5061</v>
      </c>
      <c r="D91" t="s">
        <v>498</v>
      </c>
      <c r="E91" s="70">
        <v>42004</v>
      </c>
      <c r="F91" s="48">
        <v>14144</v>
      </c>
      <c r="G91" t="s">
        <v>498</v>
      </c>
      <c r="H91" s="70">
        <v>42004</v>
      </c>
      <c r="I91" s="5">
        <v>2146.1</v>
      </c>
      <c r="J91" t="s">
        <v>498</v>
      </c>
      <c r="K91" s="70">
        <v>42004</v>
      </c>
      <c r="L91" s="48">
        <v>0</v>
      </c>
      <c r="M91" t="s">
        <v>498</v>
      </c>
      <c r="N91" s="70">
        <v>42004</v>
      </c>
      <c r="O91" s="48">
        <v>0</v>
      </c>
      <c r="Q91" s="6">
        <f t="shared" si="16"/>
        <v>19205</v>
      </c>
      <c r="R91" s="6">
        <f t="shared" si="17"/>
        <v>2.4212444675865612</v>
      </c>
      <c r="S91" s="6">
        <f t="shared" si="14"/>
        <v>12000</v>
      </c>
      <c r="T91" s="78">
        <f t="shared" si="18"/>
        <v>15333.333333333334</v>
      </c>
      <c r="U91" s="71">
        <f t="shared" si="15"/>
        <v>199.9999999998181</v>
      </c>
      <c r="V91" s="79">
        <f t="shared" si="19"/>
        <v>1466.666666666697</v>
      </c>
    </row>
    <row r="92" spans="1:22" x14ac:dyDescent="0.25">
      <c r="A92" t="s">
        <v>499</v>
      </c>
      <c r="B92" s="70">
        <v>42035</v>
      </c>
      <c r="C92" s="48">
        <v>5065</v>
      </c>
      <c r="D92" t="s">
        <v>499</v>
      </c>
      <c r="E92" s="70">
        <v>42035</v>
      </c>
      <c r="F92" s="48">
        <v>14148</v>
      </c>
      <c r="G92" t="s">
        <v>499</v>
      </c>
      <c r="H92" s="70">
        <v>42035</v>
      </c>
      <c r="I92" s="5">
        <v>2149.8000000000002</v>
      </c>
      <c r="J92" t="s">
        <v>499</v>
      </c>
      <c r="K92" s="70">
        <v>42035</v>
      </c>
      <c r="L92" s="48">
        <v>0</v>
      </c>
      <c r="M92" t="s">
        <v>499</v>
      </c>
      <c r="N92" s="70">
        <v>42035</v>
      </c>
      <c r="O92" s="48">
        <v>0</v>
      </c>
      <c r="Q92" s="6">
        <f t="shared" si="16"/>
        <v>19213</v>
      </c>
      <c r="R92" s="6">
        <f t="shared" si="17"/>
        <v>2.3785978243897432</v>
      </c>
      <c r="S92" s="6">
        <f t="shared" si="14"/>
        <v>8000</v>
      </c>
      <c r="T92" s="78">
        <f t="shared" si="18"/>
        <v>10666.666666666666</v>
      </c>
      <c r="U92" s="71">
        <f t="shared" si="15"/>
        <v>3700.0000000002728</v>
      </c>
      <c r="V92" s="79">
        <f t="shared" si="19"/>
        <v>2333.3333333333335</v>
      </c>
    </row>
    <row r="93" spans="1:22" x14ac:dyDescent="0.25">
      <c r="A93" t="s">
        <v>500</v>
      </c>
      <c r="B93" s="70">
        <v>42063</v>
      </c>
      <c r="C93" s="48">
        <v>5070</v>
      </c>
      <c r="D93" t="s">
        <v>500</v>
      </c>
      <c r="E93" s="70">
        <v>42063</v>
      </c>
      <c r="F93" s="48">
        <v>14158</v>
      </c>
      <c r="G93" t="s">
        <v>500</v>
      </c>
      <c r="H93" s="70">
        <v>42063</v>
      </c>
      <c r="I93" s="5">
        <v>2151.3000000000002</v>
      </c>
      <c r="J93" t="s">
        <v>500</v>
      </c>
      <c r="K93" s="70">
        <v>42063</v>
      </c>
      <c r="L93" s="48">
        <v>0</v>
      </c>
      <c r="M93" t="s">
        <v>500</v>
      </c>
      <c r="N93" s="70">
        <v>42063</v>
      </c>
      <c r="O93" s="48">
        <v>0</v>
      </c>
      <c r="Q93" s="6">
        <f t="shared" si="16"/>
        <v>19228</v>
      </c>
      <c r="R93" s="6">
        <f t="shared" si="17"/>
        <v>2.2987310172664763</v>
      </c>
      <c r="S93" s="6">
        <f t="shared" si="14"/>
        <v>15000</v>
      </c>
      <c r="T93" s="78">
        <f t="shared" si="18"/>
        <v>11666.666666666666</v>
      </c>
      <c r="U93" s="71">
        <f t="shared" si="15"/>
        <v>1500</v>
      </c>
      <c r="V93" s="79">
        <f t="shared" si="19"/>
        <v>1800.0000000000302</v>
      </c>
    </row>
    <row r="94" spans="1:22" x14ac:dyDescent="0.25">
      <c r="A94" t="s">
        <v>501</v>
      </c>
      <c r="B94" s="70">
        <v>42094</v>
      </c>
      <c r="C94" s="48">
        <v>5064</v>
      </c>
      <c r="D94" t="s">
        <v>501</v>
      </c>
      <c r="E94" s="70">
        <v>42094</v>
      </c>
      <c r="F94" s="48">
        <v>14152</v>
      </c>
      <c r="G94" t="s">
        <v>501</v>
      </c>
      <c r="H94" s="70">
        <v>42094</v>
      </c>
      <c r="I94" s="5">
        <v>2153.6</v>
      </c>
      <c r="J94" t="s">
        <v>501</v>
      </c>
      <c r="K94" s="70">
        <v>42094</v>
      </c>
      <c r="L94" s="48">
        <v>0</v>
      </c>
      <c r="M94" t="s">
        <v>501</v>
      </c>
      <c r="N94" s="70">
        <v>42094</v>
      </c>
      <c r="O94" s="48">
        <v>0</v>
      </c>
      <c r="Q94" s="6">
        <f t="shared" si="16"/>
        <v>19216</v>
      </c>
      <c r="R94" s="6">
        <f t="shared" si="17"/>
        <v>2.3626144879267201</v>
      </c>
      <c r="S94" s="6">
        <f t="shared" si="14"/>
        <v>-12000</v>
      </c>
      <c r="T94" s="78">
        <f t="shared" si="18"/>
        <v>3666.6666666666665</v>
      </c>
      <c r="U94" s="71">
        <f t="shared" si="15"/>
        <v>2299.9999999997272</v>
      </c>
      <c r="V94" s="79">
        <f t="shared" si="19"/>
        <v>2500</v>
      </c>
    </row>
    <row r="95" spans="1:22" x14ac:dyDescent="0.25">
      <c r="A95" t="s">
        <v>502</v>
      </c>
      <c r="B95" s="70">
        <v>42124</v>
      </c>
      <c r="C95" s="48">
        <v>5067</v>
      </c>
      <c r="D95" t="s">
        <v>502</v>
      </c>
      <c r="E95" s="70">
        <v>42124</v>
      </c>
      <c r="F95" s="48">
        <v>14173</v>
      </c>
      <c r="G95" t="s">
        <v>502</v>
      </c>
      <c r="H95" s="70">
        <v>42124</v>
      </c>
      <c r="I95" s="5">
        <v>2156</v>
      </c>
      <c r="J95" t="s">
        <v>502</v>
      </c>
      <c r="K95" s="70">
        <v>42124</v>
      </c>
      <c r="L95" s="48">
        <v>0</v>
      </c>
      <c r="M95" t="s">
        <v>502</v>
      </c>
      <c r="N95" s="70">
        <v>42124</v>
      </c>
      <c r="O95" s="48">
        <v>0</v>
      </c>
      <c r="Q95" s="6">
        <f t="shared" si="16"/>
        <v>19240</v>
      </c>
      <c r="R95" s="6">
        <f t="shared" si="17"/>
        <v>2.2349272349272411</v>
      </c>
      <c r="S95" s="6">
        <f t="shared" si="14"/>
        <v>24000</v>
      </c>
      <c r="T95" s="78">
        <f t="shared" si="18"/>
        <v>9000</v>
      </c>
      <c r="U95" s="71">
        <f t="shared" si="15"/>
        <v>2400.0000000000909</v>
      </c>
      <c r="V95" s="79">
        <f t="shared" si="19"/>
        <v>2066.666666666606</v>
      </c>
    </row>
    <row r="96" spans="1:22" x14ac:dyDescent="0.25">
      <c r="A96" t="s">
        <v>503</v>
      </c>
      <c r="B96" s="70">
        <v>42155</v>
      </c>
      <c r="C96" s="48">
        <v>5069</v>
      </c>
      <c r="D96" t="s">
        <v>503</v>
      </c>
      <c r="E96" s="70">
        <v>42155</v>
      </c>
      <c r="F96" s="48">
        <v>14189</v>
      </c>
      <c r="G96" t="s">
        <v>503</v>
      </c>
      <c r="H96" s="70">
        <v>42155</v>
      </c>
      <c r="I96" s="5">
        <v>2157.6999999999998</v>
      </c>
      <c r="J96" t="s">
        <v>503</v>
      </c>
      <c r="K96" s="70">
        <v>42155</v>
      </c>
      <c r="L96" s="48">
        <v>0</v>
      </c>
      <c r="M96" t="s">
        <v>503</v>
      </c>
      <c r="N96" s="70">
        <v>42155</v>
      </c>
      <c r="O96" s="48">
        <v>0</v>
      </c>
      <c r="Q96" s="6">
        <f t="shared" si="16"/>
        <v>19258</v>
      </c>
      <c r="R96" s="6">
        <f t="shared" si="17"/>
        <v>2.1393706511579751</v>
      </c>
      <c r="S96" s="6">
        <f t="shared" si="14"/>
        <v>18000</v>
      </c>
      <c r="T96" s="78">
        <f t="shared" si="18"/>
        <v>10000</v>
      </c>
      <c r="U96" s="71">
        <f t="shared" si="15"/>
        <v>1699.9999999998181</v>
      </c>
      <c r="V96" s="79">
        <f t="shared" si="19"/>
        <v>2133.3333333332121</v>
      </c>
    </row>
    <row r="97" spans="1:23" x14ac:dyDescent="0.25">
      <c r="A97" t="s">
        <v>504</v>
      </c>
      <c r="B97" s="70">
        <v>42185</v>
      </c>
      <c r="C97" s="48">
        <v>5072</v>
      </c>
      <c r="D97" t="s">
        <v>504</v>
      </c>
      <c r="E97" s="70">
        <v>42185</v>
      </c>
      <c r="F97" s="48">
        <v>14185</v>
      </c>
      <c r="G97" t="s">
        <v>504</v>
      </c>
      <c r="H97" s="70">
        <v>42185</v>
      </c>
      <c r="I97" s="5">
        <v>2158.5</v>
      </c>
      <c r="J97" t="s">
        <v>504</v>
      </c>
      <c r="K97" s="70">
        <v>42185</v>
      </c>
      <c r="L97" s="48">
        <v>0</v>
      </c>
      <c r="M97" t="s">
        <v>504</v>
      </c>
      <c r="N97" s="70">
        <v>42185</v>
      </c>
      <c r="O97" s="48">
        <v>0</v>
      </c>
      <c r="Q97" s="6">
        <f t="shared" si="16"/>
        <v>19257</v>
      </c>
      <c r="R97" s="6">
        <f t="shared" si="17"/>
        <v>2.1446746637586216</v>
      </c>
      <c r="S97" s="6">
        <f t="shared" si="14"/>
        <v>-1000</v>
      </c>
      <c r="T97" s="78">
        <f t="shared" si="18"/>
        <v>13666.666666666666</v>
      </c>
      <c r="U97" s="71">
        <f t="shared" si="15"/>
        <v>800.0000000001819</v>
      </c>
      <c r="V97" s="79">
        <f t="shared" si="19"/>
        <v>1633.3333333333637</v>
      </c>
    </row>
    <row r="98" spans="1:23" x14ac:dyDescent="0.25">
      <c r="A98" t="s">
        <v>505</v>
      </c>
      <c r="B98" s="70">
        <v>42216</v>
      </c>
      <c r="C98" s="48">
        <v>5062</v>
      </c>
      <c r="D98" t="s">
        <v>505</v>
      </c>
      <c r="E98" s="70">
        <v>42216</v>
      </c>
      <c r="F98" s="48">
        <v>14215</v>
      </c>
      <c r="G98" t="s">
        <v>505</v>
      </c>
      <c r="H98" s="70">
        <v>42216</v>
      </c>
      <c r="I98" s="5">
        <v>2161</v>
      </c>
      <c r="J98" t="s">
        <v>505</v>
      </c>
      <c r="K98" s="70">
        <v>42216</v>
      </c>
      <c r="L98" s="48">
        <v>0</v>
      </c>
      <c r="M98" t="s">
        <v>505</v>
      </c>
      <c r="N98" s="70">
        <v>42216</v>
      </c>
      <c r="O98" s="48">
        <v>0</v>
      </c>
      <c r="Q98" s="6">
        <f t="shared" si="16"/>
        <v>19277</v>
      </c>
      <c r="R98" s="6">
        <f t="shared" si="17"/>
        <v>2.0386989676816967</v>
      </c>
      <c r="S98" s="6">
        <f t="shared" si="14"/>
        <v>20000</v>
      </c>
      <c r="T98" s="78">
        <f t="shared" si="18"/>
        <v>12333.333333333334</v>
      </c>
      <c r="U98" s="71">
        <f t="shared" si="15"/>
        <v>2500</v>
      </c>
      <c r="V98" s="79">
        <f t="shared" si="19"/>
        <v>1666.6666666666667</v>
      </c>
    </row>
    <row r="99" spans="1:23" x14ac:dyDescent="0.25">
      <c r="A99" t="s">
        <v>506</v>
      </c>
      <c r="B99" s="70">
        <v>42247</v>
      </c>
      <c r="C99" s="48">
        <v>5079</v>
      </c>
      <c r="D99" t="s">
        <v>506</v>
      </c>
      <c r="E99" s="70">
        <v>42247</v>
      </c>
      <c r="F99" s="48">
        <v>14234</v>
      </c>
      <c r="G99" t="s">
        <v>506</v>
      </c>
      <c r="H99" s="70">
        <v>42247</v>
      </c>
      <c r="I99" s="5">
        <v>2163.6999999999998</v>
      </c>
      <c r="J99" t="s">
        <v>506</v>
      </c>
      <c r="K99" s="70">
        <v>42247</v>
      </c>
      <c r="L99" s="48">
        <v>0</v>
      </c>
      <c r="M99" t="s">
        <v>506</v>
      </c>
      <c r="N99" s="70">
        <v>42247</v>
      </c>
      <c r="O99" s="48">
        <v>0</v>
      </c>
      <c r="Q99" s="6">
        <f t="shared" si="16"/>
        <v>19313</v>
      </c>
      <c r="R99" s="6">
        <f t="shared" si="17"/>
        <v>1.8484958318231151</v>
      </c>
      <c r="S99" s="6">
        <f t="shared" si="14"/>
        <v>36000</v>
      </c>
      <c r="T99" s="78">
        <f t="shared" si="18"/>
        <v>18333.333333333332</v>
      </c>
      <c r="U99" s="71">
        <f t="shared" si="15"/>
        <v>2699.9999999998181</v>
      </c>
      <c r="V99" s="79">
        <f t="shared" si="19"/>
        <v>2000</v>
      </c>
    </row>
    <row r="100" spans="1:23" x14ac:dyDescent="0.25">
      <c r="A100" t="s">
        <v>507</v>
      </c>
      <c r="B100" s="70">
        <v>42277</v>
      </c>
      <c r="C100" s="48">
        <v>5092</v>
      </c>
      <c r="D100" t="s">
        <v>507</v>
      </c>
      <c r="E100" s="70">
        <v>42277</v>
      </c>
      <c r="F100" s="48">
        <v>14189</v>
      </c>
      <c r="G100" t="s">
        <v>507</v>
      </c>
      <c r="H100" s="70">
        <v>42277</v>
      </c>
      <c r="I100" s="5">
        <v>2163.9</v>
      </c>
      <c r="J100" t="s">
        <v>507</v>
      </c>
      <c r="K100" s="70">
        <v>42277</v>
      </c>
      <c r="L100" s="48">
        <v>0</v>
      </c>
      <c r="M100" t="s">
        <v>507</v>
      </c>
      <c r="N100" s="70">
        <v>42277</v>
      </c>
      <c r="O100" s="48">
        <v>0</v>
      </c>
      <c r="Q100" s="6">
        <f t="shared" si="16"/>
        <v>19281</v>
      </c>
      <c r="R100" s="6">
        <f t="shared" si="17"/>
        <v>2.0175302110886406</v>
      </c>
      <c r="S100" s="6">
        <f t="shared" si="14"/>
        <v>-32000</v>
      </c>
      <c r="T100" s="78">
        <f t="shared" si="18"/>
        <v>8000</v>
      </c>
      <c r="U100" s="71">
        <f t="shared" si="15"/>
        <v>200.00000000027285</v>
      </c>
      <c r="V100" s="79">
        <f t="shared" si="19"/>
        <v>1800.0000000000302</v>
      </c>
    </row>
    <row r="101" spans="1:23" x14ac:dyDescent="0.25">
      <c r="A101" t="s">
        <v>508</v>
      </c>
      <c r="B101" s="70">
        <v>42308</v>
      </c>
      <c r="C101" s="48">
        <v>5092</v>
      </c>
      <c r="D101" t="s">
        <v>508</v>
      </c>
      <c r="E101" s="70">
        <v>42308</v>
      </c>
      <c r="F101" s="48">
        <v>14210</v>
      </c>
      <c r="G101" t="s">
        <v>508</v>
      </c>
      <c r="H101" s="70">
        <v>42308</v>
      </c>
      <c r="I101" s="5">
        <v>2161.3000000000002</v>
      </c>
      <c r="J101" t="s">
        <v>508</v>
      </c>
      <c r="K101" s="70">
        <v>42308</v>
      </c>
      <c r="L101" s="48">
        <v>0</v>
      </c>
      <c r="M101" t="s">
        <v>508</v>
      </c>
      <c r="N101" s="70">
        <v>42308</v>
      </c>
      <c r="O101" s="48">
        <v>0</v>
      </c>
      <c r="Q101" s="6">
        <f t="shared" si="16"/>
        <v>19302</v>
      </c>
      <c r="R101" s="6">
        <f t="shared" si="17"/>
        <v>1.9065381825717651</v>
      </c>
      <c r="S101" s="6">
        <f t="shared" si="14"/>
        <v>21000</v>
      </c>
      <c r="T101" s="78">
        <f t="shared" si="18"/>
        <v>8333.3333333333339</v>
      </c>
      <c r="U101" s="71">
        <f t="shared" si="15"/>
        <v>-2599.9999999999091</v>
      </c>
      <c r="V101" s="79">
        <f t="shared" si="19"/>
        <v>100.00000000006064</v>
      </c>
    </row>
    <row r="102" spans="1:23" x14ac:dyDescent="0.25">
      <c r="A102" t="s">
        <v>509</v>
      </c>
      <c r="B102" s="70">
        <v>42338</v>
      </c>
      <c r="C102" s="48">
        <v>5094</v>
      </c>
      <c r="D102" t="s">
        <v>509</v>
      </c>
      <c r="E102" s="70">
        <v>42338</v>
      </c>
      <c r="F102" s="48">
        <v>14223</v>
      </c>
      <c r="G102" t="s">
        <v>509</v>
      </c>
      <c r="H102" s="70">
        <v>42338</v>
      </c>
      <c r="I102" s="5">
        <v>2167.3000000000002</v>
      </c>
      <c r="J102" t="s">
        <v>509</v>
      </c>
      <c r="K102" s="70">
        <v>42338</v>
      </c>
      <c r="L102" s="48">
        <v>0</v>
      </c>
      <c r="M102" t="s">
        <v>509</v>
      </c>
      <c r="N102" s="70">
        <v>42338</v>
      </c>
      <c r="O102" s="48">
        <v>0</v>
      </c>
      <c r="Q102" s="6">
        <f t="shared" si="16"/>
        <v>19317</v>
      </c>
      <c r="R102" s="6">
        <f t="shared" si="17"/>
        <v>1.827405911891077</v>
      </c>
      <c r="S102" s="6">
        <f t="shared" si="14"/>
        <v>15000</v>
      </c>
      <c r="T102" s="78">
        <f t="shared" si="18"/>
        <v>1333.3333333333333</v>
      </c>
      <c r="U102" s="71">
        <f t="shared" si="15"/>
        <v>6000</v>
      </c>
      <c r="V102" s="79">
        <f t="shared" si="19"/>
        <v>1200.0000000001212</v>
      </c>
    </row>
    <row r="103" spans="1:23" x14ac:dyDescent="0.25">
      <c r="A103" t="s">
        <v>510</v>
      </c>
      <c r="B103" s="70">
        <v>42369</v>
      </c>
      <c r="C103" s="48">
        <v>5092</v>
      </c>
      <c r="D103" t="s">
        <v>510</v>
      </c>
      <c r="E103" s="70">
        <v>42369</v>
      </c>
      <c r="F103" s="48">
        <v>14233</v>
      </c>
      <c r="G103" t="s">
        <v>510</v>
      </c>
      <c r="H103" s="70">
        <v>42369</v>
      </c>
      <c r="I103" s="5">
        <v>2169.9</v>
      </c>
      <c r="J103" t="s">
        <v>510</v>
      </c>
      <c r="K103" s="70">
        <v>42369</v>
      </c>
      <c r="L103" s="48">
        <v>0</v>
      </c>
      <c r="M103" t="s">
        <v>510</v>
      </c>
      <c r="N103" s="70">
        <v>42369</v>
      </c>
      <c r="O103" s="48">
        <v>0</v>
      </c>
      <c r="Q103" s="6">
        <f t="shared" si="16"/>
        <v>19325</v>
      </c>
      <c r="R103" s="6">
        <f t="shared" si="17"/>
        <v>1.7852522639068695</v>
      </c>
      <c r="S103" s="6">
        <f t="shared" si="14"/>
        <v>8000</v>
      </c>
      <c r="T103" s="78">
        <f t="shared" si="18"/>
        <v>14666.666666666666</v>
      </c>
      <c r="U103" s="71">
        <f t="shared" si="15"/>
        <v>2599.9999999999091</v>
      </c>
      <c r="V103" s="79">
        <f t="shared" si="19"/>
        <v>2000</v>
      </c>
    </row>
    <row r="104" spans="1:23" x14ac:dyDescent="0.25">
      <c r="A104" t="s">
        <v>511</v>
      </c>
      <c r="B104" s="70">
        <v>42400</v>
      </c>
      <c r="C104" s="48">
        <v>5089</v>
      </c>
      <c r="D104" t="s">
        <v>511</v>
      </c>
      <c r="E104" s="70">
        <v>42400</v>
      </c>
      <c r="F104" s="48">
        <v>14256</v>
      </c>
      <c r="G104" t="s">
        <v>511</v>
      </c>
      <c r="H104" s="70">
        <v>42400</v>
      </c>
      <c r="I104" s="5">
        <v>2171.3000000000002</v>
      </c>
      <c r="J104" t="s">
        <v>511</v>
      </c>
      <c r="K104" s="70">
        <v>42400</v>
      </c>
      <c r="L104" s="48">
        <v>0</v>
      </c>
      <c r="M104" t="s">
        <v>511</v>
      </c>
      <c r="N104" s="70">
        <v>42400</v>
      </c>
      <c r="O104" s="48">
        <v>0</v>
      </c>
      <c r="Q104" s="6">
        <f t="shared" si="16"/>
        <v>19345</v>
      </c>
      <c r="R104" s="6">
        <f t="shared" si="17"/>
        <v>1.6800206771775663</v>
      </c>
      <c r="S104" s="6">
        <f t="shared" si="14"/>
        <v>20000</v>
      </c>
      <c r="T104" s="78">
        <f t="shared" si="18"/>
        <v>14333.333333333334</v>
      </c>
      <c r="U104" s="71">
        <f t="shared" si="15"/>
        <v>1400.0000000000909</v>
      </c>
      <c r="V104" s="79">
        <f t="shared" si="19"/>
        <v>3333.3333333333335</v>
      </c>
      <c r="W104">
        <f>(Q104/Q92)-1</f>
        <v>6.8703482017384854E-3</v>
      </c>
    </row>
    <row r="105" spans="1:23" x14ac:dyDescent="0.25">
      <c r="A105" t="s">
        <v>512</v>
      </c>
      <c r="B105" s="70">
        <v>42429</v>
      </c>
      <c r="C105" s="48">
        <v>5083</v>
      </c>
      <c r="D105" t="s">
        <v>512</v>
      </c>
      <c r="E105" s="70">
        <v>42429</v>
      </c>
      <c r="F105" s="48">
        <v>14277</v>
      </c>
      <c r="G105" t="s">
        <v>512</v>
      </c>
      <c r="H105" s="70">
        <v>42429</v>
      </c>
      <c r="I105" s="5">
        <v>2172.6999999999998</v>
      </c>
      <c r="J105" t="s">
        <v>512</v>
      </c>
      <c r="K105" s="70">
        <v>42429</v>
      </c>
      <c r="L105" s="48">
        <v>0</v>
      </c>
      <c r="M105" t="s">
        <v>512</v>
      </c>
      <c r="N105" s="70">
        <v>42429</v>
      </c>
      <c r="O105" s="48">
        <v>0</v>
      </c>
      <c r="Q105" s="6">
        <f t="shared" si="16"/>
        <v>19360</v>
      </c>
      <c r="R105" s="6">
        <f t="shared" si="17"/>
        <v>1.6012396694214885</v>
      </c>
      <c r="S105" s="6">
        <f t="shared" ref="S105:S130" si="20">IF(B105&lt;&gt;"",((C105+F105)-(C104+F104))*1000,"")</f>
        <v>15000</v>
      </c>
      <c r="T105" s="78">
        <f t="shared" si="18"/>
        <v>14333.333333333334</v>
      </c>
      <c r="U105" s="71">
        <f t="shared" ref="U105:U130" si="21">IF(B105&lt;&gt;"",((I105-L105)-(I104-L104))*1000,"")</f>
        <v>1399.9999999996362</v>
      </c>
      <c r="V105" s="79">
        <f t="shared" si="19"/>
        <v>1799.9999999998788</v>
      </c>
      <c r="W105">
        <f t="shared" ref="W105:W130" si="22">(Q105/Q93)-1</f>
        <v>6.8649885583524917E-3</v>
      </c>
    </row>
    <row r="106" spans="1:23" x14ac:dyDescent="0.25">
      <c r="A106" t="s">
        <v>513</v>
      </c>
      <c r="B106" s="70">
        <v>42460</v>
      </c>
      <c r="C106" s="48">
        <v>5090</v>
      </c>
      <c r="D106" t="s">
        <v>513</v>
      </c>
      <c r="E106" s="70">
        <v>42460</v>
      </c>
      <c r="F106" s="48">
        <v>14301</v>
      </c>
      <c r="G106" t="s">
        <v>513</v>
      </c>
      <c r="H106" s="70">
        <v>42460</v>
      </c>
      <c r="I106" s="5">
        <v>2175.8000000000002</v>
      </c>
      <c r="J106" t="s">
        <v>513</v>
      </c>
      <c r="K106" s="70">
        <v>42460</v>
      </c>
      <c r="L106" s="48">
        <v>0</v>
      </c>
      <c r="M106" t="s">
        <v>513</v>
      </c>
      <c r="N106" s="70">
        <v>42460</v>
      </c>
      <c r="O106" s="48">
        <v>0</v>
      </c>
      <c r="Q106" s="6">
        <f t="shared" si="16"/>
        <v>19391</v>
      </c>
      <c r="R106" s="6">
        <f t="shared" si="17"/>
        <v>1.4388118199164524</v>
      </c>
      <c r="S106" s="6">
        <f t="shared" si="20"/>
        <v>31000</v>
      </c>
      <c r="T106" s="78">
        <f t="shared" si="18"/>
        <v>22000</v>
      </c>
      <c r="U106" s="71">
        <f t="shared" si="21"/>
        <v>3100.0000000003638</v>
      </c>
      <c r="V106" s="79">
        <f t="shared" si="19"/>
        <v>1966.666666666697</v>
      </c>
      <c r="W106">
        <f t="shared" si="22"/>
        <v>9.1069941715238301E-3</v>
      </c>
    </row>
    <row r="107" spans="1:23" x14ac:dyDescent="0.25">
      <c r="A107" t="s">
        <v>514</v>
      </c>
      <c r="B107" s="70">
        <v>42490</v>
      </c>
      <c r="C107" s="48">
        <v>5092</v>
      </c>
      <c r="D107" t="s">
        <v>514</v>
      </c>
      <c r="E107" s="70">
        <v>42490</v>
      </c>
      <c r="F107" s="48">
        <v>14304</v>
      </c>
      <c r="G107" t="s">
        <v>514</v>
      </c>
      <c r="H107" s="70">
        <v>42490</v>
      </c>
      <c r="I107" s="5">
        <v>2179.9</v>
      </c>
      <c r="J107" t="s">
        <v>514</v>
      </c>
      <c r="K107" s="70">
        <v>42490</v>
      </c>
      <c r="L107" s="48">
        <v>0</v>
      </c>
      <c r="M107" t="s">
        <v>514</v>
      </c>
      <c r="N107" s="70">
        <v>42490</v>
      </c>
      <c r="O107" s="48">
        <v>0</v>
      </c>
      <c r="Q107" s="6">
        <f t="shared" si="16"/>
        <v>19396</v>
      </c>
      <c r="R107" s="6">
        <f t="shared" si="17"/>
        <v>1.4126624046194962</v>
      </c>
      <c r="S107" s="6">
        <f t="shared" si="20"/>
        <v>5000</v>
      </c>
      <c r="T107" s="78">
        <f t="shared" ref="T107:T130" si="23">IF(B107&lt;&gt;"",AVERAGE(S105:S107),"")</f>
        <v>17000</v>
      </c>
      <c r="U107" s="71">
        <f t="shared" si="21"/>
        <v>4099.9999999999091</v>
      </c>
      <c r="V107" s="79">
        <f t="shared" ref="V107:V130" si="24">IF(B107&lt;&gt;"",AVERAGE(U105:U107),"")</f>
        <v>2866.6666666666365</v>
      </c>
      <c r="W107">
        <f t="shared" si="22"/>
        <v>8.1081081081080253E-3</v>
      </c>
    </row>
    <row r="108" spans="1:23" x14ac:dyDescent="0.25">
      <c r="A108" t="s">
        <v>515</v>
      </c>
      <c r="B108" s="70">
        <v>42521</v>
      </c>
      <c r="C108" s="48">
        <v>5083</v>
      </c>
      <c r="D108" t="s">
        <v>515</v>
      </c>
      <c r="E108" s="70">
        <v>42521</v>
      </c>
      <c r="F108" s="48">
        <v>14317</v>
      </c>
      <c r="G108" t="s">
        <v>515</v>
      </c>
      <c r="H108" s="70">
        <v>42521</v>
      </c>
      <c r="I108" s="5">
        <v>2182.4</v>
      </c>
      <c r="J108" t="s">
        <v>515</v>
      </c>
      <c r="K108" s="70">
        <v>42521</v>
      </c>
      <c r="L108" s="48">
        <v>0</v>
      </c>
      <c r="M108" t="s">
        <v>515</v>
      </c>
      <c r="N108" s="70">
        <v>42521</v>
      </c>
      <c r="O108" s="48">
        <v>0</v>
      </c>
      <c r="Q108" s="6">
        <f t="shared" si="16"/>
        <v>19400</v>
      </c>
      <c r="R108" s="6">
        <f t="shared" si="17"/>
        <v>1.3917525773195791</v>
      </c>
      <c r="S108" s="6">
        <f t="shared" si="20"/>
        <v>4000</v>
      </c>
      <c r="T108" s="78">
        <f t="shared" si="23"/>
        <v>13333.333333333334</v>
      </c>
      <c r="U108" s="71">
        <f t="shared" si="21"/>
        <v>2500</v>
      </c>
      <c r="V108" s="79">
        <f t="shared" si="24"/>
        <v>3233.3333333334244</v>
      </c>
      <c r="W108">
        <f t="shared" si="22"/>
        <v>7.3735590403987139E-3</v>
      </c>
    </row>
    <row r="109" spans="1:23" x14ac:dyDescent="0.25">
      <c r="A109" t="s">
        <v>516</v>
      </c>
      <c r="B109" s="70">
        <v>42551</v>
      </c>
      <c r="C109" s="48">
        <v>5103</v>
      </c>
      <c r="D109" t="s">
        <v>516</v>
      </c>
      <c r="E109" s="70">
        <v>42551</v>
      </c>
      <c r="F109" s="48">
        <v>14288</v>
      </c>
      <c r="G109" t="s">
        <v>516</v>
      </c>
      <c r="H109" s="70">
        <v>42551</v>
      </c>
      <c r="I109" s="5">
        <v>2187.5</v>
      </c>
      <c r="J109" t="s">
        <v>516</v>
      </c>
      <c r="K109" s="70">
        <v>42551</v>
      </c>
      <c r="L109" s="48">
        <v>0</v>
      </c>
      <c r="M109" t="s">
        <v>516</v>
      </c>
      <c r="N109" s="70">
        <v>42551</v>
      </c>
      <c r="O109" s="48">
        <v>0</v>
      </c>
      <c r="Q109" s="6">
        <f t="shared" si="16"/>
        <v>19391</v>
      </c>
      <c r="R109" s="6">
        <f t="shared" si="17"/>
        <v>1.4388118199164524</v>
      </c>
      <c r="S109" s="6">
        <f t="shared" si="20"/>
        <v>-9000</v>
      </c>
      <c r="T109" s="78">
        <f t="shared" si="23"/>
        <v>0</v>
      </c>
      <c r="U109" s="71">
        <f t="shared" si="21"/>
        <v>5099.9999999999091</v>
      </c>
      <c r="V109" s="79">
        <f t="shared" si="24"/>
        <v>3899.9999999999395</v>
      </c>
      <c r="W109">
        <f t="shared" si="22"/>
        <v>6.9585085942773794E-3</v>
      </c>
    </row>
    <row r="110" spans="1:23" x14ac:dyDescent="0.25">
      <c r="A110" t="s">
        <v>517</v>
      </c>
      <c r="B110" s="70">
        <v>42582</v>
      </c>
      <c r="C110" s="48">
        <v>5109</v>
      </c>
      <c r="D110" t="s">
        <v>517</v>
      </c>
      <c r="E110" s="70">
        <v>42582</v>
      </c>
      <c r="F110" s="48">
        <v>14371</v>
      </c>
      <c r="G110" t="s">
        <v>517</v>
      </c>
      <c r="H110" s="70">
        <v>42582</v>
      </c>
      <c r="I110" s="5">
        <v>2192.9</v>
      </c>
      <c r="J110" t="s">
        <v>517</v>
      </c>
      <c r="K110" s="70">
        <v>42582</v>
      </c>
      <c r="L110" s="48">
        <v>0</v>
      </c>
      <c r="M110" t="s">
        <v>517</v>
      </c>
      <c r="N110" s="70">
        <v>42582</v>
      </c>
      <c r="O110" s="48">
        <v>0</v>
      </c>
      <c r="Q110" s="6">
        <f t="shared" si="16"/>
        <v>19480</v>
      </c>
      <c r="R110" s="6">
        <f t="shared" si="17"/>
        <v>0.97535934291582294</v>
      </c>
      <c r="S110" s="6">
        <f t="shared" si="20"/>
        <v>89000</v>
      </c>
      <c r="T110" s="78">
        <f t="shared" si="23"/>
        <v>28000</v>
      </c>
      <c r="U110" s="71">
        <f t="shared" si="21"/>
        <v>5400.0000000000909</v>
      </c>
      <c r="V110" s="79">
        <f t="shared" si="24"/>
        <v>4333.333333333333</v>
      </c>
      <c r="W110">
        <f t="shared" si="22"/>
        <v>1.0530684235098731E-2</v>
      </c>
    </row>
    <row r="111" spans="1:23" x14ac:dyDescent="0.25">
      <c r="A111" t="s">
        <v>518</v>
      </c>
      <c r="B111" s="70">
        <v>42613</v>
      </c>
      <c r="C111" s="48">
        <v>5116</v>
      </c>
      <c r="D111" t="s">
        <v>518</v>
      </c>
      <c r="E111" s="70">
        <v>42613</v>
      </c>
      <c r="F111" s="48">
        <v>14364</v>
      </c>
      <c r="G111" t="s">
        <v>518</v>
      </c>
      <c r="H111" s="70">
        <v>42613</v>
      </c>
      <c r="I111" s="5">
        <v>2190.6999999999998</v>
      </c>
      <c r="J111" t="s">
        <v>518</v>
      </c>
      <c r="K111" s="70">
        <v>42613</v>
      </c>
      <c r="L111" s="48">
        <v>0</v>
      </c>
      <c r="M111" t="s">
        <v>518</v>
      </c>
      <c r="N111" s="70">
        <v>42613</v>
      </c>
      <c r="O111" s="48">
        <v>0</v>
      </c>
      <c r="Q111" s="6">
        <f t="shared" si="16"/>
        <v>19480</v>
      </c>
      <c r="R111" s="6">
        <f t="shared" si="17"/>
        <v>0.97535934291582294</v>
      </c>
      <c r="S111" s="6">
        <f t="shared" si="20"/>
        <v>0</v>
      </c>
      <c r="T111" s="78">
        <f t="shared" si="23"/>
        <v>26666.666666666668</v>
      </c>
      <c r="U111" s="71">
        <f t="shared" si="21"/>
        <v>-2200.0000000002728</v>
      </c>
      <c r="V111" s="79">
        <f t="shared" si="24"/>
        <v>2766.6666666665756</v>
      </c>
      <c r="W111">
        <f t="shared" si="22"/>
        <v>8.6470253197328262E-3</v>
      </c>
    </row>
    <row r="112" spans="1:23" x14ac:dyDescent="0.25">
      <c r="A112" t="s">
        <v>519</v>
      </c>
      <c r="B112" s="70">
        <v>42643</v>
      </c>
      <c r="C112" s="48">
        <v>5149</v>
      </c>
      <c r="D112" t="s">
        <v>519</v>
      </c>
      <c r="E112" s="70">
        <v>42643</v>
      </c>
      <c r="F112" s="48">
        <v>14352</v>
      </c>
      <c r="G112" t="s">
        <v>519</v>
      </c>
      <c r="H112" s="70">
        <v>42643</v>
      </c>
      <c r="I112" s="5">
        <v>2193.9</v>
      </c>
      <c r="J112" t="s">
        <v>519</v>
      </c>
      <c r="K112" s="70">
        <v>42643</v>
      </c>
      <c r="L112" s="48">
        <v>0</v>
      </c>
      <c r="M112" t="s">
        <v>519</v>
      </c>
      <c r="N112" s="70">
        <v>42643</v>
      </c>
      <c r="O112" s="48">
        <v>0</v>
      </c>
      <c r="Q112" s="6">
        <f t="shared" si="16"/>
        <v>19501</v>
      </c>
      <c r="R112" s="6">
        <f t="shared" si="17"/>
        <v>0.8666222245013131</v>
      </c>
      <c r="S112" s="6">
        <f t="shared" si="20"/>
        <v>21000</v>
      </c>
      <c r="T112" s="78">
        <f t="shared" si="23"/>
        <v>36666.666666666664</v>
      </c>
      <c r="U112" s="71">
        <f t="shared" si="21"/>
        <v>3200.0000000002728</v>
      </c>
      <c r="V112" s="79">
        <f t="shared" si="24"/>
        <v>2133.3333333333635</v>
      </c>
      <c r="W112">
        <f t="shared" si="22"/>
        <v>1.1410196566568054E-2</v>
      </c>
    </row>
    <row r="113" spans="1:23" x14ac:dyDescent="0.25">
      <c r="A113" t="s">
        <v>520</v>
      </c>
      <c r="B113" s="70">
        <v>42674</v>
      </c>
      <c r="C113" s="48">
        <v>5141</v>
      </c>
      <c r="D113" t="s">
        <v>520</v>
      </c>
      <c r="E113" s="70">
        <v>42674</v>
      </c>
      <c r="F113" s="48">
        <v>14352</v>
      </c>
      <c r="G113" t="s">
        <v>520</v>
      </c>
      <c r="H113" s="70">
        <v>42674</v>
      </c>
      <c r="I113" s="5">
        <v>2194.5</v>
      </c>
      <c r="J113" t="s">
        <v>520</v>
      </c>
      <c r="K113" s="70">
        <v>42674</v>
      </c>
      <c r="L113" s="48">
        <v>0</v>
      </c>
      <c r="M113" t="s">
        <v>520</v>
      </c>
      <c r="N113" s="70">
        <v>42674</v>
      </c>
      <c r="O113" s="48">
        <v>0</v>
      </c>
      <c r="Q113" s="6">
        <f t="shared" si="16"/>
        <v>19493</v>
      </c>
      <c r="R113" s="6">
        <f t="shared" si="17"/>
        <v>0.90801826296620902</v>
      </c>
      <c r="S113" s="6">
        <f t="shared" si="20"/>
        <v>-8000</v>
      </c>
      <c r="T113" s="78">
        <f t="shared" si="23"/>
        <v>4333.333333333333</v>
      </c>
      <c r="U113" s="71">
        <f t="shared" si="21"/>
        <v>599.99999999990905</v>
      </c>
      <c r="V113" s="79">
        <f t="shared" si="24"/>
        <v>533.33333333330302</v>
      </c>
      <c r="W113">
        <f t="shared" si="22"/>
        <v>9.8953476323697664E-3</v>
      </c>
    </row>
    <row r="114" spans="1:23" x14ac:dyDescent="0.25">
      <c r="A114" t="s">
        <v>521</v>
      </c>
      <c r="B114" s="70">
        <v>42704</v>
      </c>
      <c r="C114" s="48">
        <v>5145</v>
      </c>
      <c r="D114" t="s">
        <v>521</v>
      </c>
      <c r="E114" s="70">
        <v>42704</v>
      </c>
      <c r="F114" s="48">
        <v>14350</v>
      </c>
      <c r="G114" t="s">
        <v>521</v>
      </c>
      <c r="H114" s="70">
        <v>42704</v>
      </c>
      <c r="I114" s="5">
        <v>2190.1</v>
      </c>
      <c r="J114" t="s">
        <v>521</v>
      </c>
      <c r="K114" s="70">
        <v>42704</v>
      </c>
      <c r="L114" s="48">
        <v>0</v>
      </c>
      <c r="M114" t="s">
        <v>521</v>
      </c>
      <c r="N114" s="70">
        <v>42704</v>
      </c>
      <c r="O114" s="48">
        <v>0</v>
      </c>
      <c r="Q114" s="6">
        <f t="shared" si="16"/>
        <v>19495</v>
      </c>
      <c r="R114" s="6">
        <f t="shared" si="17"/>
        <v>0.89766606822261963</v>
      </c>
      <c r="S114" s="6">
        <f t="shared" si="20"/>
        <v>2000</v>
      </c>
      <c r="T114" s="78">
        <f t="shared" si="23"/>
        <v>5000</v>
      </c>
      <c r="U114" s="71">
        <f t="shared" si="21"/>
        <v>-4400.0000000000909</v>
      </c>
      <c r="V114" s="79">
        <f t="shared" si="24"/>
        <v>-199.99999999996967</v>
      </c>
      <c r="W114">
        <f t="shared" si="22"/>
        <v>9.2146813687425944E-3</v>
      </c>
    </row>
    <row r="115" spans="1:23" x14ac:dyDescent="0.25">
      <c r="A115" t="s">
        <v>522</v>
      </c>
      <c r="B115" s="70">
        <v>42735</v>
      </c>
      <c r="C115" s="48">
        <v>5145</v>
      </c>
      <c r="D115" t="s">
        <v>522</v>
      </c>
      <c r="E115" s="70">
        <v>42735</v>
      </c>
      <c r="F115" s="48">
        <v>14351</v>
      </c>
      <c r="G115" t="s">
        <v>522</v>
      </c>
      <c r="H115" s="70">
        <v>42735</v>
      </c>
      <c r="I115" s="5">
        <v>2194.6999999999998</v>
      </c>
      <c r="J115" t="s">
        <v>522</v>
      </c>
      <c r="K115" s="70">
        <v>42735</v>
      </c>
      <c r="L115" s="48">
        <v>0</v>
      </c>
      <c r="M115" t="s">
        <v>522</v>
      </c>
      <c r="N115" s="70">
        <v>42735</v>
      </c>
      <c r="O115" s="48">
        <v>0</v>
      </c>
      <c r="Q115" s="6">
        <f t="shared" si="16"/>
        <v>19496</v>
      </c>
      <c r="R115" s="6">
        <f t="shared" si="17"/>
        <v>0.89249076733688071</v>
      </c>
      <c r="S115" s="6">
        <f t="shared" si="20"/>
        <v>1000</v>
      </c>
      <c r="T115" s="78">
        <f t="shared" si="23"/>
        <v>-1666.6666666666667</v>
      </c>
      <c r="U115" s="71">
        <f t="shared" si="21"/>
        <v>4599.9999999999091</v>
      </c>
      <c r="V115" s="79">
        <f t="shared" si="24"/>
        <v>266.66666666657574</v>
      </c>
      <c r="W115">
        <f t="shared" si="22"/>
        <v>8.8486416558861691E-3</v>
      </c>
    </row>
    <row r="116" spans="1:23" x14ac:dyDescent="0.25">
      <c r="A116" t="s">
        <v>523</v>
      </c>
      <c r="B116" s="70">
        <v>42766</v>
      </c>
      <c r="C116" s="48">
        <v>5153</v>
      </c>
      <c r="D116" t="s">
        <v>523</v>
      </c>
      <c r="E116" s="70">
        <v>42766</v>
      </c>
      <c r="F116" s="48">
        <v>14346</v>
      </c>
      <c r="G116" t="s">
        <v>523</v>
      </c>
      <c r="H116" s="70">
        <v>42766</v>
      </c>
      <c r="I116" s="5">
        <v>2198.1</v>
      </c>
      <c r="J116" t="s">
        <v>523</v>
      </c>
      <c r="K116" s="70">
        <v>42766</v>
      </c>
      <c r="L116" s="48">
        <v>0</v>
      </c>
      <c r="M116" t="s">
        <v>523</v>
      </c>
      <c r="N116" s="70">
        <v>42766</v>
      </c>
      <c r="O116" s="48">
        <v>0</v>
      </c>
      <c r="Q116" s="6">
        <f t="shared" si="16"/>
        <v>19499</v>
      </c>
      <c r="R116" s="6">
        <f t="shared" si="17"/>
        <v>0.87696804964356545</v>
      </c>
      <c r="S116" s="6">
        <f t="shared" si="20"/>
        <v>3000</v>
      </c>
      <c r="T116" s="78">
        <f t="shared" si="23"/>
        <v>2000</v>
      </c>
      <c r="U116" s="71">
        <f t="shared" si="21"/>
        <v>3400.0000000000909</v>
      </c>
      <c r="V116" s="79">
        <f t="shared" si="24"/>
        <v>1199.9999999999698</v>
      </c>
      <c r="W116">
        <f t="shared" si="22"/>
        <v>7.9607133626260485E-3</v>
      </c>
    </row>
    <row r="117" spans="1:23" x14ac:dyDescent="0.25">
      <c r="A117" t="s">
        <v>524</v>
      </c>
      <c r="B117" s="70">
        <v>42794</v>
      </c>
      <c r="C117" s="48">
        <v>5154</v>
      </c>
      <c r="D117" t="s">
        <v>524</v>
      </c>
      <c r="E117" s="70">
        <v>42794</v>
      </c>
      <c r="F117" s="48">
        <v>14345</v>
      </c>
      <c r="G117" t="s">
        <v>524</v>
      </c>
      <c r="H117" s="70">
        <v>42794</v>
      </c>
      <c r="I117" s="5">
        <v>2196.8000000000002</v>
      </c>
      <c r="J117" t="s">
        <v>524</v>
      </c>
      <c r="K117" s="70">
        <v>42794</v>
      </c>
      <c r="L117" s="48">
        <v>0</v>
      </c>
      <c r="M117" t="s">
        <v>524</v>
      </c>
      <c r="N117" s="70">
        <v>42794</v>
      </c>
      <c r="O117" s="48">
        <v>0</v>
      </c>
      <c r="Q117" s="6">
        <f t="shared" si="16"/>
        <v>19499</v>
      </c>
      <c r="R117" s="6">
        <f t="shared" si="17"/>
        <v>0.87696804964356545</v>
      </c>
      <c r="S117" s="6">
        <f t="shared" si="20"/>
        <v>0</v>
      </c>
      <c r="T117" s="78">
        <f t="shared" si="23"/>
        <v>1333.3333333333333</v>
      </c>
      <c r="U117" s="71">
        <f t="shared" si="21"/>
        <v>-1299.9999999997272</v>
      </c>
      <c r="V117" s="79">
        <f t="shared" si="24"/>
        <v>2233.3333333334244</v>
      </c>
      <c r="W117">
        <f t="shared" si="22"/>
        <v>7.1797520661156522E-3</v>
      </c>
    </row>
    <row r="118" spans="1:23" x14ac:dyDescent="0.25">
      <c r="A118" t="s">
        <v>525</v>
      </c>
      <c r="B118" s="70">
        <v>42825</v>
      </c>
      <c r="C118" s="48">
        <v>5159</v>
      </c>
      <c r="D118" t="s">
        <v>525</v>
      </c>
      <c r="E118" s="70">
        <v>42825</v>
      </c>
      <c r="F118" s="48">
        <v>14347</v>
      </c>
      <c r="G118" t="s">
        <v>525</v>
      </c>
      <c r="H118" s="70">
        <v>42825</v>
      </c>
      <c r="I118" s="5">
        <v>2191.8000000000002</v>
      </c>
      <c r="J118" t="s">
        <v>525</v>
      </c>
      <c r="K118" s="70">
        <v>42825</v>
      </c>
      <c r="L118" s="48">
        <v>0</v>
      </c>
      <c r="M118" t="s">
        <v>525</v>
      </c>
      <c r="N118" s="70">
        <v>42825</v>
      </c>
      <c r="O118" s="48">
        <v>0</v>
      </c>
      <c r="Q118" s="6">
        <f t="shared" si="16"/>
        <v>19506</v>
      </c>
      <c r="R118" s="6">
        <f t="shared" si="17"/>
        <v>0.84076694350456194</v>
      </c>
      <c r="S118" s="6">
        <f t="shared" si="20"/>
        <v>7000</v>
      </c>
      <c r="T118" s="78">
        <f t="shared" si="23"/>
        <v>3333.3333333333335</v>
      </c>
      <c r="U118" s="71">
        <f t="shared" si="21"/>
        <v>-5000</v>
      </c>
      <c r="V118" s="79">
        <f t="shared" si="24"/>
        <v>-966.66666666654544</v>
      </c>
      <c r="W118">
        <f t="shared" si="22"/>
        <v>5.9305863544942827E-3</v>
      </c>
    </row>
    <row r="119" spans="1:23" x14ac:dyDescent="0.25">
      <c r="A119" t="s">
        <v>526</v>
      </c>
      <c r="B119" s="70">
        <v>42855</v>
      </c>
      <c r="C119" s="48">
        <v>5157</v>
      </c>
      <c r="D119" t="s">
        <v>526</v>
      </c>
      <c r="E119" s="70">
        <v>42855</v>
      </c>
      <c r="F119" s="48">
        <v>14357</v>
      </c>
      <c r="G119" t="s">
        <v>526</v>
      </c>
      <c r="H119" s="70">
        <v>42855</v>
      </c>
      <c r="I119" s="5">
        <v>2188.6</v>
      </c>
      <c r="J119" t="s">
        <v>526</v>
      </c>
      <c r="K119" s="70">
        <v>42855</v>
      </c>
      <c r="L119" s="48">
        <v>0</v>
      </c>
      <c r="M119" t="s">
        <v>526</v>
      </c>
      <c r="N119" s="70">
        <v>42855</v>
      </c>
      <c r="O119" s="48">
        <v>0</v>
      </c>
      <c r="Q119" s="6">
        <f t="shared" si="16"/>
        <v>19514</v>
      </c>
      <c r="R119" s="6">
        <f t="shared" si="17"/>
        <v>0.79942605309008741</v>
      </c>
      <c r="S119" s="6">
        <f t="shared" si="20"/>
        <v>8000</v>
      </c>
      <c r="T119" s="78">
        <f t="shared" si="23"/>
        <v>5000</v>
      </c>
      <c r="U119" s="71">
        <f t="shared" si="21"/>
        <v>-3200.0000000002728</v>
      </c>
      <c r="V119" s="79">
        <f t="shared" si="24"/>
        <v>-3166.6666666666665</v>
      </c>
      <c r="W119">
        <f t="shared" si="22"/>
        <v>6.0837286038357696E-3</v>
      </c>
    </row>
    <row r="120" spans="1:23" x14ac:dyDescent="0.25">
      <c r="A120" t="s">
        <v>527</v>
      </c>
      <c r="B120" s="70">
        <v>42886</v>
      </c>
      <c r="C120" s="48">
        <v>5149</v>
      </c>
      <c r="D120" t="s">
        <v>527</v>
      </c>
      <c r="E120" s="70">
        <v>42886</v>
      </c>
      <c r="F120" s="48">
        <v>14349</v>
      </c>
      <c r="G120" t="s">
        <v>527</v>
      </c>
      <c r="H120" s="70">
        <v>42886</v>
      </c>
      <c r="I120" s="5">
        <v>2190</v>
      </c>
      <c r="J120" t="s">
        <v>527</v>
      </c>
      <c r="K120" s="70">
        <v>42886</v>
      </c>
      <c r="L120" s="48">
        <v>0</v>
      </c>
      <c r="M120" t="s">
        <v>527</v>
      </c>
      <c r="N120" s="70">
        <v>42886</v>
      </c>
      <c r="O120" s="48">
        <v>0</v>
      </c>
      <c r="Q120" s="6">
        <f t="shared" si="16"/>
        <v>19498</v>
      </c>
      <c r="R120" s="6">
        <f t="shared" si="17"/>
        <v>0.88214175812903761</v>
      </c>
      <c r="S120" s="6">
        <f t="shared" si="20"/>
        <v>-16000</v>
      </c>
      <c r="T120" s="78">
        <f t="shared" si="23"/>
        <v>-333.33333333333331</v>
      </c>
      <c r="U120" s="71">
        <f t="shared" si="21"/>
        <v>1400.0000000000909</v>
      </c>
      <c r="V120" s="79">
        <f t="shared" si="24"/>
        <v>-2266.6666666667275</v>
      </c>
      <c r="W120">
        <f t="shared" si="22"/>
        <v>5.0515463917526482E-3</v>
      </c>
    </row>
    <row r="121" spans="1:23" x14ac:dyDescent="0.25">
      <c r="A121" t="s">
        <v>528</v>
      </c>
      <c r="B121" s="70">
        <v>42916</v>
      </c>
      <c r="C121" s="48">
        <v>5149</v>
      </c>
      <c r="D121" t="s">
        <v>528</v>
      </c>
      <c r="E121" s="70">
        <v>42916</v>
      </c>
      <c r="F121" s="48">
        <v>14370</v>
      </c>
      <c r="G121" t="s">
        <v>528</v>
      </c>
      <c r="H121" s="70">
        <v>42916</v>
      </c>
      <c r="I121" s="5">
        <v>2189.6</v>
      </c>
      <c r="J121" t="s">
        <v>528</v>
      </c>
      <c r="K121" s="70">
        <v>42916</v>
      </c>
      <c r="L121" s="48">
        <v>0</v>
      </c>
      <c r="M121" t="s">
        <v>528</v>
      </c>
      <c r="N121" s="70">
        <v>42916</v>
      </c>
      <c r="O121" s="48">
        <v>0</v>
      </c>
      <c r="Q121" s="6">
        <f t="shared" si="16"/>
        <v>19519</v>
      </c>
      <c r="R121" s="6">
        <f t="shared" si="17"/>
        <v>0.77360520518470821</v>
      </c>
      <c r="S121" s="6">
        <f t="shared" si="20"/>
        <v>21000</v>
      </c>
      <c r="T121" s="78">
        <f t="shared" si="23"/>
        <v>4333.333333333333</v>
      </c>
      <c r="U121" s="71">
        <f t="shared" si="21"/>
        <v>-400.00000000009095</v>
      </c>
      <c r="V121" s="79">
        <f t="shared" si="24"/>
        <v>-733.33333333342432</v>
      </c>
      <c r="W121">
        <f t="shared" si="22"/>
        <v>6.6010004641328113E-3</v>
      </c>
    </row>
    <row r="122" spans="1:23" x14ac:dyDescent="0.25">
      <c r="A122" t="s">
        <v>584</v>
      </c>
      <c r="B122" s="70">
        <v>42947</v>
      </c>
      <c r="C122" s="48">
        <v>5148</v>
      </c>
      <c r="D122" t="s">
        <v>584</v>
      </c>
      <c r="E122" s="70">
        <v>42947</v>
      </c>
      <c r="F122" s="48">
        <v>14371</v>
      </c>
      <c r="G122" t="s">
        <v>584</v>
      </c>
      <c r="H122" s="70">
        <v>42947</v>
      </c>
      <c r="I122" s="5">
        <v>2189</v>
      </c>
      <c r="J122" t="s">
        <v>584</v>
      </c>
      <c r="K122" s="70">
        <v>42947</v>
      </c>
      <c r="L122" s="48">
        <v>0</v>
      </c>
      <c r="M122" t="s">
        <v>584</v>
      </c>
      <c r="N122" s="70">
        <v>42947</v>
      </c>
      <c r="O122" s="48">
        <v>0</v>
      </c>
      <c r="Q122" s="6">
        <f t="shared" si="16"/>
        <v>19519</v>
      </c>
      <c r="R122" s="6">
        <f t="shared" si="17"/>
        <v>0.77360520518470821</v>
      </c>
      <c r="S122" s="6">
        <f t="shared" si="20"/>
        <v>0</v>
      </c>
      <c r="T122" s="78">
        <f t="shared" si="23"/>
        <v>1666.6666666666667</v>
      </c>
      <c r="U122" s="71">
        <f t="shared" si="21"/>
        <v>-599.99999999990905</v>
      </c>
      <c r="V122" s="79">
        <f t="shared" si="24"/>
        <v>133.33333333336364</v>
      </c>
      <c r="W122">
        <f t="shared" si="22"/>
        <v>2.0020533880904523E-3</v>
      </c>
    </row>
    <row r="123" spans="1:23" x14ac:dyDescent="0.25">
      <c r="A123" t="s">
        <v>585</v>
      </c>
      <c r="B123" s="70">
        <v>42978</v>
      </c>
      <c r="C123" s="48">
        <v>5149</v>
      </c>
      <c r="D123" t="s">
        <v>585</v>
      </c>
      <c r="E123" s="70">
        <v>42978</v>
      </c>
      <c r="F123" s="48">
        <v>14387</v>
      </c>
      <c r="G123" t="s">
        <v>585</v>
      </c>
      <c r="H123" s="70">
        <v>42978</v>
      </c>
      <c r="I123" s="5">
        <v>2189.1</v>
      </c>
      <c r="J123" t="s">
        <v>585</v>
      </c>
      <c r="K123" s="70">
        <v>42978</v>
      </c>
      <c r="L123" s="48">
        <v>0</v>
      </c>
      <c r="M123" t="s">
        <v>585</v>
      </c>
      <c r="N123" s="70">
        <v>42978</v>
      </c>
      <c r="O123" s="48">
        <v>0</v>
      </c>
      <c r="Q123" s="6">
        <f t="shared" si="16"/>
        <v>19536</v>
      </c>
      <c r="R123" s="6">
        <f t="shared" si="17"/>
        <v>0.68591318591317929</v>
      </c>
      <c r="S123" s="6">
        <f t="shared" si="20"/>
        <v>17000</v>
      </c>
      <c r="T123" s="78">
        <f t="shared" si="23"/>
        <v>12666.666666666666</v>
      </c>
      <c r="U123" s="71">
        <f t="shared" si="21"/>
        <v>99.999999999909051</v>
      </c>
      <c r="V123" s="79">
        <f t="shared" si="24"/>
        <v>-300.0000000000303</v>
      </c>
      <c r="W123">
        <f t="shared" si="22"/>
        <v>2.8747433264886268E-3</v>
      </c>
    </row>
    <row r="124" spans="1:23" x14ac:dyDescent="0.25">
      <c r="A124" t="s">
        <v>586</v>
      </c>
      <c r="B124" s="70">
        <v>43008</v>
      </c>
      <c r="C124" s="48">
        <v>5140</v>
      </c>
      <c r="D124" t="s">
        <v>586</v>
      </c>
      <c r="E124" s="70">
        <v>43008</v>
      </c>
      <c r="F124" s="48">
        <v>14394</v>
      </c>
      <c r="G124" t="s">
        <v>586</v>
      </c>
      <c r="H124" s="70">
        <v>43008</v>
      </c>
      <c r="I124" s="5">
        <v>2188.6999999999998</v>
      </c>
      <c r="J124" t="s">
        <v>586</v>
      </c>
      <c r="K124" s="70">
        <v>43008</v>
      </c>
      <c r="L124" s="48">
        <v>0</v>
      </c>
      <c r="M124" t="s">
        <v>586</v>
      </c>
      <c r="N124" s="70">
        <v>43008</v>
      </c>
      <c r="O124" s="48">
        <v>0</v>
      </c>
      <c r="Q124" s="6">
        <f t="shared" si="16"/>
        <v>19534</v>
      </c>
      <c r="R124" s="6">
        <f t="shared" si="17"/>
        <v>0.69622197194634339</v>
      </c>
      <c r="S124" s="6">
        <f t="shared" si="20"/>
        <v>-2000</v>
      </c>
      <c r="T124" s="78">
        <f t="shared" si="23"/>
        <v>5000</v>
      </c>
      <c r="U124" s="71">
        <f t="shared" si="21"/>
        <v>-400.00000000009095</v>
      </c>
      <c r="V124" s="79">
        <f t="shared" si="24"/>
        <v>-300.0000000000303</v>
      </c>
      <c r="W124">
        <f t="shared" si="22"/>
        <v>1.6922209117480325E-3</v>
      </c>
    </row>
    <row r="125" spans="1:23" x14ac:dyDescent="0.25">
      <c r="A125" t="s">
        <v>589</v>
      </c>
      <c r="B125" s="70">
        <v>43039</v>
      </c>
      <c r="C125" s="48">
        <v>5135</v>
      </c>
      <c r="D125" t="s">
        <v>589</v>
      </c>
      <c r="E125" s="70">
        <v>43039</v>
      </c>
      <c r="F125" s="48">
        <v>14389</v>
      </c>
      <c r="G125" t="s">
        <v>589</v>
      </c>
      <c r="H125" s="70">
        <v>43039</v>
      </c>
      <c r="I125" s="5">
        <v>2190.3000000000002</v>
      </c>
      <c r="J125" t="s">
        <v>589</v>
      </c>
      <c r="K125" s="70">
        <v>43039</v>
      </c>
      <c r="L125" s="48">
        <v>0</v>
      </c>
      <c r="M125" t="s">
        <v>589</v>
      </c>
      <c r="N125" s="70">
        <v>43039</v>
      </c>
      <c r="O125" s="48">
        <v>0</v>
      </c>
      <c r="Q125" s="6">
        <f t="shared" si="16"/>
        <v>19524</v>
      </c>
      <c r="R125" s="6">
        <f t="shared" si="17"/>
        <v>0.74779758246262418</v>
      </c>
      <c r="S125" s="6">
        <f t="shared" si="20"/>
        <v>-10000</v>
      </c>
      <c r="T125" s="78">
        <f t="shared" si="23"/>
        <v>1666.6666666666667</v>
      </c>
      <c r="U125" s="71">
        <f t="shared" si="21"/>
        <v>1600.0000000003638</v>
      </c>
      <c r="V125" s="79">
        <f t="shared" si="24"/>
        <v>433.33333333339397</v>
      </c>
      <c r="W125">
        <f t="shared" si="22"/>
        <v>1.5903144718616424E-3</v>
      </c>
    </row>
    <row r="126" spans="1:23" x14ac:dyDescent="0.25">
      <c r="A126" t="s">
        <v>590</v>
      </c>
      <c r="B126" s="70">
        <v>43069</v>
      </c>
      <c r="C126" s="48">
        <v>5129</v>
      </c>
      <c r="D126" t="s">
        <v>590</v>
      </c>
      <c r="E126" s="70">
        <v>43069</v>
      </c>
      <c r="F126" s="48">
        <v>14398</v>
      </c>
      <c r="G126" t="s">
        <v>590</v>
      </c>
      <c r="H126" s="70">
        <v>43069</v>
      </c>
      <c r="I126" s="5">
        <v>2186.8000000000002</v>
      </c>
      <c r="J126" t="s">
        <v>590</v>
      </c>
      <c r="K126" s="70">
        <v>43069</v>
      </c>
      <c r="L126" s="48">
        <v>0</v>
      </c>
      <c r="M126" t="s">
        <v>590</v>
      </c>
      <c r="N126" s="70">
        <v>43069</v>
      </c>
      <c r="O126" s="48">
        <v>0</v>
      </c>
      <c r="Q126" s="6">
        <f t="shared" si="16"/>
        <v>19527</v>
      </c>
      <c r="R126" s="6">
        <f t="shared" si="17"/>
        <v>0.73231935269113535</v>
      </c>
      <c r="S126" s="6">
        <f t="shared" si="20"/>
        <v>3000</v>
      </c>
      <c r="T126" s="78">
        <f t="shared" si="23"/>
        <v>-3000</v>
      </c>
      <c r="U126" s="71">
        <f t="shared" si="21"/>
        <v>-3500</v>
      </c>
      <c r="V126" s="79">
        <f t="shared" si="24"/>
        <v>-766.66666666657568</v>
      </c>
      <c r="W126">
        <f t="shared" si="22"/>
        <v>1.6414465247498455E-3</v>
      </c>
    </row>
    <row r="127" spans="1:23" x14ac:dyDescent="0.25">
      <c r="A127" t="s">
        <v>592</v>
      </c>
      <c r="B127" s="70">
        <v>43100</v>
      </c>
      <c r="C127" s="48">
        <v>5129</v>
      </c>
      <c r="D127" t="s">
        <v>592</v>
      </c>
      <c r="E127" s="70">
        <v>43100</v>
      </c>
      <c r="F127" s="48">
        <v>14407</v>
      </c>
      <c r="G127" t="s">
        <v>592</v>
      </c>
      <c r="H127" s="70">
        <v>43100</v>
      </c>
      <c r="I127" s="5">
        <v>2182.4</v>
      </c>
      <c r="J127" t="s">
        <v>592</v>
      </c>
      <c r="K127" s="70">
        <v>43100</v>
      </c>
      <c r="L127" s="48">
        <v>0</v>
      </c>
      <c r="M127" t="s">
        <v>592</v>
      </c>
      <c r="N127" s="70">
        <v>43100</v>
      </c>
      <c r="O127" s="48">
        <v>0</v>
      </c>
      <c r="Q127" s="6">
        <f t="shared" si="16"/>
        <v>19536</v>
      </c>
      <c r="R127" s="6">
        <f t="shared" si="17"/>
        <v>0.68591318591317929</v>
      </c>
      <c r="S127" s="6">
        <f t="shared" si="20"/>
        <v>9000</v>
      </c>
      <c r="T127" s="78">
        <f t="shared" si="23"/>
        <v>666.66666666666663</v>
      </c>
      <c r="U127" s="71">
        <f t="shared" si="21"/>
        <v>-4400.0000000000909</v>
      </c>
      <c r="V127" s="79">
        <f t="shared" si="24"/>
        <v>-2099.9999999999091</v>
      </c>
      <c r="W127">
        <f t="shared" si="22"/>
        <v>2.051702913418163E-3</v>
      </c>
    </row>
    <row r="128" spans="1:23" x14ac:dyDescent="0.25">
      <c r="A128" t="s">
        <v>595</v>
      </c>
      <c r="B128" s="70">
        <v>43131</v>
      </c>
      <c r="C128" s="48">
        <v>5119</v>
      </c>
      <c r="D128" t="s">
        <v>595</v>
      </c>
      <c r="E128" s="70">
        <v>43131</v>
      </c>
      <c r="F128" s="48">
        <v>14403</v>
      </c>
      <c r="G128" t="s">
        <v>595</v>
      </c>
      <c r="H128" s="70">
        <v>43131</v>
      </c>
      <c r="I128" s="5">
        <v>2183.6999999999998</v>
      </c>
      <c r="J128" t="s">
        <v>595</v>
      </c>
      <c r="K128" s="70">
        <v>43131</v>
      </c>
      <c r="L128" s="48">
        <v>0</v>
      </c>
      <c r="M128" t="s">
        <v>595</v>
      </c>
      <c r="N128" s="70">
        <v>43131</v>
      </c>
      <c r="O128" s="48">
        <v>0</v>
      </c>
      <c r="Q128" s="6">
        <f t="shared" si="16"/>
        <v>19522</v>
      </c>
      <c r="R128" s="6">
        <f t="shared" si="17"/>
        <v>0.75811904517979656</v>
      </c>
      <c r="S128" s="6">
        <f t="shared" si="20"/>
        <v>-14000</v>
      </c>
      <c r="T128" s="78">
        <f t="shared" si="23"/>
        <v>-666.66666666666663</v>
      </c>
      <c r="U128" s="71">
        <f t="shared" si="21"/>
        <v>1299.9999999997272</v>
      </c>
      <c r="V128" s="79">
        <f t="shared" si="24"/>
        <v>-2200.0000000001214</v>
      </c>
      <c r="W128">
        <f t="shared" si="22"/>
        <v>1.1795476691112139E-3</v>
      </c>
    </row>
    <row r="129" spans="1:23" x14ac:dyDescent="0.25">
      <c r="A129" t="s">
        <v>596</v>
      </c>
      <c r="B129" s="70">
        <v>43159</v>
      </c>
      <c r="C129" s="48">
        <v>5114</v>
      </c>
      <c r="D129" t="s">
        <v>596</v>
      </c>
      <c r="E129" s="70">
        <v>43159</v>
      </c>
      <c r="F129" s="48">
        <v>14421</v>
      </c>
      <c r="G129" t="s">
        <v>596</v>
      </c>
      <c r="H129" s="70">
        <v>43159</v>
      </c>
      <c r="I129" s="5">
        <v>2183.1</v>
      </c>
      <c r="J129" t="s">
        <v>596</v>
      </c>
      <c r="K129" s="70">
        <v>43159</v>
      </c>
      <c r="L129" s="48">
        <v>0</v>
      </c>
      <c r="M129" t="s">
        <v>596</v>
      </c>
      <c r="N129" s="70">
        <v>43159</v>
      </c>
      <c r="O129" s="48">
        <v>0</v>
      </c>
      <c r="Q129" s="6">
        <f t="shared" si="16"/>
        <v>19535</v>
      </c>
      <c r="R129" s="6">
        <f t="shared" si="17"/>
        <v>0.69106731507551444</v>
      </c>
      <c r="S129" s="6">
        <f t="shared" si="20"/>
        <v>13000</v>
      </c>
      <c r="T129" s="78">
        <f t="shared" si="23"/>
        <v>2666.6666666666665</v>
      </c>
      <c r="U129" s="71">
        <f t="shared" si="21"/>
        <v>-599.99999999990905</v>
      </c>
      <c r="V129" s="79">
        <f t="shared" si="24"/>
        <v>-1233.3333333334242</v>
      </c>
      <c r="W129">
        <f t="shared" si="22"/>
        <v>1.8462485255654748E-3</v>
      </c>
    </row>
    <row r="130" spans="1:23" x14ac:dyDescent="0.25">
      <c r="A130" t="s">
        <v>599</v>
      </c>
      <c r="B130" s="70">
        <v>43190</v>
      </c>
      <c r="C130" s="48">
        <v>5113</v>
      </c>
      <c r="D130" t="s">
        <v>599</v>
      </c>
      <c r="E130" s="70">
        <v>43190</v>
      </c>
      <c r="F130" s="48">
        <v>14424</v>
      </c>
      <c r="G130" t="s">
        <v>599</v>
      </c>
      <c r="H130" s="70">
        <v>43190</v>
      </c>
      <c r="I130" s="5">
        <v>2182.1999999999998</v>
      </c>
      <c r="J130" t="s">
        <v>599</v>
      </c>
      <c r="K130" s="70">
        <v>43190</v>
      </c>
      <c r="L130" s="48">
        <v>0</v>
      </c>
      <c r="M130" t="s">
        <v>599</v>
      </c>
      <c r="N130" s="70">
        <v>43190</v>
      </c>
      <c r="O130" s="48">
        <v>0</v>
      </c>
      <c r="Q130" s="6">
        <f t="shared" si="16"/>
        <v>19537</v>
      </c>
      <c r="R130" s="6">
        <f>100*($Q$9/Q130)-100</f>
        <v>0.68075958437836448</v>
      </c>
      <c r="S130" s="6">
        <f t="shared" si="20"/>
        <v>2000</v>
      </c>
      <c r="T130" s="78">
        <f t="shared" si="23"/>
        <v>333.33333333333331</v>
      </c>
      <c r="U130" s="71">
        <f t="shared" si="21"/>
        <v>-900.00000000009095</v>
      </c>
      <c r="V130" s="79">
        <f t="shared" si="24"/>
        <v>-66.666666666757621</v>
      </c>
      <c r="W130">
        <f t="shared" si="22"/>
        <v>1.5892545883318121E-3</v>
      </c>
    </row>
    <row r="132" spans="1:23" x14ac:dyDescent="0.25">
      <c r="R132" s="6"/>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A8EEDA-ACEA-4045-BCFF-DA3C93FF5B1C}"/>
</file>

<file path=customXml/itemProps2.xml><?xml version="1.0" encoding="utf-8"?>
<ds:datastoreItem xmlns:ds="http://schemas.openxmlformats.org/officeDocument/2006/customXml" ds:itemID="{B3F66449-4DE8-4EAE-923E-D635F2C8DAEE}"/>
</file>

<file path=customXml/itemProps3.xml><?xml version="1.0" encoding="utf-8"?>
<ds:datastoreItem xmlns:ds="http://schemas.openxmlformats.org/officeDocument/2006/customXml" ds:itemID="{3C4CD28A-0E44-4A7B-A90B-8FFA435B1D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Fiscal_impact_082918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2018-09-27T13:05:16Z</cp:lastPrinted>
  <dcterms:created xsi:type="dcterms:W3CDTF">2014-09-08T20:08:32Z</dcterms:created>
  <dcterms:modified xsi:type="dcterms:W3CDTF">2018-10-09T20:27:35Z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