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heiner\The Brookings Institution\Hutchins Center Team - Documents\Projects\Fiscal Impact\Covid Changes July 2020\"/>
    </mc:Choice>
  </mc:AlternateContent>
  <xr:revisionPtr revIDLastSave="385" documentId="114_{BC1DC045-5157-9949-A30D-4222C31C463E}" xr6:coauthVersionLast="36" xr6:coauthVersionMax="45" xr10:uidLastSave="{7CD88459-2DBE-48A0-BDA5-FE86C419E31C}"/>
  <bookViews>
    <workbookView xWindow="0" yWindow="460" windowWidth="15050" windowHeight="5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3" i="1" l="1"/>
  <c r="J54" i="1"/>
  <c r="J55" i="1" s="1"/>
  <c r="N54" i="1"/>
  <c r="F60" i="1"/>
  <c r="F59" i="1"/>
  <c r="F58" i="1"/>
  <c r="F57" i="1"/>
  <c r="F56" i="1"/>
  <c r="F55" i="1"/>
  <c r="C54" i="1"/>
  <c r="C55" i="1" s="1"/>
  <c r="C56" i="1" s="1"/>
  <c r="C57" i="1" s="1"/>
  <c r="C58" i="1" s="1"/>
  <c r="C59" i="1" s="1"/>
  <c r="C60" i="1" s="1"/>
  <c r="F54" i="1"/>
  <c r="F53" i="1"/>
  <c r="R57" i="1"/>
  <c r="R55" i="1"/>
  <c r="H54" i="1"/>
  <c r="C53" i="1"/>
  <c r="J42" i="1"/>
  <c r="J43" i="1" s="1"/>
  <c r="J44" i="1" s="1"/>
  <c r="M42" i="1"/>
  <c r="R50" i="1"/>
  <c r="R49" i="1"/>
  <c r="S49" i="1" s="1"/>
  <c r="T40" i="1"/>
  <c r="T44" i="1"/>
  <c r="J41" i="1"/>
  <c r="H42" i="1"/>
  <c r="C41" i="1"/>
  <c r="C42" i="1" s="1"/>
  <c r="C43" i="1" s="1"/>
  <c r="O37" i="1"/>
  <c r="O36" i="1"/>
  <c r="O35" i="1"/>
  <c r="O34" i="1"/>
  <c r="O33" i="1"/>
  <c r="O32" i="1"/>
  <c r="M32" i="1"/>
  <c r="M33" i="1" s="1"/>
  <c r="M34" i="1" s="1"/>
  <c r="M35" i="1" s="1"/>
  <c r="M36" i="1" s="1"/>
  <c r="M37" i="1" s="1"/>
  <c r="M31" i="1"/>
  <c r="M30" i="1"/>
  <c r="O18" i="1"/>
  <c r="M18" i="1"/>
  <c r="M19" i="1" s="1"/>
  <c r="M16" i="1"/>
  <c r="M17" i="1"/>
  <c r="F30" i="1"/>
  <c r="F31" i="1" s="1"/>
  <c r="F32" i="1" s="1"/>
  <c r="F33" i="1" s="1"/>
  <c r="F34" i="1" s="1"/>
  <c r="F35" i="1" s="1"/>
  <c r="F36" i="1" s="1"/>
  <c r="F37" i="1" s="1"/>
  <c r="F17" i="1"/>
  <c r="F18" i="1" s="1"/>
  <c r="F16" i="1"/>
  <c r="J45" i="1" l="1"/>
  <c r="M44" i="1"/>
  <c r="O44" i="1" s="1"/>
  <c r="F43" i="1"/>
  <c r="H43" i="1" s="1"/>
  <c r="C44" i="1"/>
  <c r="H55" i="1"/>
  <c r="J56" i="1"/>
  <c r="M55" i="1"/>
  <c r="O55" i="1" s="1"/>
  <c r="M43" i="1"/>
  <c r="O43" i="1" s="1"/>
  <c r="M20" i="1"/>
  <c r="O19" i="1"/>
  <c r="H31" i="1"/>
  <c r="H33" i="1"/>
  <c r="H32" i="1"/>
  <c r="F19" i="1"/>
  <c r="H18" i="1"/>
  <c r="J46" i="1" l="1"/>
  <c r="M45" i="1"/>
  <c r="O45" i="1" s="1"/>
  <c r="C45" i="1"/>
  <c r="F44" i="1"/>
  <c r="H44" i="1" s="1"/>
  <c r="J57" i="1"/>
  <c r="M56" i="1"/>
  <c r="O56" i="1" s="1"/>
  <c r="H56" i="1"/>
  <c r="M21" i="1"/>
  <c r="O20" i="1"/>
  <c r="H34" i="1"/>
  <c r="H19" i="1"/>
  <c r="F20" i="1"/>
  <c r="J47" i="1" l="1"/>
  <c r="M46" i="1"/>
  <c r="O46" i="1" s="1"/>
  <c r="C46" i="1"/>
  <c r="F45" i="1"/>
  <c r="H45" i="1" s="1"/>
  <c r="H57" i="1"/>
  <c r="J58" i="1"/>
  <c r="M57" i="1"/>
  <c r="O57" i="1" s="1"/>
  <c r="M22" i="1"/>
  <c r="O21" i="1"/>
  <c r="H35" i="1"/>
  <c r="F21" i="1"/>
  <c r="H20" i="1"/>
  <c r="J48" i="1" l="1"/>
  <c r="M48" i="1" s="1"/>
  <c r="O48" i="1" s="1"/>
  <c r="M47" i="1"/>
  <c r="O47" i="1" s="1"/>
  <c r="C47" i="1"/>
  <c r="F46" i="1"/>
  <c r="H46" i="1" s="1"/>
  <c r="J59" i="1"/>
  <c r="M58" i="1"/>
  <c r="O58" i="1" s="1"/>
  <c r="H58" i="1"/>
  <c r="M23" i="1"/>
  <c r="O23" i="1" s="1"/>
  <c r="O22" i="1"/>
  <c r="H37" i="1"/>
  <c r="H36" i="1"/>
  <c r="F22" i="1"/>
  <c r="H21" i="1"/>
  <c r="C48" i="1" l="1"/>
  <c r="F48" i="1" s="1"/>
  <c r="H48" i="1" s="1"/>
  <c r="F47" i="1"/>
  <c r="H47" i="1" s="1"/>
  <c r="H60" i="1"/>
  <c r="H59" i="1"/>
  <c r="J60" i="1"/>
  <c r="M60" i="1" s="1"/>
  <c r="O60" i="1" s="1"/>
  <c r="M59" i="1"/>
  <c r="O59" i="1" s="1"/>
  <c r="F23" i="1"/>
  <c r="H23" i="1" s="1"/>
  <c r="H22" i="1"/>
</calcChain>
</file>

<file path=xl/sharedStrings.xml><?xml version="1.0" encoding="utf-8"?>
<sst xmlns="http://schemas.openxmlformats.org/spreadsheetml/2006/main" count="302" uniqueCount="128">
  <si>
    <t>date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</si>
  <si>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</si>
  <si>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</si>
  <si>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</si>
  <si>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</si>
  <si>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</si>
  <si>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</si>
  <si>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federal_social_benefits</t>
  </si>
  <si>
    <t>federal_noncorp_taxes</t>
  </si>
  <si>
    <t>federal_corporate_taxes</t>
  </si>
  <si>
    <t>federal_subsidies</t>
  </si>
  <si>
    <t>health_outlays</t>
  </si>
  <si>
    <t>social_benefits</t>
  </si>
  <si>
    <t>noncorp_taxes</t>
  </si>
  <si>
    <t>corporate_taxes</t>
  </si>
  <si>
    <t>subsidies</t>
  </si>
  <si>
    <t>federal_nom</t>
  </si>
  <si>
    <t>federal_cgrants</t>
  </si>
  <si>
    <t>federal_igrants</t>
  </si>
  <si>
    <t>state_local_nom</t>
  </si>
  <si>
    <t>gdp</t>
  </si>
  <si>
    <t>gdppot</t>
  </si>
  <si>
    <t>gdppoth</t>
  </si>
  <si>
    <t>pce</t>
  </si>
  <si>
    <t>add_state_health_outlays</t>
  </si>
  <si>
    <t>add_state_social_benefits</t>
  </si>
  <si>
    <t>add_state_noncorp_taxes</t>
  </si>
  <si>
    <t>add_state_corporate_taxes</t>
  </si>
  <si>
    <t>add_state_expenditures</t>
  </si>
  <si>
    <t>add_federal_health_outlays</t>
  </si>
  <si>
    <t>add_federal_social_benefits</t>
  </si>
  <si>
    <t>add_federal_noncorp_taxes</t>
  </si>
  <si>
    <t>add_federal_corporate_taxes</t>
  </si>
  <si>
    <t>add_federal_subsidies</t>
  </si>
  <si>
    <t>add_federal_grants</t>
  </si>
  <si>
    <t>add_federal_nom</t>
  </si>
  <si>
    <t>federal_cgrants_cont</t>
  </si>
  <si>
    <t>federal_igrants_cont</t>
  </si>
  <si>
    <t>federal_cont_0</t>
  </si>
  <si>
    <t>state_local_cont_0</t>
  </si>
  <si>
    <t>purchases_cont</t>
  </si>
  <si>
    <t>subsidies_net</t>
  </si>
  <si>
    <t>health_outlays_net</t>
  </si>
  <si>
    <t>social_benefits_net</t>
  </si>
  <si>
    <t>noncorp_taxes_net</t>
  </si>
  <si>
    <t>corporate_taxes_net</t>
  </si>
  <si>
    <t>state_subsidies_net</t>
  </si>
  <si>
    <t>state_health_outlays_net</t>
  </si>
  <si>
    <t>state_social_benefits_net</t>
  </si>
  <si>
    <t>state_noncorp_taxes_net</t>
  </si>
  <si>
    <t>state_corporate_taxes_net</t>
  </si>
  <si>
    <t>federal_subsidies_net</t>
  </si>
  <si>
    <t>federal_health_outlays_net</t>
  </si>
  <si>
    <t>federal_social_benefits_net</t>
  </si>
  <si>
    <t>federal_noncorp_taxes_net</t>
  </si>
  <si>
    <t>federal_corporate_taxes_net</t>
  </si>
  <si>
    <t>health_outlays_net_xmpc</t>
  </si>
  <si>
    <t>state_health_outlays_net_xmpc</t>
  </si>
  <si>
    <t>federal_health_outlays_net_xmpc</t>
  </si>
  <si>
    <t>social_benefits_net_xmpc</t>
  </si>
  <si>
    <t>state_social_benefits_net_xmpc</t>
  </si>
  <si>
    <t>federal_social_benefits_net_xmpc</t>
  </si>
  <si>
    <t>noncorp_taxes_net_xmpc</t>
  </si>
  <si>
    <t>state_noncorp_taxes_net_xmpc</t>
  </si>
  <si>
    <t>federal_noncorp_taxes_net_xmpc</t>
  </si>
  <si>
    <t>corporate_taxes_net_xmpc</t>
  </si>
  <si>
    <t>state_corporate_taxes_net_xmpc</t>
  </si>
  <si>
    <t>federal_corporate_taxes_net_xmpc</t>
  </si>
  <si>
    <t>subsidies_net_xmpc</t>
  </si>
  <si>
    <t>state_subsidies_net_xmpc</t>
  </si>
  <si>
    <t>federal_subsidies_net_xmpc</t>
  </si>
  <si>
    <t>transfers_net_taxes</t>
  </si>
  <si>
    <t>state_transfers_net_taxes</t>
  </si>
  <si>
    <t>federal_transfers_net_taxes</t>
  </si>
  <si>
    <t>state_taxes_transfers_cont</t>
  </si>
  <si>
    <t>federal_taxes_transfers_cont</t>
  </si>
  <si>
    <t>health_cont</t>
  </si>
  <si>
    <t>social_benefits_cont</t>
  </si>
  <si>
    <t>noncorp_cont</t>
  </si>
  <si>
    <t>corporate_cont</t>
  </si>
  <si>
    <t>state_subsidies_cont</t>
  </si>
  <si>
    <t>federal_subsidies_cont</t>
  </si>
  <si>
    <t>1</t>
  </si>
  <si>
    <t>2</t>
  </si>
  <si>
    <t>3</t>
  </si>
  <si>
    <t>4</t>
  </si>
  <si>
    <t>5</t>
  </si>
  <si>
    <t>6</t>
  </si>
  <si>
    <t>7</t>
  </si>
  <si>
    <t>8</t>
  </si>
  <si>
    <t xml:space="preserve"> </t>
  </si>
  <si>
    <t>Federal Non Corporate Taxes</t>
  </si>
  <si>
    <t>CBO January</t>
  </si>
  <si>
    <t>BEA</t>
  </si>
  <si>
    <t>My estimate post COVID</t>
  </si>
  <si>
    <t>Use DATA</t>
  </si>
  <si>
    <t>No Addons</t>
  </si>
  <si>
    <t>Add Factors</t>
  </si>
  <si>
    <t>Federal Corporate Taxes</t>
  </si>
  <si>
    <t>State Noncorporate Taxes</t>
  </si>
  <si>
    <t>Ours January</t>
  </si>
  <si>
    <t>State Corporate Taxes</t>
  </si>
  <si>
    <t>Federal Health</t>
  </si>
  <si>
    <t>Fed social Benefits</t>
  </si>
  <si>
    <t>My changes</t>
  </si>
  <si>
    <t>estiamte pre covid</t>
  </si>
  <si>
    <t>estimate precovid</t>
  </si>
  <si>
    <t>Q1</t>
  </si>
  <si>
    <t>mediicare</t>
  </si>
  <si>
    <t>state UI</t>
  </si>
  <si>
    <t>Fed Medicaid Grants</t>
  </si>
  <si>
    <t>health</t>
  </si>
  <si>
    <t>20 too high</t>
  </si>
  <si>
    <t>20 too low</t>
  </si>
  <si>
    <t>medicare</t>
  </si>
  <si>
    <t>q2</t>
  </si>
  <si>
    <t>state ui</t>
  </si>
  <si>
    <t>FIX</t>
  </si>
  <si>
    <t>State Health</t>
  </si>
  <si>
    <t>State health</t>
  </si>
  <si>
    <t>Health less medicaid grants</t>
  </si>
  <si>
    <t>q1</t>
  </si>
  <si>
    <t>rx?</t>
  </si>
  <si>
    <t>State Social Benefits</t>
  </si>
  <si>
    <t>I get 173</t>
  </si>
  <si>
    <t xml:space="preserve">** used to be 140? </t>
  </si>
  <si>
    <t>Subsidies</t>
  </si>
  <si>
    <t>* Just put in the legislation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</si>
</sst>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8FC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" fillId="0" borderId="0" xfId="1" applyNumberFormat="1" applyAlignment="1">
      <alignment horizontal="center"/>
    </xf>
    <xf numFmtId="0" fontId="0" fillId="2" borderId="0" xfId="0" applyFill="1"/>
    <xf numFmtId="1" fontId="1" fillId="0" borderId="0" xfId="16" applyNumberFormat="1" applyAlignment="1">
      <alignment horizontal="center"/>
    </xf>
    <xf numFmtId="1" fontId="1" fillId="0" borderId="0" xfId="16" applyNumberFormat="1" applyAlignment="1">
      <alignment horizontal="center"/>
    </xf>
    <xf numFmtId="1" fontId="1" fillId="0" borderId="0" xfId="3" applyNumberFormat="1" applyFont="1" applyAlignment="1">
      <alignment horizontal="center"/>
    </xf>
    <xf numFmtId="1" fontId="1" fillId="0" borderId="0" xfId="16" applyNumberFormat="1" applyAlignment="1">
      <alignment horizontal="center"/>
    </xf>
    <xf numFmtId="1" fontId="1" fillId="0" borderId="0" xfId="3" applyNumberFormat="1" applyFont="1" applyAlignment="1">
      <alignment horizontal="center"/>
    </xf>
    <xf numFmtId="1" fontId="1" fillId="0" borderId="0" xfId="3" applyNumberFormat="1" applyFont="1" applyAlignment="1">
      <alignment horizontal="center"/>
    </xf>
    <xf numFmtId="1" fontId="1" fillId="0" borderId="0" xfId="3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164" fontId="5" fillId="3" borderId="0" xfId="12" applyNumberFormat="1" applyFill="1"/>
    <xf numFmtId="164" fontId="5" fillId="3" borderId="0" xfId="12" applyNumberFormat="1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2" fontId="0" fillId="0" borderId="0" xfId="0" applyNumberFormat="1" applyFill="1" applyAlignment="1">
      <alignment horizontal="center"/>
    </xf>
    <xf numFmtId="1" fontId="1" fillId="2" borderId="0" xfId="1" applyNumberFormat="1" applyFill="1" applyAlignment="1">
      <alignment horizontal="center"/>
    </xf>
    <xf numFmtId="0" fontId="0" fillId="0" borderId="0" xfId="0" applyFill="1"/>
    <xf numFmtId="1" fontId="1" fillId="0" borderId="0" xfId="1" applyNumberFormat="1" applyFill="1" applyAlignment="1">
      <alignment horizontal="center"/>
    </xf>
    <xf numFmtId="164" fontId="0" fillId="0" borderId="0" xfId="0" applyNumberFormat="1" applyFill="1"/>
    <xf numFmtId="0" fontId="1" fillId="0" borderId="0" xfId="16"/>
    <xf numFmtId="164" fontId="5" fillId="3" borderId="0" xfId="12" applyNumberFormat="1" applyFill="1"/>
    <xf numFmtId="164" fontId="5" fillId="3" borderId="0" xfId="12" applyNumberFormat="1" applyFill="1"/>
    <xf numFmtId="1" fontId="1" fillId="0" borderId="0" xfId="3" applyNumberFormat="1" applyFont="1" applyAlignment="1">
      <alignment horizontal="center"/>
    </xf>
    <xf numFmtId="1" fontId="1" fillId="0" borderId="0" xfId="16" applyNumberFormat="1"/>
  </cellXfs>
  <cellStyles count="22">
    <cellStyle name="Comma 2" xfId="10" xr:uid="{F916521D-1B82-468F-8DEA-CEF8402E34E6}"/>
    <cellStyle name="Comma 3" xfId="2" xr:uid="{00000000-0005-0000-0000-00002F000000}"/>
    <cellStyle name="Comma 4" xfId="18" xr:uid="{00000000-0005-0000-0000-000040000000}"/>
    <cellStyle name="Hyperlink 2" xfId="14" xr:uid="{0D308E19-F675-4467-8A1D-3201183C0CE2}"/>
    <cellStyle name="Hyperlink 3" xfId="17" xr:uid="{00000000-0005-0000-0000-000041000000}"/>
    <cellStyle name="Hyperlink 6" xfId="21" xr:uid="{00000000-0005-0000-0000-000001000000}"/>
    <cellStyle name="Hyperlink 7" xfId="15" xr:uid="{81B6A505-93A0-4ED7-A5F9-B9EAB9179360}"/>
    <cellStyle name="Normal" xfId="0" builtinId="0"/>
    <cellStyle name="Normal 14" xfId="16" xr:uid="{8BA78EAE-4DDB-4201-B4E0-9ABBDF40EF5D}"/>
    <cellStyle name="Normal 2" xfId="12" xr:uid="{A67C3A8C-B9CA-4ABA-BAC2-8A9E124B5B9B}"/>
    <cellStyle name="Normal 2 2" xfId="9" xr:uid="{541DFFAC-32EE-4B94-892F-B6BDCC33CF3F}"/>
    <cellStyle name="Normal 2 3" xfId="4" xr:uid="{6D4E0F38-2F7A-4F8B-8F8B-A70051A5D1F4}"/>
    <cellStyle name="Normal 2 3 2" xfId="5" xr:uid="{22A73B71-725B-40D9-A72F-118B64EC6C00}"/>
    <cellStyle name="Normal 2 3 3" xfId="8" xr:uid="{6883977F-27A9-45E8-9D7C-6000DE790951}"/>
    <cellStyle name="Normal 3" xfId="13" xr:uid="{C3F68033-0CAD-4AB8-8B0D-AF2381C10459}"/>
    <cellStyle name="Normal 3 2" xfId="11" xr:uid="{DCE39885-ADFD-4CD9-A727-B7478E10A651}"/>
    <cellStyle name="Normal 4" xfId="1" xr:uid="{00000000-0005-0000-0000-000034000000}"/>
    <cellStyle name="Normal 4 2" xfId="20" xr:uid="{00000000-0005-0000-0000-00003F000000}"/>
    <cellStyle name="Normal 5" xfId="7" xr:uid="{E30052A7-5DF0-44E3-9CD5-6A635D47D040}"/>
    <cellStyle name="Normal 6" xfId="6" xr:uid="{D6D9E645-FB8E-4C46-8ACF-25E24EED0F18}"/>
    <cellStyle name="Percent 2" xfId="3" xr:uid="{00000000-0005-0000-0000-00003F000000}"/>
    <cellStyle name="Percent 3" xfId="19" xr:uid="{00000000-0005-0000-0000-000042000000}"/>
  </cellStyles>
  <dxfs count="0"/>
  <tableStyles count="1" defaultTableStyle="TableStyleMedium2" defaultPivotStyle="PivotStyleLight16">
    <tableStyle name="Table Style 1" pivot="0" count="1" xr9:uid="{B0B9A7A7-DE2A-40E7-8E2A-1DE250D5CA92}">
      <tableStyleElement type="firstColumnStripe" size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5"/>
  <sheetViews>
    <sheetView tabSelected="1" topLeftCell="A14" workbookViewId="0">
      <selection activeCell="H14" sqref="H14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6.453125" bestFit="1" customWidth="1"/>
    <col min="10" max="10" width="9.36328125" bestFit="1" customWidth="1"/>
    <col min="16" max="16" width="16.453125" bestFit="1" customWidth="1"/>
  </cols>
  <sheetData>
    <row r="1" spans="1:83" s="2" customFormat="1" ht="5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4"/>
      <c r="K11" s="5"/>
      <c r="M11" s="5"/>
      <c r="N11" s="5"/>
      <c r="O11" s="3"/>
      <c r="P11" s="4"/>
    </row>
    <row r="12" spans="1:83" x14ac:dyDescent="0.35">
      <c r="A12" t="s">
        <v>91</v>
      </c>
      <c r="J12" s="5" t="s">
        <v>99</v>
      </c>
      <c r="M12" s="5"/>
      <c r="N12" s="5"/>
      <c r="O12" s="3"/>
      <c r="P12" s="4"/>
    </row>
    <row r="13" spans="1:83" x14ac:dyDescent="0.35">
      <c r="J13" s="4"/>
      <c r="K13" s="5"/>
      <c r="M13" s="5"/>
      <c r="N13" s="5"/>
      <c r="O13" s="3"/>
      <c r="P13" s="4"/>
    </row>
    <row r="14" spans="1:83" ht="58" x14ac:dyDescent="0.35">
      <c r="C14" t="s">
        <v>92</v>
      </c>
      <c r="D14" t="s">
        <v>93</v>
      </c>
      <c r="E14" s="2" t="s">
        <v>94</v>
      </c>
      <c r="F14" t="s">
        <v>95</v>
      </c>
      <c r="G14" t="s">
        <v>96</v>
      </c>
      <c r="H14" t="s">
        <v>97</v>
      </c>
      <c r="J14" t="s">
        <v>100</v>
      </c>
      <c r="K14" t="s">
        <v>93</v>
      </c>
      <c r="L14" s="2" t="s">
        <v>94</v>
      </c>
      <c r="M14" t="s">
        <v>95</v>
      </c>
      <c r="N14" t="s">
        <v>96</v>
      </c>
      <c r="O14" t="s">
        <v>97</v>
      </c>
      <c r="P14" s="4"/>
    </row>
    <row r="15" spans="1:83" x14ac:dyDescent="0.35">
      <c r="P15" s="14"/>
      <c r="Q15" s="15"/>
      <c r="R15" s="15"/>
      <c r="S15" s="15"/>
      <c r="T15" s="15"/>
      <c r="U15" s="15"/>
      <c r="V15" s="15"/>
      <c r="W15" s="15"/>
      <c r="X15" s="15"/>
    </row>
    <row r="16" spans="1:83" x14ac:dyDescent="0.35">
      <c r="B16" s="1">
        <v>43921</v>
      </c>
      <c r="C16" s="8">
        <v>3354.0414840202702</v>
      </c>
      <c r="D16">
        <v>3381.6000000000004</v>
      </c>
      <c r="E16" s="35">
        <v>3325.6678728664706</v>
      </c>
      <c r="F16" s="4">
        <f>D16</f>
        <v>3381.6000000000004</v>
      </c>
      <c r="G16" s="3">
        <v>3381.6000000000004</v>
      </c>
      <c r="J16" s="13">
        <v>1861.0343485687499</v>
      </c>
      <c r="K16">
        <v>1862.4</v>
      </c>
      <c r="L16" s="34">
        <v>1835.9308286849882</v>
      </c>
      <c r="M16" s="4">
        <f>K16</f>
        <v>1862.4</v>
      </c>
      <c r="N16" s="3">
        <v>1862.4</v>
      </c>
    </row>
    <row r="17" spans="1:23" x14ac:dyDescent="0.35">
      <c r="B17" s="1">
        <v>44012</v>
      </c>
      <c r="C17" s="8">
        <v>3396.6829680405399</v>
      </c>
      <c r="D17">
        <v>3120.2</v>
      </c>
      <c r="E17" s="35">
        <v>3079.0347392838257</v>
      </c>
      <c r="F17" s="4">
        <f>D17</f>
        <v>3120.2</v>
      </c>
      <c r="G17" s="3">
        <v>3120.2</v>
      </c>
      <c r="J17" s="13">
        <v>1880.14184230102</v>
      </c>
      <c r="K17">
        <v>1795.6</v>
      </c>
      <c r="L17" s="34">
        <v>1798.0730623309571</v>
      </c>
      <c r="M17" s="4">
        <f>K17</f>
        <v>1795.6</v>
      </c>
      <c r="N17" s="3">
        <v>1795.6</v>
      </c>
    </row>
    <row r="18" spans="1:23" x14ac:dyDescent="0.35">
      <c r="B18" s="1">
        <v>44104</v>
      </c>
      <c r="C18" s="8">
        <v>3439.32445206081</v>
      </c>
      <c r="E18" s="35">
        <v>3148.6935750884545</v>
      </c>
      <c r="F18" s="4">
        <f>E18/E17*F17</f>
        <v>3190.7901420028011</v>
      </c>
      <c r="G18" s="3">
        <v>3159.2844293335638</v>
      </c>
      <c r="H18" s="4">
        <f>F18-G18</f>
        <v>31.505712669237255</v>
      </c>
      <c r="J18" s="13">
        <v>1900.1970948012199</v>
      </c>
      <c r="L18" s="34">
        <v>1841.3301065807598</v>
      </c>
      <c r="M18" s="4">
        <f>L18/L17*M17</f>
        <v>1838.7975486881794</v>
      </c>
      <c r="N18" s="3">
        <v>1873.6533394299017</v>
      </c>
      <c r="O18" s="4">
        <f>M18-N18</f>
        <v>-34.85579074172233</v>
      </c>
    </row>
    <row r="19" spans="1:23" x14ac:dyDescent="0.35">
      <c r="B19" s="1">
        <v>44196</v>
      </c>
      <c r="C19" s="8">
        <v>3478.8436223346598</v>
      </c>
      <c r="E19" s="35">
        <v>3197.7491880141843</v>
      </c>
      <c r="F19" s="4">
        <f t="shared" ref="F19:F23" si="0">E19/E18*F18</f>
        <v>3240.5016056306731</v>
      </c>
      <c r="G19" s="3">
        <v>3198.9312244486227</v>
      </c>
      <c r="H19" s="4">
        <f t="shared" ref="H19:H23" si="1">F19-G19</f>
        <v>41.570381182050369</v>
      </c>
      <c r="J19" s="13">
        <v>1920.3538928837099</v>
      </c>
      <c r="L19" s="34">
        <v>1846.9122859552808</v>
      </c>
      <c r="M19" s="4">
        <f t="shared" ref="M19:M23" si="2">L19/L18*M18</f>
        <v>1844.3720503560351</v>
      </c>
      <c r="N19" s="3">
        <v>1911.5417701524491</v>
      </c>
      <c r="O19" s="4">
        <f t="shared" ref="O19:O23" si="3">M19-N19</f>
        <v>-67.169719796414029</v>
      </c>
    </row>
    <row r="20" spans="1:23" x14ac:dyDescent="0.35">
      <c r="B20" s="1">
        <v>44286</v>
      </c>
      <c r="C20" s="8">
        <v>3518.3627926085101</v>
      </c>
      <c r="E20" s="35">
        <v>3250.8971518355147</v>
      </c>
      <c r="F20" s="4">
        <f t="shared" si="0"/>
        <v>3294.3601329800226</v>
      </c>
      <c r="G20" s="3">
        <v>3238.5780195636817</v>
      </c>
      <c r="H20" s="4">
        <f t="shared" si="1"/>
        <v>55.782113416340962</v>
      </c>
      <c r="J20" s="13">
        <v>1939.63909138496</v>
      </c>
      <c r="L20" s="34">
        <v>1851.7583227938521</v>
      </c>
      <c r="M20" s="4">
        <f t="shared" si="2"/>
        <v>1849.2114219753721</v>
      </c>
      <c r="N20" s="3">
        <v>1943.2445250392295</v>
      </c>
      <c r="O20" s="4">
        <f t="shared" si="3"/>
        <v>-94.033103063857425</v>
      </c>
    </row>
    <row r="21" spans="1:23" x14ac:dyDescent="0.35">
      <c r="B21" s="1">
        <v>44377</v>
      </c>
      <c r="C21" s="8">
        <v>3557.8819628823699</v>
      </c>
      <c r="E21" s="35">
        <v>3303.0751191491909</v>
      </c>
      <c r="F21" s="4">
        <f t="shared" si="0"/>
        <v>3347.2356954200882</v>
      </c>
      <c r="G21" s="3">
        <v>3278.224814678741</v>
      </c>
      <c r="H21" s="4">
        <f t="shared" si="1"/>
        <v>69.010880741347137</v>
      </c>
      <c r="J21" s="13">
        <v>1958.28962999697</v>
      </c>
      <c r="L21" s="34">
        <v>1864.8797418812585</v>
      </c>
      <c r="M21" s="4">
        <f t="shared" si="2"/>
        <v>1862.3147939166677</v>
      </c>
      <c r="N21" s="3">
        <v>1974.1449147346432</v>
      </c>
      <c r="O21" s="4">
        <f t="shared" si="3"/>
        <v>-111.83012081797551</v>
      </c>
    </row>
    <row r="22" spans="1:23" x14ac:dyDescent="0.35">
      <c r="B22" s="1">
        <v>44469</v>
      </c>
      <c r="C22" s="8">
        <v>3597.4011331562201</v>
      </c>
      <c r="E22" s="35">
        <v>3348.7664960566585</v>
      </c>
      <c r="F22" s="4">
        <f t="shared" si="0"/>
        <v>3393.5379447606851</v>
      </c>
      <c r="G22" s="3">
        <v>3317.8716097938</v>
      </c>
      <c r="H22" s="4">
        <f t="shared" si="1"/>
        <v>75.666334966885188</v>
      </c>
      <c r="J22" s="13">
        <v>1976.67784252142</v>
      </c>
      <c r="L22" s="34">
        <v>1876.08695894171</v>
      </c>
      <c r="M22" s="4">
        <f t="shared" si="2"/>
        <v>1873.5065966166421</v>
      </c>
      <c r="N22" s="3">
        <v>2007.1725051699591</v>
      </c>
      <c r="O22" s="4">
        <f t="shared" si="3"/>
        <v>-133.66590855331697</v>
      </c>
    </row>
    <row r="23" spans="1:23" x14ac:dyDescent="0.35">
      <c r="B23" s="1">
        <v>44561</v>
      </c>
      <c r="C23" s="8">
        <v>3636.21038762539</v>
      </c>
      <c r="E23" s="35">
        <v>3405.0862250261239</v>
      </c>
      <c r="F23" s="4">
        <f t="shared" si="0"/>
        <v>3450.6106422812722</v>
      </c>
      <c r="G23" s="3">
        <v>3354.4355926629742</v>
      </c>
      <c r="H23" s="4">
        <f t="shared" si="1"/>
        <v>96.17504961829809</v>
      </c>
      <c r="J23" s="13">
        <v>1995.6499421439801</v>
      </c>
      <c r="L23" s="34">
        <v>1892.015583446143</v>
      </c>
      <c r="M23" s="4">
        <f t="shared" si="2"/>
        <v>1889.4133129561226</v>
      </c>
      <c r="N23" s="3">
        <v>2029.2935268993749</v>
      </c>
      <c r="O23" s="4">
        <f t="shared" si="3"/>
        <v>-139.88021394325233</v>
      </c>
    </row>
    <row r="24" spans="1:23" x14ac:dyDescent="0.35">
      <c r="K24" s="34"/>
      <c r="L24" s="34"/>
      <c r="M24" s="34"/>
      <c r="N24" s="34"/>
      <c r="O24" s="34"/>
      <c r="P24" s="34"/>
      <c r="Q24" s="34"/>
      <c r="R24" s="34"/>
    </row>
    <row r="25" spans="1:23" x14ac:dyDescent="0.35">
      <c r="B25" s="35">
        <v>3325.6678728664706</v>
      </c>
      <c r="C25" s="35">
        <v>3079.0347392838257</v>
      </c>
      <c r="D25" s="35">
        <v>3148.6935750884545</v>
      </c>
      <c r="E25" s="35">
        <v>3197.7491880141843</v>
      </c>
      <c r="F25" s="35">
        <v>3250.8971518355147</v>
      </c>
      <c r="G25" s="35">
        <v>3303.0751191491909</v>
      </c>
      <c r="H25" s="35">
        <v>3348.7664960566585</v>
      </c>
      <c r="I25" s="35">
        <v>3405.0862250261239</v>
      </c>
      <c r="P25" s="13"/>
      <c r="Q25" s="13"/>
      <c r="R25" s="13"/>
      <c r="S25" s="13"/>
      <c r="T25" s="13"/>
      <c r="U25" s="13"/>
      <c r="V25" s="13"/>
      <c r="W25" s="13"/>
    </row>
    <row r="26" spans="1:23" x14ac:dyDescent="0.35">
      <c r="A26" t="s">
        <v>98</v>
      </c>
      <c r="J26" t="s">
        <v>101</v>
      </c>
    </row>
    <row r="28" spans="1:23" ht="58" x14ac:dyDescent="0.35">
      <c r="C28" t="s">
        <v>92</v>
      </c>
      <c r="D28" t="s">
        <v>93</v>
      </c>
      <c r="E28" s="2" t="s">
        <v>94</v>
      </c>
      <c r="F28" t="s">
        <v>95</v>
      </c>
      <c r="G28" t="s">
        <v>96</v>
      </c>
      <c r="H28" t="s">
        <v>97</v>
      </c>
      <c r="J28" t="s">
        <v>100</v>
      </c>
      <c r="K28" t="s">
        <v>93</v>
      </c>
      <c r="L28" s="2" t="s">
        <v>94</v>
      </c>
      <c r="M28" t="s">
        <v>95</v>
      </c>
      <c r="N28" t="s">
        <v>96</v>
      </c>
      <c r="O28" t="s">
        <v>97</v>
      </c>
      <c r="P28" s="10"/>
      <c r="Q28" s="10"/>
    </row>
    <row r="29" spans="1:23" x14ac:dyDescent="0.35">
      <c r="J29" s="4"/>
      <c r="P29" s="16"/>
      <c r="Q29" s="16"/>
      <c r="R29" s="16"/>
      <c r="S29" s="16"/>
      <c r="T29" s="16"/>
      <c r="U29" s="16"/>
      <c r="V29" s="16"/>
      <c r="W29" s="16"/>
    </row>
    <row r="30" spans="1:23" x14ac:dyDescent="0.35">
      <c r="B30" s="1">
        <v>43921</v>
      </c>
      <c r="C30" s="11">
        <v>148.882553191489</v>
      </c>
      <c r="D30">
        <v>180.5</v>
      </c>
      <c r="E30" s="12">
        <v>134</v>
      </c>
      <c r="F30" s="11">
        <f>D30</f>
        <v>180.5</v>
      </c>
      <c r="G30" s="3">
        <v>180.5</v>
      </c>
      <c r="H30" s="11"/>
      <c r="I30" s="11"/>
      <c r="J30" s="13">
        <v>70.183888016456805</v>
      </c>
      <c r="K30">
        <v>62.7</v>
      </c>
      <c r="L30" s="16">
        <v>58.885625915856416</v>
      </c>
      <c r="M30" s="7">
        <f>N30</f>
        <v>62.7</v>
      </c>
      <c r="N30" s="3">
        <v>62.7</v>
      </c>
    </row>
    <row r="31" spans="1:23" x14ac:dyDescent="0.35">
      <c r="B31" s="1">
        <v>44012</v>
      </c>
      <c r="C31" s="11">
        <v>157.065106382979</v>
      </c>
      <c r="E31" s="12">
        <v>114.98071850656632</v>
      </c>
      <c r="F31" s="4">
        <f>E31/E30*F30</f>
        <v>154.88074395847178</v>
      </c>
      <c r="G31" s="3">
        <v>203.93333333333334</v>
      </c>
      <c r="H31" s="4">
        <f>F31-G31</f>
        <v>-49.052589374861554</v>
      </c>
      <c r="J31" s="13">
        <v>70.904475576493894</v>
      </c>
      <c r="K31">
        <v>67.833333333333329</v>
      </c>
      <c r="L31" s="16">
        <v>51.906166397249173</v>
      </c>
      <c r="M31" s="6">
        <f>L31/L30*M30</f>
        <v>55.268439156238358</v>
      </c>
      <c r="N31" s="3">
        <v>67.833333333333329</v>
      </c>
    </row>
    <row r="32" spans="1:23" x14ac:dyDescent="0.35">
      <c r="B32" s="1">
        <v>44104</v>
      </c>
      <c r="C32" s="11">
        <v>165.247659574468</v>
      </c>
      <c r="E32" s="12">
        <v>156.24623296383302</v>
      </c>
      <c r="F32" s="4">
        <f>E32/E31*F31</f>
        <v>210.4660078356109</v>
      </c>
      <c r="G32" s="3">
        <v>214.55756035578145</v>
      </c>
      <c r="H32" s="4">
        <f>F32-G32</f>
        <v>-4.091552520170552</v>
      </c>
      <c r="I32" s="12"/>
      <c r="J32" s="13">
        <v>71.660805300713506</v>
      </c>
      <c r="K32" s="12"/>
      <c r="L32" s="16">
        <v>67.757273586954582</v>
      </c>
      <c r="M32" s="6">
        <f t="shared" ref="M32:M37" si="4">L32/L31*M31</f>
        <v>72.146317336809872</v>
      </c>
      <c r="N32" s="3">
        <v>70.781995725474303</v>
      </c>
      <c r="O32" s="4">
        <f>M32-N32</f>
        <v>1.3643216113355692</v>
      </c>
      <c r="P32" s="12"/>
    </row>
    <row r="33" spans="1:21" x14ac:dyDescent="0.35">
      <c r="B33" s="1">
        <v>44196</v>
      </c>
      <c r="C33" s="11">
        <v>167.317350016451</v>
      </c>
      <c r="E33" s="12">
        <v>155.66063193598734</v>
      </c>
      <c r="F33" s="4">
        <f t="shared" ref="F33:F37" si="5">E33/E32*F32</f>
        <v>209.67719451078889</v>
      </c>
      <c r="G33" s="3">
        <v>220.25836509953407</v>
      </c>
      <c r="H33" s="4">
        <f t="shared" ref="H33:H37" si="6">F33-G33</f>
        <v>-10.581170588745181</v>
      </c>
      <c r="J33" s="13">
        <v>72.420964542524203</v>
      </c>
      <c r="L33" s="16">
        <v>67.375517870649134</v>
      </c>
      <c r="M33" s="6">
        <f t="shared" si="4"/>
        <v>71.739833020135464</v>
      </c>
      <c r="N33" s="3">
        <v>72.213327063567121</v>
      </c>
      <c r="O33" s="4">
        <f t="shared" ref="O33:O37" si="7">M33-N33</f>
        <v>-0.47349404343165702</v>
      </c>
    </row>
    <row r="34" spans="1:21" x14ac:dyDescent="0.35">
      <c r="B34" s="1">
        <v>44286</v>
      </c>
      <c r="C34" s="11">
        <v>169.387040458434</v>
      </c>
      <c r="E34" s="12">
        <v>163.68032081538635</v>
      </c>
      <c r="F34" s="4">
        <f t="shared" si="5"/>
        <v>220.47983512818831</v>
      </c>
      <c r="G34" s="3">
        <v>225.95916984328673</v>
      </c>
      <c r="H34" s="4">
        <f t="shared" si="6"/>
        <v>-5.4793347150984175</v>
      </c>
      <c r="J34" s="13">
        <v>73.148253758345504</v>
      </c>
      <c r="L34" s="16">
        <v>70.683858752401591</v>
      </c>
      <c r="M34" s="6">
        <f t="shared" si="4"/>
        <v>75.262474922291474</v>
      </c>
      <c r="N34" s="3">
        <v>73.410978845600951</v>
      </c>
      <c r="O34" s="4">
        <f t="shared" si="7"/>
        <v>1.8514960766905233</v>
      </c>
    </row>
    <row r="35" spans="1:21" x14ac:dyDescent="0.35">
      <c r="B35" s="1">
        <v>44377</v>
      </c>
      <c r="C35" s="11">
        <v>171.456730900417</v>
      </c>
      <c r="E35" s="12">
        <v>167.45057208985199</v>
      </c>
      <c r="F35" s="4">
        <f t="shared" si="5"/>
        <v>225.55841986730061</v>
      </c>
      <c r="G35" s="3">
        <v>231.65997458703936</v>
      </c>
      <c r="H35" s="4">
        <f t="shared" si="6"/>
        <v>-6.1015547197387434</v>
      </c>
      <c r="J35" s="13">
        <v>73.851608489223096</v>
      </c>
      <c r="L35" s="16">
        <v>72.126034518054027</v>
      </c>
      <c r="M35" s="6">
        <f t="shared" si="4"/>
        <v>76.79806903545618</v>
      </c>
      <c r="N35" s="3">
        <v>74.578319252339043</v>
      </c>
      <c r="O35" s="4">
        <f t="shared" si="7"/>
        <v>2.2197497831171376</v>
      </c>
    </row>
    <row r="36" spans="1:21" x14ac:dyDescent="0.35">
      <c r="B36" s="1">
        <v>44469</v>
      </c>
      <c r="C36" s="11">
        <v>173.5264213424</v>
      </c>
      <c r="E36" s="12">
        <v>171.63598531632948</v>
      </c>
      <c r="F36" s="4">
        <f t="shared" si="5"/>
        <v>231.19623395221993</v>
      </c>
      <c r="G36" s="3">
        <v>237.36077933079198</v>
      </c>
      <c r="H36" s="4">
        <f t="shared" si="6"/>
        <v>-6.1645453785720576</v>
      </c>
      <c r="J36" s="13">
        <v>74.545070299657397</v>
      </c>
      <c r="L36" s="16">
        <v>73.732959467368829</v>
      </c>
      <c r="M36" s="6">
        <f t="shared" si="4"/>
        <v>78.509084121990355</v>
      </c>
      <c r="N36" s="3">
        <v>75.826020049396064</v>
      </c>
      <c r="O36" s="4">
        <f t="shared" si="7"/>
        <v>2.6830640725942914</v>
      </c>
    </row>
    <row r="37" spans="1:21" x14ac:dyDescent="0.35">
      <c r="B37" s="1">
        <v>44561</v>
      </c>
      <c r="C37" s="11">
        <v>179.12250596424701</v>
      </c>
      <c r="E37" s="12">
        <v>178.09241912386454</v>
      </c>
      <c r="F37" s="4">
        <f t="shared" si="5"/>
        <v>239.89314665565337</v>
      </c>
      <c r="G37" s="3">
        <v>245.65285895806858</v>
      </c>
      <c r="H37" s="4">
        <f t="shared" si="6"/>
        <v>-5.7597123024152097</v>
      </c>
      <c r="J37" s="13">
        <v>75.260551836239898</v>
      </c>
      <c r="L37" s="16">
        <v>74.827748020610457</v>
      </c>
      <c r="M37" s="6">
        <f t="shared" si="4"/>
        <v>79.674788675871412</v>
      </c>
      <c r="N37" s="3">
        <v>76.661697617142437</v>
      </c>
      <c r="O37" s="4">
        <f t="shared" si="7"/>
        <v>3.0130910587289748</v>
      </c>
    </row>
    <row r="39" spans="1:21" x14ac:dyDescent="0.35">
      <c r="A39" t="s">
        <v>102</v>
      </c>
      <c r="C39" s="8" t="s">
        <v>105</v>
      </c>
      <c r="D39" s="8"/>
      <c r="E39" s="8"/>
      <c r="F39" s="8"/>
      <c r="G39" s="8"/>
      <c r="H39" s="8"/>
      <c r="J39" s="8"/>
      <c r="K39" t="s">
        <v>103</v>
      </c>
      <c r="N39" s="24" t="s">
        <v>117</v>
      </c>
    </row>
    <row r="40" spans="1:21" x14ac:dyDescent="0.35">
      <c r="D40" t="s">
        <v>104</v>
      </c>
      <c r="J40" t="s">
        <v>106</v>
      </c>
      <c r="K40" t="s">
        <v>104</v>
      </c>
      <c r="Q40" t="s">
        <v>107</v>
      </c>
      <c r="S40">
        <v>2422</v>
      </c>
      <c r="T40" s="9">
        <f>S40-S41-S42</f>
        <v>1555</v>
      </c>
      <c r="U40" t="s">
        <v>113</v>
      </c>
    </row>
    <row r="41" spans="1:21" x14ac:dyDescent="0.35">
      <c r="B41" s="1">
        <v>43921</v>
      </c>
      <c r="C41" s="7">
        <f>G41</f>
        <v>1249.5219999999999</v>
      </c>
      <c r="F41" s="3">
        <v>1249.5219999999999</v>
      </c>
      <c r="G41" s="3">
        <v>1249.5219999999999</v>
      </c>
      <c r="J41" s="7">
        <f>M41</f>
        <v>1574.779</v>
      </c>
      <c r="M41" s="3">
        <v>1574.779</v>
      </c>
      <c r="N41" s="23">
        <v>1574.779</v>
      </c>
      <c r="Q41" t="s">
        <v>108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20">
        <v>153.80000000000001</v>
      </c>
      <c r="E42" s="6"/>
      <c r="F42" s="3">
        <v>1419</v>
      </c>
      <c r="G42" s="3">
        <v>1419</v>
      </c>
      <c r="H42" s="4">
        <f>F42-G42</f>
        <v>0</v>
      </c>
      <c r="J42" s="7">
        <f>M42-K42</f>
        <v>1790.6497385128907</v>
      </c>
      <c r="K42" s="21">
        <v>1879.9622614871093</v>
      </c>
      <c r="M42" s="3">
        <f>R49</f>
        <v>3670.6120000000001</v>
      </c>
      <c r="N42" s="23">
        <v>2918.3579999999993</v>
      </c>
      <c r="Q42" t="s">
        <v>109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20">
        <v>154.98375423728814</v>
      </c>
      <c r="F43" s="6">
        <f>C43+D43</f>
        <v>1441.2757568812103</v>
      </c>
      <c r="G43" s="3">
        <v>1439.7272565320666</v>
      </c>
      <c r="H43" s="4">
        <f>F43-G43</f>
        <v>1.548500349143751</v>
      </c>
      <c r="J43">
        <f>N43/N42*J42</f>
        <v>1809.0540629738366</v>
      </c>
      <c r="K43" s="21">
        <v>460.45534268494248</v>
      </c>
      <c r="M43" s="6">
        <f>K43+J43</f>
        <v>2269.5094056587791</v>
      </c>
      <c r="N43" s="23">
        <v>2948.3529266291471</v>
      </c>
      <c r="O43" s="4">
        <f>M43-N43</f>
        <v>-678.84352097036799</v>
      </c>
      <c r="Q43" t="s">
        <v>110</v>
      </c>
      <c r="S43">
        <v>445</v>
      </c>
    </row>
    <row r="44" spans="1:21" ht="15.5" x14ac:dyDescent="0.35">
      <c r="B44" s="1">
        <v>44196</v>
      </c>
      <c r="C44">
        <f t="shared" ref="C44:C48" si="8">G44/G43*C43</f>
        <v>1305.9816312670787</v>
      </c>
      <c r="D44" s="20">
        <v>104.19042372881356</v>
      </c>
      <c r="F44" s="6">
        <f t="shared" ref="F44:F48" si="9">C44+D44</f>
        <v>1410.1720549958923</v>
      </c>
      <c r="G44" s="3">
        <v>1461.7655611638957</v>
      </c>
      <c r="H44" s="4">
        <f t="shared" ref="H44:H48" si="10">F44-G44</f>
        <v>-51.593506168003387</v>
      </c>
      <c r="J44">
        <f>N44/N43*J43</f>
        <v>1832.5373143323186</v>
      </c>
      <c r="K44" s="21">
        <v>440.46519381089263</v>
      </c>
      <c r="M44" s="6">
        <f>K44+J44</f>
        <v>2273.0025081432113</v>
      </c>
      <c r="N44" s="23">
        <v>2986.625366511752</v>
      </c>
      <c r="O44" s="4">
        <f t="shared" ref="O44:O48" si="11">M44-N44</f>
        <v>-713.62285836854062</v>
      </c>
      <c r="Q44" t="s">
        <v>111</v>
      </c>
      <c r="T44">
        <f>S43+S41</f>
        <v>1269</v>
      </c>
    </row>
    <row r="45" spans="1:21" ht="15.5" x14ac:dyDescent="0.35">
      <c r="B45" s="1">
        <v>44286</v>
      </c>
      <c r="C45">
        <f t="shared" si="8"/>
        <v>1325.6712598902348</v>
      </c>
      <c r="D45" s="20">
        <v>99.775762711864417</v>
      </c>
      <c r="F45" s="6">
        <f t="shared" si="9"/>
        <v>1425.4470226020992</v>
      </c>
      <c r="G45" s="3">
        <v>1483.8038657957245</v>
      </c>
      <c r="H45" s="4">
        <f t="shared" si="10"/>
        <v>-58.356843193625309</v>
      </c>
      <c r="J45">
        <f>N45/N44*J44</f>
        <v>1862.3873122511043</v>
      </c>
      <c r="K45" s="21">
        <v>150.50523344668068</v>
      </c>
      <c r="M45" s="6">
        <f>K45+J45</f>
        <v>2012.892545697785</v>
      </c>
      <c r="N45" s="23">
        <v>3035.2741772493659</v>
      </c>
      <c r="O45" s="4">
        <f t="shared" si="11"/>
        <v>-1022.381631551581</v>
      </c>
      <c r="T45" t="s">
        <v>112</v>
      </c>
    </row>
    <row r="46" spans="1:21" ht="15.5" x14ac:dyDescent="0.35">
      <c r="B46" s="1">
        <v>44377</v>
      </c>
      <c r="C46">
        <f t="shared" si="8"/>
        <v>1345.360888513391</v>
      </c>
      <c r="D46" s="20">
        <v>41.720661016949151</v>
      </c>
      <c r="F46" s="6">
        <f t="shared" si="9"/>
        <v>1387.0815495303402</v>
      </c>
      <c r="G46" s="3">
        <v>1505.8421704275534</v>
      </c>
      <c r="H46" s="4">
        <f t="shared" si="10"/>
        <v>-118.76062089721313</v>
      </c>
      <c r="J46">
        <f>N46/N45*J45</f>
        <v>1881.7644472316731</v>
      </c>
      <c r="K46" s="21">
        <v>74.433344887570485</v>
      </c>
      <c r="M46" s="6">
        <f>K46+J46</f>
        <v>1956.1977921192436</v>
      </c>
      <c r="N46" s="23">
        <v>3066.8545671332004</v>
      </c>
      <c r="O46" s="4">
        <f t="shared" si="11"/>
        <v>-1110.6567750139568</v>
      </c>
      <c r="Q46" t="s">
        <v>115</v>
      </c>
      <c r="R46" s="31">
        <v>4790.67</v>
      </c>
    </row>
    <row r="47" spans="1:21" ht="15.5" x14ac:dyDescent="0.35">
      <c r="B47" s="1">
        <v>44469</v>
      </c>
      <c r="C47">
        <f t="shared" si="8"/>
        <v>1365.0505171365471</v>
      </c>
      <c r="D47" s="20">
        <v>39.50551694915255</v>
      </c>
      <c r="F47" s="6">
        <f t="shared" si="9"/>
        <v>1404.5560340856996</v>
      </c>
      <c r="G47" s="3">
        <v>1527.8804750593822</v>
      </c>
      <c r="H47" s="4">
        <f t="shared" si="10"/>
        <v>-123.32444097368261</v>
      </c>
      <c r="J47">
        <f>N47/N46*J46</f>
        <v>1900.8251957124032</v>
      </c>
      <c r="K47" s="21">
        <v>27.27644261264458</v>
      </c>
      <c r="M47" s="6">
        <f>K47+J47</f>
        <v>1928.1016383250478</v>
      </c>
      <c r="N47" s="23">
        <v>3097.9193178872606</v>
      </c>
      <c r="O47" s="4">
        <f t="shared" si="11"/>
        <v>-1169.8176795622128</v>
      </c>
      <c r="Q47" t="s">
        <v>114</v>
      </c>
      <c r="R47" s="31">
        <v>824.05799999999999</v>
      </c>
    </row>
    <row r="48" spans="1:21" ht="15.5" x14ac:dyDescent="0.35">
      <c r="B48" s="1">
        <v>44561</v>
      </c>
      <c r="C48">
        <f t="shared" si="8"/>
        <v>1387.4827879702616</v>
      </c>
      <c r="D48" s="20">
        <v>15.088110169491525</v>
      </c>
      <c r="F48" s="6">
        <f t="shared" si="9"/>
        <v>1402.5708981397531</v>
      </c>
      <c r="G48" s="3">
        <v>1552.9885777909737</v>
      </c>
      <c r="H48" s="4">
        <f t="shared" si="10"/>
        <v>-150.41767965122062</v>
      </c>
      <c r="J48">
        <f>N48/N47*J47</f>
        <v>1924.3517843155537</v>
      </c>
      <c r="K48" s="21">
        <v>24.834393114274178</v>
      </c>
      <c r="M48" s="6">
        <f>K48+J48</f>
        <v>1949.1861774298279</v>
      </c>
      <c r="N48" s="23">
        <v>3136.2623877719016</v>
      </c>
      <c r="O48" s="4">
        <f t="shared" si="11"/>
        <v>-1187.0762103420736</v>
      </c>
      <c r="Q48" t="s">
        <v>116</v>
      </c>
      <c r="R48">
        <v>296</v>
      </c>
    </row>
    <row r="49" spans="1:19" x14ac:dyDescent="0.35">
      <c r="M49" s="6" t="s">
        <v>90</v>
      </c>
      <c r="R49" s="9">
        <f>R46-R47-R48</f>
        <v>3670.6120000000001</v>
      </c>
      <c r="S49" s="7">
        <f>R49-M42</f>
        <v>0</v>
      </c>
    </row>
    <row r="50" spans="1:19" ht="15.5" x14ac:dyDescent="0.35">
      <c r="A50" t="s">
        <v>118</v>
      </c>
      <c r="C50" s="21"/>
      <c r="D50" s="21"/>
      <c r="E50" s="21"/>
      <c r="F50" s="21"/>
      <c r="G50" s="21"/>
      <c r="H50" s="21"/>
      <c r="I50" s="21"/>
      <c r="J50" t="s">
        <v>123</v>
      </c>
      <c r="Q50" t="s">
        <v>111</v>
      </c>
      <c r="R50" s="9">
        <f>R47+595</f>
        <v>1419.058</v>
      </c>
    </row>
    <row r="51" spans="1:19" x14ac:dyDescent="0.35">
      <c r="B51" s="28"/>
      <c r="C51" s="29" t="s">
        <v>105</v>
      </c>
      <c r="D51" s="29"/>
      <c r="E51" s="27" t="s">
        <v>122</v>
      </c>
      <c r="F51" s="29"/>
      <c r="G51" s="29"/>
      <c r="H51" s="29"/>
      <c r="J51" s="27" t="s">
        <v>124</v>
      </c>
      <c r="K51" s="28" t="s">
        <v>125</v>
      </c>
      <c r="L51" s="28"/>
      <c r="M51" s="28"/>
      <c r="N51" s="25"/>
      <c r="O51" s="28"/>
    </row>
    <row r="52" spans="1:19" x14ac:dyDescent="0.35">
      <c r="B52" s="28"/>
      <c r="C52" s="28"/>
      <c r="D52" s="28" t="s">
        <v>104</v>
      </c>
      <c r="E52" s="28"/>
      <c r="F52" s="28"/>
      <c r="G52" s="28"/>
      <c r="H52" s="28"/>
      <c r="J52" s="28" t="s">
        <v>106</v>
      </c>
      <c r="K52" s="28" t="s">
        <v>104</v>
      </c>
      <c r="L52" s="28"/>
      <c r="M52" s="28"/>
      <c r="N52" s="28"/>
      <c r="O52" s="28"/>
    </row>
    <row r="53" spans="1:19" x14ac:dyDescent="0.35">
      <c r="B53" s="19">
        <v>43921</v>
      </c>
      <c r="C53" s="22">
        <f>G53</f>
        <v>179.27800000000002</v>
      </c>
      <c r="D53" s="28"/>
      <c r="E53" s="28"/>
      <c r="F53" s="26">
        <f>G53</f>
        <v>179.27800000000002</v>
      </c>
      <c r="G53" s="3">
        <v>179.27800000000002</v>
      </c>
      <c r="H53" s="28"/>
      <c r="J53" s="18">
        <f>M53-K53</f>
        <v>170.02099999999996</v>
      </c>
      <c r="K53" s="28">
        <v>16</v>
      </c>
      <c r="L53" s="28"/>
      <c r="M53">
        <v>186.02099999999996</v>
      </c>
      <c r="N53" s="3">
        <v>186.02099999999996</v>
      </c>
      <c r="O53" s="28"/>
      <c r="Q53" t="s">
        <v>119</v>
      </c>
    </row>
    <row r="54" spans="1:19" ht="15.5" x14ac:dyDescent="0.35">
      <c r="B54" s="19">
        <v>44012</v>
      </c>
      <c r="C54" s="18">
        <f>F54-D54</f>
        <v>177.59999999999997</v>
      </c>
      <c r="D54" s="32">
        <v>-97.7</v>
      </c>
      <c r="E54" s="30"/>
      <c r="F54" s="26">
        <f>G54</f>
        <v>79.899999999999977</v>
      </c>
      <c r="G54" s="3">
        <v>79.899999999999977</v>
      </c>
      <c r="H54" s="17">
        <f>F54-G54</f>
        <v>0</v>
      </c>
      <c r="J54" s="18">
        <f>M54-K54</f>
        <v>162.3420000000001</v>
      </c>
      <c r="K54" s="33">
        <v>260.5</v>
      </c>
      <c r="L54" s="28"/>
      <c r="M54">
        <v>422.8420000000001</v>
      </c>
      <c r="N54" s="3">
        <f>1191.642-768.8</f>
        <v>422.8420000000001</v>
      </c>
      <c r="O54" s="28"/>
      <c r="Q54" t="s">
        <v>120</v>
      </c>
    </row>
    <row r="55" spans="1:19" ht="15.5" x14ac:dyDescent="0.35">
      <c r="B55" s="19">
        <v>44104</v>
      </c>
      <c r="C55" s="18">
        <f>G55/G54*C54</f>
        <v>179.28741092636574</v>
      </c>
      <c r="D55" s="32">
        <v>-97.404061440677964</v>
      </c>
      <c r="E55" s="28"/>
      <c r="F55" s="6">
        <f>C55+D55</f>
        <v>81.883349485687773</v>
      </c>
      <c r="G55" s="3">
        <v>80.659144893111602</v>
      </c>
      <c r="H55" s="17">
        <f>F55-G55</f>
        <v>1.2242045925761715</v>
      </c>
      <c r="J55" s="28">
        <f>N56/N55*J54</f>
        <v>167.26626761549642</v>
      </c>
      <c r="K55" s="33">
        <v>285.08174706649288</v>
      </c>
      <c r="L55" s="28"/>
      <c r="M55" s="30">
        <f>K55+J55</f>
        <v>452.3480146819893</v>
      </c>
      <c r="N55" s="3">
        <v>1119.6291926611975</v>
      </c>
      <c r="O55" s="17">
        <f>M55-N55</f>
        <v>-667.28117797920822</v>
      </c>
      <c r="Q55" t="s">
        <v>121</v>
      </c>
      <c r="R55">
        <f>637-445</f>
        <v>192</v>
      </c>
    </row>
    <row r="56" spans="1:19" ht="15.5" x14ac:dyDescent="0.35">
      <c r="B56" s="19">
        <v>44196</v>
      </c>
      <c r="C56" s="18">
        <f t="shared" ref="C56:C60" si="12">G56/G55*C55</f>
        <v>181.29121140142522</v>
      </c>
      <c r="D56" s="32">
        <v>-64.35239406779661</v>
      </c>
      <c r="E56" s="28"/>
      <c r="F56" s="6">
        <f t="shared" ref="F56:F60" si="13">C56+D56</f>
        <v>116.93881733362861</v>
      </c>
      <c r="G56" s="3">
        <v>81.560629453681713</v>
      </c>
      <c r="H56" s="17">
        <f t="shared" ref="H56:H60" si="14">F56-G56</f>
        <v>35.378187879946893</v>
      </c>
      <c r="J56" s="28">
        <f>N56/N55*J55</f>
        <v>172.33990145506922</v>
      </c>
      <c r="K56" s="33">
        <v>166.02043676662322</v>
      </c>
      <c r="L56" s="28"/>
      <c r="M56" s="30">
        <f>K56+J56</f>
        <v>338.36033822169247</v>
      </c>
      <c r="N56" s="3">
        <v>1153.590544466558</v>
      </c>
      <c r="O56" s="17">
        <f t="shared" ref="O56:O60" si="15">M56-N56</f>
        <v>-815.23020624486549</v>
      </c>
    </row>
    <row r="57" spans="1:19" ht="15.5" x14ac:dyDescent="0.35">
      <c r="B57" s="19">
        <v>44286</v>
      </c>
      <c r="C57" s="18">
        <f t="shared" si="12"/>
        <v>183.29501187648469</v>
      </c>
      <c r="D57" s="32">
        <v>-65.456059322033894</v>
      </c>
      <c r="E57" s="28"/>
      <c r="F57" s="6">
        <f t="shared" si="13"/>
        <v>117.8389525544508</v>
      </c>
      <c r="G57" s="3">
        <v>82.462114014251824</v>
      </c>
      <c r="H57" s="17">
        <f t="shared" si="14"/>
        <v>35.376838540198975</v>
      </c>
      <c r="J57" s="28">
        <f>N57/N56*J56</f>
        <v>175.56369489569209</v>
      </c>
      <c r="K57" s="33">
        <v>70.006812255541064</v>
      </c>
      <c r="L57" s="28"/>
      <c r="M57" s="30">
        <f>K57+J57</f>
        <v>245.57050715123316</v>
      </c>
      <c r="N57" s="3">
        <v>1175.1696309057215</v>
      </c>
      <c r="O57" s="17">
        <f t="shared" si="15"/>
        <v>-929.59912375448835</v>
      </c>
      <c r="R57">
        <f>637-179</f>
        <v>458</v>
      </c>
    </row>
    <row r="58" spans="1:19" ht="15.5" x14ac:dyDescent="0.35">
      <c r="B58" s="19">
        <v>44377</v>
      </c>
      <c r="C58" s="18">
        <f t="shared" si="12"/>
        <v>185.29881235154392</v>
      </c>
      <c r="D58" s="32">
        <v>-21.219834745762711</v>
      </c>
      <c r="E58" s="28"/>
      <c r="F58" s="6">
        <f t="shared" si="13"/>
        <v>164.0789776057812</v>
      </c>
      <c r="G58" s="3">
        <v>83.363598574821822</v>
      </c>
      <c r="H58" s="17">
        <f t="shared" si="14"/>
        <v>80.715379030959383</v>
      </c>
      <c r="J58" s="28">
        <f>N58/N57*J57</f>
        <v>179.11825450036559</v>
      </c>
      <c r="K58" s="33">
        <v>6.66893741851369</v>
      </c>
      <c r="L58" s="28"/>
      <c r="M58" s="30">
        <f>K58+J58</f>
        <v>185.78719191887927</v>
      </c>
      <c r="N58" s="3">
        <v>1198.9627647944699</v>
      </c>
      <c r="O58" s="17">
        <f t="shared" si="15"/>
        <v>-1013.1755728755907</v>
      </c>
    </row>
    <row r="59" spans="1:19" ht="15.5" x14ac:dyDescent="0.35">
      <c r="B59" s="19">
        <v>44469</v>
      </c>
      <c r="C59" s="18">
        <f t="shared" si="12"/>
        <v>187.30261282660339</v>
      </c>
      <c r="D59" s="32">
        <v>-21.773620762711865</v>
      </c>
      <c r="E59" s="28"/>
      <c r="F59" s="6">
        <f t="shared" si="13"/>
        <v>165.52899206389154</v>
      </c>
      <c r="G59" s="3">
        <v>84.265083135391933</v>
      </c>
      <c r="H59" s="17">
        <f t="shared" si="14"/>
        <v>81.263908928499603</v>
      </c>
      <c r="J59" s="28">
        <f>N59/N58*J58</f>
        <v>181.607012020876</v>
      </c>
      <c r="K59" s="33">
        <v>2.2229791395045635</v>
      </c>
      <c r="L59" s="28"/>
      <c r="M59" s="30">
        <f>K59+J59</f>
        <v>183.82999116038056</v>
      </c>
      <c r="N59" s="3">
        <v>1215.6217457901121</v>
      </c>
      <c r="O59" s="17">
        <f t="shared" si="15"/>
        <v>-1031.7917546297315</v>
      </c>
    </row>
    <row r="60" spans="1:19" ht="15.5" x14ac:dyDescent="0.35">
      <c r="B60" s="19">
        <v>44561</v>
      </c>
      <c r="C60" s="18">
        <f t="shared" si="12"/>
        <v>189.62280285035658</v>
      </c>
      <c r="D60" s="32">
        <v>0.62202754237288138</v>
      </c>
      <c r="E60" s="28"/>
      <c r="F60" s="6">
        <f t="shared" si="13"/>
        <v>190.24483039272945</v>
      </c>
      <c r="G60" s="3">
        <v>85.308907363420531</v>
      </c>
      <c r="H60" s="17">
        <f t="shared" si="14"/>
        <v>104.93592302930892</v>
      </c>
      <c r="J60" s="28">
        <f>N60/N59*J59</f>
        <v>183.29139642738892</v>
      </c>
      <c r="K60" s="33">
        <v>0.7409930465015212</v>
      </c>
      <c r="L60" s="28"/>
      <c r="M60" s="30">
        <f>K60+J60</f>
        <v>184.03238947389045</v>
      </c>
      <c r="N60" s="3">
        <v>1226.8964993915397</v>
      </c>
      <c r="O60" s="17">
        <f t="shared" si="15"/>
        <v>-1042.8641099176493</v>
      </c>
    </row>
    <row r="62" spans="1:19" ht="15.5" x14ac:dyDescent="0.35">
      <c r="D62" s="33"/>
      <c r="E62" s="33"/>
      <c r="F62" s="33"/>
      <c r="G62" s="33"/>
      <c r="H62" s="33"/>
      <c r="I62" s="33"/>
      <c r="J62" s="33"/>
    </row>
    <row r="64" spans="1:19" x14ac:dyDescent="0.35">
      <c r="A64" t="s">
        <v>126</v>
      </c>
    </row>
    <row r="65" spans="3:3" x14ac:dyDescent="0.35">
      <c r="C65" t="s">
        <v>127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4E1D0B-7817-455B-8A23-B53B24A18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9D341-7FFA-475D-8F01-9FA10E3225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8A5A68-4606-4FD8-9B3F-ABC56740AE78}">
  <ds:schemaRefs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Louise Sheiner</cp:lastModifiedBy>
  <dcterms:created xsi:type="dcterms:W3CDTF">2020-07-31T22:10:42Z</dcterms:created>
  <dcterms:modified xsi:type="dcterms:W3CDTF">2020-08-03T13:08:51Z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