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https://brookingsinstitution.sharepoint.com/sites/hutchinscenterteam/Shared Documents/Projects/Fiscal Impact/data/"/>
    </mc:Choice>
  </mc:AlternateContent>
  <xr:revisionPtr revIDLastSave="0" documentId="8_{E5FC4A8A-1950-4FC6-9EFB-2076784180D1}" xr6:coauthVersionLast="36" xr6:coauthVersionMax="36" xr10:uidLastSave="{00000000-0000-0000-0000-000000000000}"/>
  <bookViews>
    <workbookView xWindow="0" yWindow="0" windowWidth="28800" windowHeight="11325" activeTab="1" xr2:uid="{71B289C8-B298-4601-9C29-3328DA14E7CE}"/>
  </bookViews>
  <sheets>
    <sheet name="Main" sheetId="1" r:id="rId1"/>
    <sheet name="Sheet1" sheetId="10" r:id="rId2"/>
    <sheet name="copy of leg changes we made in" sheetId="7" r:id="rId3"/>
    <sheet name="compare with Kadija Manu" sheetId="5" r:id="rId4"/>
    <sheet name="redo Kadija" sheetId="6" r:id="rId5"/>
    <sheet name="NIPA Data" sheetId="2" r:id="rId6"/>
    <sheet name="CBO Jan mandatory" sheetId="3" r:id="rId7"/>
    <sheet name="CBO May Mandatory" sheetId="4" r:id="rId8"/>
    <sheet name="cbo jAN TAXES" sheetId="8" r:id="rId9"/>
    <sheet name="cbo mAY TAXE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2" i="10" l="1"/>
  <c r="H12" i="10"/>
  <c r="I12" i="10"/>
  <c r="G13" i="10"/>
  <c r="H13" i="10"/>
  <c r="I13" i="10"/>
  <c r="G14" i="10"/>
  <c r="H14" i="10"/>
  <c r="I14" i="10"/>
  <c r="G15" i="10"/>
  <c r="H15" i="10"/>
  <c r="I15" i="10"/>
  <c r="H11" i="10"/>
  <c r="I11" i="10"/>
  <c r="G11" i="10"/>
  <c r="G10" i="10"/>
  <c r="AD6" i="1" l="1"/>
  <c r="AE6" i="1"/>
  <c r="AF6" i="1"/>
  <c r="AG6" i="1"/>
  <c r="AI6" i="1"/>
  <c r="AJ6" i="1"/>
  <c r="AC6" i="1" s="1"/>
  <c r="AL6" i="1" s="1"/>
  <c r="AK6" i="1"/>
  <c r="O10" i="1"/>
  <c r="O9" i="1"/>
  <c r="AC5" i="1"/>
  <c r="AD5" i="1"/>
  <c r="AE5" i="1"/>
  <c r="AF5" i="1"/>
  <c r="AC7" i="1"/>
  <c r="AD7" i="1"/>
  <c r="AE7" i="1"/>
  <c r="AF7" i="1"/>
  <c r="AC8" i="1"/>
  <c r="AD8" i="1"/>
  <c r="AE8" i="1"/>
  <c r="AF8" i="1"/>
  <c r="AD9" i="1"/>
  <c r="AE9" i="1"/>
  <c r="AF9" i="1"/>
  <c r="AD10" i="1"/>
  <c r="AE10" i="1"/>
  <c r="AF10" i="1"/>
  <c r="AC11" i="1"/>
  <c r="AD11" i="1"/>
  <c r="AE11" i="1"/>
  <c r="AF11" i="1"/>
  <c r="AC12" i="1"/>
  <c r="AD12" i="1"/>
  <c r="AE12" i="1"/>
  <c r="AF12" i="1"/>
  <c r="AC13" i="1"/>
  <c r="AD13" i="1"/>
  <c r="AE13" i="1"/>
  <c r="AF13" i="1"/>
  <c r="AC14" i="1"/>
  <c r="AD14" i="1"/>
  <c r="AE14" i="1"/>
  <c r="AF14" i="1"/>
  <c r="AC15" i="1"/>
  <c r="AD15" i="1"/>
  <c r="AE15" i="1"/>
  <c r="AF15" i="1"/>
  <c r="AC16" i="1"/>
  <c r="AD16" i="1"/>
  <c r="AE16" i="1"/>
  <c r="AF16" i="1"/>
  <c r="E14" i="10"/>
  <c r="N14" i="10" s="1"/>
  <c r="H10" i="4"/>
  <c r="I10" i="4"/>
  <c r="J10" i="4"/>
  <c r="K10" i="4"/>
  <c r="L10" i="4"/>
  <c r="M10" i="4"/>
  <c r="N10" i="4"/>
  <c r="O10" i="4"/>
  <c r="P10" i="4"/>
  <c r="Q10" i="4"/>
  <c r="G10" i="4"/>
  <c r="O7" i="1"/>
  <c r="O8" i="1"/>
  <c r="O11" i="1"/>
  <c r="O12" i="1"/>
  <c r="O13" i="1"/>
  <c r="O14" i="1"/>
  <c r="O15" i="1"/>
  <c r="O16" i="1"/>
  <c r="O17" i="1"/>
  <c r="O6" i="1"/>
  <c r="W11" i="4"/>
  <c r="W12" i="4"/>
  <c r="W13" i="4"/>
  <c r="W14" i="4"/>
  <c r="W15" i="4"/>
  <c r="W16" i="4"/>
  <c r="W17" i="4"/>
  <c r="W18" i="4"/>
  <c r="W19" i="4"/>
  <c r="W20" i="4"/>
  <c r="W21" i="4"/>
  <c r="W10" i="4"/>
  <c r="AF22" i="1"/>
  <c r="AF23" i="1"/>
  <c r="AF24" i="1"/>
  <c r="AF25" i="1"/>
  <c r="AF26" i="1"/>
  <c r="AF27" i="1"/>
  <c r="AF28" i="1"/>
  <c r="AF29" i="1"/>
  <c r="AF30" i="1"/>
  <c r="AF31" i="1"/>
  <c r="AF21" i="1"/>
  <c r="AE22" i="1"/>
  <c r="AE23" i="1"/>
  <c r="AE24" i="1"/>
  <c r="AE25" i="1"/>
  <c r="AE26" i="1"/>
  <c r="AE27" i="1"/>
  <c r="AE28" i="1"/>
  <c r="AE29" i="1"/>
  <c r="AE30" i="1"/>
  <c r="AE31" i="1"/>
  <c r="AE21" i="1"/>
  <c r="T13" i="10"/>
  <c r="T16" i="10"/>
  <c r="T12" i="10"/>
  <c r="Q11" i="10"/>
  <c r="R11" i="10"/>
  <c r="Q12" i="10"/>
  <c r="R12" i="10"/>
  <c r="Q13" i="10"/>
  <c r="R13" i="10"/>
  <c r="Q14" i="10"/>
  <c r="R14" i="10"/>
  <c r="Q15" i="10"/>
  <c r="R15" i="10"/>
  <c r="Q16" i="10"/>
  <c r="R16" i="10"/>
  <c r="L11" i="10"/>
  <c r="M11" i="10"/>
  <c r="N11" i="10"/>
  <c r="O11" i="10"/>
  <c r="P11" i="10"/>
  <c r="L12" i="10"/>
  <c r="M12" i="10"/>
  <c r="N12" i="10"/>
  <c r="O12" i="10"/>
  <c r="P12" i="10"/>
  <c r="L13" i="10"/>
  <c r="M13" i="10"/>
  <c r="N13" i="10"/>
  <c r="O13" i="10"/>
  <c r="P13" i="10"/>
  <c r="M14" i="10"/>
  <c r="O14" i="10"/>
  <c r="P14" i="10"/>
  <c r="M15" i="10"/>
  <c r="O15" i="10"/>
  <c r="P15" i="10"/>
  <c r="L16" i="10"/>
  <c r="M16" i="10"/>
  <c r="N16" i="10"/>
  <c r="O16" i="10"/>
  <c r="P16" i="10"/>
  <c r="K12" i="10"/>
  <c r="K13" i="10"/>
  <c r="K14" i="10"/>
  <c r="K15" i="10"/>
  <c r="K16" i="10"/>
  <c r="K11" i="10"/>
  <c r="C15" i="10"/>
  <c r="L15" i="10" s="1"/>
  <c r="T15" i="10" s="1"/>
  <c r="E15" i="10"/>
  <c r="N15" i="10" s="1"/>
  <c r="C14" i="10"/>
  <c r="L14" i="10" s="1"/>
  <c r="T14" i="10" s="1"/>
  <c r="AC9" i="1" l="1"/>
  <c r="AC10" i="1"/>
  <c r="D19" i="7"/>
  <c r="C19" i="7"/>
  <c r="K21" i="7" l="1"/>
  <c r="K22" i="7" s="1"/>
  <c r="J21" i="7"/>
  <c r="J22" i="7" s="1"/>
  <c r="B41" i="7"/>
  <c r="D37" i="7"/>
  <c r="E37" i="7" s="1"/>
  <c r="F37" i="7" s="1"/>
  <c r="G37" i="7" s="1"/>
  <c r="C37" i="7"/>
  <c r="B37" i="7"/>
  <c r="D36" i="7"/>
  <c r="E36" i="7" s="1"/>
  <c r="F36" i="7" s="1"/>
  <c r="G36" i="7" s="1"/>
  <c r="C36" i="7"/>
  <c r="B36" i="7"/>
  <c r="B34" i="7"/>
  <c r="C34" i="7" s="1"/>
  <c r="B28" i="7"/>
  <c r="B29" i="7" s="1"/>
  <c r="B35" i="7" s="1"/>
  <c r="C35" i="7" s="1"/>
  <c r="D35" i="7" s="1"/>
  <c r="E35" i="7" s="1"/>
  <c r="F35" i="7" s="1"/>
  <c r="G35" i="7" s="1"/>
  <c r="B18" i="7"/>
  <c r="C18" i="7" s="1"/>
  <c r="B16" i="7"/>
  <c r="C16" i="7" s="1"/>
  <c r="G15" i="7"/>
  <c r="F15" i="7"/>
  <c r="E15" i="7"/>
  <c r="D15" i="7"/>
  <c r="C15" i="7"/>
  <c r="B15" i="7"/>
  <c r="C24" i="7" l="1"/>
  <c r="D18" i="7"/>
  <c r="D34" i="7"/>
  <c r="C41" i="7"/>
  <c r="D16" i="7"/>
  <c r="C17" i="7"/>
  <c r="C22" i="7" s="1"/>
  <c r="B17" i="7"/>
  <c r="B22" i="7" s="1"/>
  <c r="B24" i="7"/>
  <c r="E16" i="7" l="1"/>
  <c r="D17" i="7"/>
  <c r="D22" i="7" s="1"/>
  <c r="D24" i="7"/>
  <c r="E18" i="7"/>
  <c r="E34" i="7"/>
  <c r="D41" i="7"/>
  <c r="F34" i="7" l="1"/>
  <c r="E41" i="7"/>
  <c r="E24" i="7"/>
  <c r="F18" i="7"/>
  <c r="E17" i="7"/>
  <c r="E22" i="7" s="1"/>
  <c r="F16" i="7"/>
  <c r="G16" i="7" l="1"/>
  <c r="G17" i="7" s="1"/>
  <c r="G22" i="7" s="1"/>
  <c r="F17" i="7"/>
  <c r="F22" i="7" s="1"/>
  <c r="G18" i="7"/>
  <c r="G24" i="7" s="1"/>
  <c r="F24" i="7"/>
  <c r="G34" i="7"/>
  <c r="G41" i="7" s="1"/>
  <c r="F41" i="7"/>
  <c r="C52" i="1" l="1"/>
  <c r="D52" i="1"/>
  <c r="E52" i="1"/>
  <c r="F52" i="1"/>
  <c r="G52" i="1"/>
  <c r="H52" i="1"/>
  <c r="I52" i="1"/>
  <c r="C53" i="1"/>
  <c r="D53" i="1"/>
  <c r="E53" i="1"/>
  <c r="F53" i="1"/>
  <c r="G53" i="1"/>
  <c r="H53" i="1"/>
  <c r="I53" i="1"/>
  <c r="C54" i="1"/>
  <c r="D54" i="1"/>
  <c r="E54" i="1"/>
  <c r="F54" i="1"/>
  <c r="G54" i="1"/>
  <c r="H54" i="1"/>
  <c r="I54" i="1"/>
  <c r="C55" i="1"/>
  <c r="D55" i="1"/>
  <c r="E55" i="1"/>
  <c r="F55" i="1"/>
  <c r="G55" i="1"/>
  <c r="H55" i="1"/>
  <c r="I55" i="1"/>
  <c r="C56" i="1"/>
  <c r="D56" i="1"/>
  <c r="E56" i="1"/>
  <c r="F56" i="1"/>
  <c r="G56" i="1"/>
  <c r="H56" i="1"/>
  <c r="I56" i="1"/>
  <c r="C57" i="1"/>
  <c r="D57" i="1"/>
  <c r="E57" i="1"/>
  <c r="F57" i="1"/>
  <c r="G57" i="1"/>
  <c r="H57" i="1"/>
  <c r="I57" i="1"/>
  <c r="C58" i="1"/>
  <c r="D58" i="1"/>
  <c r="E58" i="1"/>
  <c r="F58" i="1"/>
  <c r="G58" i="1"/>
  <c r="H58" i="1"/>
  <c r="I58" i="1"/>
  <c r="C59" i="1"/>
  <c r="D59" i="1"/>
  <c r="E59" i="1"/>
  <c r="F59" i="1"/>
  <c r="G59" i="1"/>
  <c r="H59" i="1"/>
  <c r="I59" i="1"/>
  <c r="C60" i="1"/>
  <c r="D60" i="1"/>
  <c r="E60" i="1"/>
  <c r="F60" i="1"/>
  <c r="G60" i="1"/>
  <c r="H60" i="1"/>
  <c r="I60" i="1"/>
  <c r="C51" i="1"/>
  <c r="D51" i="1"/>
  <c r="E51" i="1"/>
  <c r="F51" i="1"/>
  <c r="G51" i="1"/>
  <c r="H51" i="1"/>
  <c r="I51" i="1"/>
  <c r="D7" i="1"/>
  <c r="D8" i="1"/>
  <c r="D9" i="1"/>
  <c r="D10" i="1"/>
  <c r="D11" i="1"/>
  <c r="D12" i="1"/>
  <c r="D13" i="1"/>
  <c r="D14" i="1"/>
  <c r="D15" i="1"/>
  <c r="D16" i="1"/>
  <c r="D6" i="1"/>
  <c r="AJ5" i="1"/>
  <c r="E1" i="9"/>
  <c r="F1" i="9"/>
  <c r="G1" i="9"/>
  <c r="H1" i="9"/>
  <c r="I1" i="9"/>
  <c r="J1" i="9"/>
  <c r="K1" i="9"/>
  <c r="L1" i="9"/>
  <c r="M1" i="9"/>
  <c r="N1" i="9"/>
  <c r="O1" i="9"/>
  <c r="D1" i="9"/>
  <c r="E4" i="8"/>
  <c r="F4" i="8"/>
  <c r="G4" i="8"/>
  <c r="H4" i="8"/>
  <c r="I4" i="8"/>
  <c r="J4" i="8"/>
  <c r="K4" i="8"/>
  <c r="L4" i="8"/>
  <c r="M4" i="8"/>
  <c r="N4" i="8"/>
  <c r="O4" i="8"/>
  <c r="D4" i="8"/>
  <c r="AK7" i="1" l="1"/>
  <c r="AK8" i="1"/>
  <c r="AK9" i="1"/>
  <c r="AK10" i="1"/>
  <c r="AK11" i="1"/>
  <c r="AK12" i="1"/>
  <c r="AK13" i="1"/>
  <c r="AK14" i="1"/>
  <c r="AK15" i="1"/>
  <c r="AK16" i="1"/>
  <c r="AK5" i="1"/>
  <c r="AI7" i="1"/>
  <c r="AI8" i="1"/>
  <c r="AI9" i="1"/>
  <c r="AI10" i="1"/>
  <c r="AI11" i="1"/>
  <c r="AI12" i="1"/>
  <c r="AI13" i="1"/>
  <c r="AI14" i="1"/>
  <c r="AI15" i="1"/>
  <c r="AI16" i="1"/>
  <c r="AI17" i="1"/>
  <c r="AI5" i="1"/>
  <c r="AH5" i="1"/>
  <c r="AL16" i="1"/>
  <c r="AL15" i="1"/>
  <c r="AL14" i="1"/>
  <c r="AL13" i="1"/>
  <c r="AL12" i="1"/>
  <c r="AL11" i="1"/>
  <c r="AL10" i="1"/>
  <c r="AL9" i="1"/>
  <c r="AL8" i="1"/>
  <c r="AL7" i="1"/>
  <c r="AL5" i="1"/>
  <c r="AG5" i="1" l="1"/>
  <c r="O41" i="1"/>
  <c r="P41" i="1"/>
  <c r="Q41" i="1"/>
  <c r="R41" i="1"/>
  <c r="S41" i="1"/>
  <c r="O42" i="1"/>
  <c r="P42" i="1"/>
  <c r="Q42" i="1"/>
  <c r="R42" i="1"/>
  <c r="S42" i="1"/>
  <c r="O43" i="1"/>
  <c r="P43" i="1"/>
  <c r="Q43" i="1"/>
  <c r="R43" i="1"/>
  <c r="S43" i="1"/>
  <c r="O44" i="1"/>
  <c r="P44" i="1"/>
  <c r="Q44" i="1"/>
  <c r="R44" i="1"/>
  <c r="S44" i="1"/>
  <c r="O45" i="1"/>
  <c r="P45" i="1"/>
  <c r="Q45" i="1"/>
  <c r="R45" i="1"/>
  <c r="S45" i="1"/>
  <c r="O46" i="1"/>
  <c r="P46" i="1"/>
  <c r="Q46" i="1"/>
  <c r="R46" i="1"/>
  <c r="S46" i="1"/>
  <c r="O47" i="1"/>
  <c r="P47" i="1"/>
  <c r="Q47" i="1"/>
  <c r="R47" i="1"/>
  <c r="S47" i="1"/>
  <c r="O48" i="1"/>
  <c r="P48" i="1"/>
  <c r="Q48" i="1"/>
  <c r="R48" i="1"/>
  <c r="S48" i="1"/>
  <c r="O49" i="1"/>
  <c r="P49" i="1"/>
  <c r="Q49" i="1"/>
  <c r="R49" i="1"/>
  <c r="S49" i="1"/>
  <c r="P40" i="1"/>
  <c r="Q40" i="1"/>
  <c r="R40" i="1"/>
  <c r="S40" i="1"/>
  <c r="O40" i="1"/>
  <c r="P20" i="6"/>
  <c r="Q20" i="6"/>
  <c r="R20" i="6"/>
  <c r="S20" i="6"/>
  <c r="T20" i="6"/>
  <c r="U20" i="6"/>
  <c r="V20" i="6"/>
  <c r="W20" i="6"/>
  <c r="P21" i="6"/>
  <c r="Q21" i="6"/>
  <c r="R21" i="6"/>
  <c r="S21" i="6"/>
  <c r="T21" i="6"/>
  <c r="U21" i="6"/>
  <c r="V21" i="6"/>
  <c r="W21" i="6"/>
  <c r="P22" i="6"/>
  <c r="Q22" i="6"/>
  <c r="R22" i="6"/>
  <c r="S22" i="6"/>
  <c r="T22" i="6"/>
  <c r="U22" i="6"/>
  <c r="V22" i="6"/>
  <c r="W22" i="6"/>
  <c r="P23" i="6"/>
  <c r="Q23" i="6"/>
  <c r="R23" i="6"/>
  <c r="S23" i="6"/>
  <c r="T23" i="6"/>
  <c r="U23" i="6"/>
  <c r="V23" i="6"/>
  <c r="W23" i="6"/>
  <c r="P24" i="6"/>
  <c r="Q24" i="6"/>
  <c r="R24" i="6"/>
  <c r="S24" i="6"/>
  <c r="T24" i="6"/>
  <c r="U24" i="6"/>
  <c r="V24" i="6"/>
  <c r="W24" i="6"/>
  <c r="P25" i="6"/>
  <c r="Q25" i="6"/>
  <c r="R25" i="6"/>
  <c r="S25" i="6"/>
  <c r="T25" i="6"/>
  <c r="U25" i="6"/>
  <c r="V25" i="6"/>
  <c r="W25" i="6"/>
  <c r="P26" i="6"/>
  <c r="Q26" i="6"/>
  <c r="R26" i="6"/>
  <c r="S26" i="6"/>
  <c r="T26" i="6"/>
  <c r="U26" i="6"/>
  <c r="V26" i="6"/>
  <c r="W26" i="6"/>
  <c r="P27" i="6"/>
  <c r="Q27" i="6"/>
  <c r="R27" i="6"/>
  <c r="S27" i="6"/>
  <c r="T27" i="6"/>
  <c r="U27" i="6"/>
  <c r="V27" i="6"/>
  <c r="W27" i="6"/>
  <c r="P28" i="6"/>
  <c r="Q28" i="6"/>
  <c r="R28" i="6"/>
  <c r="S28" i="6"/>
  <c r="T28" i="6"/>
  <c r="U28" i="6"/>
  <c r="V28" i="6"/>
  <c r="W28" i="6"/>
  <c r="P29" i="6"/>
  <c r="Q29" i="6"/>
  <c r="R29" i="6"/>
  <c r="S29" i="6"/>
  <c r="T29" i="6"/>
  <c r="U29" i="6"/>
  <c r="V29" i="6"/>
  <c r="W29" i="6"/>
  <c r="P30" i="6"/>
  <c r="Q30" i="6"/>
  <c r="R30" i="6"/>
  <c r="S30" i="6"/>
  <c r="T30" i="6"/>
  <c r="U30" i="6"/>
  <c r="V30" i="6"/>
  <c r="W30" i="6"/>
  <c r="Q19" i="6"/>
  <c r="R19" i="6"/>
  <c r="S19" i="6"/>
  <c r="T19" i="6"/>
  <c r="U19" i="6"/>
  <c r="V19" i="6"/>
  <c r="W19" i="6"/>
  <c r="P19" i="6"/>
  <c r="F18" i="6" l="1"/>
  <c r="G23" i="6"/>
  <c r="G38" i="6" s="1"/>
  <c r="H23" i="6"/>
  <c r="H38" i="6" s="1"/>
  <c r="I23" i="6"/>
  <c r="I38" i="6" s="1"/>
  <c r="G24" i="6"/>
  <c r="G39" i="6" s="1"/>
  <c r="H24" i="6"/>
  <c r="H39" i="6" s="1"/>
  <c r="I24" i="6"/>
  <c r="I39" i="6" s="1"/>
  <c r="G25" i="6"/>
  <c r="G40" i="6" s="1"/>
  <c r="H25" i="6"/>
  <c r="H40" i="6" s="1"/>
  <c r="I25" i="6"/>
  <c r="I40" i="6" s="1"/>
  <c r="G26" i="6"/>
  <c r="H26" i="6"/>
  <c r="I26" i="6"/>
  <c r="G27" i="6"/>
  <c r="H27" i="6"/>
  <c r="I27" i="6"/>
  <c r="G28" i="6"/>
  <c r="H28" i="6"/>
  <c r="I28" i="6"/>
  <c r="G29" i="6"/>
  <c r="H29" i="6"/>
  <c r="I29" i="6"/>
  <c r="G30" i="6"/>
  <c r="H30" i="6"/>
  <c r="I30" i="6"/>
  <c r="G31" i="6"/>
  <c r="H31" i="6"/>
  <c r="I31" i="6"/>
  <c r="G32" i="6"/>
  <c r="H32" i="6"/>
  <c r="I32" i="6"/>
  <c r="G33" i="6"/>
  <c r="H33" i="6"/>
  <c r="I33" i="6"/>
  <c r="B34" i="6"/>
  <c r="C34" i="6"/>
  <c r="D34" i="6"/>
  <c r="E34" i="6"/>
  <c r="F34" i="6"/>
  <c r="G34" i="6"/>
  <c r="H34" i="6"/>
  <c r="I34" i="6"/>
  <c r="I22" i="6"/>
  <c r="I37" i="6" s="1"/>
  <c r="C22" i="6"/>
  <c r="C37" i="6" s="1"/>
  <c r="D22" i="6"/>
  <c r="D37" i="6" s="1"/>
  <c r="E22" i="6"/>
  <c r="E37" i="6" s="1"/>
  <c r="F22" i="6"/>
  <c r="F37" i="6" s="1"/>
  <c r="G22" i="6"/>
  <c r="G37" i="6" s="1"/>
  <c r="H22" i="6"/>
  <c r="H37" i="6" s="1"/>
  <c r="B22" i="6"/>
  <c r="B37" i="6" s="1"/>
  <c r="D18" i="6"/>
  <c r="C18" i="6"/>
  <c r="B18" i="6"/>
  <c r="G6" i="5"/>
  <c r="H6" i="5"/>
  <c r="I6" i="5"/>
  <c r="G7" i="5"/>
  <c r="H7" i="5"/>
  <c r="I7" i="5"/>
  <c r="G8" i="5"/>
  <c r="H8" i="5"/>
  <c r="I8" i="5"/>
  <c r="G9" i="5"/>
  <c r="H9" i="5"/>
  <c r="I9" i="5"/>
  <c r="G10" i="5"/>
  <c r="H10" i="5"/>
  <c r="I10" i="5"/>
  <c r="G11" i="5"/>
  <c r="H11" i="5"/>
  <c r="I11" i="5"/>
  <c r="G12" i="5"/>
  <c r="H12" i="5"/>
  <c r="I12" i="5"/>
  <c r="G13" i="5"/>
  <c r="H13" i="5"/>
  <c r="I13" i="5"/>
  <c r="G14" i="5"/>
  <c r="H14" i="5"/>
  <c r="I14" i="5"/>
  <c r="G15" i="5"/>
  <c r="H15" i="5"/>
  <c r="I15" i="5"/>
  <c r="G16" i="5"/>
  <c r="H16" i="5"/>
  <c r="I16" i="5"/>
  <c r="B17" i="5"/>
  <c r="C17" i="5"/>
  <c r="D17" i="5"/>
  <c r="E17" i="5"/>
  <c r="F17" i="5"/>
  <c r="G17" i="5"/>
  <c r="H17" i="5"/>
  <c r="I17" i="5"/>
  <c r="C5" i="5"/>
  <c r="D5" i="5"/>
  <c r="E5" i="5"/>
  <c r="F5" i="5"/>
  <c r="G5" i="5"/>
  <c r="H5" i="5"/>
  <c r="I5" i="5"/>
  <c r="B5" i="5"/>
  <c r="G8" i="4"/>
  <c r="H8" i="4"/>
  <c r="I8" i="4"/>
  <c r="J8" i="4"/>
  <c r="K8" i="4"/>
  <c r="L8" i="4"/>
  <c r="M8" i="4"/>
  <c r="N8" i="4"/>
  <c r="O8" i="4"/>
  <c r="P8" i="4"/>
  <c r="Q8" i="4"/>
  <c r="F8" i="4"/>
  <c r="G8" i="3"/>
  <c r="H8" i="3"/>
  <c r="I8" i="3"/>
  <c r="J8" i="3"/>
  <c r="K8" i="3"/>
  <c r="L8" i="3"/>
  <c r="M8" i="3"/>
  <c r="N8" i="3"/>
  <c r="O8" i="3"/>
  <c r="P8" i="3"/>
  <c r="Q8" i="3"/>
  <c r="F8" i="3"/>
  <c r="E16" i="6" l="1"/>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AJ7" i="1"/>
  <c r="AG7" i="1"/>
  <c r="AJ8" i="1"/>
  <c r="AG8" i="1"/>
  <c r="AJ9" i="1"/>
  <c r="AG9" i="1"/>
  <c r="AJ10" i="1"/>
  <c r="AG10" i="1"/>
  <c r="AJ11" i="1"/>
  <c r="AG11" i="1"/>
  <c r="AJ12" i="1"/>
  <c r="AG12" i="1"/>
  <c r="AJ13" i="1"/>
  <c r="AG13" i="1"/>
  <c r="AJ14" i="1"/>
  <c r="AG14" i="1"/>
  <c r="AJ15" i="1"/>
  <c r="AG15" i="1"/>
  <c r="AJ16" i="1"/>
  <c r="AG16" i="1"/>
  <c r="G22" i="5"/>
  <c r="H22" i="5"/>
  <c r="I22" i="5"/>
  <c r="G23" i="5"/>
  <c r="H23" i="5"/>
  <c r="I23" i="5"/>
  <c r="G24" i="5"/>
  <c r="H24" i="5"/>
  <c r="I24" i="5"/>
  <c r="G25" i="5"/>
  <c r="H25" i="5"/>
  <c r="I25" i="5"/>
  <c r="G26" i="5"/>
  <c r="H26" i="5"/>
  <c r="I26" i="5"/>
  <c r="G27" i="5"/>
  <c r="H27" i="5"/>
  <c r="I27" i="5"/>
  <c r="G28" i="5"/>
  <c r="H28" i="5"/>
  <c r="I28" i="5"/>
  <c r="G29" i="5"/>
  <c r="H29" i="5"/>
  <c r="I29" i="5"/>
  <c r="G30" i="5"/>
  <c r="H30" i="5"/>
  <c r="I30" i="5"/>
  <c r="G31" i="5"/>
  <c r="H31" i="5"/>
  <c r="I31" i="5"/>
  <c r="G32" i="5"/>
  <c r="H32" i="5"/>
  <c r="I32" i="5"/>
  <c r="W35" i="1"/>
  <c r="V35" i="1"/>
  <c r="U35" i="1"/>
  <c r="T35" i="1"/>
  <c r="S35" i="1"/>
  <c r="R35" i="1"/>
  <c r="Q35" i="1"/>
  <c r="P35" i="1"/>
  <c r="W34" i="1"/>
  <c r="V34" i="1"/>
  <c r="U34" i="1"/>
  <c r="T34" i="1"/>
  <c r="S34" i="1"/>
  <c r="R34" i="1"/>
  <c r="Q34" i="1"/>
  <c r="P34" i="1"/>
  <c r="W33" i="1"/>
  <c r="V33" i="1"/>
  <c r="U33" i="1"/>
  <c r="T33" i="1"/>
  <c r="S33" i="1"/>
  <c r="R33" i="1"/>
  <c r="Q33" i="1"/>
  <c r="P33" i="1"/>
  <c r="W32" i="1"/>
  <c r="V32" i="1"/>
  <c r="U32" i="1"/>
  <c r="T32" i="1"/>
  <c r="S32" i="1"/>
  <c r="R32" i="1"/>
  <c r="Q32" i="1"/>
  <c r="P32" i="1"/>
  <c r="W31" i="1"/>
  <c r="V31" i="1"/>
  <c r="U31" i="1"/>
  <c r="T31" i="1"/>
  <c r="S31" i="1"/>
  <c r="R31" i="1"/>
  <c r="Q31" i="1"/>
  <c r="P31" i="1"/>
  <c r="W30" i="1"/>
  <c r="V30" i="1"/>
  <c r="U30" i="1"/>
  <c r="T30" i="1"/>
  <c r="S30" i="1"/>
  <c r="R30" i="1"/>
  <c r="Q30" i="1"/>
  <c r="P30" i="1"/>
  <c r="W29" i="1"/>
  <c r="V29" i="1"/>
  <c r="U29" i="1"/>
  <c r="T29" i="1"/>
  <c r="S29" i="1"/>
  <c r="R29" i="1"/>
  <c r="Q29" i="1"/>
  <c r="P29" i="1"/>
  <c r="W28" i="1"/>
  <c r="V28" i="1"/>
  <c r="U28" i="1"/>
  <c r="T28" i="1"/>
  <c r="S28" i="1"/>
  <c r="R28" i="1"/>
  <c r="Q28" i="1"/>
  <c r="P28" i="1"/>
  <c r="W27" i="1"/>
  <c r="V27" i="1"/>
  <c r="U27" i="1"/>
  <c r="T27" i="1"/>
  <c r="S27" i="1"/>
  <c r="R27" i="1"/>
  <c r="Q27" i="1"/>
  <c r="P27" i="1"/>
  <c r="W26" i="1"/>
  <c r="V26" i="1"/>
  <c r="U26" i="1"/>
  <c r="T26" i="1"/>
  <c r="S26" i="1"/>
  <c r="R26" i="1"/>
  <c r="Q26" i="1"/>
  <c r="P26" i="1"/>
  <c r="W25" i="1"/>
  <c r="V25" i="1"/>
  <c r="U25" i="1"/>
  <c r="T25" i="1"/>
  <c r="S25" i="1"/>
  <c r="R25" i="1"/>
  <c r="Q25" i="1"/>
  <c r="P25" i="1"/>
  <c r="G26" i="1"/>
  <c r="H26" i="1"/>
  <c r="H40" i="1" s="1"/>
  <c r="I26" i="1"/>
  <c r="G27" i="1"/>
  <c r="H27" i="1"/>
  <c r="I27" i="1"/>
  <c r="G28" i="1"/>
  <c r="G42" i="1" s="1"/>
  <c r="H28" i="1"/>
  <c r="I28" i="1"/>
  <c r="I42" i="1" s="1"/>
  <c r="G29" i="1"/>
  <c r="H29" i="1"/>
  <c r="I29" i="1"/>
  <c r="I43" i="1" s="1"/>
  <c r="G30" i="1"/>
  <c r="G44" i="1" s="1"/>
  <c r="H30" i="1"/>
  <c r="I30" i="1"/>
  <c r="G31" i="1"/>
  <c r="G45" i="1" s="1"/>
  <c r="H31" i="1"/>
  <c r="I31" i="1"/>
  <c r="G32" i="1"/>
  <c r="G46" i="1" s="1"/>
  <c r="H32" i="1"/>
  <c r="H46" i="1" s="1"/>
  <c r="I32" i="1"/>
  <c r="G33" i="1"/>
  <c r="G47" i="1" s="1"/>
  <c r="H33" i="1"/>
  <c r="H47" i="1" s="1"/>
  <c r="I33" i="1"/>
  <c r="I47" i="1" s="1"/>
  <c r="G34" i="1"/>
  <c r="G48" i="1" s="1"/>
  <c r="H34" i="1"/>
  <c r="H48" i="1" s="1"/>
  <c r="I34" i="1"/>
  <c r="G35" i="1"/>
  <c r="G49" i="1" s="1"/>
  <c r="H35" i="1"/>
  <c r="I35" i="1"/>
  <c r="G25" i="1"/>
  <c r="G39" i="1" s="1"/>
  <c r="H25" i="1"/>
  <c r="I25" i="1"/>
  <c r="I39" i="1" s="1"/>
  <c r="B7" i="1"/>
  <c r="C7" i="1"/>
  <c r="E7" i="1"/>
  <c r="F7" i="1"/>
  <c r="B8" i="1"/>
  <c r="C8" i="1"/>
  <c r="E8" i="1"/>
  <c r="F8" i="1"/>
  <c r="B9" i="1"/>
  <c r="C9" i="1"/>
  <c r="E9" i="1"/>
  <c r="F9" i="1"/>
  <c r="B10" i="1"/>
  <c r="C10" i="1"/>
  <c r="E10" i="1"/>
  <c r="F10" i="1"/>
  <c r="F29" i="1" s="1"/>
  <c r="B11" i="1"/>
  <c r="C11" i="1"/>
  <c r="E11" i="1"/>
  <c r="F11" i="1"/>
  <c r="B12" i="1"/>
  <c r="C12" i="1"/>
  <c r="E12" i="1"/>
  <c r="F12" i="1"/>
  <c r="B13" i="1"/>
  <c r="C13" i="1"/>
  <c r="E13" i="1"/>
  <c r="F13" i="1"/>
  <c r="B14" i="1"/>
  <c r="C14" i="1"/>
  <c r="E14" i="1"/>
  <c r="F14" i="1"/>
  <c r="B15" i="1"/>
  <c r="C15" i="1"/>
  <c r="E15" i="1"/>
  <c r="E34" i="1" s="1"/>
  <c r="E48" i="1" s="1"/>
  <c r="F15" i="1"/>
  <c r="B16" i="1"/>
  <c r="AH16" i="1" s="1"/>
  <c r="C16" i="1"/>
  <c r="E16" i="1"/>
  <c r="F16" i="1"/>
  <c r="F6" i="1"/>
  <c r="E6" i="1"/>
  <c r="D25" i="1"/>
  <c r="D39" i="1" s="1"/>
  <c r="C6" i="1"/>
  <c r="C25" i="1" s="1"/>
  <c r="C39" i="1" s="1"/>
  <c r="B6" i="1"/>
  <c r="AH6" i="1" s="1"/>
  <c r="F20" i="1"/>
  <c r="E20" i="1"/>
  <c r="D20" i="1"/>
  <c r="C20" i="1"/>
  <c r="B20" i="1"/>
  <c r="P9" i="2"/>
  <c r="Q9" i="2"/>
  <c r="P10" i="2"/>
  <c r="Q10" i="2"/>
  <c r="P11" i="2"/>
  <c r="Q11" i="2"/>
  <c r="R11" i="2" s="1"/>
  <c r="P12" i="2"/>
  <c r="Q12" i="2"/>
  <c r="P13" i="2"/>
  <c r="Q13" i="2"/>
  <c r="P14" i="2"/>
  <c r="Q14" i="2"/>
  <c r="P15" i="2"/>
  <c r="Q15" i="2"/>
  <c r="P16" i="2"/>
  <c r="Q16" i="2"/>
  <c r="P17" i="2"/>
  <c r="Q17" i="2"/>
  <c r="P18" i="2"/>
  <c r="Q18" i="2"/>
  <c r="P19" i="2"/>
  <c r="Q19" i="2"/>
  <c r="R19" i="2" s="1"/>
  <c r="P20" i="2"/>
  <c r="Q20" i="2"/>
  <c r="P21" i="2"/>
  <c r="Q21" i="2"/>
  <c r="P22" i="2"/>
  <c r="Q22" i="2"/>
  <c r="P23" i="2"/>
  <c r="Q23" i="2"/>
  <c r="R23" i="2" s="1"/>
  <c r="P24" i="2"/>
  <c r="Q24" i="2"/>
  <c r="P25" i="2"/>
  <c r="Q25" i="2"/>
  <c r="P26" i="2"/>
  <c r="Q26" i="2"/>
  <c r="P27" i="2"/>
  <c r="Q27" i="2"/>
  <c r="P28" i="2"/>
  <c r="Q28" i="2"/>
  <c r="P29" i="2"/>
  <c r="Q29" i="2"/>
  <c r="P30" i="2"/>
  <c r="Q30" i="2"/>
  <c r="P31" i="2"/>
  <c r="Q31" i="2"/>
  <c r="R31" i="2" s="1"/>
  <c r="P32" i="2"/>
  <c r="Q32" i="2"/>
  <c r="P33" i="2"/>
  <c r="Q33" i="2"/>
  <c r="P34" i="2"/>
  <c r="Q34" i="2"/>
  <c r="P35" i="2"/>
  <c r="Q35" i="2"/>
  <c r="R35" i="2" s="1"/>
  <c r="P36" i="2"/>
  <c r="Q36" i="2"/>
  <c r="P37" i="2"/>
  <c r="Q37" i="2"/>
  <c r="P38" i="2"/>
  <c r="Q38" i="2"/>
  <c r="P39" i="2"/>
  <c r="Q39" i="2"/>
  <c r="P40" i="2"/>
  <c r="Q40" i="2"/>
  <c r="P41" i="2"/>
  <c r="Q41" i="2"/>
  <c r="P42" i="2"/>
  <c r="Q42" i="2"/>
  <c r="P43" i="2"/>
  <c r="Q43" i="2"/>
  <c r="R43" i="2" s="1"/>
  <c r="P44" i="2"/>
  <c r="Q44" i="2"/>
  <c r="P45" i="2"/>
  <c r="Q45" i="2"/>
  <c r="P46" i="2"/>
  <c r="Q46" i="2"/>
  <c r="P47" i="2"/>
  <c r="Q47" i="2"/>
  <c r="P48" i="2"/>
  <c r="Q48" i="2"/>
  <c r="P49" i="2"/>
  <c r="Q49" i="2"/>
  <c r="P50" i="2"/>
  <c r="Q50" i="2"/>
  <c r="P51" i="2"/>
  <c r="Q51" i="2"/>
  <c r="R51" i="2" s="1"/>
  <c r="Q8" i="2"/>
  <c r="P8" i="2"/>
  <c r="R9" i="2"/>
  <c r="R10" i="2"/>
  <c r="R13" i="2"/>
  <c r="R14" i="2"/>
  <c r="R15" i="2"/>
  <c r="R17" i="2"/>
  <c r="R18" i="2"/>
  <c r="R21" i="2"/>
  <c r="R22" i="2"/>
  <c r="R25" i="2"/>
  <c r="R26" i="2"/>
  <c r="R27" i="2"/>
  <c r="R29" i="2"/>
  <c r="R30" i="2"/>
  <c r="R33" i="2"/>
  <c r="R34" i="2"/>
  <c r="R37" i="2"/>
  <c r="R38" i="2"/>
  <c r="R39" i="2"/>
  <c r="R41" i="2"/>
  <c r="R42" i="2"/>
  <c r="R45" i="2"/>
  <c r="R46" i="2"/>
  <c r="R47" i="2"/>
  <c r="R49" i="2"/>
  <c r="R50" i="2"/>
  <c r="B51" i="1" l="1"/>
  <c r="K51" i="1" s="1"/>
  <c r="B53" i="1"/>
  <c r="K53" i="1" s="1"/>
  <c r="AH8" i="1"/>
  <c r="B55" i="1"/>
  <c r="AH10" i="1"/>
  <c r="B59" i="1"/>
  <c r="AH14" i="1"/>
  <c r="B57" i="1"/>
  <c r="AH12" i="1"/>
  <c r="B60" i="1"/>
  <c r="AH15" i="1"/>
  <c r="B58" i="1"/>
  <c r="AH13" i="1"/>
  <c r="B56" i="1"/>
  <c r="AH11" i="1"/>
  <c r="B54" i="1"/>
  <c r="K54" i="1" s="1"/>
  <c r="AH9" i="1"/>
  <c r="B52" i="1"/>
  <c r="K52" i="1" s="1"/>
  <c r="AH7" i="1"/>
  <c r="G41" i="1"/>
  <c r="G43" i="1"/>
  <c r="D34" i="1"/>
  <c r="F32" i="1"/>
  <c r="E29" i="1"/>
  <c r="E43" i="1" s="1"/>
  <c r="H44" i="1"/>
  <c r="H49" i="1"/>
  <c r="H41" i="1"/>
  <c r="H43" i="1"/>
  <c r="H45" i="1"/>
  <c r="H39" i="1"/>
  <c r="F26" i="1"/>
  <c r="D48" i="1"/>
  <c r="F35" i="1"/>
  <c r="F49" i="1" s="1"/>
  <c r="C34" i="1"/>
  <c r="C48" i="1" s="1"/>
  <c r="B31" i="1"/>
  <c r="B45" i="1" s="1"/>
  <c r="F27" i="1"/>
  <c r="F41" i="1" s="1"/>
  <c r="C32" i="1"/>
  <c r="C46" i="1" s="1"/>
  <c r="C35" i="1"/>
  <c r="C49" i="1" s="1"/>
  <c r="H42" i="1"/>
  <c r="F40" i="1"/>
  <c r="F46" i="1"/>
  <c r="D26" i="1"/>
  <c r="D40" i="1" s="1"/>
  <c r="E35" i="1"/>
  <c r="E49" i="1" s="1"/>
  <c r="F30" i="1"/>
  <c r="F44" i="1" s="1"/>
  <c r="E27" i="1"/>
  <c r="E41" i="1" s="1"/>
  <c r="G40" i="1"/>
  <c r="D35" i="1"/>
  <c r="D49" i="1" s="1"/>
  <c r="E30" i="1"/>
  <c r="E44" i="1" s="1"/>
  <c r="D30" i="1"/>
  <c r="D44" i="1" s="1"/>
  <c r="F28" i="1"/>
  <c r="F42" i="1" s="1"/>
  <c r="C27" i="1"/>
  <c r="C41" i="1" s="1"/>
  <c r="E26" i="1"/>
  <c r="E40" i="1" s="1"/>
  <c r="F31" i="1"/>
  <c r="F45" i="1" s="1"/>
  <c r="B16" i="5"/>
  <c r="B32" i="5" s="1"/>
  <c r="B33" i="6"/>
  <c r="D31" i="6"/>
  <c r="D14" i="5"/>
  <c r="D30" i="5" s="1"/>
  <c r="E26" i="6"/>
  <c r="E9" i="5"/>
  <c r="E25" i="5" s="1"/>
  <c r="D33" i="1"/>
  <c r="D47" i="1" s="1"/>
  <c r="D23" i="6"/>
  <c r="D38" i="6" s="1"/>
  <c r="D6" i="5"/>
  <c r="D22" i="5" s="1"/>
  <c r="F15" i="5"/>
  <c r="F31" i="5" s="1"/>
  <c r="F32" i="6"/>
  <c r="C31" i="6"/>
  <c r="C14" i="5"/>
  <c r="C30" i="5" s="1"/>
  <c r="E29" i="6"/>
  <c r="E12" i="5"/>
  <c r="E28" i="5" s="1"/>
  <c r="B30" i="1"/>
  <c r="B44" i="1" s="1"/>
  <c r="B11" i="5"/>
  <c r="B27" i="5" s="1"/>
  <c r="B28" i="6"/>
  <c r="D26" i="6"/>
  <c r="D9" i="5"/>
  <c r="D25" i="5" s="1"/>
  <c r="F7" i="5"/>
  <c r="F23" i="5" s="1"/>
  <c r="F24" i="6"/>
  <c r="F25" i="1"/>
  <c r="F39" i="1" s="1"/>
  <c r="C33" i="1"/>
  <c r="C47" i="1" s="1"/>
  <c r="I45" i="1"/>
  <c r="I44" i="1"/>
  <c r="E23" i="6"/>
  <c r="E38" i="6" s="1"/>
  <c r="E6" i="5"/>
  <c r="E22" i="5" s="1"/>
  <c r="E32" i="6"/>
  <c r="E15" i="5"/>
  <c r="E31" i="5" s="1"/>
  <c r="B31" i="6"/>
  <c r="B14" i="5"/>
  <c r="B30" i="5" s="1"/>
  <c r="D29" i="6"/>
  <c r="D12" i="5"/>
  <c r="D28" i="5" s="1"/>
  <c r="F10" i="5"/>
  <c r="F26" i="5" s="1"/>
  <c r="F27" i="6"/>
  <c r="C26" i="6"/>
  <c r="C9" i="5"/>
  <c r="C25" i="5" s="1"/>
  <c r="E24" i="6"/>
  <c r="E39" i="6" s="1"/>
  <c r="E7" i="5"/>
  <c r="E23" i="5" s="1"/>
  <c r="E25" i="1"/>
  <c r="E39" i="1" s="1"/>
  <c r="I46" i="1"/>
  <c r="B9" i="5"/>
  <c r="B25" i="5" s="1"/>
  <c r="B26" i="6"/>
  <c r="F33" i="6"/>
  <c r="F16" i="5"/>
  <c r="F32" i="5" s="1"/>
  <c r="C32" i="6"/>
  <c r="C15" i="5"/>
  <c r="C31" i="5" s="1"/>
  <c r="E30" i="6"/>
  <c r="E13" i="5"/>
  <c r="E29" i="5" s="1"/>
  <c r="B12" i="5"/>
  <c r="B28" i="5" s="1"/>
  <c r="B29" i="6"/>
  <c r="D27" i="6"/>
  <c r="D10" i="5"/>
  <c r="D26" i="5" s="1"/>
  <c r="F8" i="5"/>
  <c r="F24" i="5" s="1"/>
  <c r="F25" i="6"/>
  <c r="C24" i="6"/>
  <c r="C39" i="6" s="1"/>
  <c r="C7" i="5"/>
  <c r="C23" i="5" s="1"/>
  <c r="I48" i="1"/>
  <c r="D28" i="1"/>
  <c r="D42" i="1" s="1"/>
  <c r="F29" i="6"/>
  <c r="F12" i="5"/>
  <c r="F28" i="5" s="1"/>
  <c r="F23" i="6"/>
  <c r="F6" i="5"/>
  <c r="F22" i="5" s="1"/>
  <c r="C29" i="6"/>
  <c r="C12" i="5"/>
  <c r="C28" i="5" s="1"/>
  <c r="D24" i="6"/>
  <c r="D39" i="6" s="1"/>
  <c r="D7" i="5"/>
  <c r="D23" i="5" s="1"/>
  <c r="D27" i="1"/>
  <c r="D41" i="1" s="1"/>
  <c r="E33" i="6"/>
  <c r="E16" i="5"/>
  <c r="E32" i="5" s="1"/>
  <c r="B34" i="1"/>
  <c r="B48" i="1" s="1"/>
  <c r="B32" i="6"/>
  <c r="B15" i="5"/>
  <c r="B31" i="5" s="1"/>
  <c r="D30" i="6"/>
  <c r="D13" i="5"/>
  <c r="D29" i="5" s="1"/>
  <c r="F28" i="6"/>
  <c r="F11" i="5"/>
  <c r="F27" i="5" s="1"/>
  <c r="C27" i="6"/>
  <c r="C10" i="5"/>
  <c r="C26" i="5" s="1"/>
  <c r="E25" i="6"/>
  <c r="E40" i="6" s="1"/>
  <c r="E8" i="5"/>
  <c r="E24" i="5" s="1"/>
  <c r="B26" i="1"/>
  <c r="B40" i="1" s="1"/>
  <c r="B7" i="5"/>
  <c r="B23" i="5" s="1"/>
  <c r="B24" i="6"/>
  <c r="B39" i="6" s="1"/>
  <c r="I49" i="1"/>
  <c r="E31" i="1"/>
  <c r="E45" i="1" s="1"/>
  <c r="D29" i="1"/>
  <c r="D43" i="1" s="1"/>
  <c r="C28" i="1"/>
  <c r="C42" i="1" s="1"/>
  <c r="I40" i="1"/>
  <c r="C28" i="6"/>
  <c r="C11" i="5"/>
  <c r="C27" i="5" s="1"/>
  <c r="D32" i="6"/>
  <c r="D15" i="5"/>
  <c r="D31" i="5" s="1"/>
  <c r="E27" i="6"/>
  <c r="E10" i="5"/>
  <c r="E26" i="5" s="1"/>
  <c r="E28" i="1"/>
  <c r="E42" i="1" s="1"/>
  <c r="D33" i="6"/>
  <c r="D16" i="5"/>
  <c r="D32" i="5" s="1"/>
  <c r="F14" i="5"/>
  <c r="F30" i="5" s="1"/>
  <c r="F31" i="6"/>
  <c r="C30" i="6"/>
  <c r="C13" i="5"/>
  <c r="C29" i="5" s="1"/>
  <c r="E28" i="6"/>
  <c r="E11" i="5"/>
  <c r="E27" i="5" s="1"/>
  <c r="B29" i="1"/>
  <c r="B43" i="1" s="1"/>
  <c r="B27" i="6"/>
  <c r="B10" i="5"/>
  <c r="B26" i="5" s="1"/>
  <c r="D25" i="6"/>
  <c r="D40" i="6" s="1"/>
  <c r="D8" i="5"/>
  <c r="D24" i="5" s="1"/>
  <c r="F33" i="1"/>
  <c r="F47" i="1" s="1"/>
  <c r="E32" i="1"/>
  <c r="E46" i="1" s="1"/>
  <c r="D31" i="1"/>
  <c r="D45" i="1" s="1"/>
  <c r="C29" i="1"/>
  <c r="C43" i="1" s="1"/>
  <c r="I41" i="1"/>
  <c r="C23" i="6"/>
  <c r="C38" i="6" s="1"/>
  <c r="C6" i="5"/>
  <c r="C22" i="5" s="1"/>
  <c r="B8" i="5"/>
  <c r="B24" i="5" s="1"/>
  <c r="B25" i="6"/>
  <c r="B40" i="6" s="1"/>
  <c r="F30" i="6"/>
  <c r="F13" i="5"/>
  <c r="F29" i="5" s="1"/>
  <c r="F43" i="1"/>
  <c r="C26" i="1"/>
  <c r="C40" i="1" s="1"/>
  <c r="B25" i="1"/>
  <c r="B39" i="1" s="1"/>
  <c r="B23" i="6"/>
  <c r="B38" i="6" s="1"/>
  <c r="B6" i="5"/>
  <c r="B22" i="5" s="1"/>
  <c r="C33" i="6"/>
  <c r="C16" i="5"/>
  <c r="C32" i="5" s="1"/>
  <c r="E31" i="6"/>
  <c r="E14" i="5"/>
  <c r="E30" i="5" s="1"/>
  <c r="B32" i="1"/>
  <c r="B46" i="1" s="1"/>
  <c r="B13" i="5"/>
  <c r="B29" i="5" s="1"/>
  <c r="B30" i="6"/>
  <c r="D28" i="6"/>
  <c r="D11" i="5"/>
  <c r="D27" i="5" s="1"/>
  <c r="F26" i="6"/>
  <c r="F9" i="5"/>
  <c r="F25" i="5" s="1"/>
  <c r="C25" i="6"/>
  <c r="C40" i="6" s="1"/>
  <c r="C8" i="5"/>
  <c r="C24" i="5" s="1"/>
  <c r="F34" i="1"/>
  <c r="F48" i="1" s="1"/>
  <c r="E33" i="1"/>
  <c r="E47" i="1" s="1"/>
  <c r="D32" i="1"/>
  <c r="D46" i="1" s="1"/>
  <c r="C31" i="1"/>
  <c r="C45" i="1" s="1"/>
  <c r="C30" i="1"/>
  <c r="C44" i="1" s="1"/>
  <c r="B28" i="1"/>
  <c r="B42" i="1" s="1"/>
  <c r="B35" i="1"/>
  <c r="B49" i="1" s="1"/>
  <c r="B27" i="1"/>
  <c r="B41" i="1" s="1"/>
  <c r="B33" i="1"/>
  <c r="B47" i="1" s="1"/>
  <c r="R36" i="2"/>
  <c r="R28" i="2"/>
  <c r="R48" i="2"/>
  <c r="R20" i="2"/>
  <c r="R40" i="2"/>
  <c r="R16" i="2"/>
  <c r="R44" i="2"/>
  <c r="R24" i="2"/>
  <c r="R32" i="2"/>
  <c r="R12" i="2"/>
  <c r="R8" i="2"/>
  <c r="F11" i="6" l="1"/>
  <c r="F14" i="6"/>
  <c r="F8" i="6"/>
  <c r="F12" i="6"/>
  <c r="F9" i="6"/>
  <c r="F10" i="6"/>
  <c r="F6" i="6"/>
  <c r="F39" i="6" s="1"/>
  <c r="F13" i="6"/>
  <c r="F7" i="6"/>
  <c r="F40" i="6" s="1"/>
  <c r="F15" i="6"/>
  <c r="F16" i="6"/>
  <c r="F5" i="6"/>
  <c r="F38" i="6" s="1"/>
</calcChain>
</file>

<file path=xl/sharedStrings.xml><?xml version="1.0" encoding="utf-8"?>
<sst xmlns="http://schemas.openxmlformats.org/spreadsheetml/2006/main" count="862" uniqueCount="314">
  <si>
    <t>pdf file name</t>
  </si>
  <si>
    <t>Federal Government Social Benefit Payments to Persons</t>
  </si>
  <si>
    <t>Federal Government Personal Current Tax Receipts</t>
  </si>
  <si>
    <t>Federal Government Tax Receipts on Production &amp; Imports</t>
  </si>
  <si>
    <t>Federal Government Tax Receipts on Corporate Income</t>
  </si>
  <si>
    <t>Contributions for Federal Government Social Insurance</t>
  </si>
  <si>
    <t>Government Social Benefit Payments to Persons: Medicare</t>
  </si>
  <si>
    <t>Government Social Benefit Payments to Persons: Medicaid</t>
  </si>
  <si>
    <t>Govt Transf to Persons: Unemployment Insurance Benefits</t>
  </si>
  <si>
    <t>Payroll Taxes</t>
  </si>
  <si>
    <t>Corporate Income Taxes</t>
  </si>
  <si>
    <t>Revenue (Other)</t>
  </si>
  <si>
    <t>Individual Income Taxes</t>
  </si>
  <si>
    <t>Sum of compoments of social benefit payments</t>
  </si>
  <si>
    <t>fy</t>
  </si>
  <si>
    <t>gftfp</t>
  </si>
  <si>
    <t>gfrpt</t>
  </si>
  <si>
    <t>gfrpri</t>
  </si>
  <si>
    <t>gfrcp</t>
  </si>
  <si>
    <t>gfrs</t>
  </si>
  <si>
    <t>yptmr</t>
  </si>
  <si>
    <t>yptmd</t>
  </si>
  <si>
    <t>yptu</t>
  </si>
  <si>
    <t>CBO January 2020</t>
  </si>
  <si>
    <t>OUR ESTIMATE IN JANUARY 2020</t>
  </si>
  <si>
    <t>CBO JULY 2020</t>
  </si>
  <si>
    <t>CBO May 2020</t>
  </si>
  <si>
    <t xml:space="preserve"> </t>
  </si>
  <si>
    <t>[Billions of dollars] Seasonally adjusted at annual rates</t>
  </si>
  <si>
    <t>Bureau of Economic Analysis</t>
  </si>
  <si>
    <t>Last Revised on: January 30, 2020 - Next Release Date February 27, 2020</t>
  </si>
  <si>
    <t>Line</t>
  </si>
  <si>
    <t/>
  </si>
  <si>
    <t>2017</t>
  </si>
  <si>
    <t>2018</t>
  </si>
  <si>
    <t>2019</t>
  </si>
  <si>
    <t>Q1</t>
  </si>
  <si>
    <t>Q2</t>
  </si>
  <si>
    <t>Q3</t>
  </si>
  <si>
    <t>Q4</t>
  </si>
  <si>
    <t>1</t>
  </si>
  <si>
    <t xml:space="preserve">        Current receipts</t>
  </si>
  <si>
    <t>---</t>
  </si>
  <si>
    <t>2</t>
  </si>
  <si>
    <t>Current tax receipts</t>
  </si>
  <si>
    <t>3</t>
  </si>
  <si>
    <t>4</t>
  </si>
  <si>
    <t>5</t>
  </si>
  <si>
    <t xml:space="preserve">    Taxes on corporate income</t>
  </si>
  <si>
    <t>6</t>
  </si>
  <si>
    <t xml:space="preserve">    Taxes from the rest of the world</t>
  </si>
  <si>
    <t>7</t>
  </si>
  <si>
    <t>Contributions for government social insurance</t>
  </si>
  <si>
    <t>8</t>
  </si>
  <si>
    <t xml:space="preserve">    From persons</t>
  </si>
  <si>
    <t>9</t>
  </si>
  <si>
    <t>10</t>
  </si>
  <si>
    <t>Income receipts on assets</t>
  </si>
  <si>
    <t>11</t>
  </si>
  <si>
    <t>12</t>
  </si>
  <si>
    <t>13</t>
  </si>
  <si>
    <t>14</t>
  </si>
  <si>
    <t xml:space="preserve">    Dividends</t>
  </si>
  <si>
    <t>15</t>
  </si>
  <si>
    <t>Current transfer receipts</t>
  </si>
  <si>
    <t>16</t>
  </si>
  <si>
    <t>17</t>
  </si>
  <si>
    <t>18</t>
  </si>
  <si>
    <t xml:space="preserve">    From the rest of the world3</t>
  </si>
  <si>
    <t>19</t>
  </si>
  <si>
    <t>20</t>
  </si>
  <si>
    <t xml:space="preserve">        Current expenditures</t>
  </si>
  <si>
    <t>21</t>
  </si>
  <si>
    <t>Consumption expenditures</t>
  </si>
  <si>
    <t>22</t>
  </si>
  <si>
    <t>Current transfer payments</t>
  </si>
  <si>
    <t>23</t>
  </si>
  <si>
    <t xml:space="preserve">    Government social benefits</t>
  </si>
  <si>
    <t>24</t>
  </si>
  <si>
    <t xml:space="preserve">        To persons</t>
  </si>
  <si>
    <t>25</t>
  </si>
  <si>
    <t>26</t>
  </si>
  <si>
    <t>27</t>
  </si>
  <si>
    <t>28</t>
  </si>
  <si>
    <t>29</t>
  </si>
  <si>
    <t xml:space="preserve">    To the rest of the world</t>
  </si>
  <si>
    <t>30</t>
  </si>
  <si>
    <t>31</t>
  </si>
  <si>
    <t>32</t>
  </si>
  <si>
    <t>Social insurance funds</t>
  </si>
  <si>
    <t>33</t>
  </si>
  <si>
    <t>Other</t>
  </si>
  <si>
    <t>Addenda:</t>
  </si>
  <si>
    <t>34</t>
  </si>
  <si>
    <t xml:space="preserve">    Total receipts</t>
  </si>
  <si>
    <t>35</t>
  </si>
  <si>
    <t>36</t>
  </si>
  <si>
    <t xml:space="preserve">        Capital transfer receipts</t>
  </si>
  <si>
    <t>37</t>
  </si>
  <si>
    <t xml:space="preserve">    Total expenditures</t>
  </si>
  <si>
    <t>38</t>
  </si>
  <si>
    <t>39</t>
  </si>
  <si>
    <t xml:space="preserve">        Gross government investment</t>
  </si>
  <si>
    <t>40</t>
  </si>
  <si>
    <t xml:space="preserve">        Capital transfer payments</t>
  </si>
  <si>
    <t>41</t>
  </si>
  <si>
    <t xml:space="preserve">        Net purchases of nonproduced assets</t>
  </si>
  <si>
    <t>42</t>
  </si>
  <si>
    <t xml:space="preserve">        Less: Consumption of fixed capital</t>
  </si>
  <si>
    <t>43</t>
  </si>
  <si>
    <t xml:space="preserve">    Net lending or net borrowing (-)</t>
  </si>
  <si>
    <t>Legend / Footnotes:</t>
  </si>
  <si>
    <t>FY 2018</t>
  </si>
  <si>
    <t>FY 2019</t>
  </si>
  <si>
    <t>Table 3.2. Federal Government Current Receipts and Expenditures</t>
  </si>
  <si>
    <t xml:space="preserve">    Personal current taxes1</t>
  </si>
  <si>
    <t xml:space="preserve">    Taxes on production and imports2</t>
  </si>
  <si>
    <t xml:space="preserve">        Excise taxes</t>
  </si>
  <si>
    <t xml:space="preserve">        Customs duties</t>
  </si>
  <si>
    <t xml:space="preserve">        Other</t>
  </si>
  <si>
    <t xml:space="preserve">    Interest receipts4</t>
  </si>
  <si>
    <t xml:space="preserve">        Federal Reserve banks</t>
  </si>
  <si>
    <t xml:space="preserve">    Rents and royalties5</t>
  </si>
  <si>
    <t xml:space="preserve">    From business</t>
  </si>
  <si>
    <t xml:space="preserve">    From the rest of the world6</t>
  </si>
  <si>
    <t>Current surplus of government enterprises7</t>
  </si>
  <si>
    <t xml:space="preserve">        To the rest of the world8</t>
  </si>
  <si>
    <t xml:space="preserve">    Other current transfer payments</t>
  </si>
  <si>
    <t xml:space="preserve">        Grants-in-aid to state and local governments</t>
  </si>
  <si>
    <t xml:space="preserve">        To the rest of the world6,8</t>
  </si>
  <si>
    <t>Interest payments4</t>
  </si>
  <si>
    <t xml:space="preserve">    To persons and business4</t>
  </si>
  <si>
    <t>Subsidies7</t>
  </si>
  <si>
    <t xml:space="preserve">        Net federal government saving</t>
  </si>
  <si>
    <t>44</t>
  </si>
  <si>
    <t>45</t>
  </si>
  <si>
    <t>46</t>
  </si>
  <si>
    <t>47</t>
  </si>
  <si>
    <t>48</t>
  </si>
  <si>
    <t>49</t>
  </si>
  <si>
    <t>1. Includes dividends tax for 1933-34 and automobile use tax for 1942-46 as shown in table 3.4.</t>
  </si>
  <si>
    <t>2. Includes the capital stock tax for 1933-45 as shown in table 3.5.</t>
  </si>
  <si>
    <t>3. Consists primarily of contributions by residents of the U.S. territories and the Commonwealths of Puerto Rico and Northern Mariana Islands.</t>
  </si>
  <si>
    <t>4. Prior to 1960, interest payments to persons and business (line 34) and interest receipts (line 14) are not shown separately, but are included in interest payments (line 33), which is shown net of interest receipts. Interest payments to persons and business includes interest accrued on the actuarial liabilities of defined benefit pension plans for federal government employees.</t>
  </si>
  <si>
    <t>5. Rents and royalties are receipts from the leasing of federally owned lands and mineral deposits. These values do not include bonus payments made to secure such leases.</t>
  </si>
  <si>
    <t>6. Prior to 1999, current transfer payments to the rest of the world are displayed net of current transfer receipts from the rest of the world.</t>
  </si>
  <si>
    <t>7. Prior to 1959, subsidies (line 36) and the current surplus of government enterprises (line 23) are not shown separately; subsidies are presented net of the current surplus of government enterprises.</t>
  </si>
  <si>
    <t>8. Prior to 1960, government social benefits to the rest of the world (line 29) are included in line 32, 'Other current transfer payments to the rest of the world.'</t>
  </si>
  <si>
    <r>
      <t xml:space="preserve">This file reproduces the tables detailing CBO's budgetary projections that appear in the agency's May 2019 report </t>
    </r>
    <r>
      <rPr>
        <i/>
        <sz val="11"/>
        <color rgb="FF000000"/>
        <rFont val="Arial"/>
        <family val="2"/>
      </rPr>
      <t>Updated Budget Projections: 2019 to 2029</t>
    </r>
    <r>
      <rPr>
        <sz val="11"/>
        <color rgb="FF000000"/>
        <rFont val="Arial"/>
        <family val="2"/>
      </rPr>
      <t xml:space="preserve"> and provides supplemental data.</t>
    </r>
  </si>
  <si>
    <t>www.cbo.gov/publication/55151</t>
  </si>
  <si>
    <t>Table 5.</t>
  </si>
  <si>
    <t>CBO's Baseline Projections of Mandatory Outlays, Adjusted to Exclude the Effects of Timing Shifts</t>
  </si>
  <si>
    <t>Billions of Dollars</t>
  </si>
  <si>
    <t>Total</t>
  </si>
  <si>
    <t>Actual,</t>
  </si>
  <si>
    <t>2020-</t>
  </si>
  <si>
    <t>Social Security</t>
  </si>
  <si>
    <t>Old-Age and Survivors Insurance</t>
  </si>
  <si>
    <t>Disability Insurance</t>
  </si>
  <si>
    <t>_____</t>
  </si>
  <si>
    <t>______</t>
  </si>
  <si>
    <t>Subtotal</t>
  </si>
  <si>
    <t>Major Health Care Programs</t>
  </si>
  <si>
    <r>
      <t>Medicare</t>
    </r>
    <r>
      <rPr>
        <vertAlign val="superscript"/>
        <sz val="11"/>
        <rFont val="Arial"/>
        <family val="2"/>
      </rPr>
      <t>a,b</t>
    </r>
  </si>
  <si>
    <t>Medicaid</t>
  </si>
  <si>
    <t>Health insurance subsidies and</t>
  </si>
  <si>
    <r>
      <t xml:space="preserve">   related spending</t>
    </r>
    <r>
      <rPr>
        <vertAlign val="superscript"/>
        <sz val="11"/>
        <rFont val="Arial"/>
        <family val="2"/>
      </rPr>
      <t>c</t>
    </r>
  </si>
  <si>
    <t>Children's Health Insurance Program</t>
  </si>
  <si>
    <r>
      <t>Subtotal</t>
    </r>
    <r>
      <rPr>
        <vertAlign val="superscript"/>
        <sz val="11"/>
        <rFont val="Arial"/>
        <family val="2"/>
      </rPr>
      <t>b</t>
    </r>
  </si>
  <si>
    <t>Income Security Programs</t>
  </si>
  <si>
    <t>Earned income, child, and other tax credits</t>
  </si>
  <si>
    <t>Supplemental Nutrition Assistance Program</t>
  </si>
  <si>
    <r>
      <t>Supplemental Security Income</t>
    </r>
    <r>
      <rPr>
        <vertAlign val="superscript"/>
        <sz val="11"/>
        <rFont val="Arial"/>
        <family val="2"/>
      </rPr>
      <t>a</t>
    </r>
  </si>
  <si>
    <t>Unemployment compensation</t>
  </si>
  <si>
    <r>
      <t>Family support and foster care</t>
    </r>
    <r>
      <rPr>
        <vertAlign val="superscript"/>
        <sz val="11"/>
        <rFont val="Arial"/>
        <family val="2"/>
      </rPr>
      <t>d</t>
    </r>
  </si>
  <si>
    <t>Child nutrition</t>
  </si>
  <si>
    <t>Federal Civilian and Military Retirement</t>
  </si>
  <si>
    <r>
      <t>Civilian</t>
    </r>
    <r>
      <rPr>
        <vertAlign val="superscript"/>
        <sz val="11"/>
        <rFont val="Arial"/>
        <family val="2"/>
      </rPr>
      <t>e</t>
    </r>
  </si>
  <si>
    <r>
      <t>Military</t>
    </r>
    <r>
      <rPr>
        <vertAlign val="superscript"/>
        <sz val="11"/>
        <rFont val="Arial"/>
        <family val="2"/>
      </rPr>
      <t>a</t>
    </r>
  </si>
  <si>
    <t>Veterans' Programs</t>
  </si>
  <si>
    <r>
      <t>Income security</t>
    </r>
    <r>
      <rPr>
        <vertAlign val="superscript"/>
        <sz val="11"/>
        <rFont val="Arial"/>
        <family val="2"/>
      </rPr>
      <t>a,f</t>
    </r>
  </si>
  <si>
    <r>
      <t>Other</t>
    </r>
    <r>
      <rPr>
        <vertAlign val="superscript"/>
        <sz val="11"/>
        <rFont val="Arial"/>
        <family val="2"/>
      </rPr>
      <t>a</t>
    </r>
  </si>
  <si>
    <t>Other Programs</t>
  </si>
  <si>
    <t xml:space="preserve">Agriculture </t>
  </si>
  <si>
    <t>Deposit insurance</t>
  </si>
  <si>
    <t>MERHCF</t>
  </si>
  <si>
    <r>
      <t>Fannie Mae and Freddie Mac</t>
    </r>
    <r>
      <rPr>
        <vertAlign val="superscript"/>
        <sz val="11"/>
        <rFont val="Arial"/>
        <family val="2"/>
      </rPr>
      <t>g</t>
    </r>
  </si>
  <si>
    <t>Higher education</t>
  </si>
  <si>
    <t>Mandatory Outlays, Excluding the</t>
  </si>
  <si>
    <r>
      <t>Effect of Offsetting Receipts</t>
    </r>
    <r>
      <rPr>
        <vertAlign val="superscript"/>
        <sz val="11"/>
        <rFont val="Arial"/>
        <family val="2"/>
      </rPr>
      <t>a</t>
    </r>
  </si>
  <si>
    <t>Offsetting Receipts</t>
  </si>
  <si>
    <r>
      <t>Medicare</t>
    </r>
    <r>
      <rPr>
        <vertAlign val="superscript"/>
        <sz val="11"/>
        <rFont val="Arial"/>
        <family val="2"/>
      </rPr>
      <t>h</t>
    </r>
  </si>
  <si>
    <t>Federal share of federal employees'</t>
  </si>
  <si>
    <t xml:space="preserve">   retirement</t>
  </si>
  <si>
    <t>Military retirement</t>
  </si>
  <si>
    <t>Civil service retirement and other</t>
  </si>
  <si>
    <r>
      <t>Receipts related to natural resources</t>
    </r>
    <r>
      <rPr>
        <vertAlign val="superscript"/>
        <sz val="11"/>
        <rFont val="Arial"/>
        <family val="2"/>
      </rPr>
      <t>a</t>
    </r>
  </si>
  <si>
    <t>Total Mandatory Outlays,</t>
  </si>
  <si>
    <r>
      <t>Net of Offsetting Receipt</t>
    </r>
    <r>
      <rPr>
        <vertAlign val="superscript"/>
        <sz val="11"/>
        <rFont val="Arial"/>
        <family val="2"/>
      </rPr>
      <t>a</t>
    </r>
  </si>
  <si>
    <t>Mandatory Outlays That Are Shifted</t>
  </si>
  <si>
    <t>In CBO's Baseline</t>
  </si>
  <si>
    <t>Medicare</t>
  </si>
  <si>
    <t>n.a.</t>
  </si>
  <si>
    <t>Supplemental Security Income</t>
  </si>
  <si>
    <t>Veterans' income security</t>
  </si>
  <si>
    <t>Outer Continental Shelf</t>
  </si>
  <si>
    <t>Total Mandatory Outlays</t>
  </si>
  <si>
    <t>Projected in CBO's Baseline</t>
  </si>
  <si>
    <t>Memorandum:</t>
  </si>
  <si>
    <t>Outlays Adjusted to Remove the Effects of</t>
  </si>
  <si>
    <t>Timing Shifts, Net of Offsetting Receipts</t>
  </si>
  <si>
    <r>
      <t>Medicare</t>
    </r>
    <r>
      <rPr>
        <vertAlign val="superscript"/>
        <sz val="11"/>
        <rFont val="Arial"/>
        <family val="2"/>
      </rPr>
      <t>a</t>
    </r>
  </si>
  <si>
    <t>Major health care programs</t>
  </si>
  <si>
    <t>Source: Congressional Budget Office.</t>
  </si>
  <si>
    <t>Data on outlays for benefit programs in this table generally exclude administrative costs, which are discretionary.</t>
  </si>
  <si>
    <t>MERHCF = Department of Defense Medicare-Eligible Retiree Health Care Fund (including TRICARE for Life); n.a. = not applicable.</t>
  </si>
  <si>
    <t>a. When October 1 (the first day of the fiscal year) falls on a weekend, certain payments that would have ordinarily been made on that day are instead made at the end of September and thus are shifted into the previous fiscal year. Outlays presented in this table for programs affected by such timing shifts have been adjusted to exclude the effects of those shifts.</t>
  </si>
  <si>
    <t>b. Excludes the effects of Medicare premiums and other offsetting receipts. (Net Medicare spending, which includes those offsetting receipts, is shown in the memorandum section of the table.)</t>
  </si>
  <si>
    <t>c. Consists of outlays to subsidize health insurance purchased through the marketplaces established under the Affordable Care Act and provided through the Basic Health Program, as well as spending to stabilize premiums for health insurance purchased by individuals and small employers.</t>
  </si>
  <si>
    <t>d. Includes Temporary Assistance for Needy Families, Child Support Enforcement, Child Care Entitlements to States, and other programs that benefit children.</t>
  </si>
  <si>
    <t>e. Includes benefits for retirement programs in the civil service, foreign service, and Coast Guard; benefits for smaller retirement programs; and annuitants’ health care benefits.</t>
  </si>
  <si>
    <t>f. Income security includes veterans’ compensation, pensions, and life insurance programs. Most outlays for veterans’ health care are classified as discretionary.</t>
  </si>
  <si>
    <t>g. Cash payments from Fannie Mae and Freddie Mac to the Treasury are recorded as offsetting receipts in 2018 and 2019. Beginning in 2020, CBO’s estimates reflect the net lifetime costs—that is, the subsidy costs adjusted for market risk—of the guarantees that those entities will issue and of the loans that they will hold. CBO counts those costs as federal outlays in the year of issuance.</t>
  </si>
  <si>
    <t>h. Includes premium payments, recoveries of overpayments made to providers, and amounts paid by states from savings on Medicaid’s prescription drug costs.</t>
  </si>
  <si>
    <t>Back to Table of Contents</t>
  </si>
  <si>
    <t>Social Ben Payments (from CBO MAY Mandatory Sheet)</t>
  </si>
  <si>
    <t>Social Ben Payments (from CBO Jan Mandatory Sheet)</t>
  </si>
  <si>
    <r>
      <t xml:space="preserve">This file reproduces the tables detailing CBO's budgetary projections that appear in the agency's January 2020 report </t>
    </r>
    <r>
      <rPr>
        <i/>
        <sz val="11"/>
        <rFont val="Arial"/>
        <family val="2"/>
      </rPr>
      <t>The Budget and Economic Outlook: 2020 to 2030</t>
    </r>
    <r>
      <rPr>
        <sz val="11"/>
        <rFont val="Arial"/>
        <family val="2"/>
      </rPr>
      <t xml:space="preserve"> and provides supplemental data.</t>
    </r>
  </si>
  <si>
    <t>www.cbo.gov/publication/56020</t>
  </si>
  <si>
    <t>Supplement to Table 1-3.</t>
  </si>
  <si>
    <t>Mandatory Outlays Projected in CBO's Baseline, Adjusted to Remove the Effects of Timing Shifts</t>
  </si>
  <si>
    <t>2021-</t>
  </si>
  <si>
    <r>
      <t>Premium tax credits and related spending</t>
    </r>
    <r>
      <rPr>
        <vertAlign val="superscript"/>
        <sz val="11"/>
        <rFont val="Arial"/>
        <family val="2"/>
      </rPr>
      <t>c</t>
    </r>
  </si>
  <si>
    <r>
      <t>Subtotal</t>
    </r>
    <r>
      <rPr>
        <vertAlign val="superscript"/>
        <sz val="11"/>
        <rFont val="Arial"/>
        <family val="2"/>
      </rPr>
      <t>a,b</t>
    </r>
  </si>
  <si>
    <r>
      <t>Earned income, child, and other tax credits</t>
    </r>
    <r>
      <rPr>
        <vertAlign val="superscript"/>
        <sz val="11"/>
        <rFont val="Arial"/>
        <family val="2"/>
      </rPr>
      <t>d</t>
    </r>
  </si>
  <si>
    <r>
      <t>Family support and foster care</t>
    </r>
    <r>
      <rPr>
        <vertAlign val="superscript"/>
        <sz val="11"/>
        <rFont val="Arial"/>
        <family val="2"/>
      </rPr>
      <t>e</t>
    </r>
  </si>
  <si>
    <r>
      <t>Civilian</t>
    </r>
    <r>
      <rPr>
        <vertAlign val="superscript"/>
        <sz val="11"/>
        <rFont val="Arial"/>
        <family val="2"/>
      </rPr>
      <t>f</t>
    </r>
  </si>
  <si>
    <r>
      <t>Income security</t>
    </r>
    <r>
      <rPr>
        <vertAlign val="superscript"/>
        <sz val="11"/>
        <rFont val="Arial"/>
        <family val="2"/>
      </rPr>
      <t>a,g</t>
    </r>
  </si>
  <si>
    <r>
      <t>Fannie Mae and Freddie Mac</t>
    </r>
    <r>
      <rPr>
        <vertAlign val="superscript"/>
        <sz val="11"/>
        <rFont val="Arial"/>
        <family val="2"/>
      </rPr>
      <t>h</t>
    </r>
  </si>
  <si>
    <r>
      <t>Effects of Offsetting Receipts</t>
    </r>
    <r>
      <rPr>
        <vertAlign val="superscript"/>
        <sz val="11"/>
        <rFont val="Arial"/>
        <family val="2"/>
      </rPr>
      <t>a,b</t>
    </r>
  </si>
  <si>
    <r>
      <t>Medicare</t>
    </r>
    <r>
      <rPr>
        <vertAlign val="superscript"/>
        <sz val="11"/>
        <rFont val="Arial"/>
        <family val="2"/>
      </rPr>
      <t>i</t>
    </r>
  </si>
  <si>
    <r>
      <t>Net of Offsetting Receipts</t>
    </r>
    <r>
      <rPr>
        <vertAlign val="superscript"/>
        <sz val="11"/>
        <rFont val="Arial"/>
        <family val="2"/>
      </rPr>
      <t>a</t>
    </r>
  </si>
  <si>
    <t>Other programs for veterans</t>
  </si>
  <si>
    <r>
      <t>Outlays, Net of Offsetting Receipts</t>
    </r>
    <r>
      <rPr>
        <vertAlign val="superscript"/>
        <sz val="11"/>
        <rFont val="Arial"/>
        <family val="2"/>
      </rPr>
      <t>a</t>
    </r>
  </si>
  <si>
    <t>Data on spending for benefit programs in this table generally exclude administrative costs, which are discretionary.</t>
  </si>
  <si>
    <t>MERHCF = Department of Defense Medicare-Eligible Retiree Health Care Fund; n.a. = not applicable.</t>
  </si>
  <si>
    <t>a. When October 1 (the first day of the fiscal year) falls on a weekend, certain payments that would have ordinarily been made on that day are instead made at the end of September and thus are shifted into the previous fiscal year. Outlays presented in this table for programs affected by such timing shifts have been adjusted to remove the effects of those shifts.</t>
  </si>
  <si>
    <t>c. Premium tax credits are federal subsidies for health insurance purchased through the marketplaces established by the Affordable Care Act. Related spending consists almost entirely of payments for risk adjustment and the Basic Health Program.</t>
  </si>
  <si>
    <t>d. Includes outlays for the American Opportunity Tax Credit and other credits.</t>
  </si>
  <si>
    <t>e. Includes Temporary Assistance for Needy Families, Child Support Enforcement, Child Care Entitlements to States, and other programs that benefit children.</t>
  </si>
  <si>
    <t>f. Includes benefits for retirement programs in the civil service, foreign service, and Coast Guard; benefits for smaller retirement programs; and annuitants’ health care benefits.</t>
  </si>
  <si>
    <t>g. Includes veterans’ compensation, pensions, and life insurance programs. (Outlays for veterans’ health care are classified as discretionary.)</t>
  </si>
  <si>
    <t>h. Cash payments from Fannie Mae and Freddie Mac to the Treasury are recorded as offsetting receipts in 2019 and 2020. Beginning in 2021, CBO’s estimates reflect the net lifetime costs—that is, the subsidy costs adjusted for market risk—of the guarantees that those entities will issue and of the loans that they will hold. CBO counts those costs as federal outlays in the year of issuance.</t>
  </si>
  <si>
    <t>i. Includes premium payments, recoveries of overpayments made to providers, and amounts paid by states from savings on Medicaid’s prescription drug costs.</t>
  </si>
  <si>
    <t>NIPA DATA</t>
  </si>
  <si>
    <t>Growth Rates</t>
  </si>
  <si>
    <t>Difference n Growth Rates From CBO Revisions</t>
  </si>
  <si>
    <t>MINE</t>
  </si>
  <si>
    <t>THEIRS</t>
  </si>
  <si>
    <t>Comparison 1</t>
  </si>
  <si>
    <t>RATIOS July 2020</t>
  </si>
  <si>
    <t>Percent</t>
  </si>
  <si>
    <t>Ratios</t>
  </si>
  <si>
    <t>Diff in growth rates</t>
  </si>
  <si>
    <t>RATIOS Jan 2020</t>
  </si>
  <si>
    <t xml:space="preserve">Other </t>
  </si>
  <si>
    <t>Excise taxes</t>
  </si>
  <si>
    <t>Federal Reserve</t>
  </si>
  <si>
    <t>Customs duties</t>
  </si>
  <si>
    <t>Estate and gift taxes</t>
  </si>
  <si>
    <t>Miscellaneous fees and fines</t>
  </si>
  <si>
    <t>1. Revenues Projected in CBO's January 2020 Baseline</t>
  </si>
  <si>
    <t>Fiscal Year</t>
  </si>
  <si>
    <t>Excise + Customs</t>
  </si>
  <si>
    <t>excise and customs</t>
  </si>
  <si>
    <t>Changes since July</t>
  </si>
  <si>
    <t>Took the revenue line items straight from JCT: https://www.jct.gov/publications.html?func=startdown&amp;id=5237</t>
  </si>
  <si>
    <t>FY</t>
  </si>
  <si>
    <t>ECONOMIC VARS (percent)</t>
  </si>
  <si>
    <t xml:space="preserve">Projected Real Potential </t>
  </si>
  <si>
    <t>Projected Inflation</t>
  </si>
  <si>
    <t>REVENUE PROVISIONS, Millions of Dollars</t>
  </si>
  <si>
    <t>DIVISION N - HEALTH AND HUMAN SERVICES EXTENDERS</t>
  </si>
  <si>
    <t>DIVISION O - SETTING EVERY COMMUNITY UP FOR RETIREMENT</t>
  </si>
  <si>
    <r>
      <t xml:space="preserve">DIVISION Q - REVENUE PROVISIONS - </t>
    </r>
    <r>
      <rPr>
        <b/>
        <sz val="11"/>
        <color theme="1"/>
        <rFont val="Calibri"/>
        <family val="2"/>
        <scheme val="minor"/>
      </rPr>
      <t>Most provisions sunset 12/31/ 2020</t>
    </r>
  </si>
  <si>
    <t>REVENUE ADD-ONS, assuming sunsetting provisions do not sunset</t>
  </si>
  <si>
    <t>Excise (Non-corporate taxes)</t>
  </si>
  <si>
    <t>Other (Non-corporate taxes)</t>
  </si>
  <si>
    <t>Non-Corporate Taxes</t>
  </si>
  <si>
    <t>Corporate Taxes</t>
  </si>
  <si>
    <t>REVENUE TOTALS</t>
  </si>
  <si>
    <t>Non-Corporate Taxes - OLD</t>
  </si>
  <si>
    <t>Non-Corporate Taxes - NEW</t>
  </si>
  <si>
    <t>Corporate Taxes - OLD</t>
  </si>
  <si>
    <t>Corporate Taxes - NEW</t>
  </si>
  <si>
    <t>SPENDING PROVISIONS, Millions of Dollars</t>
  </si>
  <si>
    <t>Estimated raise of CAP ADJUSTMENTS</t>
  </si>
  <si>
    <t>--</t>
  </si>
  <si>
    <t>Estimated "Other" Discretionary Appropriations</t>
  </si>
  <si>
    <t>Estimated "Other" Transfer Appropriations</t>
  </si>
  <si>
    <t>Estimated Medicare Appropriations</t>
  </si>
  <si>
    <t>Estimated  Medicaid Appropriations</t>
  </si>
  <si>
    <t>SPENDING ADD-ONS, assuming cap adjustments continue to rise</t>
  </si>
  <si>
    <t>Estimated raise of DISCRETIONARY SPENDING</t>
  </si>
  <si>
    <r>
      <t xml:space="preserve">Estimated raise of OTHER TRANSFER SPENDING - </t>
    </r>
    <r>
      <rPr>
        <b/>
        <sz val="11"/>
        <color theme="1"/>
        <rFont val="Calibri"/>
        <family val="2"/>
        <scheme val="minor"/>
      </rPr>
      <t>we'll put this into health spending</t>
    </r>
  </si>
  <si>
    <t>Estimated raise of MEDICARE SPENDINNG</t>
  </si>
  <si>
    <t>Estimated raise of MEDICAID SPENDINNG</t>
  </si>
  <si>
    <t>SPENDING TOTALS, assuming cap adjustments continue to rise</t>
  </si>
  <si>
    <t>Federal Purchases - OLD</t>
  </si>
  <si>
    <t>Federal Purchases - NEW</t>
  </si>
  <si>
    <t>CBO</t>
  </si>
  <si>
    <t>Now lower revenues in 2021 and 2022 by</t>
  </si>
  <si>
    <t>Old</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</si>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</sst>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0"/>
    <numFmt numFmtId="167" formatCode="dd\-mmm\-yy"/>
    <numFmt numFmtId="168" formatCode="#,##0.000"/>
    <numFmt numFmtId="169" formatCode="0.0%"/>
    <numFmt numFmtId="170" formatCode="0.0000"/>
    <numFmt numFmtId="171" formatCode="_(* #,##0_);_(* \(#,##0\);_(* &quot;-&quot;??_);_(@_)"/>
  </numFmts>
  <fonts count="57">
    <font>
      <sz val="11"/>
      <color theme="1"/>
      <name val="Calibri"/>
      <family val="2"/>
      <scheme val="minor"/>
    </font>
    <font>
      <sz val="11"/>
      <color theme="1"/>
      <name val="Calibri"/>
      <family val="2"/>
      <scheme val="minor"/>
    </font>
    <font>
      <sz val="11"/>
      <color rgb="FF3F3F76"/>
      <name val="Calibri"/>
      <family val="2"/>
      <scheme val="minor"/>
    </font>
    <font>
      <sz val="11"/>
      <color indexed="8"/>
      <name val="Arial"/>
      <family val="2"/>
    </font>
    <font>
      <sz val="12"/>
      <name val="Arial"/>
      <family val="2"/>
    </font>
    <font>
      <sz val="11"/>
      <name val="Arial"/>
      <family val="2"/>
    </font>
    <font>
      <sz val="10"/>
      <name val="Arial"/>
    </font>
    <font>
      <b/>
      <sz val="10"/>
      <color indexed="9"/>
      <name val="Arial"/>
    </font>
    <font>
      <b/>
      <sz val="14"/>
      <name val="Arial"/>
    </font>
    <font>
      <sz val="13"/>
      <name val="Arial"/>
    </font>
    <font>
      <b/>
      <sz val="10"/>
      <name val="Arial"/>
    </font>
    <font>
      <i/>
      <sz val="10"/>
      <name val="Arial"/>
    </font>
    <font>
      <b/>
      <i/>
      <sz val="15"/>
      <name val="Arial"/>
    </font>
    <font>
      <u/>
      <sz val="11"/>
      <color theme="10"/>
      <name val="Calibri"/>
      <family val="2"/>
      <scheme val="minor"/>
    </font>
    <font>
      <sz val="11"/>
      <color rgb="FF000000"/>
      <name val="Arial"/>
      <family val="2"/>
    </font>
    <font>
      <i/>
      <sz val="11"/>
      <color rgb="FF000000"/>
      <name val="Arial"/>
      <family val="2"/>
    </font>
    <font>
      <sz val="10"/>
      <name val="Arial"/>
      <family val="2"/>
    </font>
    <font>
      <u/>
      <sz val="10"/>
      <color theme="10"/>
      <name val="Arial"/>
      <family val="2"/>
    </font>
    <font>
      <sz val="11"/>
      <color theme="3"/>
      <name val="Arial"/>
      <family val="2"/>
    </font>
    <font>
      <b/>
      <sz val="11"/>
      <name val="Arial"/>
      <family val="2"/>
    </font>
    <font>
      <sz val="11"/>
      <color theme="1"/>
      <name val="Arial"/>
      <family val="2"/>
    </font>
    <font>
      <vertAlign val="superscript"/>
      <sz val="11"/>
      <name val="Arial"/>
      <family val="2"/>
    </font>
    <font>
      <i/>
      <sz val="11"/>
      <name val="Arial"/>
      <family val="2"/>
    </font>
    <font>
      <b/>
      <sz val="11"/>
      <color theme="1"/>
      <name val="Arial"/>
      <family val="2"/>
    </font>
    <font>
      <sz val="11"/>
      <color indexed="8"/>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sz val="12"/>
      <name val="Courier"/>
      <family val="3"/>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u/>
      <sz val="12"/>
      <color theme="10"/>
      <name val="Arial"/>
      <family val="2"/>
    </font>
    <font>
      <u/>
      <sz val="10"/>
      <color indexed="12"/>
      <name val="Arial"/>
      <family val="2"/>
    </font>
    <font>
      <sz val="10"/>
      <color rgb="FF3F3F76"/>
      <name val="Arial"/>
      <family val="2"/>
    </font>
    <font>
      <sz val="10"/>
      <color rgb="FFFA7D00"/>
      <name val="Arial"/>
      <family val="2"/>
    </font>
    <font>
      <sz val="10"/>
      <color rgb="FF9C6500"/>
      <name val="Arial"/>
      <family val="2"/>
    </font>
    <font>
      <sz val="12"/>
      <color theme="1"/>
      <name val="Calibri"/>
      <family val="2"/>
      <scheme val="minor"/>
    </font>
    <font>
      <sz val="12"/>
      <name val="Times New Roman"/>
      <family val="1"/>
    </font>
    <font>
      <sz val="10"/>
      <color indexed="8"/>
      <name val="Arial"/>
      <family val="2"/>
    </font>
    <font>
      <sz val="10"/>
      <name val="MS Sans Serif"/>
      <family val="2"/>
    </font>
    <font>
      <b/>
      <sz val="10"/>
      <color rgb="FF3F3F3F"/>
      <name val="Arial"/>
      <family val="2"/>
    </font>
    <font>
      <b/>
      <sz val="10"/>
      <color theme="1"/>
      <name val="Arial"/>
      <family val="2"/>
    </font>
    <font>
      <sz val="10"/>
      <color rgb="FFFF0000"/>
      <name val="Arial"/>
      <family val="2"/>
    </font>
    <font>
      <b/>
      <sz val="18"/>
      <color theme="3"/>
      <name val="Calibri Light"/>
      <family val="2"/>
      <scheme val="major"/>
    </font>
    <font>
      <sz val="10"/>
      <name val="P-TIMES"/>
    </font>
    <font>
      <sz val="10"/>
      <color rgb="FF000000"/>
      <name val="Times New Roman"/>
      <family val="1"/>
    </font>
    <font>
      <sz val="10"/>
      <color theme="3"/>
      <name val="Arial"/>
      <family val="2"/>
    </font>
    <font>
      <b/>
      <sz val="11"/>
      <color theme="1"/>
      <name val="Calibri"/>
      <family val="2"/>
      <scheme val="minor"/>
    </font>
    <font>
      <sz val="11"/>
      <color theme="0" tint="-0.14999847407452621"/>
      <name val="Calibri"/>
      <family val="2"/>
      <scheme val="minor"/>
    </font>
    <font>
      <b/>
      <sz val="11"/>
      <color theme="0" tint="-0.1499984740745262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56"/>
        <bgColor indexed="23"/>
      </patternFill>
    </fill>
    <fill>
      <patternFill patternType="solid">
        <fgColor rgb="FFCCFFCC"/>
        <bgColor indexed="64"/>
      </patternFill>
    </fill>
    <fill>
      <patternFill patternType="solid">
        <fgColor theme="5"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9"/>
      </left>
      <right style="thin">
        <color indexed="9"/>
      </right>
      <top style="thin">
        <color indexed="9"/>
      </top>
      <bottom style="thin">
        <color indexed="9"/>
      </bottom>
      <diagonal/>
    </border>
    <border>
      <left/>
      <right/>
      <top/>
      <bottom style="thin">
        <color indexed="64"/>
      </bottom>
      <diagonal/>
    </border>
    <border>
      <left/>
      <right/>
      <top style="thin">
        <color indexed="8"/>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885">
    <xf numFmtId="0" fontId="0" fillId="0" borderId="0"/>
    <xf numFmtId="9" fontId="1" fillId="0" borderId="0" applyFont="0" applyFill="0" applyBorder="0" applyAlignment="0" applyProtection="0"/>
    <xf numFmtId="0" fontId="2" fillId="5" borderId="4" applyNumberFormat="0" applyAlignment="0" applyProtection="0"/>
    <xf numFmtId="0" fontId="1" fillId="30" borderId="0" applyNumberFormat="0" applyBorder="0" applyAlignment="0" applyProtection="0"/>
    <xf numFmtId="0" fontId="4" fillId="0" borderId="0"/>
    <xf numFmtId="0" fontId="6" fillId="0" borderId="0"/>
    <xf numFmtId="0" fontId="13" fillId="0" borderId="0" applyNumberFormat="0" applyFill="0" applyBorder="0" applyAlignment="0" applyProtection="0"/>
    <xf numFmtId="0" fontId="16" fillId="0" borderId="0"/>
    <xf numFmtId="0" fontId="16" fillId="0" borderId="0"/>
    <xf numFmtId="0" fontId="18" fillId="0" borderId="0" applyNumberFormat="0" applyFill="0" applyBorder="0" applyAlignment="0" applyProtection="0"/>
    <xf numFmtId="0" fontId="1" fillId="0" borderId="0"/>
    <xf numFmtId="0" fontId="4" fillId="0" borderId="0"/>
    <xf numFmtId="0" fontId="25" fillId="10" borderId="0" applyNumberFormat="0" applyBorder="0" applyAlignment="0" applyProtection="0"/>
    <xf numFmtId="0" fontId="25" fillId="14" borderId="0" applyNumberFormat="0" applyBorder="0" applyAlignment="0" applyProtection="0"/>
    <xf numFmtId="0" fontId="25" fillId="18" borderId="0" applyNumberFormat="0" applyBorder="0" applyAlignment="0" applyProtection="0"/>
    <xf numFmtId="0" fontId="25" fillId="22" borderId="0" applyNumberFormat="0" applyBorder="0" applyAlignment="0" applyProtection="0"/>
    <xf numFmtId="0" fontId="25" fillId="26" borderId="0" applyNumberFormat="0" applyBorder="0" applyAlignment="0" applyProtection="0"/>
    <xf numFmtId="0" fontId="25" fillId="30" borderId="0" applyNumberFormat="0" applyBorder="0" applyAlignment="0" applyProtection="0"/>
    <xf numFmtId="0" fontId="25" fillId="11" borderId="0" applyNumberFormat="0" applyBorder="0" applyAlignment="0" applyProtection="0"/>
    <xf numFmtId="0" fontId="25" fillId="15" borderId="0" applyNumberFormat="0" applyBorder="0" applyAlignment="0" applyProtection="0"/>
    <xf numFmtId="0" fontId="25" fillId="19" borderId="0" applyNumberFormat="0" applyBorder="0" applyAlignment="0" applyProtection="0"/>
    <xf numFmtId="0" fontId="25" fillId="23" borderId="0" applyNumberFormat="0" applyBorder="0" applyAlignment="0" applyProtection="0"/>
    <xf numFmtId="0" fontId="25" fillId="27" borderId="0" applyNumberFormat="0" applyBorder="0" applyAlignment="0" applyProtection="0"/>
    <xf numFmtId="0" fontId="25" fillId="31" borderId="0" applyNumberFormat="0" applyBorder="0" applyAlignment="0" applyProtection="0"/>
    <xf numFmtId="0" fontId="26" fillId="12" borderId="0" applyNumberFormat="0" applyBorder="0" applyAlignment="0" applyProtection="0"/>
    <xf numFmtId="0" fontId="26" fillId="16"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7" fillId="3" borderId="0" applyNumberFormat="0" applyBorder="0" applyAlignment="0" applyProtection="0"/>
    <xf numFmtId="0" fontId="28" fillId="6" borderId="4" applyNumberFormat="0" applyAlignment="0" applyProtection="0"/>
    <xf numFmtId="0" fontId="29" fillId="7" borderId="7" applyNumberFormat="0" applyAlignment="0" applyProtection="0"/>
    <xf numFmtId="43" fontId="16" fillId="0" borderId="0" applyFont="0" applyFill="0" applyBorder="0" applyAlignment="0" applyProtection="0"/>
    <xf numFmtId="43" fontId="16"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Font="0" applyFill="0" applyBorder="0" applyAlignment="0" applyProtection="0"/>
    <xf numFmtId="0" fontId="32" fillId="0" borderId="0" applyNumberFormat="0" applyFill="0" applyBorder="0" applyAlignment="0" applyProtection="0"/>
    <xf numFmtId="0" fontId="33" fillId="2" borderId="0" applyNumberFormat="0" applyBorder="0" applyAlignment="0" applyProtection="0"/>
    <xf numFmtId="0" fontId="34" fillId="0" borderId="1" applyNumberFormat="0" applyFill="0" applyAlignment="0" applyProtection="0"/>
    <xf numFmtId="0" fontId="35" fillId="0" borderId="2" applyNumberFormat="0" applyFill="0" applyAlignment="0" applyProtection="0"/>
    <xf numFmtId="0" fontId="36" fillId="0" borderId="3" applyNumberFormat="0" applyFill="0" applyAlignment="0" applyProtection="0"/>
    <xf numFmtId="0" fontId="36"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xf numFmtId="0" fontId="39" fillId="0" borderId="0" applyNumberFormat="0" applyFill="0" applyBorder="0" applyAlignment="0" applyProtection="0">
      <alignment vertical="top"/>
      <protection locked="0"/>
    </xf>
    <xf numFmtId="0" fontId="13" fillId="0" borderId="0" applyNumberFormat="0" applyFill="0" applyBorder="0" applyAlignment="0" applyProtection="0"/>
    <xf numFmtId="0" fontId="17" fillId="0" borderId="0" applyNumberFormat="0" applyFill="0" applyBorder="0" applyAlignment="0" applyProtection="0"/>
    <xf numFmtId="0" fontId="40" fillId="5" borderId="4" applyNumberFormat="0" applyAlignment="0" applyProtection="0"/>
    <xf numFmtId="0" fontId="41" fillId="0" borderId="6" applyNumberFormat="0" applyFill="0" applyAlignment="0" applyProtection="0"/>
    <xf numFmtId="0" fontId="42" fillId="4" borderId="0" applyNumberFormat="0" applyBorder="0" applyAlignment="0" applyProtection="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25" fillId="0" borderId="0"/>
    <xf numFmtId="0" fontId="16" fillId="0" borderId="0"/>
    <xf numFmtId="0" fontId="43"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44" fillId="0" borderId="0"/>
    <xf numFmtId="0" fontId="44" fillId="0" borderId="0"/>
    <xf numFmtId="0" fontId="44" fillId="0" borderId="0"/>
    <xf numFmtId="0" fontId="16" fillId="0" borderId="0"/>
    <xf numFmtId="0" fontId="25" fillId="0" borderId="0"/>
    <xf numFmtId="0" fontId="45" fillId="0" borderId="0"/>
    <xf numFmtId="0" fontId="16"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6" fillId="0" borderId="0"/>
    <xf numFmtId="0" fontId="46" fillId="0" borderId="0"/>
    <xf numFmtId="0" fontId="46" fillId="0" borderId="0"/>
    <xf numFmtId="0" fontId="46" fillId="0" borderId="0"/>
    <xf numFmtId="0" fontId="16" fillId="0" borderId="0"/>
    <xf numFmtId="0" fontId="4" fillId="0" borderId="0"/>
    <xf numFmtId="0" fontId="16" fillId="0" borderId="0"/>
    <xf numFmtId="0" fontId="1" fillId="0" borderId="0"/>
    <xf numFmtId="0" fontId="16" fillId="0" borderId="0"/>
    <xf numFmtId="0" fontId="16" fillId="0" borderId="0"/>
    <xf numFmtId="0" fontId="16"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3"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20"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5" fillId="8" borderId="8" applyNumberFormat="0" applyFont="0" applyAlignment="0" applyProtection="0"/>
    <xf numFmtId="0" fontId="47" fillId="6" borderId="5" applyNumberFormat="0" applyAlignment="0" applyProtection="0"/>
    <xf numFmtId="9" fontId="16"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48" fillId="0" borderId="9" applyNumberFormat="0" applyFill="0" applyAlignment="0" applyProtection="0"/>
    <xf numFmtId="0" fontId="49" fillId="0" borderId="0" applyNumberFormat="0" applyFill="0" applyBorder="0" applyAlignment="0" applyProtection="0"/>
    <xf numFmtId="0" fontId="4" fillId="0" borderId="0"/>
    <xf numFmtId="43" fontId="4" fillId="0" borderId="0" applyFont="0" applyFill="0" applyBorder="0" applyAlignment="0" applyProtection="0"/>
    <xf numFmtId="0" fontId="24"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 fillId="0" borderId="0"/>
    <xf numFmtId="43" fontId="1" fillId="0" borderId="0" applyFont="0" applyFill="0" applyBorder="0" applyAlignment="0" applyProtection="0"/>
    <xf numFmtId="0" fontId="53" fillId="0" borderId="0" applyNumberFormat="0" applyFill="0" applyBorder="0" applyAlignment="0" applyProtection="0"/>
    <xf numFmtId="0" fontId="17" fillId="0" borderId="0" applyNumberFormat="0" applyFill="0" applyBorder="0" applyAlignment="0" applyProtection="0"/>
    <xf numFmtId="0" fontId="50" fillId="0" borderId="0" applyNumberFormat="0" applyFill="0" applyBorder="0" applyAlignment="0" applyProtection="0"/>
    <xf numFmtId="0" fontId="51" fillId="0" borderId="0"/>
    <xf numFmtId="0" fontId="16" fillId="0" borderId="0"/>
    <xf numFmtId="0" fontId="25" fillId="8" borderId="8" applyNumberFormat="0" applyFont="0" applyAlignment="0" applyProtection="0"/>
    <xf numFmtId="44" fontId="16" fillId="0" borderId="0" applyFont="0" applyFill="0" applyBorder="0" applyAlignment="0" applyProtection="0"/>
    <xf numFmtId="0" fontId="13" fillId="0" borderId="0" applyNumberFormat="0" applyFill="0" applyBorder="0" applyAlignment="0" applyProtection="0"/>
    <xf numFmtId="0" fontId="17" fillId="0" borderId="0" applyNumberFormat="0" applyFill="0" applyBorder="0" applyAlignment="0" applyProtection="0"/>
    <xf numFmtId="0" fontId="16" fillId="0" borderId="0"/>
    <xf numFmtId="0" fontId="1" fillId="0" borderId="0"/>
    <xf numFmtId="0" fontId="52" fillId="0" borderId="0"/>
    <xf numFmtId="0" fontId="18"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cellStyleXfs>
  <cellXfs count="193">
    <xf numFmtId="0" fontId="0" fillId="0" borderId="0" xfId="0"/>
    <xf numFmtId="0" fontId="0" fillId="0" borderId="0" xfId="0" applyAlignment="1">
      <alignment wrapText="1"/>
    </xf>
    <xf numFmtId="0" fontId="1" fillId="30" borderId="0" xfId="3" applyAlignment="1">
      <alignment wrapText="1"/>
    </xf>
    <xf numFmtId="0" fontId="1" fillId="30" borderId="0" xfId="3"/>
    <xf numFmtId="1" fontId="0" fillId="0" borderId="0" xfId="0" applyNumberFormat="1"/>
    <xf numFmtId="0" fontId="0" fillId="0" borderId="0" xfId="0" applyAlignment="1">
      <alignment horizontal="center"/>
    </xf>
    <xf numFmtId="3" fontId="5" fillId="0" borderId="0" xfId="4" applyNumberFormat="1" applyFont="1" applyAlignment="1"/>
    <xf numFmtId="0" fontId="0" fillId="30" borderId="0" xfId="3" applyFont="1" applyAlignment="1">
      <alignment wrapText="1"/>
    </xf>
    <xf numFmtId="0" fontId="0" fillId="0" borderId="0" xfId="0"/>
    <xf numFmtId="0" fontId="7" fillId="34" borderId="10" xfId="0" applyFont="1" applyFill="1" applyBorder="1" applyAlignment="1">
      <alignment horizontal="center"/>
    </xf>
    <xf numFmtId="0" fontId="10" fillId="0" borderId="0" xfId="0" applyFont="1"/>
    <xf numFmtId="0" fontId="14" fillId="0" borderId="0" xfId="0" applyFont="1"/>
    <xf numFmtId="0" fontId="5" fillId="0" borderId="0" xfId="7" applyFont="1"/>
    <xf numFmtId="166" fontId="5" fillId="0" borderId="0" xfId="0" applyNumberFormat="1" applyFont="1" applyBorder="1" applyAlignment="1">
      <alignment horizontal="left"/>
    </xf>
    <xf numFmtId="1" fontId="20" fillId="0" borderId="0" xfId="0" applyNumberFormat="1" applyFont="1" applyAlignment="1">
      <alignment horizontal="fill"/>
    </xf>
    <xf numFmtId="0" fontId="5" fillId="0" borderId="0" xfId="0" applyNumberFormat="1" applyFont="1" applyAlignment="1"/>
    <xf numFmtId="1" fontId="5" fillId="0" borderId="0" xfId="0" applyNumberFormat="1" applyFont="1" applyAlignment="1">
      <alignment horizontal="fill"/>
    </xf>
    <xf numFmtId="0" fontId="20" fillId="0" borderId="0" xfId="0" applyNumberFormat="1" applyFont="1" applyAlignment="1"/>
    <xf numFmtId="1" fontId="5" fillId="0" borderId="0" xfId="0" applyNumberFormat="1" applyFont="1" applyAlignment="1"/>
    <xf numFmtId="1" fontId="20" fillId="0" borderId="0" xfId="0" applyNumberFormat="1" applyFont="1" applyAlignment="1">
      <alignment horizontal="right"/>
    </xf>
    <xf numFmtId="1" fontId="20" fillId="0" borderId="0" xfId="0" applyNumberFormat="1" applyFont="1" applyAlignment="1"/>
    <xf numFmtId="166" fontId="20" fillId="0" borderId="0" xfId="0" applyNumberFormat="1" applyFont="1" applyAlignment="1"/>
    <xf numFmtId="1" fontId="5" fillId="0" borderId="0" xfId="8" applyNumberFormat="1" applyFont="1" applyAlignment="1">
      <alignment horizontal="right"/>
    </xf>
    <xf numFmtId="0" fontId="5" fillId="0" borderId="11" xfId="0" applyNumberFormat="1" applyFont="1" applyBorder="1" applyAlignment="1"/>
    <xf numFmtId="167" fontId="5" fillId="0" borderId="11" xfId="0" applyNumberFormat="1" applyFont="1" applyBorder="1" applyAlignment="1"/>
    <xf numFmtId="1" fontId="20" fillId="0" borderId="11" xfId="0" applyNumberFormat="1" applyFont="1" applyBorder="1" applyAlignment="1"/>
    <xf numFmtId="1" fontId="5" fillId="0" borderId="11" xfId="8" applyNumberFormat="1" applyFont="1" applyBorder="1" applyAlignment="1"/>
    <xf numFmtId="0" fontId="5" fillId="0" borderId="0" xfId="0" applyNumberFormat="1" applyFont="1" applyFill="1" applyAlignment="1" applyProtection="1"/>
    <xf numFmtId="0" fontId="5" fillId="0" borderId="0" xfId="0" applyNumberFormat="1" applyFont="1" applyFill="1" applyBorder="1" applyAlignment="1" applyProtection="1"/>
    <xf numFmtId="3" fontId="3" fillId="0" borderId="0" xfId="0" applyNumberFormat="1" applyFont="1" applyFill="1" applyAlignment="1" applyProtection="1">
      <protection locked="0"/>
    </xf>
    <xf numFmtId="3" fontId="5" fillId="0" borderId="0" xfId="0" applyNumberFormat="1" applyFont="1" applyFill="1" applyAlignment="1"/>
    <xf numFmtId="3" fontId="3" fillId="0" borderId="0" xfId="0" applyNumberFormat="1" applyFont="1" applyFill="1" applyAlignment="1" applyProtection="1"/>
    <xf numFmtId="3" fontId="5" fillId="0" borderId="0" xfId="0" applyNumberFormat="1" applyFont="1" applyAlignment="1">
      <alignment horizontal="right"/>
    </xf>
    <xf numFmtId="0" fontId="5" fillId="0" borderId="0" xfId="0" applyNumberFormat="1" applyFont="1" applyFill="1" applyAlignment="1" applyProtection="1">
      <alignment horizontal="left"/>
    </xf>
    <xf numFmtId="0" fontId="5" fillId="0" borderId="0" xfId="0" applyNumberFormat="1" applyFont="1" applyBorder="1" applyAlignment="1" applyProtection="1">
      <alignment horizontal="left"/>
    </xf>
    <xf numFmtId="0" fontId="5" fillId="0" borderId="0" xfId="0" applyNumberFormat="1" applyFont="1" applyAlignment="1" applyProtection="1"/>
    <xf numFmtId="3" fontId="3" fillId="0" borderId="0" xfId="0" applyNumberFormat="1" applyFont="1" applyAlignment="1" applyProtection="1">
      <protection locked="0"/>
    </xf>
    <xf numFmtId="0" fontId="5" fillId="0" borderId="0" xfId="0" applyNumberFormat="1" applyFont="1" applyAlignment="1" applyProtection="1">
      <alignment horizontal="left"/>
    </xf>
    <xf numFmtId="3" fontId="5" fillId="0" borderId="0" xfId="0" applyNumberFormat="1" applyFont="1" applyAlignment="1"/>
    <xf numFmtId="0" fontId="5" fillId="0" borderId="0" xfId="0" applyNumberFormat="1" applyFont="1" applyBorder="1" applyAlignment="1" applyProtection="1"/>
    <xf numFmtId="0" fontId="19" fillId="0" borderId="0" xfId="0" applyNumberFormat="1" applyFont="1" applyAlignment="1" applyProtection="1"/>
    <xf numFmtId="0" fontId="5" fillId="0" borderId="11" xfId="0" applyNumberFormat="1" applyFont="1" applyBorder="1" applyAlignment="1" applyProtection="1"/>
    <xf numFmtId="166" fontId="5" fillId="0" borderId="0" xfId="0" applyNumberFormat="1" applyFont="1" applyBorder="1" applyAlignment="1"/>
    <xf numFmtId="166" fontId="5" fillId="0" borderId="12" xfId="0" applyNumberFormat="1" applyFont="1" applyBorder="1" applyAlignment="1"/>
    <xf numFmtId="0" fontId="5" fillId="0" borderId="0" xfId="0" applyNumberFormat="1" applyFont="1" applyBorder="1" applyAlignment="1"/>
    <xf numFmtId="168" fontId="5" fillId="0" borderId="0" xfId="0" applyNumberFormat="1" applyFont="1" applyBorder="1" applyAlignment="1"/>
    <xf numFmtId="49" fontId="18" fillId="0" borderId="0" xfId="9" applyNumberFormat="1"/>
    <xf numFmtId="0" fontId="5" fillId="0" borderId="0" xfId="7" applyFont="1" applyAlignment="1">
      <alignment horizontal="left" vertical="center"/>
    </xf>
    <xf numFmtId="3" fontId="5" fillId="0" borderId="0" xfId="7" applyNumberFormat="1" applyFont="1"/>
    <xf numFmtId="0" fontId="5" fillId="0" borderId="0" xfId="0" applyFont="1" applyBorder="1" applyAlignment="1"/>
    <xf numFmtId="166" fontId="5" fillId="0" borderId="0" xfId="0" applyNumberFormat="1" applyFont="1" applyBorder="1" applyAlignment="1">
      <alignment horizontal="left" wrapText="1"/>
    </xf>
    <xf numFmtId="1" fontId="0" fillId="33" borderId="0" xfId="0" applyNumberFormat="1" applyFill="1" applyAlignment="1">
      <alignment horizontal="center"/>
    </xf>
    <xf numFmtId="0" fontId="1" fillId="30" borderId="0" xfId="3" applyAlignment="1">
      <alignment horizontal="center"/>
    </xf>
    <xf numFmtId="1" fontId="0" fillId="0" borderId="0" xfId="0" applyNumberFormat="1" applyAlignment="1">
      <alignment horizontal="center" wrapText="1"/>
    </xf>
    <xf numFmtId="1" fontId="3" fillId="33" borderId="0" xfId="0" applyNumberFormat="1" applyFont="1" applyFill="1" applyAlignment="1" applyProtection="1">
      <alignment horizontal="center"/>
    </xf>
    <xf numFmtId="3" fontId="1" fillId="30" borderId="0" xfId="3" applyNumberFormat="1" applyAlignment="1">
      <alignment horizontal="center"/>
    </xf>
    <xf numFmtId="1" fontId="1" fillId="30" borderId="0" xfId="3" applyNumberFormat="1" applyAlignment="1">
      <alignment horizontal="center"/>
    </xf>
    <xf numFmtId="3" fontId="5" fillId="0" borderId="0" xfId="4" applyNumberFormat="1" applyFont="1" applyAlignment="1">
      <alignment horizontal="center"/>
    </xf>
    <xf numFmtId="165" fontId="1" fillId="30" borderId="0" xfId="3" applyNumberFormat="1" applyAlignment="1">
      <alignment horizontal="center"/>
    </xf>
    <xf numFmtId="1" fontId="0" fillId="0" borderId="0" xfId="0" applyNumberFormat="1" applyAlignment="1">
      <alignment horizontal="center"/>
    </xf>
    <xf numFmtId="1" fontId="3" fillId="0" borderId="0" xfId="0" applyNumberFormat="1" applyFont="1" applyFill="1" applyAlignment="1" applyProtection="1">
      <alignment horizontal="center"/>
    </xf>
    <xf numFmtId="3" fontId="0" fillId="30" borderId="0" xfId="3" applyNumberFormat="1" applyFont="1" applyAlignment="1">
      <alignment horizontal="center"/>
    </xf>
    <xf numFmtId="0" fontId="0" fillId="0" borderId="0" xfId="0" applyFill="1"/>
    <xf numFmtId="1" fontId="0" fillId="0" borderId="0" xfId="0" applyNumberFormat="1" applyFill="1" applyAlignment="1">
      <alignment horizontal="center"/>
    </xf>
    <xf numFmtId="1" fontId="24" fillId="0" borderId="0" xfId="0" applyNumberFormat="1" applyFont="1" applyFill="1" applyAlignment="1" applyProtection="1">
      <alignment horizontal="center"/>
    </xf>
    <xf numFmtId="3" fontId="24" fillId="0" borderId="0" xfId="0" applyNumberFormat="1" applyFont="1" applyFill="1" applyAlignment="1" applyProtection="1">
      <alignment horizontal="center"/>
    </xf>
    <xf numFmtId="169" fontId="0" fillId="0" borderId="0" xfId="1" applyNumberFormat="1" applyFont="1" applyAlignment="1">
      <alignment horizontal="center"/>
    </xf>
    <xf numFmtId="169" fontId="0" fillId="0" borderId="0" xfId="0" applyNumberFormat="1"/>
    <xf numFmtId="2" fontId="0" fillId="0" borderId="0" xfId="0" applyNumberFormat="1" applyAlignment="1">
      <alignment horizontal="center"/>
    </xf>
    <xf numFmtId="0" fontId="2" fillId="5" borderId="4" xfId="2"/>
    <xf numFmtId="170" fontId="2" fillId="5" borderId="4" xfId="2" applyNumberFormat="1"/>
    <xf numFmtId="0" fontId="2" fillId="0" borderId="4" xfId="2" applyFill="1"/>
    <xf numFmtId="1" fontId="0" fillId="0" borderId="0" xfId="0" applyNumberFormat="1" applyFont="1" applyAlignment="1">
      <alignment horizontal="center"/>
    </xf>
    <xf numFmtId="0" fontId="1" fillId="35" borderId="0" xfId="3" applyFill="1" applyAlignment="1">
      <alignment wrapText="1"/>
    </xf>
    <xf numFmtId="3" fontId="1" fillId="35" borderId="0" xfId="3" applyNumberFormat="1" applyFill="1" applyAlignment="1"/>
    <xf numFmtId="0" fontId="1" fillId="35" borderId="0" xfId="3" applyFill="1"/>
    <xf numFmtId="0" fontId="0" fillId="35" borderId="0" xfId="0" applyFill="1"/>
    <xf numFmtId="169" fontId="1" fillId="30" borderId="0" xfId="1" applyNumberFormat="1" applyFill="1"/>
    <xf numFmtId="9" fontId="1" fillId="30" borderId="0" xfId="1" applyFill="1"/>
    <xf numFmtId="0" fontId="1" fillId="35" borderId="0" xfId="3" applyFill="1" applyAlignment="1">
      <alignment horizontal="center"/>
    </xf>
    <xf numFmtId="164" fontId="5" fillId="35" borderId="0" xfId="8" applyNumberFormat="1" applyFont="1" applyFill="1"/>
    <xf numFmtId="165" fontId="5" fillId="35" borderId="0" xfId="8" applyNumberFormat="1" applyFont="1" applyFill="1" applyBorder="1" applyAlignment="1">
      <alignment horizontal="center"/>
    </xf>
    <xf numFmtId="0" fontId="20" fillId="0" borderId="0" xfId="0" applyFont="1"/>
    <xf numFmtId="0" fontId="20" fillId="0" borderId="11" xfId="0" applyFont="1" applyBorder="1"/>
    <xf numFmtId="0" fontId="20" fillId="0" borderId="0" xfId="0" applyFont="1" applyAlignment="1">
      <alignment horizontal="right"/>
    </xf>
    <xf numFmtId="171" fontId="20" fillId="0" borderId="0" xfId="868" applyNumberFormat="1" applyFont="1"/>
    <xf numFmtId="0" fontId="0" fillId="0" borderId="0" xfId="0"/>
    <xf numFmtId="0" fontId="20" fillId="0" borderId="0" xfId="0" applyFont="1"/>
    <xf numFmtId="0" fontId="20" fillId="0" borderId="0" xfId="0" applyFont="1" applyAlignment="1">
      <alignment horizontal="right"/>
    </xf>
    <xf numFmtId="0" fontId="20" fillId="0" borderId="11" xfId="0" applyFont="1" applyBorder="1"/>
    <xf numFmtId="0" fontId="20" fillId="0" borderId="0" xfId="0" applyFont="1" applyBorder="1"/>
    <xf numFmtId="171" fontId="20" fillId="0" borderId="0" xfId="868" applyNumberFormat="1" applyFont="1"/>
    <xf numFmtId="171" fontId="20" fillId="0" borderId="0" xfId="0" applyNumberFormat="1" applyFont="1"/>
    <xf numFmtId="0" fontId="20" fillId="0" borderId="0" xfId="0" applyFont="1" applyFill="1"/>
    <xf numFmtId="0" fontId="20" fillId="0" borderId="0" xfId="0" applyFont="1" applyFill="1" applyBorder="1"/>
    <xf numFmtId="0" fontId="0" fillId="0" borderId="0" xfId="0" applyFill="1"/>
    <xf numFmtId="0" fontId="20" fillId="0" borderId="13" xfId="0" applyFont="1" applyBorder="1" applyAlignment="1"/>
    <xf numFmtId="0" fontId="20" fillId="0" borderId="0" xfId="0" applyFont="1" applyFill="1" applyAlignment="1">
      <alignment horizontal="right"/>
    </xf>
    <xf numFmtId="171" fontId="20" fillId="0" borderId="0" xfId="868" applyNumberFormat="1" applyFont="1" applyFill="1"/>
    <xf numFmtId="0" fontId="55" fillId="0" borderId="0" xfId="0" applyFont="1"/>
    <xf numFmtId="0" fontId="13" fillId="0" borderId="0" xfId="6" applyAlignment="1">
      <alignment wrapText="1"/>
    </xf>
    <xf numFmtId="0" fontId="0" fillId="0" borderId="0" xfId="0" applyAlignment="1"/>
    <xf numFmtId="0" fontId="0" fillId="0" borderId="14" xfId="0" applyBorder="1" applyAlignment="1">
      <alignment wrapText="1"/>
    </xf>
    <xf numFmtId="0" fontId="54" fillId="0" borderId="13" xfId="0" applyFont="1" applyBorder="1" applyAlignment="1">
      <alignment horizontal="center"/>
    </xf>
    <xf numFmtId="0" fontId="56" fillId="0" borderId="13" xfId="0" applyFont="1" applyBorder="1" applyAlignment="1">
      <alignment horizontal="center"/>
    </xf>
    <xf numFmtId="0" fontId="56" fillId="0" borderId="15" xfId="0" applyFont="1" applyBorder="1" applyAlignment="1">
      <alignment horizontal="center"/>
    </xf>
    <xf numFmtId="0" fontId="54" fillId="0" borderId="16" xfId="0" applyFont="1" applyBorder="1" applyAlignment="1">
      <alignment wrapText="1"/>
    </xf>
    <xf numFmtId="0" fontId="0" fillId="0" borderId="0" xfId="0" applyBorder="1"/>
    <xf numFmtId="0" fontId="55" fillId="0" borderId="0" xfId="0" applyFont="1" applyBorder="1"/>
    <xf numFmtId="0" fontId="55" fillId="0" borderId="17" xfId="0" applyFont="1" applyBorder="1"/>
    <xf numFmtId="0" fontId="0" fillId="0" borderId="16" xfId="0" applyBorder="1" applyAlignment="1">
      <alignment wrapText="1"/>
    </xf>
    <xf numFmtId="164" fontId="0" fillId="0" borderId="0" xfId="0" applyNumberFormat="1" applyBorder="1"/>
    <xf numFmtId="164" fontId="55" fillId="0" borderId="0" xfId="0" applyNumberFormat="1" applyFont="1" applyBorder="1"/>
    <xf numFmtId="164" fontId="55" fillId="0" borderId="17" xfId="0" applyNumberFormat="1" applyFont="1" applyBorder="1"/>
    <xf numFmtId="0" fontId="0" fillId="0" borderId="18" xfId="0" applyBorder="1" applyAlignment="1">
      <alignment wrapText="1"/>
    </xf>
    <xf numFmtId="164" fontId="0" fillId="0" borderId="11" xfId="0" applyNumberFormat="1" applyBorder="1"/>
    <xf numFmtId="164" fontId="55" fillId="0" borderId="11" xfId="0" applyNumberFormat="1" applyFont="1" applyBorder="1"/>
    <xf numFmtId="164" fontId="55" fillId="0" borderId="19" xfId="0" applyNumberFormat="1" applyFont="1" applyBorder="1"/>
    <xf numFmtId="3" fontId="0" fillId="0" borderId="0" xfId="0" applyNumberFormat="1"/>
    <xf numFmtId="3" fontId="55" fillId="0" borderId="0" xfId="0" applyNumberFormat="1" applyFont="1"/>
    <xf numFmtId="0" fontId="54" fillId="0" borderId="14" xfId="0" applyFont="1" applyBorder="1" applyAlignment="1">
      <alignment wrapText="1"/>
    </xf>
    <xf numFmtId="3" fontId="0" fillId="0" borderId="13" xfId="0" applyNumberFormat="1" applyBorder="1"/>
    <xf numFmtId="3" fontId="55" fillId="0" borderId="13" xfId="0" applyNumberFormat="1" applyFont="1" applyBorder="1"/>
    <xf numFmtId="3" fontId="55" fillId="0" borderId="15" xfId="0" applyNumberFormat="1" applyFont="1" applyBorder="1"/>
    <xf numFmtId="3" fontId="0" fillId="0" borderId="0" xfId="0" applyNumberFormat="1" applyBorder="1"/>
    <xf numFmtId="3" fontId="55" fillId="0" borderId="0" xfId="0" applyNumberFormat="1" applyFont="1" applyBorder="1"/>
    <xf numFmtId="3" fontId="55" fillId="0" borderId="17" xfId="0" applyNumberFormat="1" applyFont="1" applyBorder="1"/>
    <xf numFmtId="0" fontId="0" fillId="36" borderId="16" xfId="0" applyFill="1" applyBorder="1" applyAlignment="1">
      <alignment wrapText="1"/>
    </xf>
    <xf numFmtId="3" fontId="54" fillId="0" borderId="0" xfId="0" applyNumberFormat="1" applyFont="1" applyBorder="1"/>
    <xf numFmtId="3" fontId="56" fillId="0" borderId="0" xfId="0" applyNumberFormat="1" applyFont="1" applyBorder="1"/>
    <xf numFmtId="3" fontId="56" fillId="0" borderId="17" xfId="0" applyNumberFormat="1" applyFont="1" applyBorder="1"/>
    <xf numFmtId="0" fontId="54" fillId="0" borderId="0" xfId="0" applyFont="1"/>
    <xf numFmtId="3" fontId="0" fillId="36" borderId="0" xfId="0" applyNumberFormat="1" applyFill="1" applyBorder="1"/>
    <xf numFmtId="3" fontId="55" fillId="36" borderId="0" xfId="0" applyNumberFormat="1" applyFont="1" applyFill="1" applyBorder="1"/>
    <xf numFmtId="3" fontId="55" fillId="36" borderId="17" xfId="0" applyNumberFormat="1" applyFont="1" applyFill="1" applyBorder="1"/>
    <xf numFmtId="3" fontId="0" fillId="0" borderId="11" xfId="0" applyNumberFormat="1" applyBorder="1"/>
    <xf numFmtId="3" fontId="55" fillId="0" borderId="11" xfId="0" applyNumberFormat="1" applyFont="1" applyBorder="1"/>
    <xf numFmtId="3" fontId="55" fillId="0" borderId="19" xfId="0" applyNumberFormat="1" applyFont="1" applyBorder="1"/>
    <xf numFmtId="3" fontId="0" fillId="0" borderId="0" xfId="0" quotePrefix="1" applyNumberFormat="1" applyBorder="1" applyAlignment="1">
      <alignment horizontal="center"/>
    </xf>
    <xf numFmtId="3" fontId="55" fillId="0" borderId="0" xfId="0" quotePrefix="1" applyNumberFormat="1" applyFont="1" applyBorder="1" applyAlignment="1">
      <alignment horizontal="center"/>
    </xf>
    <xf numFmtId="3" fontId="55" fillId="0" borderId="17" xfId="0" quotePrefix="1" applyNumberFormat="1" applyFont="1" applyBorder="1" applyAlignment="1">
      <alignment horizontal="center"/>
    </xf>
    <xf numFmtId="1" fontId="0" fillId="0" borderId="0" xfId="868" applyNumberFormat="1" applyFont="1" applyBorder="1"/>
    <xf numFmtId="1" fontId="0" fillId="36" borderId="0" xfId="868" applyNumberFormat="1" applyFont="1" applyFill="1" applyBorder="1"/>
    <xf numFmtId="0" fontId="0" fillId="0" borderId="18" xfId="0" applyFill="1" applyBorder="1" applyAlignment="1">
      <alignment wrapText="1"/>
    </xf>
    <xf numFmtId="3" fontId="0" fillId="36" borderId="11" xfId="0" applyNumberFormat="1" applyFill="1" applyBorder="1"/>
    <xf numFmtId="3" fontId="55" fillId="36" borderId="11" xfId="0" applyNumberFormat="1" applyFont="1" applyFill="1" applyBorder="1"/>
    <xf numFmtId="3" fontId="55" fillId="36" borderId="19" xfId="0" applyNumberFormat="1" applyFont="1" applyFill="1" applyBorder="1"/>
    <xf numFmtId="0" fontId="0" fillId="33" borderId="0" xfId="0" applyFill="1"/>
    <xf numFmtId="0" fontId="0" fillId="0" borderId="0" xfId="0"/>
    <xf numFmtId="0" fontId="0" fillId="0" borderId="0" xfId="0"/>
    <xf numFmtId="3" fontId="3" fillId="0" borderId="0" xfId="0" applyNumberFormat="1" applyFont="1" applyFill="1" applyAlignment="1" applyProtection="1">
      <protection locked="0"/>
    </xf>
    <xf numFmtId="3" fontId="5" fillId="0" borderId="0" xfId="0" applyNumberFormat="1" applyFont="1" applyFill="1" applyAlignment="1"/>
    <xf numFmtId="3" fontId="3" fillId="0" borderId="0" xfId="0" applyNumberFormat="1" applyFont="1" applyFill="1" applyAlignment="1" applyProtection="1"/>
    <xf numFmtId="3" fontId="5" fillId="0" borderId="0" xfId="0" applyNumberFormat="1" applyFont="1" applyAlignment="1">
      <alignment horizontal="right"/>
    </xf>
    <xf numFmtId="3" fontId="3" fillId="0" borderId="0" xfId="0" applyNumberFormat="1" applyFont="1" applyAlignment="1" applyProtection="1">
      <protection locked="0"/>
    </xf>
    <xf numFmtId="3" fontId="5" fillId="0" borderId="0" xfId="0" applyNumberFormat="1" applyFont="1" applyAlignment="1"/>
    <xf numFmtId="3" fontId="5" fillId="0" borderId="0" xfId="0" applyNumberFormat="1" applyFont="1" applyFill="1" applyAlignment="1"/>
    <xf numFmtId="3" fontId="5" fillId="0" borderId="0" xfId="0" applyNumberFormat="1" applyFont="1" applyAlignment="1"/>
    <xf numFmtId="3" fontId="5" fillId="0" borderId="0" xfId="0" applyNumberFormat="1" applyFont="1" applyAlignment="1">
      <alignment horizontal="right"/>
    </xf>
    <xf numFmtId="1" fontId="20" fillId="0" borderId="0" xfId="0" applyNumberFormat="1" applyFont="1" applyAlignment="1"/>
    <xf numFmtId="3" fontId="3" fillId="0" borderId="0" xfId="0" applyNumberFormat="1" applyFont="1" applyFill="1" applyAlignment="1" applyProtection="1">
      <protection locked="0"/>
    </xf>
    <xf numFmtId="3" fontId="3" fillId="0" borderId="0" xfId="0" applyNumberFormat="1" applyFont="1" applyFill="1" applyAlignment="1" applyProtection="1"/>
    <xf numFmtId="3" fontId="3" fillId="0" borderId="0" xfId="0" applyNumberFormat="1" applyFont="1" applyAlignment="1" applyProtection="1">
      <protection locked="0"/>
    </xf>
    <xf numFmtId="0" fontId="0" fillId="0" borderId="0" xfId="0" applyAlignment="1">
      <alignment horizontal="center"/>
    </xf>
    <xf numFmtId="0" fontId="8" fillId="0" borderId="0" xfId="0" applyFont="1"/>
    <xf numFmtId="0" fontId="0" fillId="0" borderId="0" xfId="0"/>
    <xf numFmtId="0" fontId="9" fillId="0" borderId="0" xfId="0" applyFont="1"/>
    <xf numFmtId="0" fontId="7" fillId="34" borderId="10" xfId="0" applyFont="1" applyFill="1" applyBorder="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NumberFormat="1" applyFont="1" applyFill="1" applyAlignment="1" applyProtection="1"/>
    <xf numFmtId="0" fontId="20" fillId="0" borderId="0" xfId="0" applyFont="1" applyFill="1" applyAlignment="1"/>
    <xf numFmtId="0" fontId="18" fillId="0" borderId="0" xfId="6" applyFont="1" applyAlignment="1">
      <alignment horizontal="left" vertical="center"/>
    </xf>
    <xf numFmtId="0" fontId="19" fillId="0" borderId="0" xfId="7" applyFont="1" applyAlignment="1">
      <alignment horizontal="left"/>
    </xf>
    <xf numFmtId="0" fontId="5" fillId="0" borderId="0" xfId="7" applyFont="1" applyAlignment="1">
      <alignment horizontal="left"/>
    </xf>
    <xf numFmtId="166" fontId="19" fillId="0" borderId="0" xfId="0" applyNumberFormat="1" applyFont="1" applyBorder="1" applyAlignment="1">
      <alignment horizontal="left"/>
    </xf>
    <xf numFmtId="0" fontId="23" fillId="0" borderId="0" xfId="0" applyFont="1" applyAlignment="1">
      <alignment horizontal="left"/>
    </xf>
    <xf numFmtId="166" fontId="5" fillId="0" borderId="11" xfId="0" applyNumberFormat="1" applyFont="1" applyBorder="1" applyAlignment="1">
      <alignment horizontal="left"/>
    </xf>
    <xf numFmtId="166" fontId="20" fillId="0" borderId="11" xfId="0" applyNumberFormat="1" applyFont="1" applyBorder="1" applyAlignment="1">
      <alignment horizontal="center"/>
    </xf>
    <xf numFmtId="0" fontId="20" fillId="0" borderId="11" xfId="0" applyFont="1" applyBorder="1" applyAlignment="1">
      <alignment horizontal="center"/>
    </xf>
    <xf numFmtId="0" fontId="18" fillId="0" borderId="0" xfId="6" applyFont="1" applyAlignment="1">
      <alignment horizontal="left"/>
    </xf>
    <xf numFmtId="0" fontId="5" fillId="0" borderId="0" xfId="0" applyFont="1" applyBorder="1" applyAlignment="1">
      <alignment horizontal="left"/>
    </xf>
    <xf numFmtId="166" fontId="5" fillId="0" borderId="0" xfId="0" applyNumberFormat="1" applyFont="1" applyBorder="1" applyAlignment="1">
      <alignment horizontal="left" wrapText="1"/>
    </xf>
    <xf numFmtId="2" fontId="5" fillId="0" borderId="0" xfId="0" applyNumberFormat="1" applyFont="1" applyBorder="1" applyAlignment="1">
      <alignment horizontal="left"/>
    </xf>
    <xf numFmtId="2" fontId="20" fillId="0" borderId="0" xfId="0" applyNumberFormat="1" applyFont="1" applyAlignment="1">
      <alignment horizontal="left"/>
    </xf>
    <xf numFmtId="166" fontId="5" fillId="0" borderId="0" xfId="0" applyNumberFormat="1" applyFont="1" applyBorder="1" applyAlignment="1">
      <alignment horizontal="left"/>
    </xf>
    <xf numFmtId="0" fontId="20" fillId="0" borderId="0" xfId="0" applyFont="1" applyAlignment="1">
      <alignment horizontal="left"/>
    </xf>
    <xf numFmtId="0" fontId="18" fillId="0" borderId="0" xfId="6" applyFont="1" applyFill="1" applyAlignment="1">
      <alignment horizontal="left" vertical="center"/>
    </xf>
    <xf numFmtId="0" fontId="19" fillId="0" borderId="0" xfId="0" applyFont="1" applyAlignment="1">
      <alignment horizontal="left"/>
    </xf>
    <xf numFmtId="0" fontId="20" fillId="0" borderId="11" xfId="0" applyFont="1" applyFill="1" applyBorder="1" applyAlignment="1">
      <alignment horizontal="center"/>
    </xf>
    <xf numFmtId="0" fontId="23" fillId="0" borderId="11" xfId="0" applyFont="1" applyBorder="1" applyAlignment="1"/>
    <xf numFmtId="0" fontId="0" fillId="0" borderId="11" xfId="0" applyBorder="1" applyAlignment="1"/>
    <xf numFmtId="0" fontId="20" fillId="0" borderId="13" xfId="0" applyFont="1" applyBorder="1" applyAlignment="1">
      <alignment horizontal="center"/>
    </xf>
  </cellXfs>
  <cellStyles count="885">
    <cellStyle name="20% - Accent1 2" xfId="12" xr:uid="{00000000-0005-0000-0000-000000000000}"/>
    <cellStyle name="20% - Accent2 2" xfId="13" xr:uid="{00000000-0005-0000-0000-000001000000}"/>
    <cellStyle name="20% - Accent3 2" xfId="14" xr:uid="{00000000-0005-0000-0000-000002000000}"/>
    <cellStyle name="20% - Accent4 2" xfId="15" xr:uid="{00000000-0005-0000-0000-000003000000}"/>
    <cellStyle name="20% - Accent5 2" xfId="16" xr:uid="{00000000-0005-0000-0000-000004000000}"/>
    <cellStyle name="20% - Accent6" xfId="3" builtinId="50"/>
    <cellStyle name="20% - Accent6 2" xfId="17" xr:uid="{00000000-0005-0000-0000-000005000000}"/>
    <cellStyle name="40% - Accent1 2" xfId="18" xr:uid="{00000000-0005-0000-0000-000006000000}"/>
    <cellStyle name="40% - Accent2 2" xfId="19" xr:uid="{00000000-0005-0000-0000-000007000000}"/>
    <cellStyle name="40% - Accent3 2" xfId="20" xr:uid="{00000000-0005-0000-0000-000008000000}"/>
    <cellStyle name="40% - Accent4 2" xfId="21" xr:uid="{00000000-0005-0000-0000-000009000000}"/>
    <cellStyle name="40% - Accent5 2" xfId="22" xr:uid="{00000000-0005-0000-0000-00000A000000}"/>
    <cellStyle name="40% - Accent6 2" xfId="23" xr:uid="{00000000-0005-0000-0000-00000B000000}"/>
    <cellStyle name="60% - Accent1 2" xfId="24" xr:uid="{00000000-0005-0000-0000-00000C000000}"/>
    <cellStyle name="60% - Accent2 2" xfId="25" xr:uid="{00000000-0005-0000-0000-00000D000000}"/>
    <cellStyle name="60% - Accent3 2" xfId="26" xr:uid="{00000000-0005-0000-0000-00000E000000}"/>
    <cellStyle name="60% - Accent4 2" xfId="27" xr:uid="{00000000-0005-0000-0000-00000F000000}"/>
    <cellStyle name="60% - Accent5 2" xfId="28" xr:uid="{00000000-0005-0000-0000-000010000000}"/>
    <cellStyle name="60% - Accent6 2" xfId="29" xr:uid="{00000000-0005-0000-0000-000011000000}"/>
    <cellStyle name="Accent1 2" xfId="30" xr:uid="{00000000-0005-0000-0000-000012000000}"/>
    <cellStyle name="Accent2 2" xfId="31" xr:uid="{00000000-0005-0000-0000-000013000000}"/>
    <cellStyle name="Accent3 2" xfId="32" xr:uid="{00000000-0005-0000-0000-000014000000}"/>
    <cellStyle name="Accent4 2" xfId="33" xr:uid="{00000000-0005-0000-0000-000015000000}"/>
    <cellStyle name="Accent5 2" xfId="34" xr:uid="{00000000-0005-0000-0000-000016000000}"/>
    <cellStyle name="Accent6 2" xfId="35" xr:uid="{00000000-0005-0000-0000-000017000000}"/>
    <cellStyle name="Bad 2" xfId="36" xr:uid="{00000000-0005-0000-0000-000018000000}"/>
    <cellStyle name="Calculation 2" xfId="37" xr:uid="{00000000-0005-0000-0000-000019000000}"/>
    <cellStyle name="Check Cell 2" xfId="38" xr:uid="{00000000-0005-0000-0000-00001A000000}"/>
    <cellStyle name="Comma" xfId="868" builtinId="3"/>
    <cellStyle name="Comma 2" xfId="39" xr:uid="{00000000-0005-0000-0000-00001B000000}"/>
    <cellStyle name="Comma 2 2" xfId="40" xr:uid="{00000000-0005-0000-0000-00001C000000}"/>
    <cellStyle name="Comma 2 3" xfId="41" xr:uid="{00000000-0005-0000-0000-00001D000000}"/>
    <cellStyle name="Comma 2 4" xfId="42" xr:uid="{00000000-0005-0000-0000-00001E000000}"/>
    <cellStyle name="Comma 2 5" xfId="43" xr:uid="{00000000-0005-0000-0000-00001F000000}"/>
    <cellStyle name="Comma 2 6" xfId="44" xr:uid="{00000000-0005-0000-0000-000020000000}"/>
    <cellStyle name="Comma 2 7" xfId="882" xr:uid="{00000000-0005-0000-0000-000022000000}"/>
    <cellStyle name="Comma 3" xfId="45" xr:uid="{00000000-0005-0000-0000-000021000000}"/>
    <cellStyle name="Comma 4" xfId="46" xr:uid="{00000000-0005-0000-0000-000022000000}"/>
    <cellStyle name="Comma 5" xfId="509" xr:uid="{00000000-0005-0000-0000-000023000000}"/>
    <cellStyle name="Comma 6" xfId="866" xr:uid="{00000000-0005-0000-0000-000024000000}"/>
    <cellStyle name="Comma 9" xfId="47" xr:uid="{00000000-0005-0000-0000-000025000000}"/>
    <cellStyle name="Comma0" xfId="48" xr:uid="{00000000-0005-0000-0000-000026000000}"/>
    <cellStyle name="Currency 2" xfId="49" xr:uid="{00000000-0005-0000-0000-000027000000}"/>
    <cellStyle name="Currency 3" xfId="50" xr:uid="{00000000-0005-0000-0000-000028000000}"/>
    <cellStyle name="Currency 4" xfId="875" xr:uid="{00000000-0005-0000-0000-000028000000}"/>
    <cellStyle name="Currency0" xfId="51" xr:uid="{00000000-0005-0000-0000-000029000000}"/>
    <cellStyle name="Explanatory Text 2" xfId="52" xr:uid="{00000000-0005-0000-0000-00002A000000}"/>
    <cellStyle name="Good 2" xfId="53" xr:uid="{00000000-0005-0000-0000-00002B000000}"/>
    <cellStyle name="Heading 1 2" xfId="54" xr:uid="{00000000-0005-0000-0000-00002C000000}"/>
    <cellStyle name="Heading 2 2" xfId="55" xr:uid="{00000000-0005-0000-0000-00002D000000}"/>
    <cellStyle name="Heading 3 2" xfId="56" xr:uid="{00000000-0005-0000-0000-00002E000000}"/>
    <cellStyle name="Heading 4 2" xfId="57" xr:uid="{00000000-0005-0000-0000-00002F000000}"/>
    <cellStyle name="Hyperlink" xfId="6" builtinId="8"/>
    <cellStyle name="Hyperlink 2" xfId="58" xr:uid="{00000000-0005-0000-0000-000031000000}"/>
    <cellStyle name="Hyperlink 2 2" xfId="877" xr:uid="{00000000-0005-0000-0000-000031000000}"/>
    <cellStyle name="Hyperlink 2 3" xfId="881" xr:uid="{00000000-0005-0000-0000-000003000000}"/>
    <cellStyle name="Hyperlink 3" xfId="59" xr:uid="{00000000-0005-0000-0000-000032000000}"/>
    <cellStyle name="Hyperlink 4" xfId="60" xr:uid="{00000000-0005-0000-0000-000033000000}"/>
    <cellStyle name="Hyperlink 5" xfId="61" xr:uid="{00000000-0005-0000-0000-000034000000}"/>
    <cellStyle name="Hyperlink 5 2" xfId="870" xr:uid="{00000000-0005-0000-0000-000034000000}"/>
    <cellStyle name="Hyperlink 6" xfId="62" xr:uid="{00000000-0005-0000-0000-000035000000}"/>
    <cellStyle name="Hyperlink 6 2" xfId="876" xr:uid="{00000000-0005-0000-0000-000035000000}"/>
    <cellStyle name="Hyperlink 7" xfId="9" xr:uid="{94ED45A5-D6BE-4904-B3B7-0C4ADEBD7AD8}"/>
    <cellStyle name="Hyperlink 8" xfId="869" xr:uid="{00000000-0005-0000-0000-000091030000}"/>
    <cellStyle name="Input" xfId="2" builtinId="20"/>
    <cellStyle name="Input 2" xfId="63" xr:uid="{00000000-0005-0000-0000-000036000000}"/>
    <cellStyle name="Linked Cell 2" xfId="64" xr:uid="{00000000-0005-0000-0000-000037000000}"/>
    <cellStyle name="Neutral 2" xfId="65" xr:uid="{00000000-0005-0000-0000-000038000000}"/>
    <cellStyle name="Normal" xfId="0" builtinId="0"/>
    <cellStyle name="Normal 10" xfId="66" xr:uid="{00000000-0005-0000-0000-00003A000000}"/>
    <cellStyle name="Normal 10 2" xfId="67" xr:uid="{00000000-0005-0000-0000-00003B000000}"/>
    <cellStyle name="Normal 10 2 2" xfId="690" xr:uid="{00000000-0005-0000-0000-00003C000000}"/>
    <cellStyle name="Normal 10 3" xfId="514" xr:uid="{00000000-0005-0000-0000-00003D000000}"/>
    <cellStyle name="Normal 11" xfId="68" xr:uid="{00000000-0005-0000-0000-00003E000000}"/>
    <cellStyle name="Normal 11 2" xfId="69" xr:uid="{00000000-0005-0000-0000-00003F000000}"/>
    <cellStyle name="Normal 11 2 2" xfId="677" xr:uid="{00000000-0005-0000-0000-000040000000}"/>
    <cellStyle name="Normal 11 3" xfId="70" xr:uid="{00000000-0005-0000-0000-000041000000}"/>
    <cellStyle name="Normal 11 3 2" xfId="678" xr:uid="{00000000-0005-0000-0000-000042000000}"/>
    <cellStyle name="Normal 11 4" xfId="71" xr:uid="{00000000-0005-0000-0000-000043000000}"/>
    <cellStyle name="Normal 11 4 2" xfId="679" xr:uid="{00000000-0005-0000-0000-000044000000}"/>
    <cellStyle name="Normal 12" xfId="72" xr:uid="{00000000-0005-0000-0000-000045000000}"/>
    <cellStyle name="Normal 12 2" xfId="73" xr:uid="{00000000-0005-0000-0000-000046000000}"/>
    <cellStyle name="Normal 12 2 2" xfId="680" xr:uid="{00000000-0005-0000-0000-000047000000}"/>
    <cellStyle name="Normal 12 3" xfId="74" xr:uid="{00000000-0005-0000-0000-000048000000}"/>
    <cellStyle name="Normal 12 3 2" xfId="681" xr:uid="{00000000-0005-0000-0000-000049000000}"/>
    <cellStyle name="Normal 12 4" xfId="75" xr:uid="{00000000-0005-0000-0000-00004A000000}"/>
    <cellStyle name="Normal 12 4 2" xfId="682" xr:uid="{00000000-0005-0000-0000-00004B000000}"/>
    <cellStyle name="Normal 13" xfId="76" xr:uid="{00000000-0005-0000-0000-00004C000000}"/>
    <cellStyle name="Normal 13 2" xfId="77" xr:uid="{00000000-0005-0000-0000-00004D000000}"/>
    <cellStyle name="Normal 13 2 2" xfId="683" xr:uid="{00000000-0005-0000-0000-00004E000000}"/>
    <cellStyle name="Normal 13 3" xfId="78" xr:uid="{00000000-0005-0000-0000-00004F000000}"/>
    <cellStyle name="Normal 13 3 2" xfId="684" xr:uid="{00000000-0005-0000-0000-000050000000}"/>
    <cellStyle name="Normal 13 4" xfId="79" xr:uid="{00000000-0005-0000-0000-000051000000}"/>
    <cellStyle name="Normal 13 4 2" xfId="685" xr:uid="{00000000-0005-0000-0000-000052000000}"/>
    <cellStyle name="Normal 14" xfId="80" xr:uid="{00000000-0005-0000-0000-000053000000}"/>
    <cellStyle name="Normal 14 2" xfId="81" xr:uid="{00000000-0005-0000-0000-000054000000}"/>
    <cellStyle name="Normal 15" xfId="82" xr:uid="{00000000-0005-0000-0000-000055000000}"/>
    <cellStyle name="Normal 16" xfId="83" xr:uid="{00000000-0005-0000-0000-000056000000}"/>
    <cellStyle name="Normal 17" xfId="84" xr:uid="{00000000-0005-0000-0000-000057000000}"/>
    <cellStyle name="Normal 18" xfId="85" xr:uid="{00000000-0005-0000-0000-000058000000}"/>
    <cellStyle name="Normal 18 2" xfId="878" xr:uid="{00000000-0005-0000-0000-00004E000000}"/>
    <cellStyle name="Normal 19" xfId="10" xr:uid="{00000000-0005-0000-0000-000059000000}"/>
    <cellStyle name="Normal 19 2" xfId="867" xr:uid="{00000000-0005-0000-0000-00005A000000}"/>
    <cellStyle name="Normal 19 2 2" xfId="879" xr:uid="{00000000-0005-0000-0000-000050000000}"/>
    <cellStyle name="Normal 19 3" xfId="872" xr:uid="{00000000-0005-0000-0000-00004F000000}"/>
    <cellStyle name="Normal 2" xfId="5" xr:uid="{00000000-0005-0000-0000-000030000000}"/>
    <cellStyle name="Normal 2 10" xfId="87" xr:uid="{00000000-0005-0000-0000-00005C000000}"/>
    <cellStyle name="Normal 2 10 2" xfId="88" xr:uid="{00000000-0005-0000-0000-00005D000000}"/>
    <cellStyle name="Normal 2 10 2 2" xfId="691" xr:uid="{00000000-0005-0000-0000-00005E000000}"/>
    <cellStyle name="Normal 2 10 3" xfId="515" xr:uid="{00000000-0005-0000-0000-00005F000000}"/>
    <cellStyle name="Normal 2 11" xfId="89" xr:uid="{00000000-0005-0000-0000-000060000000}"/>
    <cellStyle name="Normal 2 11 2" xfId="90" xr:uid="{00000000-0005-0000-0000-000061000000}"/>
    <cellStyle name="Normal 2 11 2 2" xfId="692" xr:uid="{00000000-0005-0000-0000-000062000000}"/>
    <cellStyle name="Normal 2 11 3" xfId="516" xr:uid="{00000000-0005-0000-0000-000063000000}"/>
    <cellStyle name="Normal 2 12" xfId="91" xr:uid="{00000000-0005-0000-0000-000064000000}"/>
    <cellStyle name="Normal 2 13" xfId="92" xr:uid="{00000000-0005-0000-0000-000065000000}"/>
    <cellStyle name="Normal 2 14" xfId="93" xr:uid="{00000000-0005-0000-0000-000066000000}"/>
    <cellStyle name="Normal 2 15" xfId="94" xr:uid="{00000000-0005-0000-0000-000067000000}"/>
    <cellStyle name="Normal 2 16" xfId="95" xr:uid="{00000000-0005-0000-0000-000068000000}"/>
    <cellStyle name="Normal 2 17" xfId="96" xr:uid="{00000000-0005-0000-0000-000069000000}"/>
    <cellStyle name="Normal 2 18" xfId="97" xr:uid="{00000000-0005-0000-0000-00006A000000}"/>
    <cellStyle name="Normal 2 19" xfId="98" xr:uid="{00000000-0005-0000-0000-00006B000000}"/>
    <cellStyle name="Normal 2 2" xfId="8" xr:uid="{946389FB-C75E-4608-AF8C-7C62135237AC}"/>
    <cellStyle name="Normal 2 2 10" xfId="99" xr:uid="{00000000-0005-0000-0000-00006D000000}"/>
    <cellStyle name="Normal 2 2 10 2" xfId="693" xr:uid="{00000000-0005-0000-0000-00006E000000}"/>
    <cellStyle name="Normal 2 2 2" xfId="100" xr:uid="{00000000-0005-0000-0000-00006F000000}"/>
    <cellStyle name="Normal 2 2 2 2" xfId="101" xr:uid="{00000000-0005-0000-0000-000070000000}"/>
    <cellStyle name="Normal 2 2 2 2 2" xfId="102" xr:uid="{00000000-0005-0000-0000-000071000000}"/>
    <cellStyle name="Normal 2 2 2 2 2 2" xfId="694" xr:uid="{00000000-0005-0000-0000-000072000000}"/>
    <cellStyle name="Normal 2 2 2 2 3" xfId="518" xr:uid="{00000000-0005-0000-0000-000073000000}"/>
    <cellStyle name="Normal 2 2 2 3" xfId="103" xr:uid="{00000000-0005-0000-0000-000074000000}"/>
    <cellStyle name="Normal 2 2 2 3 2" xfId="104" xr:uid="{00000000-0005-0000-0000-000075000000}"/>
    <cellStyle name="Normal 2 2 2 3 2 2" xfId="695" xr:uid="{00000000-0005-0000-0000-000076000000}"/>
    <cellStyle name="Normal 2 2 2 3 3" xfId="519" xr:uid="{00000000-0005-0000-0000-000077000000}"/>
    <cellStyle name="Normal 2 2 2 4" xfId="105" xr:uid="{00000000-0005-0000-0000-000078000000}"/>
    <cellStyle name="Normal 2 2 2 4 2" xfId="696" xr:uid="{00000000-0005-0000-0000-000079000000}"/>
    <cellStyle name="Normal 2 2 2 5" xfId="517" xr:uid="{00000000-0005-0000-0000-00007A000000}"/>
    <cellStyle name="Normal 2 2 3" xfId="106" xr:uid="{00000000-0005-0000-0000-00007B000000}"/>
    <cellStyle name="Normal 2 2 3 2" xfId="107" xr:uid="{00000000-0005-0000-0000-00007C000000}"/>
    <cellStyle name="Normal 2 2 3 2 2" xfId="108" xr:uid="{00000000-0005-0000-0000-00007D000000}"/>
    <cellStyle name="Normal 2 2 3 2 2 2" xfId="697" xr:uid="{00000000-0005-0000-0000-00007E000000}"/>
    <cellStyle name="Normal 2 2 3 2 3" xfId="521" xr:uid="{00000000-0005-0000-0000-00007F000000}"/>
    <cellStyle name="Normal 2 2 3 3" xfId="109" xr:uid="{00000000-0005-0000-0000-000080000000}"/>
    <cellStyle name="Normal 2 2 3 3 2" xfId="698" xr:uid="{00000000-0005-0000-0000-000081000000}"/>
    <cellStyle name="Normal 2 2 3 4" xfId="520" xr:uid="{00000000-0005-0000-0000-000082000000}"/>
    <cellStyle name="Normal 2 2 4" xfId="110" xr:uid="{00000000-0005-0000-0000-000083000000}"/>
    <cellStyle name="Normal 2 2 4 2" xfId="111" xr:uid="{00000000-0005-0000-0000-000084000000}"/>
    <cellStyle name="Normal 2 2 4 2 2" xfId="112" xr:uid="{00000000-0005-0000-0000-000085000000}"/>
    <cellStyle name="Normal 2 2 4 2 2 2" xfId="699" xr:uid="{00000000-0005-0000-0000-000086000000}"/>
    <cellStyle name="Normal 2 2 4 2 3" xfId="523" xr:uid="{00000000-0005-0000-0000-000087000000}"/>
    <cellStyle name="Normal 2 2 4 3" xfId="113" xr:uid="{00000000-0005-0000-0000-000088000000}"/>
    <cellStyle name="Normal 2 2 4 3 2" xfId="700" xr:uid="{00000000-0005-0000-0000-000089000000}"/>
    <cellStyle name="Normal 2 2 4 4" xfId="522" xr:uid="{00000000-0005-0000-0000-00008A000000}"/>
    <cellStyle name="Normal 2 2 5" xfId="114" xr:uid="{00000000-0005-0000-0000-00008B000000}"/>
    <cellStyle name="Normal 2 2 5 2" xfId="115" xr:uid="{00000000-0005-0000-0000-00008C000000}"/>
    <cellStyle name="Normal 2 2 5 2 2" xfId="116" xr:uid="{00000000-0005-0000-0000-00008D000000}"/>
    <cellStyle name="Normal 2 2 5 2 2 2" xfId="701" xr:uid="{00000000-0005-0000-0000-00008E000000}"/>
    <cellStyle name="Normal 2 2 5 2 3" xfId="525" xr:uid="{00000000-0005-0000-0000-00008F000000}"/>
    <cellStyle name="Normal 2 2 5 3" xfId="117" xr:uid="{00000000-0005-0000-0000-000090000000}"/>
    <cellStyle name="Normal 2 2 5 3 2" xfId="702" xr:uid="{00000000-0005-0000-0000-000091000000}"/>
    <cellStyle name="Normal 2 2 5 4" xfId="524" xr:uid="{00000000-0005-0000-0000-000092000000}"/>
    <cellStyle name="Normal 2 2 6" xfId="118" xr:uid="{00000000-0005-0000-0000-000093000000}"/>
    <cellStyle name="Normal 2 2 6 2" xfId="119" xr:uid="{00000000-0005-0000-0000-000094000000}"/>
    <cellStyle name="Normal 2 2 6 2 2" xfId="703" xr:uid="{00000000-0005-0000-0000-000095000000}"/>
    <cellStyle name="Normal 2 2 6 3" xfId="526" xr:uid="{00000000-0005-0000-0000-000096000000}"/>
    <cellStyle name="Normal 2 2 7" xfId="120" xr:uid="{00000000-0005-0000-0000-000097000000}"/>
    <cellStyle name="Normal 2 2 7 2" xfId="121" xr:uid="{00000000-0005-0000-0000-000098000000}"/>
    <cellStyle name="Normal 2 2 7 2 2" xfId="704" xr:uid="{00000000-0005-0000-0000-000099000000}"/>
    <cellStyle name="Normal 2 2 7 3" xfId="527" xr:uid="{00000000-0005-0000-0000-00009A000000}"/>
    <cellStyle name="Normal 2 2 8" xfId="122" xr:uid="{00000000-0005-0000-0000-00009B000000}"/>
    <cellStyle name="Normal 2 2 8 2" xfId="123" xr:uid="{00000000-0005-0000-0000-00009C000000}"/>
    <cellStyle name="Normal 2 2 8 2 2" xfId="705" xr:uid="{00000000-0005-0000-0000-00009D000000}"/>
    <cellStyle name="Normal 2 2 8 3" xfId="528" xr:uid="{00000000-0005-0000-0000-00009E000000}"/>
    <cellStyle name="Normal 2 2 9" xfId="124" xr:uid="{00000000-0005-0000-0000-00009F000000}"/>
    <cellStyle name="Normal 2 20" xfId="125" xr:uid="{00000000-0005-0000-0000-0000A0000000}"/>
    <cellStyle name="Normal 2 21" xfId="126" xr:uid="{00000000-0005-0000-0000-0000A1000000}"/>
    <cellStyle name="Normal 2 22" xfId="127" xr:uid="{00000000-0005-0000-0000-0000A2000000}"/>
    <cellStyle name="Normal 2 23" xfId="128" xr:uid="{00000000-0005-0000-0000-0000A3000000}"/>
    <cellStyle name="Normal 2 24" xfId="129" xr:uid="{00000000-0005-0000-0000-0000A4000000}"/>
    <cellStyle name="Normal 2 25" xfId="130" xr:uid="{00000000-0005-0000-0000-0000A5000000}"/>
    <cellStyle name="Normal 2 26" xfId="86" xr:uid="{00000000-0005-0000-0000-0000A6000000}"/>
    <cellStyle name="Normal 2 3" xfId="4" xr:uid="{910E7365-CE37-49F1-9AAC-40E3B0ADED23}"/>
    <cellStyle name="Normal 2 3 2" xfId="131" xr:uid="{00000000-0005-0000-0000-0000A8000000}"/>
    <cellStyle name="Normal 2 3 2 2" xfId="132" xr:uid="{00000000-0005-0000-0000-0000A9000000}"/>
    <cellStyle name="Normal 2 3 2 2 2" xfId="133" xr:uid="{00000000-0005-0000-0000-0000AA000000}"/>
    <cellStyle name="Normal 2 3 2 2 2 2" xfId="706" xr:uid="{00000000-0005-0000-0000-0000AB000000}"/>
    <cellStyle name="Normal 2 3 2 2 3" xfId="529" xr:uid="{00000000-0005-0000-0000-0000AC000000}"/>
    <cellStyle name="Normal 2 3 2 3" xfId="134" xr:uid="{00000000-0005-0000-0000-0000AD000000}"/>
    <cellStyle name="Normal 2 3 2 3 2" xfId="135" xr:uid="{00000000-0005-0000-0000-0000AE000000}"/>
    <cellStyle name="Normal 2 3 2 3 2 2" xfId="707" xr:uid="{00000000-0005-0000-0000-0000AF000000}"/>
    <cellStyle name="Normal 2 3 2 3 3" xfId="530" xr:uid="{00000000-0005-0000-0000-0000B0000000}"/>
    <cellStyle name="Normal 2 3 2 4" xfId="136" xr:uid="{00000000-0005-0000-0000-0000B1000000}"/>
    <cellStyle name="Normal 2 3 3" xfId="137" xr:uid="{00000000-0005-0000-0000-0000B2000000}"/>
    <cellStyle name="Normal 2 3 4" xfId="138" xr:uid="{00000000-0005-0000-0000-0000B3000000}"/>
    <cellStyle name="Normal 2 3 4 2" xfId="139" xr:uid="{00000000-0005-0000-0000-0000B4000000}"/>
    <cellStyle name="Normal 2 3 4 2 2" xfId="708" xr:uid="{00000000-0005-0000-0000-0000B5000000}"/>
    <cellStyle name="Normal 2 3 4 3" xfId="531" xr:uid="{00000000-0005-0000-0000-0000B6000000}"/>
    <cellStyle name="Normal 2 3 5" xfId="140" xr:uid="{00000000-0005-0000-0000-0000B7000000}"/>
    <cellStyle name="Normal 2 3 5 2" xfId="141" xr:uid="{00000000-0005-0000-0000-0000B8000000}"/>
    <cellStyle name="Normal 2 3 5 2 2" xfId="709" xr:uid="{00000000-0005-0000-0000-0000B9000000}"/>
    <cellStyle name="Normal 2 3 5 3" xfId="532" xr:uid="{00000000-0005-0000-0000-0000BA000000}"/>
    <cellStyle name="Normal 2 3 6" xfId="142" xr:uid="{00000000-0005-0000-0000-0000BB000000}"/>
    <cellStyle name="Normal 2 3 6 2" xfId="710" xr:uid="{00000000-0005-0000-0000-0000BC000000}"/>
    <cellStyle name="Normal 2 4" xfId="143" xr:uid="{00000000-0005-0000-0000-0000BD000000}"/>
    <cellStyle name="Normal 2 4 2" xfId="144" xr:uid="{00000000-0005-0000-0000-0000BE000000}"/>
    <cellStyle name="Normal 2 4 2 2" xfId="145" xr:uid="{00000000-0005-0000-0000-0000BF000000}"/>
    <cellStyle name="Normal 2 4 2 2 2" xfId="711" xr:uid="{00000000-0005-0000-0000-0000C0000000}"/>
    <cellStyle name="Normal 2 4 2 3" xfId="533" xr:uid="{00000000-0005-0000-0000-0000C1000000}"/>
    <cellStyle name="Normal 2 5" xfId="146" xr:uid="{00000000-0005-0000-0000-0000C2000000}"/>
    <cellStyle name="Normal 2 5 2" xfId="147" xr:uid="{00000000-0005-0000-0000-0000C3000000}"/>
    <cellStyle name="Normal 2 5 2 2" xfId="148" xr:uid="{00000000-0005-0000-0000-0000C4000000}"/>
    <cellStyle name="Normal 2 5 2 2 2" xfId="712" xr:uid="{00000000-0005-0000-0000-0000C5000000}"/>
    <cellStyle name="Normal 2 5 2 3" xfId="535" xr:uid="{00000000-0005-0000-0000-0000C6000000}"/>
    <cellStyle name="Normal 2 5 3" xfId="149" xr:uid="{00000000-0005-0000-0000-0000C7000000}"/>
    <cellStyle name="Normal 2 5 3 2" xfId="713" xr:uid="{00000000-0005-0000-0000-0000C8000000}"/>
    <cellStyle name="Normal 2 5 4" xfId="534" xr:uid="{00000000-0005-0000-0000-0000C9000000}"/>
    <cellStyle name="Normal 2 6" xfId="150" xr:uid="{00000000-0005-0000-0000-0000CA000000}"/>
    <cellStyle name="Normal 2 6 2" xfId="151" xr:uid="{00000000-0005-0000-0000-0000CB000000}"/>
    <cellStyle name="Normal 2 6 2 2" xfId="152" xr:uid="{00000000-0005-0000-0000-0000CC000000}"/>
    <cellStyle name="Normal 2 6 2 2 2" xfId="714" xr:uid="{00000000-0005-0000-0000-0000CD000000}"/>
    <cellStyle name="Normal 2 6 2 3" xfId="537" xr:uid="{00000000-0005-0000-0000-0000CE000000}"/>
    <cellStyle name="Normal 2 6 3" xfId="153" xr:uid="{00000000-0005-0000-0000-0000CF000000}"/>
    <cellStyle name="Normal 2 6 3 2" xfId="715" xr:uid="{00000000-0005-0000-0000-0000D0000000}"/>
    <cellStyle name="Normal 2 6 4" xfId="536" xr:uid="{00000000-0005-0000-0000-0000D1000000}"/>
    <cellStyle name="Normal 2 7" xfId="154" xr:uid="{00000000-0005-0000-0000-0000D2000000}"/>
    <cellStyle name="Normal 2 7 2" xfId="155" xr:uid="{00000000-0005-0000-0000-0000D3000000}"/>
    <cellStyle name="Normal 2 7 2 2" xfId="156" xr:uid="{00000000-0005-0000-0000-0000D4000000}"/>
    <cellStyle name="Normal 2 7 2 2 2" xfId="716" xr:uid="{00000000-0005-0000-0000-0000D5000000}"/>
    <cellStyle name="Normal 2 7 2 3" xfId="539" xr:uid="{00000000-0005-0000-0000-0000D6000000}"/>
    <cellStyle name="Normal 2 7 3" xfId="157" xr:uid="{00000000-0005-0000-0000-0000D7000000}"/>
    <cellStyle name="Normal 2 7 3 2" xfId="717" xr:uid="{00000000-0005-0000-0000-0000D8000000}"/>
    <cellStyle name="Normal 2 7 4" xfId="538" xr:uid="{00000000-0005-0000-0000-0000D9000000}"/>
    <cellStyle name="Normal 2 8" xfId="158" xr:uid="{00000000-0005-0000-0000-0000DA000000}"/>
    <cellStyle name="Normal 2 8 2" xfId="159" xr:uid="{00000000-0005-0000-0000-0000DB000000}"/>
    <cellStyle name="Normal 2 8 2 2" xfId="160" xr:uid="{00000000-0005-0000-0000-0000DC000000}"/>
    <cellStyle name="Normal 2 8 2 2 2" xfId="718" xr:uid="{00000000-0005-0000-0000-0000DD000000}"/>
    <cellStyle name="Normal 2 8 2 3" xfId="541" xr:uid="{00000000-0005-0000-0000-0000DE000000}"/>
    <cellStyle name="Normal 2 8 3" xfId="161" xr:uid="{00000000-0005-0000-0000-0000DF000000}"/>
    <cellStyle name="Normal 2 8 3 2" xfId="719" xr:uid="{00000000-0005-0000-0000-0000E0000000}"/>
    <cellStyle name="Normal 2 8 4" xfId="540" xr:uid="{00000000-0005-0000-0000-0000E1000000}"/>
    <cellStyle name="Normal 2 9" xfId="162" xr:uid="{00000000-0005-0000-0000-0000E2000000}"/>
    <cellStyle name="Normal 2 9 2" xfId="163" xr:uid="{00000000-0005-0000-0000-0000E3000000}"/>
    <cellStyle name="Normal 2 9 2 2" xfId="720" xr:uid="{00000000-0005-0000-0000-0000E4000000}"/>
    <cellStyle name="Normal 2 9 3" xfId="542" xr:uid="{00000000-0005-0000-0000-0000E5000000}"/>
    <cellStyle name="Normal 20" xfId="508" xr:uid="{00000000-0005-0000-0000-0000E6000000}"/>
    <cellStyle name="Normal 20 2" xfId="873" xr:uid="{00000000-0005-0000-0000-000080000000}"/>
    <cellStyle name="Normal 21" xfId="511" xr:uid="{00000000-0005-0000-0000-0000E7000000}"/>
    <cellStyle name="Normal 3" xfId="11" xr:uid="{00000000-0005-0000-0000-0000E8000000}"/>
    <cellStyle name="Normal 3 10" xfId="164" xr:uid="{00000000-0005-0000-0000-0000E9000000}"/>
    <cellStyle name="Normal 3 11" xfId="165" xr:uid="{00000000-0005-0000-0000-0000EA000000}"/>
    <cellStyle name="Normal 3 12" xfId="166" xr:uid="{00000000-0005-0000-0000-0000EB000000}"/>
    <cellStyle name="Normal 3 13" xfId="167" xr:uid="{00000000-0005-0000-0000-0000EC000000}"/>
    <cellStyle name="Normal 3 14" xfId="880" xr:uid="{00000000-0005-0000-0000-000086000000}"/>
    <cellStyle name="Normal 3 2" xfId="168" xr:uid="{00000000-0005-0000-0000-0000ED000000}"/>
    <cellStyle name="Normal 3 2 2" xfId="169" xr:uid="{00000000-0005-0000-0000-0000EE000000}"/>
    <cellStyle name="Normal 3 2 2 2" xfId="170" xr:uid="{00000000-0005-0000-0000-0000EF000000}"/>
    <cellStyle name="Normal 3 2 2 3" xfId="171" xr:uid="{00000000-0005-0000-0000-0000F0000000}"/>
    <cellStyle name="Normal 3 2 2 3 2" xfId="721" xr:uid="{00000000-0005-0000-0000-0000F1000000}"/>
    <cellStyle name="Normal 3 2 3" xfId="172" xr:uid="{00000000-0005-0000-0000-0000F2000000}"/>
    <cellStyle name="Normal 3 2 3 2" xfId="173" xr:uid="{00000000-0005-0000-0000-0000F3000000}"/>
    <cellStyle name="Normal 3 2 4" xfId="174" xr:uid="{00000000-0005-0000-0000-0000F4000000}"/>
    <cellStyle name="Normal 3 2 5" xfId="175" xr:uid="{00000000-0005-0000-0000-0000F5000000}"/>
    <cellStyle name="Normal 3 2 6" xfId="176" xr:uid="{00000000-0005-0000-0000-0000F6000000}"/>
    <cellStyle name="Normal 3 2 6 2" xfId="722" xr:uid="{00000000-0005-0000-0000-0000F7000000}"/>
    <cellStyle name="Normal 3 3" xfId="177" xr:uid="{00000000-0005-0000-0000-0000F8000000}"/>
    <cellStyle name="Normal 3 3 2" xfId="178" xr:uid="{00000000-0005-0000-0000-0000F9000000}"/>
    <cellStyle name="Normal 3 3 2 2" xfId="179" xr:uid="{00000000-0005-0000-0000-0000FA000000}"/>
    <cellStyle name="Normal 3 3 2 2 2" xfId="723" xr:uid="{00000000-0005-0000-0000-0000FB000000}"/>
    <cellStyle name="Normal 3 3 2 3" xfId="544" xr:uid="{00000000-0005-0000-0000-0000FC000000}"/>
    <cellStyle name="Normal 3 3 3" xfId="180" xr:uid="{00000000-0005-0000-0000-0000FD000000}"/>
    <cellStyle name="Normal 3 3 3 2" xfId="181" xr:uid="{00000000-0005-0000-0000-0000FE000000}"/>
    <cellStyle name="Normal 3 3 3 2 2" xfId="724" xr:uid="{00000000-0005-0000-0000-0000FF000000}"/>
    <cellStyle name="Normal 3 3 3 3" xfId="545" xr:uid="{00000000-0005-0000-0000-000000010000}"/>
    <cellStyle name="Normal 3 3 4" xfId="182" xr:uid="{00000000-0005-0000-0000-000001010000}"/>
    <cellStyle name="Normal 3 3 4 2" xfId="725" xr:uid="{00000000-0005-0000-0000-000002010000}"/>
    <cellStyle name="Normal 3 3 5" xfId="543" xr:uid="{00000000-0005-0000-0000-000003010000}"/>
    <cellStyle name="Normal 3 4" xfId="183" xr:uid="{00000000-0005-0000-0000-000004010000}"/>
    <cellStyle name="Normal 3 4 2" xfId="184" xr:uid="{00000000-0005-0000-0000-000005010000}"/>
    <cellStyle name="Normal 3 4 2 2" xfId="185" xr:uid="{00000000-0005-0000-0000-000006010000}"/>
    <cellStyle name="Normal 3 4 2 2 2" xfId="726" xr:uid="{00000000-0005-0000-0000-000007010000}"/>
    <cellStyle name="Normal 3 4 2 3" xfId="547" xr:uid="{00000000-0005-0000-0000-000008010000}"/>
    <cellStyle name="Normal 3 4 3" xfId="186" xr:uid="{00000000-0005-0000-0000-000009010000}"/>
    <cellStyle name="Normal 3 4 3 2" xfId="727" xr:uid="{00000000-0005-0000-0000-00000A010000}"/>
    <cellStyle name="Normal 3 4 4" xfId="546" xr:uid="{00000000-0005-0000-0000-00000B010000}"/>
    <cellStyle name="Normal 3 5" xfId="187" xr:uid="{00000000-0005-0000-0000-00000C010000}"/>
    <cellStyle name="Normal 3 5 2" xfId="188" xr:uid="{00000000-0005-0000-0000-00000D010000}"/>
    <cellStyle name="Normal 3 5 2 2" xfId="189" xr:uid="{00000000-0005-0000-0000-00000E010000}"/>
    <cellStyle name="Normal 3 5 2 2 2" xfId="728" xr:uid="{00000000-0005-0000-0000-00000F010000}"/>
    <cellStyle name="Normal 3 5 2 3" xfId="549" xr:uid="{00000000-0005-0000-0000-000010010000}"/>
    <cellStyle name="Normal 3 5 3" xfId="190" xr:uid="{00000000-0005-0000-0000-000011010000}"/>
    <cellStyle name="Normal 3 5 3 2" xfId="729" xr:uid="{00000000-0005-0000-0000-000012010000}"/>
    <cellStyle name="Normal 3 5 4" xfId="548" xr:uid="{00000000-0005-0000-0000-000013010000}"/>
    <cellStyle name="Normal 3 6" xfId="191" xr:uid="{00000000-0005-0000-0000-000014010000}"/>
    <cellStyle name="Normal 3 6 2" xfId="192" xr:uid="{00000000-0005-0000-0000-000015010000}"/>
    <cellStyle name="Normal 3 6 2 2" xfId="193" xr:uid="{00000000-0005-0000-0000-000016010000}"/>
    <cellStyle name="Normal 3 6 2 2 2" xfId="730" xr:uid="{00000000-0005-0000-0000-000017010000}"/>
    <cellStyle name="Normal 3 6 2 3" xfId="551" xr:uid="{00000000-0005-0000-0000-000018010000}"/>
    <cellStyle name="Normal 3 6 3" xfId="194" xr:uid="{00000000-0005-0000-0000-000019010000}"/>
    <cellStyle name="Normal 3 6 3 2" xfId="731" xr:uid="{00000000-0005-0000-0000-00001A010000}"/>
    <cellStyle name="Normal 3 6 4" xfId="550" xr:uid="{00000000-0005-0000-0000-00001B010000}"/>
    <cellStyle name="Normal 3 7" xfId="195" xr:uid="{00000000-0005-0000-0000-00001C010000}"/>
    <cellStyle name="Normal 3 7 2" xfId="196" xr:uid="{00000000-0005-0000-0000-00001D010000}"/>
    <cellStyle name="Normal 3 7 2 2" xfId="732" xr:uid="{00000000-0005-0000-0000-00001E010000}"/>
    <cellStyle name="Normal 3 7 3" xfId="552" xr:uid="{00000000-0005-0000-0000-00001F010000}"/>
    <cellStyle name="Normal 3 8" xfId="197" xr:uid="{00000000-0005-0000-0000-000020010000}"/>
    <cellStyle name="Normal 3 8 2" xfId="198" xr:uid="{00000000-0005-0000-0000-000021010000}"/>
    <cellStyle name="Normal 3 8 2 2" xfId="733" xr:uid="{00000000-0005-0000-0000-000022010000}"/>
    <cellStyle name="Normal 3 8 3" xfId="553" xr:uid="{00000000-0005-0000-0000-000023010000}"/>
    <cellStyle name="Normal 3 9" xfId="199" xr:uid="{00000000-0005-0000-0000-000024010000}"/>
    <cellStyle name="Normal 3 9 2" xfId="200" xr:uid="{00000000-0005-0000-0000-000025010000}"/>
    <cellStyle name="Normal 3 9 2 2" xfId="734" xr:uid="{00000000-0005-0000-0000-000026010000}"/>
    <cellStyle name="Normal 3 9 3" xfId="554" xr:uid="{00000000-0005-0000-0000-000027010000}"/>
    <cellStyle name="Normal 4" xfId="201" xr:uid="{00000000-0005-0000-0000-000028010000}"/>
    <cellStyle name="Normal 4 10" xfId="202" xr:uid="{00000000-0005-0000-0000-000029010000}"/>
    <cellStyle name="Normal 4 10 2" xfId="203" xr:uid="{00000000-0005-0000-0000-00002A010000}"/>
    <cellStyle name="Normal 4 10 2 2" xfId="204" xr:uid="{00000000-0005-0000-0000-00002B010000}"/>
    <cellStyle name="Normal 4 10 2 2 2" xfId="736" xr:uid="{00000000-0005-0000-0000-00002C010000}"/>
    <cellStyle name="Normal 4 10 2 3" xfId="735" xr:uid="{00000000-0005-0000-0000-00002D010000}"/>
    <cellStyle name="Normal 4 10 3" xfId="205" xr:uid="{00000000-0005-0000-0000-00002E010000}"/>
    <cellStyle name="Normal 4 10 3 2" xfId="737" xr:uid="{00000000-0005-0000-0000-00002F010000}"/>
    <cellStyle name="Normal 4 10 4" xfId="555" xr:uid="{00000000-0005-0000-0000-000030010000}"/>
    <cellStyle name="Normal 4 11" xfId="206" xr:uid="{00000000-0005-0000-0000-000031010000}"/>
    <cellStyle name="Normal 4 11 2" xfId="207" xr:uid="{00000000-0005-0000-0000-000032010000}"/>
    <cellStyle name="Normal 4 12" xfId="208" xr:uid="{00000000-0005-0000-0000-000033010000}"/>
    <cellStyle name="Normal 4 13" xfId="209" xr:uid="{00000000-0005-0000-0000-000034010000}"/>
    <cellStyle name="Normal 4 14" xfId="510" xr:uid="{00000000-0005-0000-0000-000035010000}"/>
    <cellStyle name="Normal 4 2" xfId="210" xr:uid="{00000000-0005-0000-0000-000036010000}"/>
    <cellStyle name="Normal 4 2 2" xfId="211" xr:uid="{00000000-0005-0000-0000-000037010000}"/>
    <cellStyle name="Normal 4 2 2 2" xfId="212" xr:uid="{00000000-0005-0000-0000-000038010000}"/>
    <cellStyle name="Normal 4 2 2 2 2" xfId="213" xr:uid="{00000000-0005-0000-0000-000039010000}"/>
    <cellStyle name="Normal 4 2 2 2 2 2" xfId="738" xr:uid="{00000000-0005-0000-0000-00003A010000}"/>
    <cellStyle name="Normal 4 2 2 2 3" xfId="558" xr:uid="{00000000-0005-0000-0000-00003B010000}"/>
    <cellStyle name="Normal 4 2 2 3" xfId="214" xr:uid="{00000000-0005-0000-0000-00003C010000}"/>
    <cellStyle name="Normal 4 2 2 3 2" xfId="739" xr:uid="{00000000-0005-0000-0000-00003D010000}"/>
    <cellStyle name="Normal 4 2 2 4" xfId="557" xr:uid="{00000000-0005-0000-0000-00003E010000}"/>
    <cellStyle name="Normal 4 2 3" xfId="215" xr:uid="{00000000-0005-0000-0000-00003F010000}"/>
    <cellStyle name="Normal 4 2 3 2" xfId="216" xr:uid="{00000000-0005-0000-0000-000040010000}"/>
    <cellStyle name="Normal 4 2 3 2 2" xfId="740" xr:uid="{00000000-0005-0000-0000-000041010000}"/>
    <cellStyle name="Normal 4 2 3 3" xfId="559" xr:uid="{00000000-0005-0000-0000-000042010000}"/>
    <cellStyle name="Normal 4 2 4" xfId="217" xr:uid="{00000000-0005-0000-0000-000043010000}"/>
    <cellStyle name="Normal 4 2 4 2" xfId="218" xr:uid="{00000000-0005-0000-0000-000044010000}"/>
    <cellStyle name="Normal 4 2 4 2 2" xfId="741" xr:uid="{00000000-0005-0000-0000-000045010000}"/>
    <cellStyle name="Normal 4 2 4 3" xfId="560" xr:uid="{00000000-0005-0000-0000-000046010000}"/>
    <cellStyle name="Normal 4 2 5" xfId="219" xr:uid="{00000000-0005-0000-0000-000047010000}"/>
    <cellStyle name="Normal 4 2 5 2" xfId="220" xr:uid="{00000000-0005-0000-0000-000048010000}"/>
    <cellStyle name="Normal 4 2 5 2 2" xfId="742" xr:uid="{00000000-0005-0000-0000-000049010000}"/>
    <cellStyle name="Normal 4 2 5 3" xfId="561" xr:uid="{00000000-0005-0000-0000-00004A010000}"/>
    <cellStyle name="Normal 4 2 6" xfId="221" xr:uid="{00000000-0005-0000-0000-00004B010000}"/>
    <cellStyle name="Normal 4 2 6 2" xfId="743" xr:uid="{00000000-0005-0000-0000-00004C010000}"/>
    <cellStyle name="Normal 4 2 7" xfId="222" xr:uid="{00000000-0005-0000-0000-00004D010000}"/>
    <cellStyle name="Normal 4 2 7 2" xfId="744" xr:uid="{00000000-0005-0000-0000-00004E010000}"/>
    <cellStyle name="Normal 4 2 8" xfId="556" xr:uid="{00000000-0005-0000-0000-00004F010000}"/>
    <cellStyle name="Normal 4 3" xfId="223" xr:uid="{00000000-0005-0000-0000-000050010000}"/>
    <cellStyle name="Normal 4 3 2" xfId="224" xr:uid="{00000000-0005-0000-0000-000051010000}"/>
    <cellStyle name="Normal 4 3 2 2" xfId="225" xr:uid="{00000000-0005-0000-0000-000052010000}"/>
    <cellStyle name="Normal 4 3 2 2 2" xfId="745" xr:uid="{00000000-0005-0000-0000-000053010000}"/>
    <cellStyle name="Normal 4 3 2 3" xfId="563" xr:uid="{00000000-0005-0000-0000-000054010000}"/>
    <cellStyle name="Normal 4 3 3" xfId="226" xr:uid="{00000000-0005-0000-0000-000055010000}"/>
    <cellStyle name="Normal 4 3 3 2" xfId="227" xr:uid="{00000000-0005-0000-0000-000056010000}"/>
    <cellStyle name="Normal 4 3 3 2 2" xfId="746" xr:uid="{00000000-0005-0000-0000-000057010000}"/>
    <cellStyle name="Normal 4 3 3 3" xfId="564" xr:uid="{00000000-0005-0000-0000-000058010000}"/>
    <cellStyle name="Normal 4 3 4" xfId="228" xr:uid="{00000000-0005-0000-0000-000059010000}"/>
    <cellStyle name="Normal 4 3 4 2" xfId="229" xr:uid="{00000000-0005-0000-0000-00005A010000}"/>
    <cellStyle name="Normal 4 3 4 2 2" xfId="747" xr:uid="{00000000-0005-0000-0000-00005B010000}"/>
    <cellStyle name="Normal 4 3 4 3" xfId="565" xr:uid="{00000000-0005-0000-0000-00005C010000}"/>
    <cellStyle name="Normal 4 3 5" xfId="230" xr:uid="{00000000-0005-0000-0000-00005D010000}"/>
    <cellStyle name="Normal 4 3 5 2" xfId="748" xr:uid="{00000000-0005-0000-0000-00005E010000}"/>
    <cellStyle name="Normal 4 3 6" xfId="562" xr:uid="{00000000-0005-0000-0000-00005F010000}"/>
    <cellStyle name="Normal 4 4" xfId="231" xr:uid="{00000000-0005-0000-0000-000060010000}"/>
    <cellStyle name="Normal 4 4 2" xfId="232" xr:uid="{00000000-0005-0000-0000-000061010000}"/>
    <cellStyle name="Normal 4 4 2 2" xfId="233" xr:uid="{00000000-0005-0000-0000-000062010000}"/>
    <cellStyle name="Normal 4 4 2 2 2" xfId="749" xr:uid="{00000000-0005-0000-0000-000063010000}"/>
    <cellStyle name="Normal 4 4 2 3" xfId="567" xr:uid="{00000000-0005-0000-0000-000064010000}"/>
    <cellStyle name="Normal 4 4 3" xfId="234" xr:uid="{00000000-0005-0000-0000-000065010000}"/>
    <cellStyle name="Normal 4 4 3 2" xfId="750" xr:uid="{00000000-0005-0000-0000-000066010000}"/>
    <cellStyle name="Normal 4 4 4" xfId="566" xr:uid="{00000000-0005-0000-0000-000067010000}"/>
    <cellStyle name="Normal 4 5" xfId="235" xr:uid="{00000000-0005-0000-0000-000068010000}"/>
    <cellStyle name="Normal 4 5 2" xfId="236" xr:uid="{00000000-0005-0000-0000-000069010000}"/>
    <cellStyle name="Normal 4 5 2 2" xfId="237" xr:uid="{00000000-0005-0000-0000-00006A010000}"/>
    <cellStyle name="Normal 4 5 2 2 2" xfId="751" xr:uid="{00000000-0005-0000-0000-00006B010000}"/>
    <cellStyle name="Normal 4 5 2 3" xfId="569" xr:uid="{00000000-0005-0000-0000-00006C010000}"/>
    <cellStyle name="Normal 4 5 3" xfId="238" xr:uid="{00000000-0005-0000-0000-00006D010000}"/>
    <cellStyle name="Normal 4 5 3 2" xfId="752" xr:uid="{00000000-0005-0000-0000-00006E010000}"/>
    <cellStyle name="Normal 4 5 4" xfId="568" xr:uid="{00000000-0005-0000-0000-00006F010000}"/>
    <cellStyle name="Normal 4 6" xfId="239" xr:uid="{00000000-0005-0000-0000-000070010000}"/>
    <cellStyle name="Normal 4 6 2" xfId="240" xr:uid="{00000000-0005-0000-0000-000071010000}"/>
    <cellStyle name="Normal 4 6 2 2" xfId="241" xr:uid="{00000000-0005-0000-0000-000072010000}"/>
    <cellStyle name="Normal 4 6 2 2 2" xfId="753" xr:uid="{00000000-0005-0000-0000-000073010000}"/>
    <cellStyle name="Normal 4 6 2 3" xfId="571" xr:uid="{00000000-0005-0000-0000-000074010000}"/>
    <cellStyle name="Normal 4 6 3" xfId="242" xr:uid="{00000000-0005-0000-0000-000075010000}"/>
    <cellStyle name="Normal 4 6 3 2" xfId="754" xr:uid="{00000000-0005-0000-0000-000076010000}"/>
    <cellStyle name="Normal 4 6 4" xfId="570" xr:uid="{00000000-0005-0000-0000-000077010000}"/>
    <cellStyle name="Normal 4 7" xfId="243" xr:uid="{00000000-0005-0000-0000-000078010000}"/>
    <cellStyle name="Normal 4 7 2" xfId="244" xr:uid="{00000000-0005-0000-0000-000079010000}"/>
    <cellStyle name="Normal 4 7 2 2" xfId="755" xr:uid="{00000000-0005-0000-0000-00007A010000}"/>
    <cellStyle name="Normal 4 7 3" xfId="572" xr:uid="{00000000-0005-0000-0000-00007B010000}"/>
    <cellStyle name="Normal 4 8" xfId="245" xr:uid="{00000000-0005-0000-0000-00007C010000}"/>
    <cellStyle name="Normal 4 8 2" xfId="246" xr:uid="{00000000-0005-0000-0000-00007D010000}"/>
    <cellStyle name="Normal 4 8 2 2" xfId="756" xr:uid="{00000000-0005-0000-0000-00007E010000}"/>
    <cellStyle name="Normal 4 8 3" xfId="573" xr:uid="{00000000-0005-0000-0000-00007F010000}"/>
    <cellStyle name="Normal 4 9" xfId="247" xr:uid="{00000000-0005-0000-0000-000080010000}"/>
    <cellStyle name="Normal 4 9 2" xfId="248" xr:uid="{00000000-0005-0000-0000-000081010000}"/>
    <cellStyle name="Normal 4 9 2 2" xfId="757" xr:uid="{00000000-0005-0000-0000-000082010000}"/>
    <cellStyle name="Normal 4 9 3" xfId="574" xr:uid="{00000000-0005-0000-0000-000083010000}"/>
    <cellStyle name="Normal 5" xfId="7" xr:uid="{ECC0A972-E541-46F1-B4A7-00B7BB8949F4}"/>
    <cellStyle name="Normal 5 10" xfId="249" xr:uid="{00000000-0005-0000-0000-000085010000}"/>
    <cellStyle name="Normal 5 10 2" xfId="250" xr:uid="{00000000-0005-0000-0000-000086010000}"/>
    <cellStyle name="Normal 5 11" xfId="251" xr:uid="{00000000-0005-0000-0000-000087010000}"/>
    <cellStyle name="Normal 5 12" xfId="252" xr:uid="{00000000-0005-0000-0000-000088010000}"/>
    <cellStyle name="Normal 5 13" xfId="253" xr:uid="{00000000-0005-0000-0000-000089010000}"/>
    <cellStyle name="Normal 5 13 2" xfId="686" xr:uid="{00000000-0005-0000-0000-00008A010000}"/>
    <cellStyle name="Normal 5 2" xfId="254" xr:uid="{00000000-0005-0000-0000-00008B010000}"/>
    <cellStyle name="Normal 5 2 2" xfId="255" xr:uid="{00000000-0005-0000-0000-00008C010000}"/>
    <cellStyle name="Normal 5 2 2 2" xfId="256" xr:uid="{00000000-0005-0000-0000-00008D010000}"/>
    <cellStyle name="Normal 5 2 2 2 2" xfId="257" xr:uid="{00000000-0005-0000-0000-00008E010000}"/>
    <cellStyle name="Normal 5 2 2 2 2 2" xfId="758" xr:uid="{00000000-0005-0000-0000-00008F010000}"/>
    <cellStyle name="Normal 5 2 2 2 3" xfId="577" xr:uid="{00000000-0005-0000-0000-000090010000}"/>
    <cellStyle name="Normal 5 2 2 3" xfId="258" xr:uid="{00000000-0005-0000-0000-000091010000}"/>
    <cellStyle name="Normal 5 2 2 3 2" xfId="759" xr:uid="{00000000-0005-0000-0000-000092010000}"/>
    <cellStyle name="Normal 5 2 2 4" xfId="576" xr:uid="{00000000-0005-0000-0000-000093010000}"/>
    <cellStyle name="Normal 5 2 3" xfId="259" xr:uid="{00000000-0005-0000-0000-000094010000}"/>
    <cellStyle name="Normal 5 2 3 2" xfId="260" xr:uid="{00000000-0005-0000-0000-000095010000}"/>
    <cellStyle name="Normal 5 2 3 2 2" xfId="760" xr:uid="{00000000-0005-0000-0000-000096010000}"/>
    <cellStyle name="Normal 5 2 3 3" xfId="578" xr:uid="{00000000-0005-0000-0000-000097010000}"/>
    <cellStyle name="Normal 5 2 4" xfId="261" xr:uid="{00000000-0005-0000-0000-000098010000}"/>
    <cellStyle name="Normal 5 2 4 2" xfId="262" xr:uid="{00000000-0005-0000-0000-000099010000}"/>
    <cellStyle name="Normal 5 2 4 2 2" xfId="761" xr:uid="{00000000-0005-0000-0000-00009A010000}"/>
    <cellStyle name="Normal 5 2 4 3" xfId="579" xr:uid="{00000000-0005-0000-0000-00009B010000}"/>
    <cellStyle name="Normal 5 2 5" xfId="263" xr:uid="{00000000-0005-0000-0000-00009C010000}"/>
    <cellStyle name="Normal 5 2 5 2" xfId="762" xr:uid="{00000000-0005-0000-0000-00009D010000}"/>
    <cellStyle name="Normal 5 2 6" xfId="264" xr:uid="{00000000-0005-0000-0000-00009E010000}"/>
    <cellStyle name="Normal 5 2 6 2" xfId="763" xr:uid="{00000000-0005-0000-0000-00009F010000}"/>
    <cellStyle name="Normal 5 2 7" xfId="575" xr:uid="{00000000-0005-0000-0000-0000A0010000}"/>
    <cellStyle name="Normal 5 3" xfId="265" xr:uid="{00000000-0005-0000-0000-0000A1010000}"/>
    <cellStyle name="Normal 5 3 2" xfId="266" xr:uid="{00000000-0005-0000-0000-0000A2010000}"/>
    <cellStyle name="Normal 5 3 2 2" xfId="267" xr:uid="{00000000-0005-0000-0000-0000A3010000}"/>
    <cellStyle name="Normal 5 3 2 2 2" xfId="764" xr:uid="{00000000-0005-0000-0000-0000A4010000}"/>
    <cellStyle name="Normal 5 3 2 3" xfId="581" xr:uid="{00000000-0005-0000-0000-0000A5010000}"/>
    <cellStyle name="Normal 5 3 3" xfId="268" xr:uid="{00000000-0005-0000-0000-0000A6010000}"/>
    <cellStyle name="Normal 5 3 3 2" xfId="269" xr:uid="{00000000-0005-0000-0000-0000A7010000}"/>
    <cellStyle name="Normal 5 3 3 2 2" xfId="765" xr:uid="{00000000-0005-0000-0000-0000A8010000}"/>
    <cellStyle name="Normal 5 3 3 3" xfId="582" xr:uid="{00000000-0005-0000-0000-0000A9010000}"/>
    <cellStyle name="Normal 5 3 4" xfId="270" xr:uid="{00000000-0005-0000-0000-0000AA010000}"/>
    <cellStyle name="Normal 5 3 4 2" xfId="766" xr:uid="{00000000-0005-0000-0000-0000AB010000}"/>
    <cellStyle name="Normal 5 3 5" xfId="580" xr:uid="{00000000-0005-0000-0000-0000AC010000}"/>
    <cellStyle name="Normal 5 4" xfId="271" xr:uid="{00000000-0005-0000-0000-0000AD010000}"/>
    <cellStyle name="Normal 5 4 2" xfId="272" xr:uid="{00000000-0005-0000-0000-0000AE010000}"/>
    <cellStyle name="Normal 5 4 2 2" xfId="273" xr:uid="{00000000-0005-0000-0000-0000AF010000}"/>
    <cellStyle name="Normal 5 4 2 2 2" xfId="767" xr:uid="{00000000-0005-0000-0000-0000B0010000}"/>
    <cellStyle name="Normal 5 4 2 3" xfId="584" xr:uid="{00000000-0005-0000-0000-0000B1010000}"/>
    <cellStyle name="Normal 5 4 3" xfId="274" xr:uid="{00000000-0005-0000-0000-0000B2010000}"/>
    <cellStyle name="Normal 5 4 3 2" xfId="768" xr:uid="{00000000-0005-0000-0000-0000B3010000}"/>
    <cellStyle name="Normal 5 4 4" xfId="583" xr:uid="{00000000-0005-0000-0000-0000B4010000}"/>
    <cellStyle name="Normal 5 5" xfId="275" xr:uid="{00000000-0005-0000-0000-0000B5010000}"/>
    <cellStyle name="Normal 5 5 2" xfId="276" xr:uid="{00000000-0005-0000-0000-0000B6010000}"/>
    <cellStyle name="Normal 5 5 2 2" xfId="277" xr:uid="{00000000-0005-0000-0000-0000B7010000}"/>
    <cellStyle name="Normal 5 5 2 2 2" xfId="769" xr:uid="{00000000-0005-0000-0000-0000B8010000}"/>
    <cellStyle name="Normal 5 5 2 3" xfId="586" xr:uid="{00000000-0005-0000-0000-0000B9010000}"/>
    <cellStyle name="Normal 5 5 3" xfId="278" xr:uid="{00000000-0005-0000-0000-0000BA010000}"/>
    <cellStyle name="Normal 5 5 3 2" xfId="770" xr:uid="{00000000-0005-0000-0000-0000BB010000}"/>
    <cellStyle name="Normal 5 5 4" xfId="585" xr:uid="{00000000-0005-0000-0000-0000BC010000}"/>
    <cellStyle name="Normal 5 6" xfId="279" xr:uid="{00000000-0005-0000-0000-0000BD010000}"/>
    <cellStyle name="Normal 5 6 2" xfId="280" xr:uid="{00000000-0005-0000-0000-0000BE010000}"/>
    <cellStyle name="Normal 5 6 2 2" xfId="281" xr:uid="{00000000-0005-0000-0000-0000BF010000}"/>
    <cellStyle name="Normal 5 6 2 2 2" xfId="771" xr:uid="{00000000-0005-0000-0000-0000C0010000}"/>
    <cellStyle name="Normal 5 6 2 3" xfId="588" xr:uid="{00000000-0005-0000-0000-0000C1010000}"/>
    <cellStyle name="Normal 5 6 3" xfId="282" xr:uid="{00000000-0005-0000-0000-0000C2010000}"/>
    <cellStyle name="Normal 5 6 3 2" xfId="772" xr:uid="{00000000-0005-0000-0000-0000C3010000}"/>
    <cellStyle name="Normal 5 6 4" xfId="587" xr:uid="{00000000-0005-0000-0000-0000C4010000}"/>
    <cellStyle name="Normal 5 7" xfId="283" xr:uid="{00000000-0005-0000-0000-0000C5010000}"/>
    <cellStyle name="Normal 5 7 2" xfId="284" xr:uid="{00000000-0005-0000-0000-0000C6010000}"/>
    <cellStyle name="Normal 5 7 2 2" xfId="773" xr:uid="{00000000-0005-0000-0000-0000C7010000}"/>
    <cellStyle name="Normal 5 7 3" xfId="589" xr:uid="{00000000-0005-0000-0000-0000C8010000}"/>
    <cellStyle name="Normal 5 8" xfId="285" xr:uid="{00000000-0005-0000-0000-0000C9010000}"/>
    <cellStyle name="Normal 5 8 2" xfId="286" xr:uid="{00000000-0005-0000-0000-0000CA010000}"/>
    <cellStyle name="Normal 5 8 2 2" xfId="774" xr:uid="{00000000-0005-0000-0000-0000CB010000}"/>
    <cellStyle name="Normal 5 8 3" xfId="590" xr:uid="{00000000-0005-0000-0000-0000CC010000}"/>
    <cellStyle name="Normal 5 9" xfId="287" xr:uid="{00000000-0005-0000-0000-0000CD010000}"/>
    <cellStyle name="Normal 5 9 2" xfId="288" xr:uid="{00000000-0005-0000-0000-0000CE010000}"/>
    <cellStyle name="Normal 5 9 2 2" xfId="775" xr:uid="{00000000-0005-0000-0000-0000CF010000}"/>
    <cellStyle name="Normal 5 9 3" xfId="591" xr:uid="{00000000-0005-0000-0000-0000D0010000}"/>
    <cellStyle name="Normal 6" xfId="289" xr:uid="{00000000-0005-0000-0000-0000D1010000}"/>
    <cellStyle name="Normal 6 2" xfId="290" xr:uid="{00000000-0005-0000-0000-0000D2010000}"/>
    <cellStyle name="Normal 7" xfId="291" xr:uid="{00000000-0005-0000-0000-0000D3010000}"/>
    <cellStyle name="Normal 7 10" xfId="292" xr:uid="{00000000-0005-0000-0000-0000D4010000}"/>
    <cellStyle name="Normal 7 10 2" xfId="776" xr:uid="{00000000-0005-0000-0000-0000D5010000}"/>
    <cellStyle name="Normal 7 11" xfId="592" xr:uid="{00000000-0005-0000-0000-0000D6010000}"/>
    <cellStyle name="Normal 7 2" xfId="293" xr:uid="{00000000-0005-0000-0000-0000D7010000}"/>
    <cellStyle name="Normal 7 2 2" xfId="294" xr:uid="{00000000-0005-0000-0000-0000D8010000}"/>
    <cellStyle name="Normal 7 2 2 2" xfId="295" xr:uid="{00000000-0005-0000-0000-0000D9010000}"/>
    <cellStyle name="Normal 7 2 2 2 2" xfId="777" xr:uid="{00000000-0005-0000-0000-0000DA010000}"/>
    <cellStyle name="Normal 7 2 2 3" xfId="594" xr:uid="{00000000-0005-0000-0000-0000DB010000}"/>
    <cellStyle name="Normal 7 2 3" xfId="296" xr:uid="{00000000-0005-0000-0000-0000DC010000}"/>
    <cellStyle name="Normal 7 2 3 2" xfId="297" xr:uid="{00000000-0005-0000-0000-0000DD010000}"/>
    <cellStyle name="Normal 7 2 3 2 2" xfId="778" xr:uid="{00000000-0005-0000-0000-0000DE010000}"/>
    <cellStyle name="Normal 7 2 3 3" xfId="595" xr:uid="{00000000-0005-0000-0000-0000DF010000}"/>
    <cellStyle name="Normal 7 2 4" xfId="298" xr:uid="{00000000-0005-0000-0000-0000E0010000}"/>
    <cellStyle name="Normal 7 2 4 2" xfId="779" xr:uid="{00000000-0005-0000-0000-0000E1010000}"/>
    <cellStyle name="Normal 7 2 5" xfId="593" xr:uid="{00000000-0005-0000-0000-0000E2010000}"/>
    <cellStyle name="Normal 7 3" xfId="299" xr:uid="{00000000-0005-0000-0000-0000E3010000}"/>
    <cellStyle name="Normal 7 3 2" xfId="300" xr:uid="{00000000-0005-0000-0000-0000E4010000}"/>
    <cellStyle name="Normal 7 3 2 2" xfId="301" xr:uid="{00000000-0005-0000-0000-0000E5010000}"/>
    <cellStyle name="Normal 7 3 2 2 2" xfId="780" xr:uid="{00000000-0005-0000-0000-0000E6010000}"/>
    <cellStyle name="Normal 7 3 2 3" xfId="597" xr:uid="{00000000-0005-0000-0000-0000E7010000}"/>
    <cellStyle name="Normal 7 3 3" xfId="302" xr:uid="{00000000-0005-0000-0000-0000E8010000}"/>
    <cellStyle name="Normal 7 3 3 2" xfId="781" xr:uid="{00000000-0005-0000-0000-0000E9010000}"/>
    <cellStyle name="Normal 7 3 4" xfId="596" xr:uid="{00000000-0005-0000-0000-0000EA010000}"/>
    <cellStyle name="Normal 7 4" xfId="303" xr:uid="{00000000-0005-0000-0000-0000EB010000}"/>
    <cellStyle name="Normal 7 4 2" xfId="304" xr:uid="{00000000-0005-0000-0000-0000EC010000}"/>
    <cellStyle name="Normal 7 4 2 2" xfId="305" xr:uid="{00000000-0005-0000-0000-0000ED010000}"/>
    <cellStyle name="Normal 7 4 2 2 2" xfId="782" xr:uid="{00000000-0005-0000-0000-0000EE010000}"/>
    <cellStyle name="Normal 7 4 2 3" xfId="599" xr:uid="{00000000-0005-0000-0000-0000EF010000}"/>
    <cellStyle name="Normal 7 4 3" xfId="306" xr:uid="{00000000-0005-0000-0000-0000F0010000}"/>
    <cellStyle name="Normal 7 4 3 2" xfId="783" xr:uid="{00000000-0005-0000-0000-0000F1010000}"/>
    <cellStyle name="Normal 7 4 4" xfId="598" xr:uid="{00000000-0005-0000-0000-0000F2010000}"/>
    <cellStyle name="Normal 7 5" xfId="307" xr:uid="{00000000-0005-0000-0000-0000F3010000}"/>
    <cellStyle name="Normal 7 5 2" xfId="308" xr:uid="{00000000-0005-0000-0000-0000F4010000}"/>
    <cellStyle name="Normal 7 5 2 2" xfId="309" xr:uid="{00000000-0005-0000-0000-0000F5010000}"/>
    <cellStyle name="Normal 7 5 2 2 2" xfId="784" xr:uid="{00000000-0005-0000-0000-0000F6010000}"/>
    <cellStyle name="Normal 7 5 2 3" xfId="601" xr:uid="{00000000-0005-0000-0000-0000F7010000}"/>
    <cellStyle name="Normal 7 5 3" xfId="310" xr:uid="{00000000-0005-0000-0000-0000F8010000}"/>
    <cellStyle name="Normal 7 5 3 2" xfId="785" xr:uid="{00000000-0005-0000-0000-0000F9010000}"/>
    <cellStyle name="Normal 7 5 4" xfId="600" xr:uid="{00000000-0005-0000-0000-0000FA010000}"/>
    <cellStyle name="Normal 7 6" xfId="311" xr:uid="{00000000-0005-0000-0000-0000FB010000}"/>
    <cellStyle name="Normal 7 6 2" xfId="312" xr:uid="{00000000-0005-0000-0000-0000FC010000}"/>
    <cellStyle name="Normal 7 6 2 2" xfId="786" xr:uid="{00000000-0005-0000-0000-0000FD010000}"/>
    <cellStyle name="Normal 7 6 3" xfId="602" xr:uid="{00000000-0005-0000-0000-0000FE010000}"/>
    <cellStyle name="Normal 7 7" xfId="313" xr:uid="{00000000-0005-0000-0000-0000FF010000}"/>
    <cellStyle name="Normal 7 7 2" xfId="314" xr:uid="{00000000-0005-0000-0000-000000020000}"/>
    <cellStyle name="Normal 7 7 2 2" xfId="787" xr:uid="{00000000-0005-0000-0000-000001020000}"/>
    <cellStyle name="Normal 7 7 3" xfId="603" xr:uid="{00000000-0005-0000-0000-000002020000}"/>
    <cellStyle name="Normal 7 8" xfId="315" xr:uid="{00000000-0005-0000-0000-000003020000}"/>
    <cellStyle name="Normal 7 8 2" xfId="316" xr:uid="{00000000-0005-0000-0000-000004020000}"/>
    <cellStyle name="Normal 7 8 2 2" xfId="788" xr:uid="{00000000-0005-0000-0000-000005020000}"/>
    <cellStyle name="Normal 7 8 3" xfId="604" xr:uid="{00000000-0005-0000-0000-000006020000}"/>
    <cellStyle name="Normal 7 9" xfId="317" xr:uid="{00000000-0005-0000-0000-000007020000}"/>
    <cellStyle name="Normal 7 9 2" xfId="789" xr:uid="{00000000-0005-0000-0000-000008020000}"/>
    <cellStyle name="Normal 8" xfId="318" xr:uid="{00000000-0005-0000-0000-000009020000}"/>
    <cellStyle name="Normal 8 2" xfId="319" xr:uid="{00000000-0005-0000-0000-00000A020000}"/>
    <cellStyle name="Normal 8 2 2" xfId="320" xr:uid="{00000000-0005-0000-0000-00000B020000}"/>
    <cellStyle name="Normal 8 2 2 2" xfId="321" xr:uid="{00000000-0005-0000-0000-00000C020000}"/>
    <cellStyle name="Normal 8 2 2 2 2" xfId="790" xr:uid="{00000000-0005-0000-0000-00000D020000}"/>
    <cellStyle name="Normal 8 2 2 3" xfId="606" xr:uid="{00000000-0005-0000-0000-00000E020000}"/>
    <cellStyle name="Normal 8 2 3" xfId="322" xr:uid="{00000000-0005-0000-0000-00000F020000}"/>
    <cellStyle name="Normal 8 2 3 2" xfId="791" xr:uid="{00000000-0005-0000-0000-000010020000}"/>
    <cellStyle name="Normal 8 2 4" xfId="605" xr:uid="{00000000-0005-0000-0000-000011020000}"/>
    <cellStyle name="Normal 8 3" xfId="323" xr:uid="{00000000-0005-0000-0000-000012020000}"/>
    <cellStyle name="Normal 8 3 2" xfId="324" xr:uid="{00000000-0005-0000-0000-000013020000}"/>
    <cellStyle name="Normal 8 3 2 2" xfId="325" xr:uid="{00000000-0005-0000-0000-000014020000}"/>
    <cellStyle name="Normal 8 3 2 2 2" xfId="792" xr:uid="{00000000-0005-0000-0000-000015020000}"/>
    <cellStyle name="Normal 8 3 2 3" xfId="608" xr:uid="{00000000-0005-0000-0000-000016020000}"/>
    <cellStyle name="Normal 8 3 3" xfId="326" xr:uid="{00000000-0005-0000-0000-000017020000}"/>
    <cellStyle name="Normal 8 3 3 2" xfId="793" xr:uid="{00000000-0005-0000-0000-000018020000}"/>
    <cellStyle name="Normal 8 3 4" xfId="607" xr:uid="{00000000-0005-0000-0000-000019020000}"/>
    <cellStyle name="Normal 8 4" xfId="327" xr:uid="{00000000-0005-0000-0000-00001A020000}"/>
    <cellStyle name="Normal 8 4 2" xfId="328" xr:uid="{00000000-0005-0000-0000-00001B020000}"/>
    <cellStyle name="Normal 8 4 2 2" xfId="329" xr:uid="{00000000-0005-0000-0000-00001C020000}"/>
    <cellStyle name="Normal 8 4 2 2 2" xfId="794" xr:uid="{00000000-0005-0000-0000-00001D020000}"/>
    <cellStyle name="Normal 8 4 2 3" xfId="610" xr:uid="{00000000-0005-0000-0000-00001E020000}"/>
    <cellStyle name="Normal 8 4 3" xfId="330" xr:uid="{00000000-0005-0000-0000-00001F020000}"/>
    <cellStyle name="Normal 8 4 3 2" xfId="795" xr:uid="{00000000-0005-0000-0000-000020020000}"/>
    <cellStyle name="Normal 8 4 4" xfId="609" xr:uid="{00000000-0005-0000-0000-000021020000}"/>
    <cellStyle name="Normal 8 5" xfId="331" xr:uid="{00000000-0005-0000-0000-000022020000}"/>
    <cellStyle name="Normal 8 5 2" xfId="332" xr:uid="{00000000-0005-0000-0000-000023020000}"/>
    <cellStyle name="Normal 8 5 2 2" xfId="796" xr:uid="{00000000-0005-0000-0000-000024020000}"/>
    <cellStyle name="Normal 8 5 3" xfId="611" xr:uid="{00000000-0005-0000-0000-000025020000}"/>
    <cellStyle name="Normal 8 6" xfId="333" xr:uid="{00000000-0005-0000-0000-000026020000}"/>
    <cellStyle name="Normal 9" xfId="334" xr:uid="{00000000-0005-0000-0000-000027020000}"/>
    <cellStyle name="Note 2" xfId="335" xr:uid="{00000000-0005-0000-0000-000028020000}"/>
    <cellStyle name="Note 2 2" xfId="687" xr:uid="{00000000-0005-0000-0000-000029020000}"/>
    <cellStyle name="Note 2 2 2" xfId="874" xr:uid="{00000000-0005-0000-0000-0000E1000000}"/>
    <cellStyle name="Note 3" xfId="336" xr:uid="{00000000-0005-0000-0000-00002A020000}"/>
    <cellStyle name="Note 3 2" xfId="688" xr:uid="{00000000-0005-0000-0000-00002B020000}"/>
    <cellStyle name="Note 4" xfId="337" xr:uid="{00000000-0005-0000-0000-00002C020000}"/>
    <cellStyle name="Note 4 2" xfId="689" xr:uid="{00000000-0005-0000-0000-00002D020000}"/>
    <cellStyle name="Note 5" xfId="338" xr:uid="{00000000-0005-0000-0000-00002E020000}"/>
    <cellStyle name="Output 2" xfId="339" xr:uid="{00000000-0005-0000-0000-00002F020000}"/>
    <cellStyle name="Percent" xfId="1" builtinId="5"/>
    <cellStyle name="Percent 2" xfId="340" xr:uid="{00000000-0005-0000-0000-000030020000}"/>
    <cellStyle name="Percent 2 10" xfId="341" xr:uid="{00000000-0005-0000-0000-000031020000}"/>
    <cellStyle name="Percent 2 11" xfId="342" xr:uid="{00000000-0005-0000-0000-000032020000}"/>
    <cellStyle name="Percent 2 11 2" xfId="797" xr:uid="{00000000-0005-0000-0000-000033020000}"/>
    <cellStyle name="Percent 2 12" xfId="883" xr:uid="{00000000-0005-0000-0000-000057010000}"/>
    <cellStyle name="Percent 2 2" xfId="343" xr:uid="{00000000-0005-0000-0000-000034020000}"/>
    <cellStyle name="Percent 2 2 10" xfId="344" xr:uid="{00000000-0005-0000-0000-000035020000}"/>
    <cellStyle name="Percent 2 2 11" xfId="345" xr:uid="{00000000-0005-0000-0000-000036020000}"/>
    <cellStyle name="Percent 2 2 12" xfId="346" xr:uid="{00000000-0005-0000-0000-000037020000}"/>
    <cellStyle name="Percent 2 2 13" xfId="612" xr:uid="{00000000-0005-0000-0000-000038020000}"/>
    <cellStyle name="Percent 2 2 2" xfId="347" xr:uid="{00000000-0005-0000-0000-000039020000}"/>
    <cellStyle name="Percent 2 2 2 2" xfId="348" xr:uid="{00000000-0005-0000-0000-00003A020000}"/>
    <cellStyle name="Percent 2 2 2 2 2" xfId="349" xr:uid="{00000000-0005-0000-0000-00003B020000}"/>
    <cellStyle name="Percent 2 2 2 2 2 2" xfId="798" xr:uid="{00000000-0005-0000-0000-00003C020000}"/>
    <cellStyle name="Percent 2 2 2 2 3" xfId="614" xr:uid="{00000000-0005-0000-0000-00003D020000}"/>
    <cellStyle name="Percent 2 2 2 3" xfId="350" xr:uid="{00000000-0005-0000-0000-00003E020000}"/>
    <cellStyle name="Percent 2 2 2 3 2" xfId="799" xr:uid="{00000000-0005-0000-0000-00003F020000}"/>
    <cellStyle name="Percent 2 2 2 4" xfId="613" xr:uid="{00000000-0005-0000-0000-000040020000}"/>
    <cellStyle name="Percent 2 2 3" xfId="351" xr:uid="{00000000-0005-0000-0000-000041020000}"/>
    <cellStyle name="Percent 2 2 3 2" xfId="352" xr:uid="{00000000-0005-0000-0000-000042020000}"/>
    <cellStyle name="Percent 2 2 3 2 2" xfId="800" xr:uid="{00000000-0005-0000-0000-000043020000}"/>
    <cellStyle name="Percent 2 2 3 3" xfId="615" xr:uid="{00000000-0005-0000-0000-000044020000}"/>
    <cellStyle name="Percent 2 2 4" xfId="353" xr:uid="{00000000-0005-0000-0000-000045020000}"/>
    <cellStyle name="Percent 2 2 4 2" xfId="354" xr:uid="{00000000-0005-0000-0000-000046020000}"/>
    <cellStyle name="Percent 2 2 4 2 2" xfId="801" xr:uid="{00000000-0005-0000-0000-000047020000}"/>
    <cellStyle name="Percent 2 2 4 3" xfId="616" xr:uid="{00000000-0005-0000-0000-000048020000}"/>
    <cellStyle name="Percent 2 2 5" xfId="355" xr:uid="{00000000-0005-0000-0000-000049020000}"/>
    <cellStyle name="Percent 2 2 6" xfId="356" xr:uid="{00000000-0005-0000-0000-00004A020000}"/>
    <cellStyle name="Percent 2 2 7" xfId="357" xr:uid="{00000000-0005-0000-0000-00004B020000}"/>
    <cellStyle name="Percent 2 2 8" xfId="358" xr:uid="{00000000-0005-0000-0000-00004C020000}"/>
    <cellStyle name="Percent 2 2 9" xfId="359" xr:uid="{00000000-0005-0000-0000-00004D020000}"/>
    <cellStyle name="Percent 2 3" xfId="360" xr:uid="{00000000-0005-0000-0000-00004E020000}"/>
    <cellStyle name="Percent 2 3 10" xfId="361" xr:uid="{00000000-0005-0000-0000-00004F020000}"/>
    <cellStyle name="Percent 2 3 11" xfId="362" xr:uid="{00000000-0005-0000-0000-000050020000}"/>
    <cellStyle name="Percent 2 3 12" xfId="363" xr:uid="{00000000-0005-0000-0000-000051020000}"/>
    <cellStyle name="Percent 2 3 13" xfId="617" xr:uid="{00000000-0005-0000-0000-000052020000}"/>
    <cellStyle name="Percent 2 3 2" xfId="364" xr:uid="{00000000-0005-0000-0000-000053020000}"/>
    <cellStyle name="Percent 2 3 2 2" xfId="365" xr:uid="{00000000-0005-0000-0000-000054020000}"/>
    <cellStyle name="Percent 2 3 2 2 2" xfId="802" xr:uid="{00000000-0005-0000-0000-000055020000}"/>
    <cellStyle name="Percent 2 3 2 3" xfId="618" xr:uid="{00000000-0005-0000-0000-000056020000}"/>
    <cellStyle name="Percent 2 3 3" xfId="366" xr:uid="{00000000-0005-0000-0000-000057020000}"/>
    <cellStyle name="Percent 2 3 3 2" xfId="367" xr:uid="{00000000-0005-0000-0000-000058020000}"/>
    <cellStyle name="Percent 2 3 3 2 2" xfId="803" xr:uid="{00000000-0005-0000-0000-000059020000}"/>
    <cellStyle name="Percent 2 3 3 3" xfId="619" xr:uid="{00000000-0005-0000-0000-00005A020000}"/>
    <cellStyle name="Percent 2 3 4" xfId="368" xr:uid="{00000000-0005-0000-0000-00005B020000}"/>
    <cellStyle name="Percent 2 3 5" xfId="369" xr:uid="{00000000-0005-0000-0000-00005C020000}"/>
    <cellStyle name="Percent 2 3 6" xfId="370" xr:uid="{00000000-0005-0000-0000-00005D020000}"/>
    <cellStyle name="Percent 2 3 7" xfId="371" xr:uid="{00000000-0005-0000-0000-00005E020000}"/>
    <cellStyle name="Percent 2 3 8" xfId="372" xr:uid="{00000000-0005-0000-0000-00005F020000}"/>
    <cellStyle name="Percent 2 3 9" xfId="373" xr:uid="{00000000-0005-0000-0000-000060020000}"/>
    <cellStyle name="Percent 2 4" xfId="374" xr:uid="{00000000-0005-0000-0000-000061020000}"/>
    <cellStyle name="Percent 2 4 10" xfId="375" xr:uid="{00000000-0005-0000-0000-000062020000}"/>
    <cellStyle name="Percent 2 4 11" xfId="376" xr:uid="{00000000-0005-0000-0000-000063020000}"/>
    <cellStyle name="Percent 2 4 12" xfId="377" xr:uid="{00000000-0005-0000-0000-000064020000}"/>
    <cellStyle name="Percent 2 4 13" xfId="620" xr:uid="{00000000-0005-0000-0000-000065020000}"/>
    <cellStyle name="Percent 2 4 2" xfId="378" xr:uid="{00000000-0005-0000-0000-000066020000}"/>
    <cellStyle name="Percent 2 4 2 2" xfId="379" xr:uid="{00000000-0005-0000-0000-000067020000}"/>
    <cellStyle name="Percent 2 4 2 2 2" xfId="804" xr:uid="{00000000-0005-0000-0000-000068020000}"/>
    <cellStyle name="Percent 2 4 2 3" xfId="621" xr:uid="{00000000-0005-0000-0000-000069020000}"/>
    <cellStyle name="Percent 2 4 3" xfId="380" xr:uid="{00000000-0005-0000-0000-00006A020000}"/>
    <cellStyle name="Percent 2 4 4" xfId="381" xr:uid="{00000000-0005-0000-0000-00006B020000}"/>
    <cellStyle name="Percent 2 4 5" xfId="382" xr:uid="{00000000-0005-0000-0000-00006C020000}"/>
    <cellStyle name="Percent 2 4 6" xfId="383" xr:uid="{00000000-0005-0000-0000-00006D020000}"/>
    <cellStyle name="Percent 2 4 7" xfId="384" xr:uid="{00000000-0005-0000-0000-00006E020000}"/>
    <cellStyle name="Percent 2 4 8" xfId="385" xr:uid="{00000000-0005-0000-0000-00006F020000}"/>
    <cellStyle name="Percent 2 4 9" xfId="386" xr:uid="{00000000-0005-0000-0000-000070020000}"/>
    <cellStyle name="Percent 2 5" xfId="387" xr:uid="{00000000-0005-0000-0000-000071020000}"/>
    <cellStyle name="Percent 2 5 2" xfId="388" xr:uid="{00000000-0005-0000-0000-000072020000}"/>
    <cellStyle name="Percent 2 5 2 2" xfId="389" xr:uid="{00000000-0005-0000-0000-000073020000}"/>
    <cellStyle name="Percent 2 5 2 2 2" xfId="805" xr:uid="{00000000-0005-0000-0000-000074020000}"/>
    <cellStyle name="Percent 2 5 2 3" xfId="623" xr:uid="{00000000-0005-0000-0000-000075020000}"/>
    <cellStyle name="Percent 2 5 3" xfId="390" xr:uid="{00000000-0005-0000-0000-000076020000}"/>
    <cellStyle name="Percent 2 5 3 2" xfId="806" xr:uid="{00000000-0005-0000-0000-000077020000}"/>
    <cellStyle name="Percent 2 5 4" xfId="622" xr:uid="{00000000-0005-0000-0000-000078020000}"/>
    <cellStyle name="Percent 2 6" xfId="391" xr:uid="{00000000-0005-0000-0000-000079020000}"/>
    <cellStyle name="Percent 2 6 2" xfId="392" xr:uid="{00000000-0005-0000-0000-00007A020000}"/>
    <cellStyle name="Percent 2 6 2 2" xfId="393" xr:uid="{00000000-0005-0000-0000-00007B020000}"/>
    <cellStyle name="Percent 2 6 2 2 2" xfId="807" xr:uid="{00000000-0005-0000-0000-00007C020000}"/>
    <cellStyle name="Percent 2 6 2 3" xfId="625" xr:uid="{00000000-0005-0000-0000-00007D020000}"/>
    <cellStyle name="Percent 2 6 3" xfId="394" xr:uid="{00000000-0005-0000-0000-00007E020000}"/>
    <cellStyle name="Percent 2 6 3 2" xfId="808" xr:uid="{00000000-0005-0000-0000-00007F020000}"/>
    <cellStyle name="Percent 2 6 4" xfId="624" xr:uid="{00000000-0005-0000-0000-000080020000}"/>
    <cellStyle name="Percent 2 7" xfId="395" xr:uid="{00000000-0005-0000-0000-000081020000}"/>
    <cellStyle name="Percent 2 7 2" xfId="396" xr:uid="{00000000-0005-0000-0000-000082020000}"/>
    <cellStyle name="Percent 2 7 2 2" xfId="809" xr:uid="{00000000-0005-0000-0000-000083020000}"/>
    <cellStyle name="Percent 2 7 3" xfId="626" xr:uid="{00000000-0005-0000-0000-000084020000}"/>
    <cellStyle name="Percent 2 8" xfId="397" xr:uid="{00000000-0005-0000-0000-000085020000}"/>
    <cellStyle name="Percent 2 8 2" xfId="398" xr:uid="{00000000-0005-0000-0000-000086020000}"/>
    <cellStyle name="Percent 2 8 2 2" xfId="810" xr:uid="{00000000-0005-0000-0000-000087020000}"/>
    <cellStyle name="Percent 2 8 3" xfId="627" xr:uid="{00000000-0005-0000-0000-000088020000}"/>
    <cellStyle name="Percent 2 9" xfId="399" xr:uid="{00000000-0005-0000-0000-000089020000}"/>
    <cellStyle name="Percent 2 9 2" xfId="400" xr:uid="{00000000-0005-0000-0000-00008A020000}"/>
    <cellStyle name="Percent 2 9 2 2" xfId="811" xr:uid="{00000000-0005-0000-0000-00008B020000}"/>
    <cellStyle name="Percent 2 9 3" xfId="628" xr:uid="{00000000-0005-0000-0000-00008C020000}"/>
    <cellStyle name="Percent 3" xfId="401" xr:uid="{00000000-0005-0000-0000-00008D020000}"/>
    <cellStyle name="Percent 3 10" xfId="402" xr:uid="{00000000-0005-0000-0000-00008E020000}"/>
    <cellStyle name="Percent 3 10 2" xfId="812" xr:uid="{00000000-0005-0000-0000-00008F020000}"/>
    <cellStyle name="Percent 3 11" xfId="403" xr:uid="{00000000-0005-0000-0000-000090020000}"/>
    <cellStyle name="Percent 3 11 2" xfId="813" xr:uid="{00000000-0005-0000-0000-000091020000}"/>
    <cellStyle name="Percent 3 12" xfId="513" xr:uid="{00000000-0005-0000-0000-000092020000}"/>
    <cellStyle name="Percent 3 2" xfId="404" xr:uid="{00000000-0005-0000-0000-000093020000}"/>
    <cellStyle name="Percent 3 2 2" xfId="405" xr:uid="{00000000-0005-0000-0000-000094020000}"/>
    <cellStyle name="Percent 3 2 2 2" xfId="406" xr:uid="{00000000-0005-0000-0000-000095020000}"/>
    <cellStyle name="Percent 3 2 2 2 2" xfId="407" xr:uid="{00000000-0005-0000-0000-000096020000}"/>
    <cellStyle name="Percent 3 2 2 2 2 2" xfId="814" xr:uid="{00000000-0005-0000-0000-000097020000}"/>
    <cellStyle name="Percent 3 2 2 2 3" xfId="631" xr:uid="{00000000-0005-0000-0000-000098020000}"/>
    <cellStyle name="Percent 3 2 2 3" xfId="408" xr:uid="{00000000-0005-0000-0000-000099020000}"/>
    <cellStyle name="Percent 3 2 2 3 2" xfId="815" xr:uid="{00000000-0005-0000-0000-00009A020000}"/>
    <cellStyle name="Percent 3 2 2 4" xfId="630" xr:uid="{00000000-0005-0000-0000-00009B020000}"/>
    <cellStyle name="Percent 3 2 3" xfId="409" xr:uid="{00000000-0005-0000-0000-00009C020000}"/>
    <cellStyle name="Percent 3 2 3 2" xfId="410" xr:uid="{00000000-0005-0000-0000-00009D020000}"/>
    <cellStyle name="Percent 3 2 3 2 2" xfId="816" xr:uid="{00000000-0005-0000-0000-00009E020000}"/>
    <cellStyle name="Percent 3 2 3 3" xfId="632" xr:uid="{00000000-0005-0000-0000-00009F020000}"/>
    <cellStyle name="Percent 3 2 4" xfId="411" xr:uid="{00000000-0005-0000-0000-0000A0020000}"/>
    <cellStyle name="Percent 3 2 4 2" xfId="412" xr:uid="{00000000-0005-0000-0000-0000A1020000}"/>
    <cellStyle name="Percent 3 2 4 2 2" xfId="817" xr:uid="{00000000-0005-0000-0000-0000A2020000}"/>
    <cellStyle name="Percent 3 2 4 3" xfId="633" xr:uid="{00000000-0005-0000-0000-0000A3020000}"/>
    <cellStyle name="Percent 3 2 5" xfId="413" xr:uid="{00000000-0005-0000-0000-0000A4020000}"/>
    <cellStyle name="Percent 3 2 5 2" xfId="818" xr:uid="{00000000-0005-0000-0000-0000A5020000}"/>
    <cellStyle name="Percent 3 2 6" xfId="414" xr:uid="{00000000-0005-0000-0000-0000A6020000}"/>
    <cellStyle name="Percent 3 2 6 2" xfId="819" xr:uid="{00000000-0005-0000-0000-0000A7020000}"/>
    <cellStyle name="Percent 3 2 7" xfId="629" xr:uid="{00000000-0005-0000-0000-0000A8020000}"/>
    <cellStyle name="Percent 3 3" xfId="415" xr:uid="{00000000-0005-0000-0000-0000A9020000}"/>
    <cellStyle name="Percent 3 3 2" xfId="416" xr:uid="{00000000-0005-0000-0000-0000AA020000}"/>
    <cellStyle name="Percent 3 3 2 2" xfId="417" xr:uid="{00000000-0005-0000-0000-0000AB020000}"/>
    <cellStyle name="Percent 3 3 2 2 2" xfId="820" xr:uid="{00000000-0005-0000-0000-0000AC020000}"/>
    <cellStyle name="Percent 3 3 2 3" xfId="635" xr:uid="{00000000-0005-0000-0000-0000AD020000}"/>
    <cellStyle name="Percent 3 3 3" xfId="418" xr:uid="{00000000-0005-0000-0000-0000AE020000}"/>
    <cellStyle name="Percent 3 3 3 2" xfId="419" xr:uid="{00000000-0005-0000-0000-0000AF020000}"/>
    <cellStyle name="Percent 3 3 3 2 2" xfId="821" xr:uid="{00000000-0005-0000-0000-0000B0020000}"/>
    <cellStyle name="Percent 3 3 3 3" xfId="636" xr:uid="{00000000-0005-0000-0000-0000B1020000}"/>
    <cellStyle name="Percent 3 3 4" xfId="420" xr:uid="{00000000-0005-0000-0000-0000B2020000}"/>
    <cellStyle name="Percent 3 3 4 2" xfId="822" xr:uid="{00000000-0005-0000-0000-0000B3020000}"/>
    <cellStyle name="Percent 3 3 5" xfId="634" xr:uid="{00000000-0005-0000-0000-0000B4020000}"/>
    <cellStyle name="Percent 3 4" xfId="421" xr:uid="{00000000-0005-0000-0000-0000B5020000}"/>
    <cellStyle name="Percent 3 4 2" xfId="422" xr:uid="{00000000-0005-0000-0000-0000B6020000}"/>
    <cellStyle name="Percent 3 4 2 2" xfId="423" xr:uid="{00000000-0005-0000-0000-0000B7020000}"/>
    <cellStyle name="Percent 3 4 2 2 2" xfId="823" xr:uid="{00000000-0005-0000-0000-0000B8020000}"/>
    <cellStyle name="Percent 3 4 2 3" xfId="638" xr:uid="{00000000-0005-0000-0000-0000B9020000}"/>
    <cellStyle name="Percent 3 4 3" xfId="424" xr:uid="{00000000-0005-0000-0000-0000BA020000}"/>
    <cellStyle name="Percent 3 4 3 2" xfId="824" xr:uid="{00000000-0005-0000-0000-0000BB020000}"/>
    <cellStyle name="Percent 3 4 4" xfId="637" xr:uid="{00000000-0005-0000-0000-0000BC020000}"/>
    <cellStyle name="Percent 3 5" xfId="425" xr:uid="{00000000-0005-0000-0000-0000BD020000}"/>
    <cellStyle name="Percent 3 5 2" xfId="426" xr:uid="{00000000-0005-0000-0000-0000BE020000}"/>
    <cellStyle name="Percent 3 5 2 2" xfId="427" xr:uid="{00000000-0005-0000-0000-0000BF020000}"/>
    <cellStyle name="Percent 3 5 2 2 2" xfId="825" xr:uid="{00000000-0005-0000-0000-0000C0020000}"/>
    <cellStyle name="Percent 3 5 2 3" xfId="640" xr:uid="{00000000-0005-0000-0000-0000C1020000}"/>
    <cellStyle name="Percent 3 5 3" xfId="428" xr:uid="{00000000-0005-0000-0000-0000C2020000}"/>
    <cellStyle name="Percent 3 5 3 2" xfId="826" xr:uid="{00000000-0005-0000-0000-0000C3020000}"/>
    <cellStyle name="Percent 3 5 4" xfId="639" xr:uid="{00000000-0005-0000-0000-0000C4020000}"/>
    <cellStyle name="Percent 3 6" xfId="429" xr:uid="{00000000-0005-0000-0000-0000C5020000}"/>
    <cellStyle name="Percent 3 6 2" xfId="430" xr:uid="{00000000-0005-0000-0000-0000C6020000}"/>
    <cellStyle name="Percent 3 6 2 2" xfId="431" xr:uid="{00000000-0005-0000-0000-0000C7020000}"/>
    <cellStyle name="Percent 3 6 2 2 2" xfId="827" xr:uid="{00000000-0005-0000-0000-0000C8020000}"/>
    <cellStyle name="Percent 3 6 2 3" xfId="642" xr:uid="{00000000-0005-0000-0000-0000C9020000}"/>
    <cellStyle name="Percent 3 6 3" xfId="432" xr:uid="{00000000-0005-0000-0000-0000CA020000}"/>
    <cellStyle name="Percent 3 6 3 2" xfId="828" xr:uid="{00000000-0005-0000-0000-0000CB020000}"/>
    <cellStyle name="Percent 3 6 4" xfId="641" xr:uid="{00000000-0005-0000-0000-0000CC020000}"/>
    <cellStyle name="Percent 3 7" xfId="433" xr:uid="{00000000-0005-0000-0000-0000CD020000}"/>
    <cellStyle name="Percent 3 7 2" xfId="434" xr:uid="{00000000-0005-0000-0000-0000CE020000}"/>
    <cellStyle name="Percent 3 7 2 2" xfId="829" xr:uid="{00000000-0005-0000-0000-0000CF020000}"/>
    <cellStyle name="Percent 3 7 3" xfId="643" xr:uid="{00000000-0005-0000-0000-0000D0020000}"/>
    <cellStyle name="Percent 3 8" xfId="435" xr:uid="{00000000-0005-0000-0000-0000D1020000}"/>
    <cellStyle name="Percent 3 8 2" xfId="436" xr:uid="{00000000-0005-0000-0000-0000D2020000}"/>
    <cellStyle name="Percent 3 8 2 2" xfId="830" xr:uid="{00000000-0005-0000-0000-0000D3020000}"/>
    <cellStyle name="Percent 3 8 3" xfId="644" xr:uid="{00000000-0005-0000-0000-0000D4020000}"/>
    <cellStyle name="Percent 3 9" xfId="437" xr:uid="{00000000-0005-0000-0000-0000D5020000}"/>
    <cellStyle name="Percent 3 9 2" xfId="438" xr:uid="{00000000-0005-0000-0000-0000D6020000}"/>
    <cellStyle name="Percent 3 9 2 2" xfId="831" xr:uid="{00000000-0005-0000-0000-0000D7020000}"/>
    <cellStyle name="Percent 3 9 3" xfId="645" xr:uid="{00000000-0005-0000-0000-0000D8020000}"/>
    <cellStyle name="Percent 4" xfId="439" xr:uid="{00000000-0005-0000-0000-0000D9020000}"/>
    <cellStyle name="Percent 4 10" xfId="440" xr:uid="{00000000-0005-0000-0000-0000DA020000}"/>
    <cellStyle name="Percent 4 10 2" xfId="832" xr:uid="{00000000-0005-0000-0000-0000DB020000}"/>
    <cellStyle name="Percent 4 11" xfId="441" xr:uid="{00000000-0005-0000-0000-0000DC020000}"/>
    <cellStyle name="Percent 4 11 2" xfId="833" xr:uid="{00000000-0005-0000-0000-0000DD020000}"/>
    <cellStyle name="Percent 4 12" xfId="646" xr:uid="{00000000-0005-0000-0000-0000DE020000}"/>
    <cellStyle name="Percent 4 2" xfId="442" xr:uid="{00000000-0005-0000-0000-0000DF020000}"/>
    <cellStyle name="Percent 4 2 2" xfId="443" xr:uid="{00000000-0005-0000-0000-0000E0020000}"/>
    <cellStyle name="Percent 4 2 2 2" xfId="444" xr:uid="{00000000-0005-0000-0000-0000E1020000}"/>
    <cellStyle name="Percent 4 2 2 2 2" xfId="445" xr:uid="{00000000-0005-0000-0000-0000E2020000}"/>
    <cellStyle name="Percent 4 2 2 2 2 2" xfId="834" xr:uid="{00000000-0005-0000-0000-0000E3020000}"/>
    <cellStyle name="Percent 4 2 2 2 3" xfId="649" xr:uid="{00000000-0005-0000-0000-0000E4020000}"/>
    <cellStyle name="Percent 4 2 2 3" xfId="446" xr:uid="{00000000-0005-0000-0000-0000E5020000}"/>
    <cellStyle name="Percent 4 2 2 3 2" xfId="835" xr:uid="{00000000-0005-0000-0000-0000E6020000}"/>
    <cellStyle name="Percent 4 2 2 4" xfId="648" xr:uid="{00000000-0005-0000-0000-0000E7020000}"/>
    <cellStyle name="Percent 4 2 3" xfId="447" xr:uid="{00000000-0005-0000-0000-0000E8020000}"/>
    <cellStyle name="Percent 4 2 3 2" xfId="448" xr:uid="{00000000-0005-0000-0000-0000E9020000}"/>
    <cellStyle name="Percent 4 2 3 2 2" xfId="836" xr:uid="{00000000-0005-0000-0000-0000EA020000}"/>
    <cellStyle name="Percent 4 2 3 3" xfId="650" xr:uid="{00000000-0005-0000-0000-0000EB020000}"/>
    <cellStyle name="Percent 4 2 4" xfId="449" xr:uid="{00000000-0005-0000-0000-0000EC020000}"/>
    <cellStyle name="Percent 4 2 4 2" xfId="450" xr:uid="{00000000-0005-0000-0000-0000ED020000}"/>
    <cellStyle name="Percent 4 2 4 2 2" xfId="837" xr:uid="{00000000-0005-0000-0000-0000EE020000}"/>
    <cellStyle name="Percent 4 2 4 3" xfId="651" xr:uid="{00000000-0005-0000-0000-0000EF020000}"/>
    <cellStyle name="Percent 4 2 5" xfId="451" xr:uid="{00000000-0005-0000-0000-0000F0020000}"/>
    <cellStyle name="Percent 4 2 5 2" xfId="838" xr:uid="{00000000-0005-0000-0000-0000F1020000}"/>
    <cellStyle name="Percent 4 2 6" xfId="452" xr:uid="{00000000-0005-0000-0000-0000F2020000}"/>
    <cellStyle name="Percent 4 2 6 2" xfId="839" xr:uid="{00000000-0005-0000-0000-0000F3020000}"/>
    <cellStyle name="Percent 4 2 7" xfId="647" xr:uid="{00000000-0005-0000-0000-0000F4020000}"/>
    <cellStyle name="Percent 4 3" xfId="453" xr:uid="{00000000-0005-0000-0000-0000F5020000}"/>
    <cellStyle name="Percent 4 3 2" xfId="454" xr:uid="{00000000-0005-0000-0000-0000F6020000}"/>
    <cellStyle name="Percent 4 3 2 2" xfId="455" xr:uid="{00000000-0005-0000-0000-0000F7020000}"/>
    <cellStyle name="Percent 4 3 2 2 2" xfId="840" xr:uid="{00000000-0005-0000-0000-0000F8020000}"/>
    <cellStyle name="Percent 4 3 2 3" xfId="653" xr:uid="{00000000-0005-0000-0000-0000F9020000}"/>
    <cellStyle name="Percent 4 3 3" xfId="456" xr:uid="{00000000-0005-0000-0000-0000FA020000}"/>
    <cellStyle name="Percent 4 3 3 2" xfId="457" xr:uid="{00000000-0005-0000-0000-0000FB020000}"/>
    <cellStyle name="Percent 4 3 3 2 2" xfId="841" xr:uid="{00000000-0005-0000-0000-0000FC020000}"/>
    <cellStyle name="Percent 4 3 3 3" xfId="654" xr:uid="{00000000-0005-0000-0000-0000FD020000}"/>
    <cellStyle name="Percent 4 3 4" xfId="458" xr:uid="{00000000-0005-0000-0000-0000FE020000}"/>
    <cellStyle name="Percent 4 3 4 2" xfId="842" xr:uid="{00000000-0005-0000-0000-0000FF020000}"/>
    <cellStyle name="Percent 4 3 5" xfId="652" xr:uid="{00000000-0005-0000-0000-000000030000}"/>
    <cellStyle name="Percent 4 4" xfId="459" xr:uid="{00000000-0005-0000-0000-000001030000}"/>
    <cellStyle name="Percent 4 4 2" xfId="460" xr:uid="{00000000-0005-0000-0000-000002030000}"/>
    <cellStyle name="Percent 4 4 2 2" xfId="461" xr:uid="{00000000-0005-0000-0000-000003030000}"/>
    <cellStyle name="Percent 4 4 2 2 2" xfId="843" xr:uid="{00000000-0005-0000-0000-000004030000}"/>
    <cellStyle name="Percent 4 4 2 3" xfId="656" xr:uid="{00000000-0005-0000-0000-000005030000}"/>
    <cellStyle name="Percent 4 4 3" xfId="462" xr:uid="{00000000-0005-0000-0000-000006030000}"/>
    <cellStyle name="Percent 4 4 3 2" xfId="844" xr:uid="{00000000-0005-0000-0000-000007030000}"/>
    <cellStyle name="Percent 4 4 4" xfId="655" xr:uid="{00000000-0005-0000-0000-000008030000}"/>
    <cellStyle name="Percent 4 5" xfId="463" xr:uid="{00000000-0005-0000-0000-000009030000}"/>
    <cellStyle name="Percent 4 5 2" xfId="464" xr:uid="{00000000-0005-0000-0000-00000A030000}"/>
    <cellStyle name="Percent 4 5 2 2" xfId="465" xr:uid="{00000000-0005-0000-0000-00000B030000}"/>
    <cellStyle name="Percent 4 5 2 2 2" xfId="845" xr:uid="{00000000-0005-0000-0000-00000C030000}"/>
    <cellStyle name="Percent 4 5 2 3" xfId="658" xr:uid="{00000000-0005-0000-0000-00000D030000}"/>
    <cellStyle name="Percent 4 5 3" xfId="466" xr:uid="{00000000-0005-0000-0000-00000E030000}"/>
    <cellStyle name="Percent 4 5 3 2" xfId="846" xr:uid="{00000000-0005-0000-0000-00000F030000}"/>
    <cellStyle name="Percent 4 5 4" xfId="657" xr:uid="{00000000-0005-0000-0000-000010030000}"/>
    <cellStyle name="Percent 4 6" xfId="467" xr:uid="{00000000-0005-0000-0000-000011030000}"/>
    <cellStyle name="Percent 4 6 2" xfId="468" xr:uid="{00000000-0005-0000-0000-000012030000}"/>
    <cellStyle name="Percent 4 6 2 2" xfId="469" xr:uid="{00000000-0005-0000-0000-000013030000}"/>
    <cellStyle name="Percent 4 6 2 2 2" xfId="847" xr:uid="{00000000-0005-0000-0000-000014030000}"/>
    <cellStyle name="Percent 4 6 2 3" xfId="660" xr:uid="{00000000-0005-0000-0000-000015030000}"/>
    <cellStyle name="Percent 4 6 3" xfId="470" xr:uid="{00000000-0005-0000-0000-000016030000}"/>
    <cellStyle name="Percent 4 6 3 2" xfId="848" xr:uid="{00000000-0005-0000-0000-000017030000}"/>
    <cellStyle name="Percent 4 6 4" xfId="659" xr:uid="{00000000-0005-0000-0000-000018030000}"/>
    <cellStyle name="Percent 4 7" xfId="471" xr:uid="{00000000-0005-0000-0000-000019030000}"/>
    <cellStyle name="Percent 4 7 2" xfId="472" xr:uid="{00000000-0005-0000-0000-00001A030000}"/>
    <cellStyle name="Percent 4 7 2 2" xfId="849" xr:uid="{00000000-0005-0000-0000-00001B030000}"/>
    <cellStyle name="Percent 4 7 3" xfId="661" xr:uid="{00000000-0005-0000-0000-00001C030000}"/>
    <cellStyle name="Percent 4 8" xfId="473" xr:uid="{00000000-0005-0000-0000-00001D030000}"/>
    <cellStyle name="Percent 4 8 2" xfId="474" xr:uid="{00000000-0005-0000-0000-00001E030000}"/>
    <cellStyle name="Percent 4 8 2 2" xfId="850" xr:uid="{00000000-0005-0000-0000-00001F030000}"/>
    <cellStyle name="Percent 4 8 3" xfId="662" xr:uid="{00000000-0005-0000-0000-000020030000}"/>
    <cellStyle name="Percent 4 9" xfId="475" xr:uid="{00000000-0005-0000-0000-000021030000}"/>
    <cellStyle name="Percent 4 9 2" xfId="476" xr:uid="{00000000-0005-0000-0000-000022030000}"/>
    <cellStyle name="Percent 4 9 2 2" xfId="851" xr:uid="{00000000-0005-0000-0000-000023030000}"/>
    <cellStyle name="Percent 4 9 3" xfId="663" xr:uid="{00000000-0005-0000-0000-000024030000}"/>
    <cellStyle name="Percent 5" xfId="477" xr:uid="{00000000-0005-0000-0000-000025030000}"/>
    <cellStyle name="Percent 5 10" xfId="478" xr:uid="{00000000-0005-0000-0000-000026030000}"/>
    <cellStyle name="Percent 5 10 2" xfId="852" xr:uid="{00000000-0005-0000-0000-000027030000}"/>
    <cellStyle name="Percent 5 11" xfId="664" xr:uid="{00000000-0005-0000-0000-000028030000}"/>
    <cellStyle name="Percent 5 2" xfId="479" xr:uid="{00000000-0005-0000-0000-000029030000}"/>
    <cellStyle name="Percent 5 2 2" xfId="480" xr:uid="{00000000-0005-0000-0000-00002A030000}"/>
    <cellStyle name="Percent 5 2 2 2" xfId="481" xr:uid="{00000000-0005-0000-0000-00002B030000}"/>
    <cellStyle name="Percent 5 2 2 2 2" xfId="853" xr:uid="{00000000-0005-0000-0000-00002C030000}"/>
    <cellStyle name="Percent 5 2 2 3" xfId="666" xr:uid="{00000000-0005-0000-0000-00002D030000}"/>
    <cellStyle name="Percent 5 2 3" xfId="482" xr:uid="{00000000-0005-0000-0000-00002E030000}"/>
    <cellStyle name="Percent 5 2 3 2" xfId="483" xr:uid="{00000000-0005-0000-0000-00002F030000}"/>
    <cellStyle name="Percent 5 2 3 2 2" xfId="854" xr:uid="{00000000-0005-0000-0000-000030030000}"/>
    <cellStyle name="Percent 5 2 3 3" xfId="667" xr:uid="{00000000-0005-0000-0000-000031030000}"/>
    <cellStyle name="Percent 5 2 4" xfId="484" xr:uid="{00000000-0005-0000-0000-000032030000}"/>
    <cellStyle name="Percent 5 2 4 2" xfId="855" xr:uid="{00000000-0005-0000-0000-000033030000}"/>
    <cellStyle name="Percent 5 2 5" xfId="665" xr:uid="{00000000-0005-0000-0000-000034030000}"/>
    <cellStyle name="Percent 5 3" xfId="485" xr:uid="{00000000-0005-0000-0000-000035030000}"/>
    <cellStyle name="Percent 5 3 2" xfId="486" xr:uid="{00000000-0005-0000-0000-000036030000}"/>
    <cellStyle name="Percent 5 3 2 2" xfId="487" xr:uid="{00000000-0005-0000-0000-000037030000}"/>
    <cellStyle name="Percent 5 3 2 2 2" xfId="856" xr:uid="{00000000-0005-0000-0000-000038030000}"/>
    <cellStyle name="Percent 5 3 2 3" xfId="669" xr:uid="{00000000-0005-0000-0000-000039030000}"/>
    <cellStyle name="Percent 5 3 3" xfId="488" xr:uid="{00000000-0005-0000-0000-00003A030000}"/>
    <cellStyle name="Percent 5 3 3 2" xfId="857" xr:uid="{00000000-0005-0000-0000-00003B030000}"/>
    <cellStyle name="Percent 5 3 4" xfId="668" xr:uid="{00000000-0005-0000-0000-00003C030000}"/>
    <cellStyle name="Percent 5 4" xfId="489" xr:uid="{00000000-0005-0000-0000-00003D030000}"/>
    <cellStyle name="Percent 5 4 2" xfId="490" xr:uid="{00000000-0005-0000-0000-00003E030000}"/>
    <cellStyle name="Percent 5 4 2 2" xfId="491" xr:uid="{00000000-0005-0000-0000-00003F030000}"/>
    <cellStyle name="Percent 5 4 2 2 2" xfId="858" xr:uid="{00000000-0005-0000-0000-000040030000}"/>
    <cellStyle name="Percent 5 4 2 3" xfId="671" xr:uid="{00000000-0005-0000-0000-000041030000}"/>
    <cellStyle name="Percent 5 4 3" xfId="492" xr:uid="{00000000-0005-0000-0000-000042030000}"/>
    <cellStyle name="Percent 5 4 3 2" xfId="859" xr:uid="{00000000-0005-0000-0000-000043030000}"/>
    <cellStyle name="Percent 5 4 4" xfId="670" xr:uid="{00000000-0005-0000-0000-000044030000}"/>
    <cellStyle name="Percent 5 5" xfId="493" xr:uid="{00000000-0005-0000-0000-000045030000}"/>
    <cellStyle name="Percent 5 5 2" xfId="494" xr:uid="{00000000-0005-0000-0000-000046030000}"/>
    <cellStyle name="Percent 5 5 2 2" xfId="495" xr:uid="{00000000-0005-0000-0000-000047030000}"/>
    <cellStyle name="Percent 5 5 2 2 2" xfId="860" xr:uid="{00000000-0005-0000-0000-000048030000}"/>
    <cellStyle name="Percent 5 5 2 3" xfId="673" xr:uid="{00000000-0005-0000-0000-000049030000}"/>
    <cellStyle name="Percent 5 5 3" xfId="496" xr:uid="{00000000-0005-0000-0000-00004A030000}"/>
    <cellStyle name="Percent 5 5 3 2" xfId="861" xr:uid="{00000000-0005-0000-0000-00004B030000}"/>
    <cellStyle name="Percent 5 5 4" xfId="672" xr:uid="{00000000-0005-0000-0000-00004C030000}"/>
    <cellStyle name="Percent 5 6" xfId="497" xr:uid="{00000000-0005-0000-0000-00004D030000}"/>
    <cellStyle name="Percent 5 6 2" xfId="498" xr:uid="{00000000-0005-0000-0000-00004E030000}"/>
    <cellStyle name="Percent 5 6 2 2" xfId="862" xr:uid="{00000000-0005-0000-0000-00004F030000}"/>
    <cellStyle name="Percent 5 6 3" xfId="674" xr:uid="{00000000-0005-0000-0000-000050030000}"/>
    <cellStyle name="Percent 5 7" xfId="499" xr:uid="{00000000-0005-0000-0000-000051030000}"/>
    <cellStyle name="Percent 5 7 2" xfId="500" xr:uid="{00000000-0005-0000-0000-000052030000}"/>
    <cellStyle name="Percent 5 7 2 2" xfId="863" xr:uid="{00000000-0005-0000-0000-000053030000}"/>
    <cellStyle name="Percent 5 7 3" xfId="675" xr:uid="{00000000-0005-0000-0000-000054030000}"/>
    <cellStyle name="Percent 5 8" xfId="501" xr:uid="{00000000-0005-0000-0000-000055030000}"/>
    <cellStyle name="Percent 5 8 2" xfId="502" xr:uid="{00000000-0005-0000-0000-000056030000}"/>
    <cellStyle name="Percent 5 8 2 2" xfId="864" xr:uid="{00000000-0005-0000-0000-000057030000}"/>
    <cellStyle name="Percent 5 8 3" xfId="676" xr:uid="{00000000-0005-0000-0000-000058030000}"/>
    <cellStyle name="Percent 5 9" xfId="503" xr:uid="{00000000-0005-0000-0000-000059030000}"/>
    <cellStyle name="Percent 5 9 2" xfId="865" xr:uid="{00000000-0005-0000-0000-00005A030000}"/>
    <cellStyle name="Percent 6" xfId="504" xr:uid="{00000000-0005-0000-0000-00005B030000}"/>
    <cellStyle name="Percent 7" xfId="512" xr:uid="{00000000-0005-0000-0000-00005C030000}"/>
    <cellStyle name="Percent 7 2" xfId="884" xr:uid="{00000000-0005-0000-0000-0000FA010000}"/>
    <cellStyle name="Percent 9" xfId="505" xr:uid="{00000000-0005-0000-0000-00005D030000}"/>
    <cellStyle name="Title 2" xfId="871" xr:uid="{00000000-0005-0000-0000-00009D030000}"/>
    <cellStyle name="Total 2" xfId="506" xr:uid="{00000000-0005-0000-0000-00005E030000}"/>
    <cellStyle name="Warning Text 2" xfId="507" xr:uid="{00000000-0005-0000-0000-00005F03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jct.gov/publications.html?func=startdown&amp;id=523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bo.gov/publication/56020"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www.cbo.gov/publication/55151" TargetMode="External"/><Relationship Id="rId1" Type="http://schemas.openxmlformats.org/officeDocument/2006/relationships/hyperlink" Target="http://www.cbo.gov/publication/55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10B8-F5E0-4C33-8AC6-74BF050D3922}">
  <dimension ref="A1:AL60"/>
  <sheetViews>
    <sheetView workbookViewId="0">
      <pane xSplit="1" ySplit="4" topLeftCell="B5" activePane="bottomRight" state="frozen"/>
      <selection pane="topRight" activeCell="B1" sqref="B1"/>
      <selection pane="bottomLeft" activeCell="A5" sqref="A5"/>
      <selection pane="bottomRight" activeCell="B7" sqref="B7"/>
    </sheetView>
  </sheetViews>
  <sheetFormatPr defaultRowHeight="15"/>
  <cols>
    <col min="2" max="28" width="6.7109375" customWidth="1"/>
  </cols>
  <sheetData>
    <row r="1" spans="1:38">
      <c r="B1" s="163" t="s">
        <v>24</v>
      </c>
      <c r="C1" s="163"/>
      <c r="D1" s="163"/>
      <c r="E1" s="163"/>
      <c r="F1" s="163"/>
      <c r="G1" s="163"/>
      <c r="H1" s="163"/>
      <c r="I1" s="163"/>
      <c r="J1" s="163" t="s">
        <v>23</v>
      </c>
      <c r="K1" s="163"/>
      <c r="L1" s="163"/>
      <c r="M1" s="163"/>
      <c r="N1" s="163"/>
      <c r="O1" s="5"/>
      <c r="P1" s="163" t="s">
        <v>25</v>
      </c>
      <c r="Q1" s="163"/>
      <c r="R1" s="163"/>
      <c r="S1" s="163"/>
      <c r="T1" s="163"/>
      <c r="U1" s="163"/>
      <c r="V1" s="163"/>
      <c r="W1" s="163"/>
      <c r="X1" s="163" t="s">
        <v>26</v>
      </c>
      <c r="Y1" s="163"/>
      <c r="Z1" s="163"/>
      <c r="AA1" s="163"/>
      <c r="AB1" s="163"/>
      <c r="AC1" s="163" t="s">
        <v>260</v>
      </c>
      <c r="AD1" s="163"/>
      <c r="AE1" s="163"/>
      <c r="AF1" s="163"/>
      <c r="AG1" s="163"/>
      <c r="AH1" s="163" t="s">
        <v>264</v>
      </c>
      <c r="AI1" s="163"/>
      <c r="AJ1" s="163"/>
      <c r="AK1" s="163"/>
      <c r="AL1" s="163"/>
    </row>
    <row r="2" spans="1:38" s="1" customFormat="1" ht="102" customHeight="1">
      <c r="A2" s="1" t="s">
        <v>0</v>
      </c>
      <c r="B2" s="1" t="s">
        <v>1</v>
      </c>
      <c r="C2" s="1" t="s">
        <v>2</v>
      </c>
      <c r="D2" s="1" t="s">
        <v>3</v>
      </c>
      <c r="E2" s="1" t="s">
        <v>4</v>
      </c>
      <c r="F2" s="1" t="s">
        <v>5</v>
      </c>
      <c r="G2" s="1" t="s">
        <v>6</v>
      </c>
      <c r="H2" s="1" t="s">
        <v>7</v>
      </c>
      <c r="I2" s="1" t="s">
        <v>8</v>
      </c>
      <c r="J2" s="2" t="s">
        <v>9</v>
      </c>
      <c r="K2" s="2" t="s">
        <v>10</v>
      </c>
      <c r="L2" s="7" t="s">
        <v>274</v>
      </c>
      <c r="M2" s="2" t="s">
        <v>12</v>
      </c>
      <c r="N2" s="7" t="s">
        <v>226</v>
      </c>
      <c r="O2" s="7"/>
      <c r="P2" s="1" t="s">
        <v>1</v>
      </c>
      <c r="Q2" s="1" t="s">
        <v>2</v>
      </c>
      <c r="R2" s="1" t="s">
        <v>3</v>
      </c>
      <c r="S2" s="1" t="s">
        <v>4</v>
      </c>
      <c r="T2" s="1" t="s">
        <v>5</v>
      </c>
      <c r="U2" s="1" t="s">
        <v>6</v>
      </c>
      <c r="V2" s="1" t="s">
        <v>7</v>
      </c>
      <c r="W2" s="1" t="s">
        <v>8</v>
      </c>
      <c r="X2" s="2" t="s">
        <v>9</v>
      </c>
      <c r="Y2" s="2" t="s">
        <v>10</v>
      </c>
      <c r="Z2" s="7" t="s">
        <v>274</v>
      </c>
      <c r="AA2" s="2" t="s">
        <v>12</v>
      </c>
      <c r="AB2" s="7" t="s">
        <v>225</v>
      </c>
      <c r="AC2" s="1" t="s">
        <v>1</v>
      </c>
      <c r="AD2" s="1" t="s">
        <v>2</v>
      </c>
      <c r="AE2" s="1" t="s">
        <v>3</v>
      </c>
      <c r="AF2" s="1" t="s">
        <v>4</v>
      </c>
      <c r="AG2" s="1" t="s">
        <v>5</v>
      </c>
      <c r="AH2" s="1" t="s">
        <v>1</v>
      </c>
      <c r="AI2" s="1" t="s">
        <v>2</v>
      </c>
      <c r="AJ2" s="1" t="s">
        <v>3</v>
      </c>
      <c r="AK2" s="1" t="s">
        <v>4</v>
      </c>
      <c r="AL2" s="1" t="s">
        <v>5</v>
      </c>
    </row>
    <row r="3" spans="1:38">
      <c r="A3" t="s">
        <v>14</v>
      </c>
      <c r="B3" t="s">
        <v>15</v>
      </c>
      <c r="C3" t="s">
        <v>16</v>
      </c>
      <c r="D3" t="s">
        <v>17</v>
      </c>
      <c r="E3" t="s">
        <v>18</v>
      </c>
      <c r="F3" t="s">
        <v>19</v>
      </c>
      <c r="G3" t="s">
        <v>20</v>
      </c>
      <c r="H3" t="s">
        <v>21</v>
      </c>
      <c r="I3" t="s">
        <v>22</v>
      </c>
      <c r="J3" s="3"/>
      <c r="K3" s="3"/>
      <c r="L3" s="3"/>
      <c r="M3" s="3"/>
      <c r="N3" s="3"/>
      <c r="O3" s="3"/>
      <c r="P3" t="s">
        <v>15</v>
      </c>
      <c r="Q3" t="s">
        <v>16</v>
      </c>
      <c r="R3" t="s">
        <v>17</v>
      </c>
      <c r="S3" t="s">
        <v>18</v>
      </c>
      <c r="T3" t="s">
        <v>19</v>
      </c>
      <c r="U3" t="s">
        <v>20</v>
      </c>
      <c r="V3" t="s">
        <v>21</v>
      </c>
      <c r="W3" t="s">
        <v>22</v>
      </c>
      <c r="X3" s="3"/>
      <c r="Y3" s="3"/>
      <c r="Z3" s="3"/>
      <c r="AA3" s="3"/>
      <c r="AB3" s="3"/>
      <c r="AH3" s="8"/>
      <c r="AI3" s="8"/>
      <c r="AJ3" s="8"/>
      <c r="AK3" s="8"/>
      <c r="AL3" s="8"/>
    </row>
    <row r="4" spans="1:38" ht="14.45" hidden="1" customHeight="1">
      <c r="A4">
        <v>2017</v>
      </c>
      <c r="B4">
        <v>2060</v>
      </c>
      <c r="C4">
        <v>1582</v>
      </c>
      <c r="D4">
        <v>133</v>
      </c>
      <c r="E4">
        <v>407</v>
      </c>
      <c r="F4">
        <v>1269</v>
      </c>
      <c r="G4">
        <v>702.28399999999999</v>
      </c>
      <c r="H4">
        <v>374.68200000000002</v>
      </c>
      <c r="I4">
        <v>31.196999999999999</v>
      </c>
      <c r="J4" s="3"/>
      <c r="K4" s="3"/>
      <c r="L4" s="3"/>
      <c r="M4" s="3"/>
      <c r="N4" s="3"/>
      <c r="O4" s="3"/>
      <c r="P4">
        <v>2060</v>
      </c>
      <c r="Q4">
        <v>1582</v>
      </c>
      <c r="R4">
        <v>133</v>
      </c>
      <c r="S4">
        <v>407</v>
      </c>
      <c r="T4">
        <v>1269</v>
      </c>
      <c r="U4">
        <v>702.28399999999999</v>
      </c>
      <c r="V4">
        <v>374.68200000000002</v>
      </c>
      <c r="W4">
        <v>31.196999999999999</v>
      </c>
      <c r="X4" s="3"/>
      <c r="Y4" s="3"/>
      <c r="Z4" s="3"/>
      <c r="AA4" s="3"/>
      <c r="AB4" s="3"/>
      <c r="AH4" s="8"/>
      <c r="AI4" s="8"/>
      <c r="AJ4" s="8"/>
      <c r="AK4" s="8"/>
      <c r="AL4" s="8"/>
    </row>
    <row r="5" spans="1:38">
      <c r="A5" s="62">
        <v>2018</v>
      </c>
      <c r="B5" s="63">
        <v>2154</v>
      </c>
      <c r="C5" s="63">
        <v>1610</v>
      </c>
      <c r="D5" s="63">
        <v>149</v>
      </c>
      <c r="E5" s="63">
        <v>184</v>
      </c>
      <c r="F5" s="63">
        <v>1329</v>
      </c>
      <c r="G5" s="63">
        <v>728.11400000000003</v>
      </c>
      <c r="H5" s="63">
        <v>389.15699999999998</v>
      </c>
      <c r="I5" s="63">
        <v>28.69</v>
      </c>
      <c r="J5" s="52"/>
      <c r="K5" s="52"/>
      <c r="L5" s="56">
        <v>169.69900000000001</v>
      </c>
      <c r="M5" s="52"/>
      <c r="N5" s="52"/>
      <c r="O5" s="52"/>
      <c r="P5" s="5">
        <v>2154</v>
      </c>
      <c r="Q5" s="5">
        <v>1610</v>
      </c>
      <c r="R5" s="5">
        <v>149</v>
      </c>
      <c r="S5" s="5">
        <v>184</v>
      </c>
      <c r="T5" s="5">
        <v>1329</v>
      </c>
      <c r="U5" s="161">
        <v>704.52099999999996</v>
      </c>
      <c r="V5" s="5">
        <v>389</v>
      </c>
      <c r="W5" s="5">
        <v>30</v>
      </c>
      <c r="X5" s="6">
        <v>1170.701</v>
      </c>
      <c r="Y5" s="6">
        <v>204.733</v>
      </c>
      <c r="Z5" s="6">
        <v>136.285</v>
      </c>
      <c r="AA5" s="6">
        <v>1683.538</v>
      </c>
      <c r="AB5" s="52">
        <v>2108.6219999999998</v>
      </c>
      <c r="AC5" s="68">
        <f>P5/AB5</f>
        <v>1.0215202155720655</v>
      </c>
      <c r="AD5" s="68">
        <f>Q5/AA5</f>
        <v>0.9563193702785443</v>
      </c>
      <c r="AE5" s="68">
        <f>R5/Z5</f>
        <v>1.0932971346809994</v>
      </c>
      <c r="AF5" s="68">
        <f>S5/Y5</f>
        <v>0.89873151861204592</v>
      </c>
      <c r="AG5" s="68">
        <f>T5/X5</f>
        <v>1.1352172758031298</v>
      </c>
      <c r="AH5" s="68" t="e">
        <f t="shared" ref="AH5:AH16" si="0">B5/N5</f>
        <v>#DIV/0!</v>
      </c>
      <c r="AI5" t="e">
        <f>C5/M5</f>
        <v>#DIV/0!</v>
      </c>
      <c r="AJ5" s="68">
        <f>D5/L5</f>
        <v>0.87802520934124528</v>
      </c>
      <c r="AK5" s="68" t="e">
        <f>E5/K5</f>
        <v>#DIV/0!</v>
      </c>
      <c r="AL5" s="68">
        <f>Y5/AC5</f>
        <v>200.41992011420615</v>
      </c>
    </row>
    <row r="6" spans="1:38">
      <c r="A6" s="62">
        <v>2019</v>
      </c>
      <c r="B6" s="63">
        <f>N6/AB6*P6</f>
        <v>2276.3526052058983</v>
      </c>
      <c r="C6" s="63">
        <f>M6/AA6*Q6</f>
        <v>1652.8912939017248</v>
      </c>
      <c r="D6" s="63">
        <f>L6/Z6*R6</f>
        <v>189.26011435780327</v>
      </c>
      <c r="E6" s="63">
        <f>K6/Y6*S6</f>
        <v>166.28054005092048</v>
      </c>
      <c r="F6" s="63">
        <f>J6/X6*T6</f>
        <v>1394.7466605053123</v>
      </c>
      <c r="G6" s="161">
        <v>775.32100000000003</v>
      </c>
      <c r="H6" s="65">
        <v>409.42099999999999</v>
      </c>
      <c r="I6" s="65">
        <v>28.091999999999999</v>
      </c>
      <c r="J6" s="55">
        <v>1243.0730000000001</v>
      </c>
      <c r="K6" s="55">
        <v>230.245</v>
      </c>
      <c r="L6" s="55">
        <v>181.03100000000001</v>
      </c>
      <c r="M6" s="55">
        <v>1717.856</v>
      </c>
      <c r="N6" s="56">
        <v>2232.1960000000004</v>
      </c>
      <c r="O6" s="56">
        <f>N6-AB6</f>
        <v>17.016000000000531</v>
      </c>
      <c r="P6" s="5">
        <v>2259</v>
      </c>
      <c r="Q6" s="5">
        <v>1686</v>
      </c>
      <c r="R6" s="5">
        <v>179</v>
      </c>
      <c r="S6" s="5">
        <v>177</v>
      </c>
      <c r="T6" s="5">
        <v>1384</v>
      </c>
      <c r="U6" s="161">
        <v>764.75699999999995</v>
      </c>
      <c r="V6" s="5">
        <v>406</v>
      </c>
      <c r="W6" s="5">
        <v>27</v>
      </c>
      <c r="X6" s="57">
        <v>1233.4949999999999</v>
      </c>
      <c r="Y6" s="57">
        <v>245.08799999999999</v>
      </c>
      <c r="Z6" s="57">
        <v>171.21699999999998</v>
      </c>
      <c r="AA6" s="57">
        <v>1752.2660000000001</v>
      </c>
      <c r="AB6" s="14">
        <v>2215.1799999999998</v>
      </c>
      <c r="AC6" s="68">
        <f>P6/AB6</f>
        <v>1.0197816881698103</v>
      </c>
      <c r="AD6" s="68">
        <f>Q6/AA6</f>
        <v>0.96218268230964932</v>
      </c>
      <c r="AE6" s="68">
        <f>R6/Z6</f>
        <v>1.0454569347669918</v>
      </c>
      <c r="AF6" s="68">
        <f>S6/Y6</f>
        <v>0.72218958088523311</v>
      </c>
      <c r="AG6" s="68">
        <f>T6/X6</f>
        <v>1.1220150872115413</v>
      </c>
      <c r="AH6" s="68">
        <f t="shared" si="0"/>
        <v>1.0197816881698103</v>
      </c>
      <c r="AI6" s="8">
        <f t="shared" ref="AI6:AI17" si="1">C6/M6</f>
        <v>0.96218268230964921</v>
      </c>
      <c r="AJ6" s="68">
        <f>W6/AE6</f>
        <v>25.826027932960891</v>
      </c>
      <c r="AK6" s="68">
        <f t="shared" ref="AK6:AK16" si="2">E6/K6</f>
        <v>0.722189580885233</v>
      </c>
      <c r="AL6" s="68">
        <f>Y6/AC6</f>
        <v>240.33379187250992</v>
      </c>
    </row>
    <row r="7" spans="1:38">
      <c r="A7" s="62">
        <v>2020</v>
      </c>
      <c r="B7" s="63">
        <f t="shared" ref="B7:B16" si="3">N7/AB7*P7</f>
        <v>2387.9312284146054</v>
      </c>
      <c r="C7" s="63">
        <f t="shared" ref="C7:C16" si="4">M7/AA7*Q7</f>
        <v>1752.9534345701202</v>
      </c>
      <c r="D7" s="63">
        <f t="shared" ref="D7:D16" si="5">L7/Z7*R7</f>
        <v>181.02571855950333</v>
      </c>
      <c r="E7" s="63">
        <f t="shared" ref="E7:E16" si="6">K7/Y7*S7</f>
        <v>207.16514724973379</v>
      </c>
      <c r="F7" s="63">
        <f t="shared" ref="F7:F16" si="7">J7/X7*T7</f>
        <v>1453.7669191903408</v>
      </c>
      <c r="G7" s="161">
        <v>834.85699999999997</v>
      </c>
      <c r="H7" s="65">
        <v>424.62</v>
      </c>
      <c r="I7" s="65">
        <v>27.844000000000001</v>
      </c>
      <c r="J7" s="55">
        <v>1302.3309999999999</v>
      </c>
      <c r="K7" s="55">
        <v>233.78800000000001</v>
      </c>
      <c r="L7" s="55">
        <v>175.858</v>
      </c>
      <c r="M7" s="55">
        <v>1791.799</v>
      </c>
      <c r="N7" s="56">
        <v>2353.627</v>
      </c>
      <c r="O7" s="56">
        <f t="shared" ref="O7:O17" si="8">N7-AB7</f>
        <v>16.687999999999647</v>
      </c>
      <c r="P7" s="5">
        <v>2371</v>
      </c>
      <c r="Q7" s="5">
        <v>1793</v>
      </c>
      <c r="R7" s="5">
        <v>192</v>
      </c>
      <c r="S7" s="5">
        <v>243</v>
      </c>
      <c r="T7" s="5">
        <v>1429</v>
      </c>
      <c r="U7" s="161">
        <v>813.88599999999997</v>
      </c>
      <c r="V7" s="5">
        <v>420</v>
      </c>
      <c r="W7" s="5">
        <v>30</v>
      </c>
      <c r="X7" s="57">
        <v>1280.144</v>
      </c>
      <c r="Y7" s="57">
        <v>274.22800000000001</v>
      </c>
      <c r="Z7" s="57">
        <v>186.51900000000001</v>
      </c>
      <c r="AA7" s="57">
        <v>1832.7329999999999</v>
      </c>
      <c r="AB7" s="14">
        <v>2336.9390000000003</v>
      </c>
      <c r="AC7" s="68">
        <f t="shared" ref="AC7:AC16" si="9">P7/AB7</f>
        <v>1.0145750488138543</v>
      </c>
      <c r="AD7" s="68">
        <f t="shared" ref="AD7:AD16" si="10">Q7/AA7</f>
        <v>0.978320355447302</v>
      </c>
      <c r="AE7" s="68">
        <f t="shared" ref="AE7:AE16" si="11">R7/Z7</f>
        <v>1.0293857462242453</v>
      </c>
      <c r="AF7" s="68">
        <f t="shared" ref="AF7:AF16" si="12">S7/Y7</f>
        <v>0.88612395524891696</v>
      </c>
      <c r="AG7" s="68">
        <f t="shared" ref="AG7:AG16" si="13">T7/X7</f>
        <v>1.1162806684248021</v>
      </c>
      <c r="AH7" s="68">
        <f t="shared" si="0"/>
        <v>1.0145750488138543</v>
      </c>
      <c r="AI7" s="8">
        <f t="shared" si="1"/>
        <v>0.978320355447302</v>
      </c>
      <c r="AJ7" s="68">
        <f t="shared" ref="AJ7:AJ16" si="14">W7/AE7</f>
        <v>29.143593750000001</v>
      </c>
      <c r="AK7" s="68">
        <f t="shared" si="2"/>
        <v>0.88612395524891685</v>
      </c>
      <c r="AL7" s="68">
        <f t="shared" ref="AL7:AL16" si="15">Y7/AC7</f>
        <v>270.28853146014342</v>
      </c>
    </row>
    <row r="8" spans="1:38">
      <c r="A8" s="62">
        <v>2021</v>
      </c>
      <c r="B8" s="63">
        <f t="shared" si="3"/>
        <v>2517.1216920973343</v>
      </c>
      <c r="C8" s="63">
        <f t="shared" si="4"/>
        <v>1862.5989226161439</v>
      </c>
      <c r="D8" s="63">
        <f t="shared" si="5"/>
        <v>189.51137583561956</v>
      </c>
      <c r="E8" s="63">
        <f t="shared" si="6"/>
        <v>229.39705147255188</v>
      </c>
      <c r="F8" s="63">
        <f t="shared" si="7"/>
        <v>1515.9877549976611</v>
      </c>
      <c r="G8" s="161">
        <v>895.64800000000002</v>
      </c>
      <c r="H8" s="65">
        <v>443.79399999999998</v>
      </c>
      <c r="I8" s="65">
        <v>29.82</v>
      </c>
      <c r="J8" s="55">
        <v>1356.3520000000001</v>
      </c>
      <c r="K8" s="55">
        <v>256.71199999999999</v>
      </c>
      <c r="L8" s="55">
        <v>183.62700000000001</v>
      </c>
      <c r="M8" s="55">
        <v>1905.037</v>
      </c>
      <c r="N8" s="56">
        <v>2484.3450000000003</v>
      </c>
      <c r="O8" s="56">
        <f t="shared" si="8"/>
        <v>5.055000000000291</v>
      </c>
      <c r="P8" s="5">
        <v>2512</v>
      </c>
      <c r="Q8" s="5">
        <v>1864</v>
      </c>
      <c r="R8" s="5">
        <v>199</v>
      </c>
      <c r="S8" s="5">
        <v>261</v>
      </c>
      <c r="T8" s="5">
        <v>1486</v>
      </c>
      <c r="U8" s="161">
        <v>876.58</v>
      </c>
      <c r="V8" s="5">
        <v>440</v>
      </c>
      <c r="W8" s="5">
        <v>36</v>
      </c>
      <c r="X8" s="57">
        <v>1329.5219999999999</v>
      </c>
      <c r="Y8" s="57">
        <v>292.07799999999997</v>
      </c>
      <c r="Z8" s="57">
        <v>192.821</v>
      </c>
      <c r="AA8" s="57">
        <v>1906.47</v>
      </c>
      <c r="AB8" s="14">
        <v>2479.29</v>
      </c>
      <c r="AC8" s="68">
        <f t="shared" si="9"/>
        <v>1.0131932932412102</v>
      </c>
      <c r="AD8" s="68">
        <f t="shared" si="10"/>
        <v>0.97772322669645995</v>
      </c>
      <c r="AE8" s="68">
        <f t="shared" si="11"/>
        <v>1.0320452647792513</v>
      </c>
      <c r="AF8" s="68">
        <f t="shared" si="12"/>
        <v>0.89359691589233026</v>
      </c>
      <c r="AG8" s="68">
        <f t="shared" si="13"/>
        <v>1.1176949309601496</v>
      </c>
      <c r="AH8" s="68">
        <f t="shared" si="0"/>
        <v>1.01319329324121</v>
      </c>
      <c r="AI8" s="8">
        <f t="shared" si="1"/>
        <v>0.97772322669645995</v>
      </c>
      <c r="AJ8" s="68">
        <f t="shared" si="14"/>
        <v>34.882190954773868</v>
      </c>
      <c r="AK8" s="68">
        <f t="shared" si="2"/>
        <v>0.89359691589233026</v>
      </c>
      <c r="AL8" s="68">
        <f t="shared" si="15"/>
        <v>288.27470725318466</v>
      </c>
    </row>
    <row r="9" spans="1:38">
      <c r="A9" s="62">
        <v>2022</v>
      </c>
      <c r="B9" s="63">
        <f t="shared" si="3"/>
        <v>2660.5720592762823</v>
      </c>
      <c r="C9" s="63">
        <f t="shared" si="4"/>
        <v>1951.1552635924618</v>
      </c>
      <c r="D9" s="63">
        <f t="shared" si="5"/>
        <v>194.00998653726367</v>
      </c>
      <c r="E9" s="63">
        <f t="shared" si="6"/>
        <v>261.34998621830209</v>
      </c>
      <c r="F9" s="63">
        <f t="shared" si="7"/>
        <v>1576.8125179100202</v>
      </c>
      <c r="G9" s="161">
        <v>1004.383</v>
      </c>
      <c r="H9" s="65">
        <v>466.05700000000002</v>
      </c>
      <c r="I9" s="65">
        <v>34.146999999999998</v>
      </c>
      <c r="J9" s="55">
        <v>1408.539</v>
      </c>
      <c r="K9" s="55">
        <v>291.74700000000001</v>
      </c>
      <c r="L9" s="55">
        <v>188.39600000000002</v>
      </c>
      <c r="M9" s="55">
        <v>1996.64</v>
      </c>
      <c r="N9" s="56">
        <v>2690.2240000000002</v>
      </c>
      <c r="O9" s="56">
        <f t="shared" si="8"/>
        <v>-2.4549999999999272</v>
      </c>
      <c r="P9" s="5">
        <v>2663</v>
      </c>
      <c r="Q9" s="5">
        <v>1941</v>
      </c>
      <c r="R9" s="5">
        <v>205</v>
      </c>
      <c r="S9" s="5">
        <v>286</v>
      </c>
      <c r="T9" s="5">
        <v>1547</v>
      </c>
      <c r="U9" s="161">
        <v>987.11</v>
      </c>
      <c r="V9" s="5">
        <v>467</v>
      </c>
      <c r="W9" s="5">
        <v>43</v>
      </c>
      <c r="X9" s="57">
        <v>1381.9079999999999</v>
      </c>
      <c r="Y9" s="57">
        <v>319.26400000000001</v>
      </c>
      <c r="Z9" s="57">
        <v>199.06799999999998</v>
      </c>
      <c r="AA9" s="57">
        <v>1986.248</v>
      </c>
      <c r="AB9" s="14">
        <v>2692.6790000000001</v>
      </c>
      <c r="AC9" s="68">
        <f t="shared" si="9"/>
        <v>0.98897789153478743</v>
      </c>
      <c r="AD9" s="68">
        <f t="shared" si="10"/>
        <v>0.97721936032157108</v>
      </c>
      <c r="AE9" s="68">
        <f t="shared" si="11"/>
        <v>1.0297988627001828</v>
      </c>
      <c r="AF9" s="68">
        <f t="shared" si="12"/>
        <v>0.89581036383682466</v>
      </c>
      <c r="AG9" s="68">
        <f t="shared" si="13"/>
        <v>1.119466708348168</v>
      </c>
      <c r="AH9" s="68">
        <f t="shared" si="0"/>
        <v>0.98897789153478743</v>
      </c>
      <c r="AI9" s="8">
        <f t="shared" si="1"/>
        <v>0.97721936032157108</v>
      </c>
      <c r="AJ9" s="68">
        <f t="shared" si="14"/>
        <v>41.755726829268291</v>
      </c>
      <c r="AK9" s="68">
        <f t="shared" si="2"/>
        <v>0.89581036383682466</v>
      </c>
      <c r="AL9" s="68">
        <f t="shared" si="15"/>
        <v>322.82218109500565</v>
      </c>
    </row>
    <row r="10" spans="1:38">
      <c r="A10" s="62">
        <v>2023</v>
      </c>
      <c r="B10" s="63">
        <f t="shared" si="3"/>
        <v>2827.8986323843174</v>
      </c>
      <c r="C10" s="63">
        <f t="shared" si="4"/>
        <v>2047.485133340489</v>
      </c>
      <c r="D10" s="63">
        <f t="shared" si="5"/>
        <v>197.87546698606053</v>
      </c>
      <c r="E10" s="63">
        <f t="shared" si="6"/>
        <v>295.5631618041283</v>
      </c>
      <c r="F10" s="63">
        <f t="shared" si="7"/>
        <v>1642.304166132458</v>
      </c>
      <c r="G10" s="161">
        <v>1042.5830000000001</v>
      </c>
      <c r="H10" s="65">
        <v>493.66</v>
      </c>
      <c r="I10" s="65">
        <v>42.515999999999998</v>
      </c>
      <c r="J10" s="55">
        <v>1463.7149999999999</v>
      </c>
      <c r="K10" s="55">
        <v>333.89499999999998</v>
      </c>
      <c r="L10" s="55">
        <v>191.25200000000001</v>
      </c>
      <c r="M10" s="55">
        <v>2096.4279999999999</v>
      </c>
      <c r="N10" s="56">
        <v>2808.7539999999999</v>
      </c>
      <c r="O10" s="56">
        <f t="shared" si="8"/>
        <v>15.790999999999713</v>
      </c>
      <c r="P10" s="5">
        <v>2812</v>
      </c>
      <c r="Q10" s="5">
        <v>2029</v>
      </c>
      <c r="R10" s="5">
        <v>203</v>
      </c>
      <c r="S10" s="5">
        <v>317</v>
      </c>
      <c r="T10" s="5">
        <v>1619</v>
      </c>
      <c r="U10" s="161">
        <v>1016.693</v>
      </c>
      <c r="V10" s="5">
        <v>496</v>
      </c>
      <c r="W10" s="5">
        <v>47</v>
      </c>
      <c r="X10" s="57">
        <v>1442.9449999999999</v>
      </c>
      <c r="Y10" s="57">
        <v>358.11200000000002</v>
      </c>
      <c r="Z10" s="57">
        <v>196.20499999999998</v>
      </c>
      <c r="AA10" s="57">
        <v>2077.5010000000002</v>
      </c>
      <c r="AB10" s="14">
        <v>2792.9630000000002</v>
      </c>
      <c r="AC10" s="68">
        <f t="shared" si="9"/>
        <v>1.0068160587877462</v>
      </c>
      <c r="AD10" s="68">
        <f t="shared" si="10"/>
        <v>0.97665416286201534</v>
      </c>
      <c r="AE10" s="68">
        <f t="shared" si="11"/>
        <v>1.0346321449504345</v>
      </c>
      <c r="AF10" s="68">
        <f t="shared" si="12"/>
        <v>0.88519792690554899</v>
      </c>
      <c r="AG10" s="68">
        <f t="shared" si="13"/>
        <v>1.122010887455863</v>
      </c>
      <c r="AH10" s="68">
        <f t="shared" si="0"/>
        <v>1.0068160587877462</v>
      </c>
      <c r="AI10" s="8">
        <f t="shared" si="1"/>
        <v>0.97665416286201534</v>
      </c>
      <c r="AJ10" s="68">
        <f t="shared" si="14"/>
        <v>45.426773399014778</v>
      </c>
      <c r="AK10" s="68">
        <f t="shared" si="2"/>
        <v>0.8851979269055491</v>
      </c>
      <c r="AL10" s="68">
        <f t="shared" si="15"/>
        <v>355.68761232432439</v>
      </c>
    </row>
    <row r="11" spans="1:38">
      <c r="A11" s="62">
        <v>2024</v>
      </c>
      <c r="B11" s="63">
        <f t="shared" si="3"/>
        <v>2997.2477076102614</v>
      </c>
      <c r="C11" s="63">
        <f t="shared" si="4"/>
        <v>2128.0996763257299</v>
      </c>
      <c r="D11" s="63">
        <f t="shared" si="5"/>
        <v>199.67544664115272</v>
      </c>
      <c r="E11" s="63">
        <f t="shared" si="6"/>
        <v>309.21407636407434</v>
      </c>
      <c r="F11" s="63">
        <f t="shared" si="7"/>
        <v>1714.1004926854951</v>
      </c>
      <c r="G11" s="161">
        <v>1073.377</v>
      </c>
      <c r="H11" s="65">
        <v>523.11500000000001</v>
      </c>
      <c r="I11" s="65">
        <v>46.87</v>
      </c>
      <c r="J11" s="55">
        <v>1523.1579999999999</v>
      </c>
      <c r="K11" s="55">
        <v>362.428</v>
      </c>
      <c r="L11" s="55">
        <v>193.535</v>
      </c>
      <c r="M11" s="55">
        <v>2179.127</v>
      </c>
      <c r="N11" s="56">
        <v>2916.9930000000004</v>
      </c>
      <c r="O11" s="56">
        <f t="shared" si="8"/>
        <v>21.652000000000498</v>
      </c>
      <c r="P11" s="5">
        <v>2975</v>
      </c>
      <c r="Q11" s="5">
        <v>2125</v>
      </c>
      <c r="R11" s="5">
        <v>234</v>
      </c>
      <c r="S11" s="5">
        <v>340</v>
      </c>
      <c r="T11" s="5">
        <v>1693</v>
      </c>
      <c r="U11" s="161">
        <v>1046.0260000000001</v>
      </c>
      <c r="V11" s="5">
        <v>526</v>
      </c>
      <c r="W11" s="5">
        <v>50</v>
      </c>
      <c r="X11" s="57">
        <v>1504.4079999999999</v>
      </c>
      <c r="Y11" s="57">
        <v>398.512</v>
      </c>
      <c r="Z11" s="57">
        <v>226.804</v>
      </c>
      <c r="AA11" s="57">
        <v>2175.953</v>
      </c>
      <c r="AB11" s="14">
        <v>2895.3409999999999</v>
      </c>
      <c r="AC11" s="68">
        <f t="shared" si="9"/>
        <v>1.0275128214604083</v>
      </c>
      <c r="AD11" s="68">
        <f t="shared" si="10"/>
        <v>0.9765835934875432</v>
      </c>
      <c r="AE11" s="68">
        <f t="shared" si="11"/>
        <v>1.0317278354879102</v>
      </c>
      <c r="AF11" s="68">
        <f t="shared" si="12"/>
        <v>0.85317380656040476</v>
      </c>
      <c r="AG11" s="68">
        <f t="shared" si="13"/>
        <v>1.1253596098930609</v>
      </c>
      <c r="AH11" s="68">
        <f t="shared" si="0"/>
        <v>1.0275128214604083</v>
      </c>
      <c r="AI11" s="8">
        <f t="shared" si="1"/>
        <v>0.97658359348754342</v>
      </c>
      <c r="AJ11" s="68">
        <f t="shared" si="14"/>
        <v>48.462393162393163</v>
      </c>
      <c r="AK11" s="68">
        <f t="shared" si="2"/>
        <v>0.85317380656040465</v>
      </c>
      <c r="AL11" s="68">
        <f t="shared" si="15"/>
        <v>387.84138910655463</v>
      </c>
    </row>
    <row r="12" spans="1:38">
      <c r="A12" s="62">
        <v>2025</v>
      </c>
      <c r="B12" s="63">
        <f t="shared" si="3"/>
        <v>3175.7415289393757</v>
      </c>
      <c r="C12" s="63">
        <f t="shared" si="4"/>
        <v>2213.664132793152</v>
      </c>
      <c r="D12" s="63">
        <f t="shared" si="5"/>
        <v>203.52993597625994</v>
      </c>
      <c r="E12" s="63">
        <f t="shared" si="6"/>
        <v>315.71801664167145</v>
      </c>
      <c r="F12" s="63">
        <f t="shared" si="7"/>
        <v>1789.8546737778436</v>
      </c>
      <c r="G12" s="161">
        <v>1200.6600000000001</v>
      </c>
      <c r="H12" s="65">
        <v>554.56899999999996</v>
      </c>
      <c r="I12" s="65">
        <v>47.74</v>
      </c>
      <c r="J12" s="55">
        <v>1583.605</v>
      </c>
      <c r="K12" s="55">
        <v>386.15199999999999</v>
      </c>
      <c r="L12" s="55">
        <v>196.73400000000001</v>
      </c>
      <c r="M12" s="55">
        <v>2267.3020000000001</v>
      </c>
      <c r="N12" s="56">
        <v>3153.5819999999999</v>
      </c>
      <c r="O12" s="56">
        <f t="shared" si="8"/>
        <v>29.534000000000106</v>
      </c>
      <c r="P12" s="5">
        <v>3146</v>
      </c>
      <c r="Q12" s="5">
        <v>2227</v>
      </c>
      <c r="R12" s="5">
        <v>228</v>
      </c>
      <c r="S12" s="5">
        <v>350</v>
      </c>
      <c r="T12" s="5">
        <v>1771</v>
      </c>
      <c r="U12" s="161">
        <v>1166.373</v>
      </c>
      <c r="V12" s="5">
        <v>557</v>
      </c>
      <c r="W12" s="5">
        <v>52</v>
      </c>
      <c r="X12" s="57">
        <v>1566.923</v>
      </c>
      <c r="Y12" s="57">
        <v>428.08199999999999</v>
      </c>
      <c r="Z12" s="57">
        <v>220.387</v>
      </c>
      <c r="AA12" s="57">
        <v>2280.9609999999998</v>
      </c>
      <c r="AB12" s="14">
        <v>3124.0479999999998</v>
      </c>
      <c r="AC12" s="68">
        <f t="shared" si="9"/>
        <v>1.0070267806384539</v>
      </c>
      <c r="AD12" s="68">
        <f t="shared" si="10"/>
        <v>0.97634286601129971</v>
      </c>
      <c r="AE12" s="68">
        <f t="shared" si="11"/>
        <v>1.0345437798055239</v>
      </c>
      <c r="AF12" s="68">
        <f t="shared" si="12"/>
        <v>0.81760036628496413</v>
      </c>
      <c r="AG12" s="68">
        <f t="shared" si="13"/>
        <v>1.1302406053137264</v>
      </c>
      <c r="AH12" s="68">
        <f t="shared" si="0"/>
        <v>1.0070267806384536</v>
      </c>
      <c r="AI12" s="8">
        <f t="shared" si="1"/>
        <v>0.97634286601129971</v>
      </c>
      <c r="AJ12" s="68">
        <f t="shared" si="14"/>
        <v>50.263701754385963</v>
      </c>
      <c r="AK12" s="68">
        <f t="shared" si="2"/>
        <v>0.81760036628496413</v>
      </c>
      <c r="AL12" s="68">
        <f t="shared" si="15"/>
        <v>425.09495102860768</v>
      </c>
    </row>
    <row r="13" spans="1:38">
      <c r="A13" s="62">
        <v>2026</v>
      </c>
      <c r="B13" s="63">
        <f t="shared" si="3"/>
        <v>3356.4230667942857</v>
      </c>
      <c r="C13" s="63">
        <f t="shared" si="4"/>
        <v>2424.9447015760657</v>
      </c>
      <c r="D13" s="63">
        <f t="shared" si="5"/>
        <v>207.45784352399733</v>
      </c>
      <c r="E13" s="63">
        <f t="shared" si="6"/>
        <v>338.58058780731454</v>
      </c>
      <c r="F13" s="63">
        <f t="shared" si="7"/>
        <v>1857.3565309644539</v>
      </c>
      <c r="G13" s="161">
        <v>1286.6790000000001</v>
      </c>
      <c r="H13" s="65">
        <v>586.83000000000004</v>
      </c>
      <c r="I13" s="65">
        <v>50.415999999999997</v>
      </c>
      <c r="J13" s="55">
        <v>1642.366</v>
      </c>
      <c r="K13" s="55">
        <v>384.91300000000001</v>
      </c>
      <c r="L13" s="55">
        <v>199.71099999999996</v>
      </c>
      <c r="M13" s="55">
        <v>2484.6109999999999</v>
      </c>
      <c r="N13" s="56">
        <v>3336.8340000000007</v>
      </c>
      <c r="O13" s="56">
        <f t="shared" si="8"/>
        <v>33.228000000000975</v>
      </c>
      <c r="P13" s="5">
        <v>3323</v>
      </c>
      <c r="Q13" s="5">
        <v>2452</v>
      </c>
      <c r="R13" s="5">
        <v>237</v>
      </c>
      <c r="S13" s="5">
        <v>376</v>
      </c>
      <c r="T13" s="5">
        <v>1842</v>
      </c>
      <c r="U13" s="161">
        <v>1249.951</v>
      </c>
      <c r="V13" s="5">
        <v>591</v>
      </c>
      <c r="W13" s="5">
        <v>55</v>
      </c>
      <c r="X13" s="57">
        <v>1628.787</v>
      </c>
      <c r="Y13" s="57">
        <v>427.45299999999997</v>
      </c>
      <c r="Z13" s="57">
        <v>228.14999999999998</v>
      </c>
      <c r="AA13" s="57">
        <v>2512.3319999999999</v>
      </c>
      <c r="AB13" s="14">
        <v>3303.6059999999998</v>
      </c>
      <c r="AC13" s="68">
        <f t="shared" si="9"/>
        <v>1.0058705547816538</v>
      </c>
      <c r="AD13" s="68">
        <f t="shared" si="10"/>
        <v>0.97598565794648162</v>
      </c>
      <c r="AE13" s="68">
        <f t="shared" si="11"/>
        <v>1.0387902695595004</v>
      </c>
      <c r="AF13" s="68">
        <f t="shared" si="12"/>
        <v>0.87962887147826785</v>
      </c>
      <c r="AG13" s="68">
        <f t="shared" si="13"/>
        <v>1.1309029357429792</v>
      </c>
      <c r="AH13" s="68">
        <f t="shared" si="0"/>
        <v>1.0058705547816538</v>
      </c>
      <c r="AI13" s="8">
        <f t="shared" si="1"/>
        <v>0.97598565794648162</v>
      </c>
      <c r="AJ13" s="68">
        <f t="shared" si="14"/>
        <v>52.946202531645568</v>
      </c>
      <c r="AK13" s="68">
        <f t="shared" si="2"/>
        <v>0.87962887147826796</v>
      </c>
      <c r="AL13" s="68">
        <f t="shared" si="15"/>
        <v>424.95825925910316</v>
      </c>
    </row>
    <row r="14" spans="1:38">
      <c r="A14" s="62">
        <v>2027</v>
      </c>
      <c r="B14" s="63">
        <f t="shared" si="3"/>
        <v>3532.3804378498439</v>
      </c>
      <c r="C14" s="63">
        <f t="shared" si="4"/>
        <v>2647.9801638502136</v>
      </c>
      <c r="D14" s="63">
        <f t="shared" si="5"/>
        <v>209.69411094465428</v>
      </c>
      <c r="E14" s="63">
        <f t="shared" si="6"/>
        <v>376.64717578722099</v>
      </c>
      <c r="F14" s="63">
        <f t="shared" si="7"/>
        <v>1935.9665274043728</v>
      </c>
      <c r="G14" s="161">
        <v>1378.8810000000001</v>
      </c>
      <c r="H14" s="65">
        <v>619.79100000000005</v>
      </c>
      <c r="I14" s="65">
        <v>52.069000000000003</v>
      </c>
      <c r="J14" s="55">
        <v>1703.42</v>
      </c>
      <c r="K14" s="55">
        <v>382.13799999999998</v>
      </c>
      <c r="L14" s="55">
        <v>202.81700000000001</v>
      </c>
      <c r="M14" s="55">
        <v>2710.1</v>
      </c>
      <c r="N14" s="56">
        <v>3515.7510000000002</v>
      </c>
      <c r="O14" s="56">
        <f t="shared" si="8"/>
        <v>32.22800000000052</v>
      </c>
      <c r="P14" s="5">
        <v>3500</v>
      </c>
      <c r="Q14" s="5">
        <v>2680</v>
      </c>
      <c r="R14" s="5">
        <v>245</v>
      </c>
      <c r="S14" s="5">
        <v>403</v>
      </c>
      <c r="T14" s="5">
        <v>1923</v>
      </c>
      <c r="U14" s="161">
        <v>1341.2260000000001</v>
      </c>
      <c r="V14" s="5">
        <v>626</v>
      </c>
      <c r="W14" s="5">
        <v>57</v>
      </c>
      <c r="X14" s="57">
        <v>1692.011</v>
      </c>
      <c r="Y14" s="57">
        <v>408.875</v>
      </c>
      <c r="Z14" s="57">
        <v>236.965</v>
      </c>
      <c r="AA14" s="57">
        <v>2742.8710000000001</v>
      </c>
      <c r="AB14" s="14">
        <v>3483.5229999999997</v>
      </c>
      <c r="AC14" s="68">
        <f t="shared" si="9"/>
        <v>1.0047299816880786</v>
      </c>
      <c r="AD14" s="68">
        <f t="shared" si="10"/>
        <v>0.97707839705184818</v>
      </c>
      <c r="AE14" s="68">
        <f t="shared" si="11"/>
        <v>1.0339079610913005</v>
      </c>
      <c r="AF14" s="68">
        <f t="shared" si="12"/>
        <v>0.98563130541118926</v>
      </c>
      <c r="AG14" s="68">
        <f t="shared" si="13"/>
        <v>1.1365174339883133</v>
      </c>
      <c r="AH14" s="68">
        <f t="shared" si="0"/>
        <v>1.0047299816880786</v>
      </c>
      <c r="AI14" s="8">
        <f t="shared" si="1"/>
        <v>0.97707839705184818</v>
      </c>
      <c r="AJ14" s="68">
        <f t="shared" si="14"/>
        <v>55.13063265306122</v>
      </c>
      <c r="AK14" s="68">
        <f t="shared" si="2"/>
        <v>0.98563130541118915</v>
      </c>
      <c r="AL14" s="68">
        <f t="shared" si="15"/>
        <v>406.9501333214285</v>
      </c>
    </row>
    <row r="15" spans="1:38">
      <c r="A15" s="62">
        <v>2028</v>
      </c>
      <c r="B15" s="63">
        <f t="shared" si="3"/>
        <v>3733.1670792737373</v>
      </c>
      <c r="C15" s="63">
        <f t="shared" si="4"/>
        <v>2746.199832501452</v>
      </c>
      <c r="D15" s="63">
        <f t="shared" si="5"/>
        <v>208.63885735325704</v>
      </c>
      <c r="E15" s="63">
        <f t="shared" si="6"/>
        <v>385.91880976434931</v>
      </c>
      <c r="F15" s="63">
        <f t="shared" si="7"/>
        <v>2018.1169252384025</v>
      </c>
      <c r="G15" s="161">
        <v>1542.402</v>
      </c>
      <c r="H15" s="65">
        <v>655.01900000000001</v>
      </c>
      <c r="I15" s="65">
        <v>53.74</v>
      </c>
      <c r="J15" s="55">
        <v>1767.7929999999999</v>
      </c>
      <c r="K15" s="55">
        <v>390.16300000000001</v>
      </c>
      <c r="L15" s="55">
        <v>206.053</v>
      </c>
      <c r="M15" s="55">
        <v>2810.634</v>
      </c>
      <c r="N15" s="56">
        <v>3802.2020000000002</v>
      </c>
      <c r="O15" s="56">
        <f t="shared" si="8"/>
        <v>22.577000000000226</v>
      </c>
      <c r="P15" s="5">
        <v>3711</v>
      </c>
      <c r="Q15" s="5">
        <v>2786</v>
      </c>
      <c r="R15" s="5">
        <v>231</v>
      </c>
      <c r="S15" s="5">
        <v>421</v>
      </c>
      <c r="T15" s="5">
        <v>2007</v>
      </c>
      <c r="U15" s="161">
        <v>1513.2650000000001</v>
      </c>
      <c r="V15" s="5">
        <v>662</v>
      </c>
      <c r="W15" s="5">
        <v>59</v>
      </c>
      <c r="X15" s="57">
        <v>1758.0550000000001</v>
      </c>
      <c r="Y15" s="57">
        <v>425.63</v>
      </c>
      <c r="Z15" s="57">
        <v>228.137</v>
      </c>
      <c r="AA15" s="57">
        <v>2851.3679999999999</v>
      </c>
      <c r="AB15" s="14">
        <v>3779.625</v>
      </c>
      <c r="AC15" s="68">
        <f t="shared" si="9"/>
        <v>0.98184343684889375</v>
      </c>
      <c r="AD15" s="68">
        <f t="shared" si="10"/>
        <v>0.97707486371453989</v>
      </c>
      <c r="AE15" s="68">
        <f t="shared" si="11"/>
        <v>1.012549476849437</v>
      </c>
      <c r="AF15" s="68">
        <f t="shared" si="12"/>
        <v>0.98912200737729949</v>
      </c>
      <c r="AG15" s="68">
        <f t="shared" si="13"/>
        <v>1.1416025095915656</v>
      </c>
      <c r="AH15" s="68">
        <f t="shared" si="0"/>
        <v>0.98184343684889364</v>
      </c>
      <c r="AI15" s="8">
        <f t="shared" si="1"/>
        <v>0.97707486371453989</v>
      </c>
      <c r="AJ15" s="68">
        <f t="shared" si="14"/>
        <v>58.268757575757576</v>
      </c>
      <c r="AK15" s="68">
        <f t="shared" si="2"/>
        <v>0.98912200737729949</v>
      </c>
      <c r="AL15" s="68">
        <f t="shared" si="15"/>
        <v>433.50088621665316</v>
      </c>
    </row>
    <row r="16" spans="1:38">
      <c r="A16" s="62">
        <v>2029</v>
      </c>
      <c r="B16" s="63">
        <f t="shared" si="3"/>
        <v>3940.698380628673</v>
      </c>
      <c r="C16" s="63">
        <f t="shared" si="4"/>
        <v>2910</v>
      </c>
      <c r="D16" s="63">
        <f t="shared" si="5"/>
        <v>211.40195185943429</v>
      </c>
      <c r="E16" s="63">
        <f t="shared" si="6"/>
        <v>428</v>
      </c>
      <c r="F16" s="63">
        <f t="shared" si="7"/>
        <v>2099.3894289704567</v>
      </c>
      <c r="G16" s="161">
        <v>1517.9870000000001</v>
      </c>
      <c r="H16" s="65">
        <v>692.40899999999999</v>
      </c>
      <c r="I16" s="65">
        <v>55.805</v>
      </c>
      <c r="J16" s="55">
        <v>1831.999</v>
      </c>
      <c r="K16" s="55">
        <v>397.81200000000001</v>
      </c>
      <c r="L16" s="55">
        <v>209.36699999999999</v>
      </c>
      <c r="M16" s="55">
        <v>2929.0859999999998</v>
      </c>
      <c r="N16" s="56">
        <v>3847.1979999999999</v>
      </c>
      <c r="O16" s="56">
        <f t="shared" si="8"/>
        <v>19.230999999999767</v>
      </c>
      <c r="P16" s="5">
        <v>3921</v>
      </c>
      <c r="Q16" s="5">
        <v>2910</v>
      </c>
      <c r="R16" s="5">
        <v>254</v>
      </c>
      <c r="S16" s="5">
        <v>428</v>
      </c>
      <c r="T16" s="5">
        <v>2094</v>
      </c>
      <c r="U16" s="161">
        <v>1487.884</v>
      </c>
      <c r="V16" s="5">
        <v>662</v>
      </c>
      <c r="W16" s="5">
        <v>59</v>
      </c>
      <c r="X16" s="57">
        <v>1827.296</v>
      </c>
      <c r="Y16" s="55">
        <v>397.81200000000001</v>
      </c>
      <c r="Z16" s="57">
        <v>251.55500000000001</v>
      </c>
      <c r="AA16" s="55">
        <v>2929.0859999999998</v>
      </c>
      <c r="AB16" s="14">
        <v>3827.9670000000001</v>
      </c>
      <c r="AC16" s="68">
        <f t="shared" si="9"/>
        <v>1.0243035010489903</v>
      </c>
      <c r="AD16" s="68">
        <f t="shared" si="10"/>
        <v>0.99348397418170731</v>
      </c>
      <c r="AE16" s="68">
        <f t="shared" si="11"/>
        <v>1.0097195444336229</v>
      </c>
      <c r="AF16" s="68">
        <f t="shared" si="12"/>
        <v>1.0758850914502327</v>
      </c>
      <c r="AG16" s="68">
        <f t="shared" si="13"/>
        <v>1.1459555539989141</v>
      </c>
      <c r="AH16" s="68">
        <f t="shared" si="0"/>
        <v>1.0243035010489903</v>
      </c>
      <c r="AI16" s="8">
        <f t="shared" si="1"/>
        <v>0.99348397418170731</v>
      </c>
      <c r="AJ16" s="68">
        <f t="shared" si="14"/>
        <v>58.43206692913386</v>
      </c>
      <c r="AK16" s="68">
        <f t="shared" si="2"/>
        <v>1.0758850914502327</v>
      </c>
      <c r="AL16" s="68">
        <f t="shared" si="15"/>
        <v>388.37317220198929</v>
      </c>
    </row>
    <row r="17" spans="1:35">
      <c r="A17" s="62">
        <v>2030</v>
      </c>
      <c r="B17" s="63"/>
      <c r="C17" s="63"/>
      <c r="D17" s="63"/>
      <c r="E17" s="63"/>
      <c r="F17" s="63"/>
      <c r="G17" s="65">
        <v>1722.3810000000001</v>
      </c>
      <c r="H17" s="65">
        <v>732.28300000000002</v>
      </c>
      <c r="I17" s="65">
        <v>57.334000000000003</v>
      </c>
      <c r="J17" s="55">
        <v>1896.2429999999999</v>
      </c>
      <c r="K17" s="55">
        <v>405.71699999999998</v>
      </c>
      <c r="L17" s="55">
        <v>394.18799999999999</v>
      </c>
      <c r="M17" s="55">
        <v>3048.5920000000001</v>
      </c>
      <c r="N17" s="56">
        <v>4181.6930000000002</v>
      </c>
      <c r="O17" s="56">
        <f t="shared" si="8"/>
        <v>4181.6930000000002</v>
      </c>
      <c r="P17" s="59"/>
      <c r="Q17" s="59"/>
      <c r="R17" s="59"/>
      <c r="S17" s="59"/>
      <c r="T17" s="59"/>
      <c r="U17" s="60"/>
      <c r="V17" s="60"/>
      <c r="W17" s="60"/>
      <c r="X17" s="61" t="s">
        <v>27</v>
      </c>
      <c r="Y17" s="55"/>
      <c r="Z17" s="55"/>
      <c r="AA17" s="55"/>
      <c r="AB17" s="58"/>
      <c r="AI17" s="8">
        <f t="shared" si="1"/>
        <v>0</v>
      </c>
    </row>
    <row r="19" spans="1:35">
      <c r="A19" t="s">
        <v>254</v>
      </c>
      <c r="AC19" t="s">
        <v>313</v>
      </c>
      <c r="AD19" t="s">
        <v>312</v>
      </c>
    </row>
    <row r="20" spans="1:35">
      <c r="A20">
        <v>2019</v>
      </c>
      <c r="B20" s="53">
        <f>'NIPA Data'!Q35</f>
        <v>2300.1750000000002</v>
      </c>
      <c r="C20" s="51">
        <f>'NIPA Data'!Q10</f>
        <v>1679.85</v>
      </c>
      <c r="D20" s="51">
        <f>'NIPA Data'!Q11</f>
        <v>169.89999999999998</v>
      </c>
      <c r="E20" s="51">
        <f>'NIPA Data'!Q15</f>
        <v>139.4</v>
      </c>
      <c r="F20" s="51">
        <f>'NIPA Data'!Q17</f>
        <v>1387.7</v>
      </c>
      <c r="G20" s="54">
        <v>775.32100000000003</v>
      </c>
      <c r="H20" s="54">
        <v>409.42099999999999</v>
      </c>
      <c r="I20" s="54">
        <v>28.091999999999999</v>
      </c>
      <c r="AB20">
        <v>2019</v>
      </c>
      <c r="AC20" s="55">
        <v>1243.0730000000001</v>
      </c>
      <c r="AD20" s="57">
        <v>1233.4949999999999</v>
      </c>
    </row>
    <row r="21" spans="1:35">
      <c r="AB21">
        <v>2020</v>
      </c>
      <c r="AC21" s="55">
        <v>1302.3309999999999</v>
      </c>
      <c r="AD21" s="57">
        <v>1280.144</v>
      </c>
      <c r="AE21">
        <f>AC21/AC20-1</f>
        <v>4.7670571237570014E-2</v>
      </c>
      <c r="AF21" s="148">
        <f>AD21/AD20-1</f>
        <v>3.7818556216279831E-2</v>
      </c>
    </row>
    <row r="22" spans="1:35">
      <c r="AB22" s="148">
        <v>2021</v>
      </c>
      <c r="AC22" s="55">
        <v>1356.3520000000001</v>
      </c>
      <c r="AD22" s="57">
        <v>1329.5219999999999</v>
      </c>
      <c r="AE22" s="148">
        <f t="shared" ref="AE22:AE31" si="16">AC22/AC21-1</f>
        <v>4.1480238126866409E-2</v>
      </c>
      <c r="AF22" s="148">
        <f t="shared" ref="AF22:AF31" si="17">AD22/AD21-1</f>
        <v>3.8572223124898386E-2</v>
      </c>
    </row>
    <row r="23" spans="1:35">
      <c r="A23" t="s">
        <v>255</v>
      </c>
      <c r="AB23" s="148">
        <v>2022</v>
      </c>
      <c r="AC23" s="55">
        <v>1408.539</v>
      </c>
      <c r="AD23" s="57">
        <v>1381.9079999999999</v>
      </c>
      <c r="AE23" s="148">
        <f t="shared" si="16"/>
        <v>3.8476000330297744E-2</v>
      </c>
      <c r="AF23" s="148">
        <f t="shared" si="17"/>
        <v>3.9402130991438966E-2</v>
      </c>
    </row>
    <row r="24" spans="1:35">
      <c r="A24" s="62"/>
      <c r="AB24" s="148">
        <v>2023</v>
      </c>
      <c r="AC24" s="55">
        <v>1463.7149999999999</v>
      </c>
      <c r="AD24" s="57">
        <v>1442.9449999999999</v>
      </c>
      <c r="AE24" s="148">
        <f t="shared" si="16"/>
        <v>3.9172504275706954E-2</v>
      </c>
      <c r="AF24" s="148">
        <f t="shared" si="17"/>
        <v>4.4168642196152019E-2</v>
      </c>
    </row>
    <row r="25" spans="1:35">
      <c r="A25" s="62">
        <v>2019</v>
      </c>
      <c r="B25" s="66">
        <f>B6/B5-1</f>
        <v>5.680250938063991E-2</v>
      </c>
      <c r="C25" s="66">
        <f t="shared" ref="C25:I25" si="18">C6/C5-1</f>
        <v>2.6640555218462536E-2</v>
      </c>
      <c r="D25" s="66">
        <f t="shared" si="18"/>
        <v>0.27020210978391468</v>
      </c>
      <c r="E25" s="66">
        <f t="shared" si="18"/>
        <v>-9.6301412766736538E-2</v>
      </c>
      <c r="F25" s="66">
        <f t="shared" si="18"/>
        <v>4.9470775399031108E-2</v>
      </c>
      <c r="G25" s="66">
        <f t="shared" si="18"/>
        <v>6.4834627544587686E-2</v>
      </c>
      <c r="H25" s="66">
        <f t="shared" si="18"/>
        <v>5.2071528971597614E-2</v>
      </c>
      <c r="I25" s="66">
        <f t="shared" si="18"/>
        <v>-2.0843499477169791E-2</v>
      </c>
      <c r="P25" s="66">
        <f>P6/P5-1</f>
        <v>4.8746518105849512E-2</v>
      </c>
      <c r="Q25" s="66">
        <f t="shared" ref="Q25:W25" si="19">Q6/Q5-1</f>
        <v>4.7204968944099424E-2</v>
      </c>
      <c r="R25" s="66">
        <f t="shared" si="19"/>
        <v>0.20134228187919456</v>
      </c>
      <c r="S25" s="66">
        <f t="shared" si="19"/>
        <v>-3.8043478260869512E-2</v>
      </c>
      <c r="T25" s="66">
        <f t="shared" si="19"/>
        <v>4.1384499623777327E-2</v>
      </c>
      <c r="U25" s="66">
        <f t="shared" si="19"/>
        <v>8.549922571506019E-2</v>
      </c>
      <c r="V25" s="66">
        <f t="shared" si="19"/>
        <v>4.3701799485861281E-2</v>
      </c>
      <c r="W25" s="66">
        <f t="shared" si="19"/>
        <v>-9.9999999999999978E-2</v>
      </c>
      <c r="AB25" s="148">
        <v>2024</v>
      </c>
      <c r="AC25" s="55">
        <v>1523.1579999999999</v>
      </c>
      <c r="AD25" s="57">
        <v>1504.4079999999999</v>
      </c>
      <c r="AE25" s="148">
        <f t="shared" si="16"/>
        <v>4.0611047915748655E-2</v>
      </c>
      <c r="AF25" s="148">
        <f t="shared" si="17"/>
        <v>4.2595525123965139E-2</v>
      </c>
    </row>
    <row r="26" spans="1:35">
      <c r="A26" s="62">
        <v>2020</v>
      </c>
      <c r="B26" s="66">
        <f t="shared" ref="B26:I26" si="20">B7/B6-1</f>
        <v>4.9016405873823166E-2</v>
      </c>
      <c r="C26" s="66">
        <f t="shared" si="20"/>
        <v>6.0537641548219501E-2</v>
      </c>
      <c r="D26" s="66">
        <f t="shared" si="20"/>
        <v>-4.3508352651275062E-2</v>
      </c>
      <c r="E26" s="66">
        <f t="shared" si="20"/>
        <v>0.24587728176906998</v>
      </c>
      <c r="F26" s="66">
        <f t="shared" si="20"/>
        <v>4.231611399854196E-2</v>
      </c>
      <c r="G26" s="66">
        <f t="shared" si="20"/>
        <v>7.6788839719290403E-2</v>
      </c>
      <c r="H26" s="66">
        <f t="shared" si="20"/>
        <v>3.7123156848329675E-2</v>
      </c>
      <c r="I26" s="66">
        <f t="shared" si="20"/>
        <v>-8.8281361241633327E-3</v>
      </c>
      <c r="P26" s="66">
        <f t="shared" ref="P26:W26" si="21">P7/P6-1</f>
        <v>4.9579459938025705E-2</v>
      </c>
      <c r="Q26" s="66">
        <f t="shared" si="21"/>
        <v>6.3463819691577772E-2</v>
      </c>
      <c r="R26" s="66">
        <f t="shared" si="21"/>
        <v>7.2625698324022325E-2</v>
      </c>
      <c r="S26" s="66">
        <f t="shared" si="21"/>
        <v>0.37288135593220328</v>
      </c>
      <c r="T26" s="66">
        <f t="shared" si="21"/>
        <v>3.2514450867052069E-2</v>
      </c>
      <c r="U26" s="66">
        <f t="shared" si="21"/>
        <v>6.4241321099381965E-2</v>
      </c>
      <c r="V26" s="66">
        <f t="shared" si="21"/>
        <v>3.4482758620689724E-2</v>
      </c>
      <c r="W26" s="66">
        <f t="shared" si="21"/>
        <v>0.11111111111111116</v>
      </c>
      <c r="AB26" s="148">
        <v>2025</v>
      </c>
      <c r="AC26" s="55">
        <v>1583.605</v>
      </c>
      <c r="AD26" s="57">
        <v>1566.923</v>
      </c>
      <c r="AE26" s="148">
        <f t="shared" si="16"/>
        <v>3.9685311701084247E-2</v>
      </c>
      <c r="AF26" s="148">
        <f t="shared" si="17"/>
        <v>4.1554551690764718E-2</v>
      </c>
    </row>
    <row r="27" spans="1:35">
      <c r="A27" s="62">
        <v>2021</v>
      </c>
      <c r="B27" s="66">
        <f t="shared" ref="B27:I27" si="22">B8/B7-1</f>
        <v>5.41014172206713E-2</v>
      </c>
      <c r="C27" s="66">
        <f t="shared" si="22"/>
        <v>6.2549002091953687E-2</v>
      </c>
      <c r="D27" s="66">
        <f t="shared" si="22"/>
        <v>4.687542379966847E-2</v>
      </c>
      <c r="E27" s="66">
        <f t="shared" si="22"/>
        <v>0.10731488630188335</v>
      </c>
      <c r="F27" s="66">
        <f t="shared" si="22"/>
        <v>4.279973287738148E-2</v>
      </c>
      <c r="G27" s="66">
        <f t="shared" si="22"/>
        <v>7.2816063110209273E-2</v>
      </c>
      <c r="H27" s="66">
        <f t="shared" si="22"/>
        <v>4.5155668597804954E-2</v>
      </c>
      <c r="I27" s="66">
        <f t="shared" si="22"/>
        <v>7.0966815112771142E-2</v>
      </c>
      <c r="P27" s="66">
        <f t="shared" ref="P27:W27" si="23">P8/P7-1</f>
        <v>5.9468578658793847E-2</v>
      </c>
      <c r="Q27" s="66">
        <f t="shared" si="23"/>
        <v>3.95984383714445E-2</v>
      </c>
      <c r="R27" s="66">
        <f t="shared" si="23"/>
        <v>3.6458333333333259E-2</v>
      </c>
      <c r="S27" s="66">
        <f t="shared" si="23"/>
        <v>7.4074074074074181E-2</v>
      </c>
      <c r="T27" s="66">
        <f t="shared" si="23"/>
        <v>3.9888033589922989E-2</v>
      </c>
      <c r="U27" s="66">
        <f t="shared" si="23"/>
        <v>7.7030444067105242E-2</v>
      </c>
      <c r="V27" s="66">
        <f t="shared" si="23"/>
        <v>4.7619047619047672E-2</v>
      </c>
      <c r="W27" s="66">
        <f t="shared" si="23"/>
        <v>0.19999999999999996</v>
      </c>
      <c r="AB27" s="148">
        <v>2026</v>
      </c>
      <c r="AC27" s="55">
        <v>1642.366</v>
      </c>
      <c r="AD27" s="57">
        <v>1628.787</v>
      </c>
      <c r="AE27" s="148">
        <f t="shared" si="16"/>
        <v>3.7105843944670536E-2</v>
      </c>
      <c r="AF27" s="148">
        <f t="shared" si="17"/>
        <v>3.9481199778163889E-2</v>
      </c>
    </row>
    <row r="28" spans="1:35">
      <c r="A28" s="62">
        <v>2022</v>
      </c>
      <c r="B28" s="66">
        <f t="shared" ref="B28:I28" si="24">B9/B8-1</f>
        <v>5.6989841861567303E-2</v>
      </c>
      <c r="C28" s="66">
        <f t="shared" si="24"/>
        <v>4.7544503489744594E-2</v>
      </c>
      <c r="D28" s="66">
        <f t="shared" si="24"/>
        <v>2.3737945449491926E-2</v>
      </c>
      <c r="E28" s="66">
        <f t="shared" si="24"/>
        <v>0.13929095662144331</v>
      </c>
      <c r="F28" s="66">
        <f t="shared" si="24"/>
        <v>4.0122199346163567E-2</v>
      </c>
      <c r="G28" s="66">
        <f t="shared" si="24"/>
        <v>0.12140372110471964</v>
      </c>
      <c r="H28" s="66">
        <f t="shared" si="24"/>
        <v>5.0165166721497068E-2</v>
      </c>
      <c r="I28" s="66">
        <f t="shared" si="24"/>
        <v>0.14510395707578794</v>
      </c>
      <c r="P28" s="66">
        <f t="shared" ref="P28:W28" si="25">P9/P8-1</f>
        <v>6.0111464968152895E-2</v>
      </c>
      <c r="Q28" s="66">
        <f t="shared" si="25"/>
        <v>4.1309012875536455E-2</v>
      </c>
      <c r="R28" s="66">
        <f t="shared" si="25"/>
        <v>3.015075376884413E-2</v>
      </c>
      <c r="S28" s="66">
        <f t="shared" si="25"/>
        <v>9.578544061302674E-2</v>
      </c>
      <c r="T28" s="66">
        <f t="shared" si="25"/>
        <v>4.1049798115746938E-2</v>
      </c>
      <c r="U28" s="66">
        <f t="shared" si="25"/>
        <v>0.12609231330853987</v>
      </c>
      <c r="V28" s="66">
        <f t="shared" si="25"/>
        <v>6.1363636363636287E-2</v>
      </c>
      <c r="W28" s="66">
        <f t="shared" si="25"/>
        <v>0.19444444444444442</v>
      </c>
      <c r="AB28" s="148">
        <v>2027</v>
      </c>
      <c r="AC28" s="55">
        <v>1703.42</v>
      </c>
      <c r="AD28" s="57">
        <v>1692.011</v>
      </c>
      <c r="AE28" s="148">
        <f t="shared" si="16"/>
        <v>3.7174417882493982E-2</v>
      </c>
      <c r="AF28" s="148">
        <f t="shared" si="17"/>
        <v>3.8816616291755812E-2</v>
      </c>
    </row>
    <row r="29" spans="1:35">
      <c r="A29" s="62">
        <v>2023</v>
      </c>
      <c r="B29" s="66">
        <f t="shared" ref="B29:I29" si="26">B10/B9-1</f>
        <v>6.2891201358233673E-2</v>
      </c>
      <c r="C29" s="66">
        <f t="shared" si="26"/>
        <v>4.9370683894558454E-2</v>
      </c>
      <c r="D29" s="66">
        <f t="shared" si="26"/>
        <v>1.9924131318128868E-2</v>
      </c>
      <c r="E29" s="66">
        <f t="shared" si="26"/>
        <v>0.13090942180975818</v>
      </c>
      <c r="F29" s="66">
        <f t="shared" si="26"/>
        <v>4.1534201104163948E-2</v>
      </c>
      <c r="G29" s="66">
        <f t="shared" si="26"/>
        <v>3.8033300045898777E-2</v>
      </c>
      <c r="H29" s="66">
        <f t="shared" si="26"/>
        <v>5.922666111655861E-2</v>
      </c>
      <c r="I29" s="66">
        <f t="shared" si="26"/>
        <v>0.24508741617125951</v>
      </c>
      <c r="P29" s="66">
        <f t="shared" ref="P29:W29" si="27">P10/P9-1</f>
        <v>5.5951933909125007E-2</v>
      </c>
      <c r="Q29" s="66">
        <f t="shared" si="27"/>
        <v>4.5337454920144182E-2</v>
      </c>
      <c r="R29" s="66">
        <f t="shared" si="27"/>
        <v>-9.7560975609756184E-3</v>
      </c>
      <c r="S29" s="66">
        <f t="shared" si="27"/>
        <v>0.10839160839160833</v>
      </c>
      <c r="T29" s="66">
        <f t="shared" si="27"/>
        <v>4.6541693600517187E-2</v>
      </c>
      <c r="U29" s="66">
        <f t="shared" si="27"/>
        <v>2.9969304332850388E-2</v>
      </c>
      <c r="V29" s="66">
        <f t="shared" si="27"/>
        <v>6.2098501070663836E-2</v>
      </c>
      <c r="W29" s="66">
        <f t="shared" si="27"/>
        <v>9.3023255813953432E-2</v>
      </c>
      <c r="AB29" s="148">
        <v>2028</v>
      </c>
      <c r="AC29" s="55">
        <v>1767.7929999999999</v>
      </c>
      <c r="AD29" s="57">
        <v>1758.0550000000001</v>
      </c>
      <c r="AE29" s="148">
        <f t="shared" si="16"/>
        <v>3.7790445104554315E-2</v>
      </c>
      <c r="AF29" s="148">
        <f t="shared" si="17"/>
        <v>3.903284316709521E-2</v>
      </c>
    </row>
    <row r="30" spans="1:35">
      <c r="A30" s="62">
        <v>2024</v>
      </c>
      <c r="B30" s="66">
        <f t="shared" ref="B30:I30" si="28">B11/B10-1</f>
        <v>5.988512929233214E-2</v>
      </c>
      <c r="C30" s="66">
        <f t="shared" si="28"/>
        <v>3.9372468045087761E-2</v>
      </c>
      <c r="D30" s="66">
        <f t="shared" si="28"/>
        <v>9.0965276418981666E-3</v>
      </c>
      <c r="E30" s="66">
        <f t="shared" si="28"/>
        <v>4.6186116282625811E-2</v>
      </c>
      <c r="F30" s="66">
        <f t="shared" si="28"/>
        <v>4.371682665953025E-2</v>
      </c>
      <c r="G30" s="66">
        <f t="shared" si="28"/>
        <v>2.9536257544962696E-2</v>
      </c>
      <c r="H30" s="66">
        <f t="shared" si="28"/>
        <v>5.9666572134667639E-2</v>
      </c>
      <c r="I30" s="66">
        <f t="shared" si="28"/>
        <v>0.10240850503339916</v>
      </c>
      <c r="P30" s="66">
        <f t="shared" ref="P30:W30" si="29">P11/P10-1</f>
        <v>5.7965860597439578E-2</v>
      </c>
      <c r="Q30" s="66">
        <f t="shared" si="29"/>
        <v>4.7313947757515962E-2</v>
      </c>
      <c r="R30" s="66">
        <f t="shared" si="29"/>
        <v>0.15270935960591125</v>
      </c>
      <c r="S30" s="66">
        <f t="shared" si="29"/>
        <v>7.2555205047318605E-2</v>
      </c>
      <c r="T30" s="66">
        <f t="shared" si="29"/>
        <v>4.5707226683137758E-2</v>
      </c>
      <c r="U30" s="66">
        <f t="shared" si="29"/>
        <v>2.8851383849402001E-2</v>
      </c>
      <c r="V30" s="66">
        <f t="shared" si="29"/>
        <v>6.0483870967741993E-2</v>
      </c>
      <c r="W30" s="66">
        <f t="shared" si="29"/>
        <v>6.3829787234042534E-2</v>
      </c>
      <c r="AB30" s="148">
        <v>2029</v>
      </c>
      <c r="AC30" s="55">
        <v>1831.999</v>
      </c>
      <c r="AD30" s="57">
        <v>1827.296</v>
      </c>
      <c r="AE30" s="148">
        <f t="shared" si="16"/>
        <v>3.6319863241906836E-2</v>
      </c>
      <c r="AF30" s="148">
        <f t="shared" si="17"/>
        <v>3.9385002175699846E-2</v>
      </c>
    </row>
    <row r="31" spans="1:35">
      <c r="A31" s="62">
        <v>2025</v>
      </c>
      <c r="B31" s="66">
        <f t="shared" ref="B31:I31" si="30">B12/B11-1</f>
        <v>5.9552575810101871E-2</v>
      </c>
      <c r="C31" s="66">
        <f t="shared" si="30"/>
        <v>4.0206977811844569E-2</v>
      </c>
      <c r="D31" s="66">
        <f t="shared" si="30"/>
        <v>1.9303772196059388E-2</v>
      </c>
      <c r="E31" s="66">
        <f t="shared" si="30"/>
        <v>2.1033778132206526E-2</v>
      </c>
      <c r="F31" s="66">
        <f t="shared" si="30"/>
        <v>4.4194714029668125E-2</v>
      </c>
      <c r="G31" s="66">
        <f t="shared" si="30"/>
        <v>0.11858182167123021</v>
      </c>
      <c r="H31" s="66">
        <f t="shared" si="30"/>
        <v>6.0128270074457646E-2</v>
      </c>
      <c r="I31" s="66">
        <f t="shared" si="30"/>
        <v>1.8561979944527573E-2</v>
      </c>
      <c r="P31" s="66">
        <f t="shared" ref="P31:W31" si="31">P12/P11-1</f>
        <v>5.7478991596638718E-2</v>
      </c>
      <c r="Q31" s="66">
        <f t="shared" si="31"/>
        <v>4.8000000000000043E-2</v>
      </c>
      <c r="R31" s="66">
        <f t="shared" si="31"/>
        <v>-2.5641025641025661E-2</v>
      </c>
      <c r="S31" s="66">
        <f t="shared" si="31"/>
        <v>2.9411764705882248E-2</v>
      </c>
      <c r="T31" s="66">
        <f t="shared" si="31"/>
        <v>4.6072061429415223E-2</v>
      </c>
      <c r="U31" s="66">
        <f t="shared" si="31"/>
        <v>0.11505163351580161</v>
      </c>
      <c r="V31" s="66">
        <f t="shared" si="31"/>
        <v>5.8935361216730042E-2</v>
      </c>
      <c r="W31" s="66">
        <f t="shared" si="31"/>
        <v>4.0000000000000036E-2</v>
      </c>
      <c r="AB31" s="148">
        <v>2030</v>
      </c>
      <c r="AC31" s="55">
        <v>1896.2429999999999</v>
      </c>
      <c r="AE31" s="148">
        <f t="shared" si="16"/>
        <v>3.5067704731279736E-2</v>
      </c>
      <c r="AF31" s="148">
        <f t="shared" si="17"/>
        <v>-1</v>
      </c>
    </row>
    <row r="32" spans="1:35">
      <c r="A32" s="62">
        <v>2026</v>
      </c>
      <c r="B32" s="66">
        <f t="shared" ref="B32:I32" si="32">B13/B12-1</f>
        <v>5.68942831802981E-2</v>
      </c>
      <c r="C32" s="66">
        <f t="shared" si="32"/>
        <v>9.5443823501953018E-2</v>
      </c>
      <c r="D32" s="66">
        <f t="shared" si="32"/>
        <v>1.929891801368977E-2</v>
      </c>
      <c r="E32" s="66">
        <f t="shared" si="32"/>
        <v>7.2414528029901115E-2</v>
      </c>
      <c r="F32" s="66">
        <f t="shared" si="32"/>
        <v>3.771359662633067E-2</v>
      </c>
      <c r="G32" s="66">
        <f t="shared" si="32"/>
        <v>7.164309629703669E-2</v>
      </c>
      <c r="H32" s="66">
        <f t="shared" si="32"/>
        <v>5.8173103797724224E-2</v>
      </c>
      <c r="I32" s="66">
        <f t="shared" si="32"/>
        <v>5.6053623795559115E-2</v>
      </c>
      <c r="P32" s="66">
        <f t="shared" ref="P32:W32" si="33">P13/P12-1</f>
        <v>5.6261919898283441E-2</v>
      </c>
      <c r="Q32" s="66">
        <f t="shared" si="33"/>
        <v>0.10103277952402334</v>
      </c>
      <c r="R32" s="66">
        <f t="shared" si="33"/>
        <v>3.9473684210526327E-2</v>
      </c>
      <c r="S32" s="66">
        <f t="shared" si="33"/>
        <v>7.4285714285714288E-2</v>
      </c>
      <c r="T32" s="66">
        <f t="shared" si="33"/>
        <v>4.0090344438170611E-2</v>
      </c>
      <c r="U32" s="66">
        <f t="shared" si="33"/>
        <v>7.1656322634354508E-2</v>
      </c>
      <c r="V32" s="66">
        <f t="shared" si="33"/>
        <v>6.1041292639138156E-2</v>
      </c>
      <c r="W32" s="66">
        <f t="shared" si="33"/>
        <v>5.7692307692307709E-2</v>
      </c>
    </row>
    <row r="33" spans="1:32" ht="105">
      <c r="A33" s="62">
        <v>2027</v>
      </c>
      <c r="B33" s="66">
        <f t="shared" ref="B33:I33" si="34">B14/B13-1</f>
        <v>5.2424073948346139E-2</v>
      </c>
      <c r="C33" s="66">
        <f t="shared" si="34"/>
        <v>9.1975483865338603E-2</v>
      </c>
      <c r="D33" s="66">
        <f t="shared" si="34"/>
        <v>1.0779382368342638E-2</v>
      </c>
      <c r="E33" s="66">
        <f t="shared" si="34"/>
        <v>0.11242991875709674</v>
      </c>
      <c r="F33" s="66">
        <f t="shared" si="34"/>
        <v>4.2323590075137529E-2</v>
      </c>
      <c r="G33" s="66">
        <f t="shared" si="34"/>
        <v>7.1658898606412391E-2</v>
      </c>
      <c r="H33" s="66">
        <f t="shared" si="34"/>
        <v>5.6167885077450075E-2</v>
      </c>
      <c r="I33" s="66">
        <f t="shared" si="34"/>
        <v>3.278721040939403E-2</v>
      </c>
      <c r="P33" s="66">
        <f t="shared" ref="P33:W33" si="35">P14/P13-1</f>
        <v>5.3265121877821286E-2</v>
      </c>
      <c r="Q33" s="66">
        <f t="shared" si="35"/>
        <v>9.2985318107667192E-2</v>
      </c>
      <c r="R33" s="66">
        <f t="shared" si="35"/>
        <v>3.3755274261603407E-2</v>
      </c>
      <c r="S33" s="66">
        <f t="shared" si="35"/>
        <v>7.1808510638297962E-2</v>
      </c>
      <c r="T33" s="66">
        <f t="shared" si="35"/>
        <v>4.3973941368078195E-2</v>
      </c>
      <c r="U33" s="66">
        <f t="shared" si="35"/>
        <v>7.3022862496209928E-2</v>
      </c>
      <c r="V33" s="66">
        <f t="shared" si="35"/>
        <v>5.9221658206429773E-2</v>
      </c>
      <c r="W33" s="66">
        <f t="shared" si="35"/>
        <v>3.6363636363636376E-2</v>
      </c>
      <c r="AB33" t="s">
        <v>312</v>
      </c>
      <c r="AC33" t="s">
        <v>313</v>
      </c>
      <c r="AF33" s="7" t="s">
        <v>225</v>
      </c>
    </row>
    <row r="34" spans="1:32">
      <c r="A34" s="62">
        <v>2028</v>
      </c>
      <c r="B34" s="66">
        <f t="shared" ref="B34:I34" si="36">B15/B14-1</f>
        <v>5.6841737450599172E-2</v>
      </c>
      <c r="C34" s="66">
        <f t="shared" si="36"/>
        <v>3.7092297741545543E-2</v>
      </c>
      <c r="D34" s="66">
        <f t="shared" si="36"/>
        <v>-5.0323472921743884E-3</v>
      </c>
      <c r="E34" s="66">
        <f t="shared" si="36"/>
        <v>2.4616231245461861E-2</v>
      </c>
      <c r="F34" s="66">
        <f t="shared" si="36"/>
        <v>4.2433790394182047E-2</v>
      </c>
      <c r="G34" s="66">
        <f t="shared" si="36"/>
        <v>0.11858963898987662</v>
      </c>
      <c r="H34" s="66">
        <f t="shared" si="36"/>
        <v>5.6838514918738703E-2</v>
      </c>
      <c r="I34" s="66">
        <f t="shared" si="36"/>
        <v>3.2092031727131376E-2</v>
      </c>
      <c r="P34" s="66">
        <f t="shared" ref="P34:W34" si="37">P15/P14-1</f>
        <v>6.0285714285714276E-2</v>
      </c>
      <c r="Q34" s="66">
        <f t="shared" si="37"/>
        <v>3.9552238805970141E-2</v>
      </c>
      <c r="R34" s="66">
        <f t="shared" si="37"/>
        <v>-5.7142857142857162E-2</v>
      </c>
      <c r="S34" s="66">
        <f t="shared" si="37"/>
        <v>4.4665012406947868E-2</v>
      </c>
      <c r="T34" s="66">
        <f t="shared" si="37"/>
        <v>4.3681747269890714E-2</v>
      </c>
      <c r="U34" s="66">
        <f t="shared" si="37"/>
        <v>0.12826995599548474</v>
      </c>
      <c r="V34" s="66">
        <f t="shared" si="37"/>
        <v>5.7507987220447365E-2</v>
      </c>
      <c r="W34" s="66">
        <f t="shared" si="37"/>
        <v>3.5087719298245723E-2</v>
      </c>
      <c r="AB34">
        <v>2108.6219999999998</v>
      </c>
      <c r="AC34">
        <v>2232.1960000000004</v>
      </c>
      <c r="AD34">
        <v>123.57400000000052</v>
      </c>
      <c r="AF34" s="3"/>
    </row>
    <row r="35" spans="1:32">
      <c r="A35" s="62">
        <v>2029</v>
      </c>
      <c r="B35" s="66">
        <f t="shared" ref="B35:I35" si="38">B16/B15-1</f>
        <v>5.5591217041191188E-2</v>
      </c>
      <c r="C35" s="66">
        <f t="shared" si="38"/>
        <v>5.9646120999631069E-2</v>
      </c>
      <c r="D35" s="66">
        <f t="shared" si="38"/>
        <v>1.3243431934152783E-2</v>
      </c>
      <c r="E35" s="66">
        <f t="shared" si="38"/>
        <v>0.10904156307215618</v>
      </c>
      <c r="F35" s="66">
        <f t="shared" si="38"/>
        <v>4.0271454401708429E-2</v>
      </c>
      <c r="G35" s="66">
        <f t="shared" si="38"/>
        <v>-1.5829206652999694E-2</v>
      </c>
      <c r="H35" s="66">
        <f t="shared" si="38"/>
        <v>5.7082313642810245E-2</v>
      </c>
      <c r="I35" s="66">
        <f t="shared" si="38"/>
        <v>3.8425753628581916E-2</v>
      </c>
      <c r="P35" s="66">
        <f t="shared" ref="P35:W35" si="39">P16/P15-1</f>
        <v>5.6588520614389681E-2</v>
      </c>
      <c r="Q35" s="66">
        <f t="shared" si="39"/>
        <v>4.4508255563531884E-2</v>
      </c>
      <c r="R35" s="66">
        <f t="shared" si="39"/>
        <v>9.9567099567099637E-2</v>
      </c>
      <c r="S35" s="66">
        <f t="shared" si="39"/>
        <v>1.6627078384798155E-2</v>
      </c>
      <c r="T35" s="66">
        <f t="shared" si="39"/>
        <v>4.3348281016442503E-2</v>
      </c>
      <c r="U35" s="66">
        <f t="shared" si="39"/>
        <v>-1.6772343244573884E-2</v>
      </c>
      <c r="V35" s="66">
        <f t="shared" si="39"/>
        <v>0</v>
      </c>
      <c r="W35" s="66">
        <f t="shared" si="39"/>
        <v>0</v>
      </c>
      <c r="AB35">
        <v>2215.1799999999998</v>
      </c>
      <c r="AC35">
        <v>2353.627</v>
      </c>
      <c r="AD35">
        <v>138.44700000000012</v>
      </c>
      <c r="AF35" s="3"/>
    </row>
    <row r="36" spans="1:32">
      <c r="AB36">
        <v>2336.9390000000003</v>
      </c>
      <c r="AC36">
        <v>2484.3450000000003</v>
      </c>
      <c r="AD36">
        <v>147.40599999999995</v>
      </c>
      <c r="AF36" s="52">
        <v>2108.6219999999998</v>
      </c>
    </row>
    <row r="37" spans="1:32">
      <c r="A37" t="s">
        <v>256</v>
      </c>
      <c r="AB37">
        <v>2479.29</v>
      </c>
      <c r="AC37">
        <v>2635.1779999999999</v>
      </c>
      <c r="AD37">
        <v>155.88799999999992</v>
      </c>
      <c r="AF37" s="58">
        <v>2215.1799999999998</v>
      </c>
    </row>
    <row r="38" spans="1:32" ht="165">
      <c r="O38" s="2" t="s">
        <v>9</v>
      </c>
      <c r="P38" s="2" t="s">
        <v>10</v>
      </c>
      <c r="Q38" s="2" t="s">
        <v>11</v>
      </c>
      <c r="R38" s="2" t="s">
        <v>12</v>
      </c>
      <c r="S38" s="7" t="s">
        <v>226</v>
      </c>
      <c r="T38" s="7"/>
      <c r="AB38">
        <v>2640.4749999999999</v>
      </c>
      <c r="AC38">
        <v>2803.5699999999997</v>
      </c>
      <c r="AD38">
        <v>163.0949999999998</v>
      </c>
      <c r="AF38" s="58">
        <v>2336.9390000000003</v>
      </c>
    </row>
    <row r="39" spans="1:32">
      <c r="A39" s="62">
        <v>2019</v>
      </c>
      <c r="B39" s="67">
        <f t="shared" ref="B39:B49" si="40">B25-P25</f>
        <v>8.0559912747903972E-3</v>
      </c>
      <c r="C39" s="67">
        <f t="shared" ref="C39:I39" si="41">C25-Q25</f>
        <v>-2.0564413725636888E-2</v>
      </c>
      <c r="D39" s="67">
        <f t="shared" si="41"/>
        <v>6.8859827904720117E-2</v>
      </c>
      <c r="E39" s="67">
        <f t="shared" si="41"/>
        <v>-5.8257934505867026E-2</v>
      </c>
      <c r="F39" s="67">
        <f t="shared" si="41"/>
        <v>8.0862757752537817E-3</v>
      </c>
      <c r="G39" s="67">
        <f t="shared" si="41"/>
        <v>-2.0664598170472503E-2</v>
      </c>
      <c r="H39" s="67">
        <f t="shared" si="41"/>
        <v>8.3697294857363325E-3</v>
      </c>
      <c r="I39" s="67">
        <f t="shared" si="41"/>
        <v>7.9156500522830187E-2</v>
      </c>
      <c r="O39" s="163" t="s">
        <v>263</v>
      </c>
      <c r="P39" s="163"/>
      <c r="Q39" s="163"/>
      <c r="R39" s="163"/>
      <c r="S39" s="163"/>
      <c r="T39" s="3"/>
      <c r="AB39">
        <v>2788.203</v>
      </c>
      <c r="AC39">
        <v>2977.223</v>
      </c>
      <c r="AD39">
        <v>189.01999999999998</v>
      </c>
      <c r="AF39" s="58">
        <v>2479.29</v>
      </c>
    </row>
    <row r="40" spans="1:32">
      <c r="A40" s="62">
        <v>2020</v>
      </c>
      <c r="B40" s="67">
        <f t="shared" si="40"/>
        <v>-5.6305406420253945E-4</v>
      </c>
      <c r="C40" s="67">
        <f t="shared" ref="C40:C49" si="42">C26-Q26</f>
        <v>-2.9261781433582712E-3</v>
      </c>
      <c r="D40" s="67">
        <f t="shared" ref="D40:D49" si="43">D26-R26</f>
        <v>-0.11613405097529739</v>
      </c>
      <c r="E40" s="67">
        <f t="shared" ref="E40:E49" si="44">E26-S26</f>
        <v>-0.12700407416313331</v>
      </c>
      <c r="F40" s="67">
        <f t="shared" ref="F40:F49" si="45">F26-T26</f>
        <v>9.8016631314898905E-3</v>
      </c>
      <c r="G40" s="67">
        <f t="shared" ref="G40:G49" si="46">G26-U26</f>
        <v>1.2547518619908438E-2</v>
      </c>
      <c r="H40" s="67">
        <f t="shared" ref="H40:H49" si="47">H26-V26</f>
        <v>2.6403982276399507E-3</v>
      </c>
      <c r="I40" s="67">
        <f t="shared" ref="I40:I49" si="48">I26-W26</f>
        <v>-0.11993924723527449</v>
      </c>
      <c r="O40" s="78">
        <f>J7/J6-X7/X6</f>
        <v>9.8520150212901836E-3</v>
      </c>
      <c r="P40" s="78">
        <f t="shared" ref="P40:S40" si="49">K7/K6-Y7/Y6</f>
        <v>-0.10350811367561485</v>
      </c>
      <c r="Q40" s="78">
        <f t="shared" si="49"/>
        <v>-0.11794718296814166</v>
      </c>
      <c r="R40" s="78">
        <f t="shared" si="49"/>
        <v>-2.8779100007634284E-3</v>
      </c>
      <c r="S40" s="78">
        <f t="shared" si="49"/>
        <v>-5.659435689793213E-4</v>
      </c>
      <c r="AB40">
        <v>2952.3049999999998</v>
      </c>
      <c r="AC40">
        <v>3153.5819999999999</v>
      </c>
      <c r="AD40">
        <v>201.27700000000004</v>
      </c>
      <c r="AF40" s="58">
        <v>2640.4749999999999</v>
      </c>
    </row>
    <row r="41" spans="1:32">
      <c r="A41" s="62">
        <v>2021</v>
      </c>
      <c r="B41" s="67">
        <f t="shared" si="40"/>
        <v>-5.3671614381225474E-3</v>
      </c>
      <c r="C41" s="67">
        <f t="shared" si="42"/>
        <v>2.2950563720509187E-2</v>
      </c>
      <c r="D41" s="67">
        <f t="shared" si="43"/>
        <v>1.041709046633521E-2</v>
      </c>
      <c r="E41" s="67">
        <f t="shared" si="44"/>
        <v>3.3240812227809169E-2</v>
      </c>
      <c r="F41" s="67">
        <f t="shared" si="45"/>
        <v>2.9116992874584913E-3</v>
      </c>
      <c r="G41" s="67">
        <f t="shared" si="46"/>
        <v>-4.2143809568959689E-3</v>
      </c>
      <c r="H41" s="67">
        <f t="shared" si="47"/>
        <v>-2.4633790212427176E-3</v>
      </c>
      <c r="I41" s="67">
        <f t="shared" si="48"/>
        <v>-0.12903318488722881</v>
      </c>
      <c r="O41" s="77">
        <f t="shared" ref="O41:O49" si="50">J8/J7-X8/X7</f>
        <v>2.9080150019680229E-3</v>
      </c>
      <c r="P41" s="77">
        <f t="shared" ref="P41:P49" si="51">K8/K7-Y8/Y7</f>
        <v>3.296282639648429E-2</v>
      </c>
      <c r="Q41" s="77">
        <f t="shared" ref="Q41:Q49" si="52">L8/L7-Z8/Z7</f>
        <v>1.0390246250941093E-2</v>
      </c>
      <c r="R41" s="77">
        <f t="shared" ref="R41:R49" si="53">M8/M7-AA8/AA7</f>
        <v>2.2964580408536328E-2</v>
      </c>
      <c r="S41" s="77">
        <f t="shared" ref="S41:S49" si="54">N8/N7-AB8/AB7</f>
        <v>-5.3744809745579492E-3</v>
      </c>
      <c r="AB41">
        <v>3124.0479999999998</v>
      </c>
      <c r="AC41">
        <v>3336.8340000000007</v>
      </c>
      <c r="AD41">
        <v>212.78600000000097</v>
      </c>
      <c r="AF41" s="58">
        <v>2788.203</v>
      </c>
    </row>
    <row r="42" spans="1:32">
      <c r="A42" s="62">
        <v>2022</v>
      </c>
      <c r="B42" s="67">
        <f t="shared" si="40"/>
        <v>-3.1216231065855915E-3</v>
      </c>
      <c r="C42" s="67">
        <f t="shared" si="42"/>
        <v>6.235490614208139E-3</v>
      </c>
      <c r="D42" s="67">
        <f t="shared" si="43"/>
        <v>-6.4128083193522034E-3</v>
      </c>
      <c r="E42" s="67">
        <f t="shared" si="44"/>
        <v>4.3505516008416567E-2</v>
      </c>
      <c r="F42" s="67">
        <f t="shared" si="45"/>
        <v>-9.2759876958337095E-4</v>
      </c>
      <c r="G42" s="67">
        <f t="shared" si="46"/>
        <v>-4.6885922038202299E-3</v>
      </c>
      <c r="H42" s="67">
        <f t="shared" si="47"/>
        <v>-1.1198469642139219E-2</v>
      </c>
      <c r="I42" s="67">
        <f t="shared" si="48"/>
        <v>-4.9340487368656483E-2</v>
      </c>
      <c r="O42" s="77">
        <f t="shared" si="50"/>
        <v>-9.2613066114122233E-4</v>
      </c>
      <c r="P42" s="77">
        <f t="shared" si="51"/>
        <v>4.3398018708909358E-2</v>
      </c>
      <c r="Q42" s="77">
        <f t="shared" si="52"/>
        <v>-6.4267972121963002E-3</v>
      </c>
      <c r="R42" s="77">
        <f t="shared" si="53"/>
        <v>6.2387057102029075E-3</v>
      </c>
      <c r="S42" s="77">
        <f t="shared" si="54"/>
        <v>-3.198056925934889E-3</v>
      </c>
      <c r="AB42">
        <v>3303.6059999999998</v>
      </c>
      <c r="AC42">
        <v>3515.7510000000002</v>
      </c>
      <c r="AD42">
        <v>212.14500000000044</v>
      </c>
      <c r="AF42" s="58">
        <v>2952.3049999999998</v>
      </c>
    </row>
    <row r="43" spans="1:32">
      <c r="A43" s="62">
        <v>2023</v>
      </c>
      <c r="B43" s="67">
        <f t="shared" si="40"/>
        <v>6.9392674491086659E-3</v>
      </c>
      <c r="C43" s="67">
        <f t="shared" si="42"/>
        <v>4.0332289744142713E-3</v>
      </c>
      <c r="D43" s="67">
        <f t="shared" si="43"/>
        <v>2.9680228879104487E-2</v>
      </c>
      <c r="E43" s="67">
        <f t="shared" si="44"/>
        <v>2.2517813418149846E-2</v>
      </c>
      <c r="F43" s="67">
        <f t="shared" si="45"/>
        <v>-5.0074924963532386E-3</v>
      </c>
      <c r="G43" s="67">
        <f t="shared" si="46"/>
        <v>8.0639957130483886E-3</v>
      </c>
      <c r="H43" s="67">
        <f t="shared" si="47"/>
        <v>-2.8718399541052264E-3</v>
      </c>
      <c r="I43" s="67">
        <f t="shared" si="48"/>
        <v>0.15206416035730608</v>
      </c>
      <c r="O43" s="77">
        <f t="shared" si="50"/>
        <v>-4.9961379204450651E-3</v>
      </c>
      <c r="P43" s="77">
        <f t="shared" si="51"/>
        <v>2.2787774369782188E-2</v>
      </c>
      <c r="Q43" s="77">
        <f t="shared" si="52"/>
        <v>2.9541577741958758E-2</v>
      </c>
      <c r="R43" s="77">
        <f t="shared" si="53"/>
        <v>4.0355630358013261E-3</v>
      </c>
      <c r="S43" s="77">
        <f t="shared" si="54"/>
        <v>6.8163216415899619E-3</v>
      </c>
      <c r="AB43">
        <v>3483.5229999999997</v>
      </c>
      <c r="AC43">
        <v>3716.5270000000005</v>
      </c>
      <c r="AD43">
        <v>233.00400000000081</v>
      </c>
      <c r="AF43" s="58">
        <v>3124.0479999999998</v>
      </c>
    </row>
    <row r="44" spans="1:32">
      <c r="A44" s="62">
        <v>2024</v>
      </c>
      <c r="B44" s="67">
        <f t="shared" si="40"/>
        <v>1.9192686948925619E-3</v>
      </c>
      <c r="C44" s="67">
        <f t="shared" si="42"/>
        <v>-7.9414797124282011E-3</v>
      </c>
      <c r="D44" s="67">
        <f t="shared" si="43"/>
        <v>-0.14361283196401309</v>
      </c>
      <c r="E44" s="67">
        <f t="shared" si="44"/>
        <v>-2.6369088764692794E-2</v>
      </c>
      <c r="F44" s="67">
        <f t="shared" si="45"/>
        <v>-1.9904000236075081E-3</v>
      </c>
      <c r="G44" s="67">
        <f t="shared" si="46"/>
        <v>6.8487369556069488E-4</v>
      </c>
      <c r="H44" s="67">
        <f t="shared" si="47"/>
        <v>-8.1729883307435358E-4</v>
      </c>
      <c r="I44" s="67">
        <f t="shared" si="48"/>
        <v>3.8578717799356621E-2</v>
      </c>
      <c r="O44" s="77">
        <f t="shared" si="50"/>
        <v>-1.9844772082164841E-3</v>
      </c>
      <c r="P44" s="77">
        <f t="shared" si="51"/>
        <v>-2.7358859976020389E-2</v>
      </c>
      <c r="Q44" s="77">
        <f t="shared" si="52"/>
        <v>-0.14401710147431079</v>
      </c>
      <c r="R44" s="77">
        <f t="shared" si="53"/>
        <v>-7.942053575495045E-3</v>
      </c>
      <c r="S44" s="77">
        <f t="shared" si="54"/>
        <v>1.880609665191324E-3</v>
      </c>
      <c r="AB44">
        <v>3698.0960000000005</v>
      </c>
      <c r="AC44">
        <v>3932.873</v>
      </c>
      <c r="AD44">
        <v>234.77699999999959</v>
      </c>
      <c r="AF44" s="58">
        <v>3303.6059999999998</v>
      </c>
    </row>
    <row r="45" spans="1:32">
      <c r="A45" s="62">
        <v>2025</v>
      </c>
      <c r="B45" s="67">
        <f t="shared" si="40"/>
        <v>2.0735842134631532E-3</v>
      </c>
      <c r="C45" s="67">
        <f t="shared" si="42"/>
        <v>-7.793022188155474E-3</v>
      </c>
      <c r="D45" s="67">
        <f t="shared" si="43"/>
        <v>4.4944797837085049E-2</v>
      </c>
      <c r="E45" s="67">
        <f t="shared" si="44"/>
        <v>-8.377986573675722E-3</v>
      </c>
      <c r="F45" s="67">
        <f t="shared" si="45"/>
        <v>-1.877347399747098E-3</v>
      </c>
      <c r="G45" s="67">
        <f t="shared" si="46"/>
        <v>3.5301881554286041E-3</v>
      </c>
      <c r="H45" s="67">
        <f t="shared" si="47"/>
        <v>1.1929088577276037E-3</v>
      </c>
      <c r="I45" s="67">
        <f t="shared" si="48"/>
        <v>-2.1438020055472462E-2</v>
      </c>
      <c r="O45" s="77">
        <f t="shared" si="50"/>
        <v>-1.8692399896804712E-3</v>
      </c>
      <c r="P45" s="77">
        <f t="shared" si="51"/>
        <v>-8.7425091660047194E-3</v>
      </c>
      <c r="Q45" s="77">
        <f t="shared" si="52"/>
        <v>4.4822461740202435E-2</v>
      </c>
      <c r="R45" s="77">
        <f t="shared" si="53"/>
        <v>-7.7949436387327875E-3</v>
      </c>
      <c r="S45" s="77">
        <f t="shared" si="54"/>
        <v>2.1157673327820703E-3</v>
      </c>
      <c r="AB45">
        <v>3909.4960000000001</v>
      </c>
      <c r="AC45">
        <v>4181.6930000000002</v>
      </c>
      <c r="AD45">
        <v>272.19700000000012</v>
      </c>
      <c r="AF45" s="58">
        <v>3483.5229999999997</v>
      </c>
    </row>
    <row r="46" spans="1:32">
      <c r="A46" s="62">
        <v>2026</v>
      </c>
      <c r="B46" s="67">
        <f t="shared" si="40"/>
        <v>6.3236328201465852E-4</v>
      </c>
      <c r="C46" s="67">
        <f t="shared" si="42"/>
        <v>-5.5889560220703238E-3</v>
      </c>
      <c r="D46" s="67">
        <f t="shared" si="43"/>
        <v>-2.0174766196836558E-2</v>
      </c>
      <c r="E46" s="67">
        <f t="shared" si="44"/>
        <v>-1.8711862558131731E-3</v>
      </c>
      <c r="F46" s="67">
        <f t="shared" si="45"/>
        <v>-2.376747811839941E-3</v>
      </c>
      <c r="G46" s="67">
        <f t="shared" si="46"/>
        <v>-1.3226337317817638E-5</v>
      </c>
      <c r="H46" s="67">
        <f t="shared" si="47"/>
        <v>-2.8681888414139323E-3</v>
      </c>
      <c r="I46" s="67">
        <f t="shared" si="48"/>
        <v>-1.6386838967485939E-3</v>
      </c>
      <c r="O46" s="77">
        <f t="shared" si="50"/>
        <v>-2.3753558334933533E-3</v>
      </c>
      <c r="P46" s="77">
        <f t="shared" si="51"/>
        <v>-1.7392364186151754E-3</v>
      </c>
      <c r="Q46" s="77">
        <f t="shared" si="52"/>
        <v>-2.0092293400879369E-2</v>
      </c>
      <c r="R46" s="77">
        <f t="shared" si="53"/>
        <v>-5.5910015645932454E-3</v>
      </c>
      <c r="S46" s="77">
        <f t="shared" si="54"/>
        <v>6.3309016955881425E-4</v>
      </c>
      <c r="AF46" s="58">
        <v>3698.0960000000005</v>
      </c>
    </row>
    <row r="47" spans="1:32">
      <c r="A47" s="62">
        <v>2027</v>
      </c>
      <c r="B47" s="67">
        <f t="shared" si="40"/>
        <v>-8.4104792947514717E-4</v>
      </c>
      <c r="C47" s="67">
        <f t="shared" si="42"/>
        <v>-1.0098342423285889E-3</v>
      </c>
      <c r="D47" s="67">
        <f t="shared" si="43"/>
        <v>-2.2975891893260769E-2</v>
      </c>
      <c r="E47" s="67">
        <f t="shared" si="44"/>
        <v>4.0621408118798774E-2</v>
      </c>
      <c r="F47" s="67">
        <f t="shared" si="45"/>
        <v>-1.6503512929406661E-3</v>
      </c>
      <c r="G47" s="67">
        <f t="shared" si="46"/>
        <v>-1.363963889797537E-3</v>
      </c>
      <c r="H47" s="67">
        <f t="shared" si="47"/>
        <v>-3.0537731289796977E-3</v>
      </c>
      <c r="I47" s="67">
        <f t="shared" si="48"/>
        <v>-3.576425954242346E-3</v>
      </c>
      <c r="O47" s="77">
        <f t="shared" si="50"/>
        <v>-1.6421984092618302E-3</v>
      </c>
      <c r="P47" s="77">
        <f t="shared" si="51"/>
        <v>3.6252666879823425E-2</v>
      </c>
      <c r="Q47" s="77">
        <f t="shared" si="52"/>
        <v>-2.3084388389831512E-2</v>
      </c>
      <c r="R47" s="77">
        <f t="shared" si="53"/>
        <v>-1.0087048699363166E-3</v>
      </c>
      <c r="S47" s="77">
        <f t="shared" si="54"/>
        <v>-8.4200269011369677E-4</v>
      </c>
      <c r="AF47" s="58">
        <v>3909.4960000000001</v>
      </c>
    </row>
    <row r="48" spans="1:32">
      <c r="A48" s="62">
        <v>2028</v>
      </c>
      <c r="B48" s="67">
        <f t="shared" si="40"/>
        <v>-3.4439768351151034E-3</v>
      </c>
      <c r="C48" s="67">
        <f t="shared" si="42"/>
        <v>-2.4599410644245978E-3</v>
      </c>
      <c r="D48" s="67">
        <f t="shared" si="43"/>
        <v>5.2110509850682774E-2</v>
      </c>
      <c r="E48" s="67">
        <f t="shared" si="44"/>
        <v>-2.0048781161486007E-2</v>
      </c>
      <c r="F48" s="67">
        <f t="shared" si="45"/>
        <v>-1.2479568757086668E-3</v>
      </c>
      <c r="G48" s="67">
        <f t="shared" si="46"/>
        <v>-9.6803170056081189E-3</v>
      </c>
      <c r="H48" s="67">
        <f t="shared" si="47"/>
        <v>-6.6947230170866234E-4</v>
      </c>
      <c r="I48" s="67">
        <f t="shared" si="48"/>
        <v>-2.9956875711143471E-3</v>
      </c>
      <c r="O48" s="77">
        <f t="shared" si="50"/>
        <v>-1.2423980625408948E-3</v>
      </c>
      <c r="P48" s="77">
        <f t="shared" si="51"/>
        <v>-1.9978027180383107E-2</v>
      </c>
      <c r="Q48" s="77">
        <f t="shared" si="52"/>
        <v>5.3209716880984637E-2</v>
      </c>
      <c r="R48" s="77">
        <f t="shared" si="53"/>
        <v>-2.4599499601622998E-3</v>
      </c>
      <c r="S48" s="77">
        <f t="shared" si="54"/>
        <v>-3.5242551435537006E-3</v>
      </c>
    </row>
    <row r="49" spans="1:19">
      <c r="A49" s="62">
        <v>2029</v>
      </c>
      <c r="B49" s="67">
        <f t="shared" si="40"/>
        <v>-9.9730357319849361E-4</v>
      </c>
      <c r="C49" s="67">
        <f t="shared" si="42"/>
        <v>1.5137865436099185E-2</v>
      </c>
      <c r="D49" s="67">
        <f t="shared" si="43"/>
        <v>-8.6323667632946854E-2</v>
      </c>
      <c r="E49" s="67">
        <f t="shared" si="44"/>
        <v>9.2414484687358023E-2</v>
      </c>
      <c r="F49" s="67">
        <f t="shared" si="45"/>
        <v>-3.0768266147340739E-3</v>
      </c>
      <c r="G49" s="67">
        <f t="shared" si="46"/>
        <v>9.4313659157418961E-4</v>
      </c>
      <c r="H49" s="67">
        <f t="shared" si="47"/>
        <v>5.7082313642810245E-2</v>
      </c>
      <c r="I49" s="67">
        <f t="shared" si="48"/>
        <v>3.8425753628581916E-2</v>
      </c>
      <c r="O49" s="77">
        <f t="shared" si="50"/>
        <v>-3.0651389337930102E-3</v>
      </c>
      <c r="P49" s="77">
        <f t="shared" si="51"/>
        <v>8.4961861941486472E-2</v>
      </c>
      <c r="Q49" s="77">
        <f t="shared" si="52"/>
        <v>-8.6565606245141646E-2</v>
      </c>
      <c r="R49" s="77">
        <f t="shared" si="53"/>
        <v>1.4887837340394006E-2</v>
      </c>
      <c r="S49" s="77">
        <f t="shared" si="54"/>
        <v>-9.5596272675857463E-4</v>
      </c>
    </row>
    <row r="50" spans="1:19">
      <c r="A50" t="s">
        <v>275</v>
      </c>
      <c r="K50" t="s">
        <v>153</v>
      </c>
    </row>
    <row r="51" spans="1:19">
      <c r="A51" s="95">
        <v>2019</v>
      </c>
      <c r="B51" s="4">
        <f>B6-P6</f>
        <v>17.352605205898271</v>
      </c>
      <c r="C51" s="4">
        <f t="shared" ref="C51:I51" si="55">C6-Q6</f>
        <v>-33.108706098275206</v>
      </c>
      <c r="D51" s="4">
        <f t="shared" si="55"/>
        <v>10.260114357803275</v>
      </c>
      <c r="E51" s="4">
        <f t="shared" si="55"/>
        <v>-10.719459949079521</v>
      </c>
      <c r="F51" s="4">
        <f t="shared" si="55"/>
        <v>10.74666050531232</v>
      </c>
      <c r="G51" s="4">
        <f t="shared" si="55"/>
        <v>10.564000000000078</v>
      </c>
      <c r="H51" s="4">
        <f t="shared" si="55"/>
        <v>3.4209999999999923</v>
      </c>
      <c r="I51" s="4">
        <f t="shared" si="55"/>
        <v>1.0919999999999987</v>
      </c>
      <c r="K51" s="4">
        <f>B51-SUM(C51:F51)</f>
        <v>40.173996390137404</v>
      </c>
    </row>
    <row r="52" spans="1:19">
      <c r="A52" s="95">
        <v>2020</v>
      </c>
      <c r="B52" s="4">
        <f t="shared" ref="B52:B60" si="56">B7-P7</f>
        <v>16.931228414605357</v>
      </c>
      <c r="C52" s="4">
        <f t="shared" ref="C52:C60" si="57">C7-Q7</f>
        <v>-40.04656542987982</v>
      </c>
      <c r="D52" s="4">
        <f t="shared" ref="D52:D60" si="58">D7-R7</f>
        <v>-10.974281440496668</v>
      </c>
      <c r="E52" s="4">
        <f t="shared" ref="E52:E60" si="59">E7-S7</f>
        <v>-35.834852750266208</v>
      </c>
      <c r="F52" s="4">
        <f t="shared" ref="F52:F60" si="60">F7-T7</f>
        <v>24.766919190340786</v>
      </c>
      <c r="G52" s="4">
        <f t="shared" ref="G52:G60" si="61">G7-U7</f>
        <v>20.971000000000004</v>
      </c>
      <c r="H52" s="4">
        <f t="shared" ref="H52:H60" si="62">H7-V7</f>
        <v>4.6200000000000045</v>
      </c>
      <c r="I52" s="4">
        <f t="shared" ref="I52:I60" si="63">I7-W7</f>
        <v>-2.1559999999999988</v>
      </c>
      <c r="K52" s="4">
        <f t="shared" ref="K52:K54" si="64">B52-SUM(C52:F52)</f>
        <v>79.020008844907267</v>
      </c>
    </row>
    <row r="53" spans="1:19">
      <c r="A53" s="95">
        <v>2021</v>
      </c>
      <c r="B53" s="4">
        <f t="shared" si="56"/>
        <v>5.1216920973342894</v>
      </c>
      <c r="C53" s="4">
        <f t="shared" si="57"/>
        <v>-1.4010773838560908</v>
      </c>
      <c r="D53" s="4">
        <f t="shared" si="58"/>
        <v>-9.4886241643804397</v>
      </c>
      <c r="E53" s="4">
        <f t="shared" si="59"/>
        <v>-31.60294852744812</v>
      </c>
      <c r="F53" s="4">
        <f t="shared" si="60"/>
        <v>29.987754997661114</v>
      </c>
      <c r="G53" s="4">
        <f t="shared" si="61"/>
        <v>19.067999999999984</v>
      </c>
      <c r="H53" s="4">
        <f t="shared" si="62"/>
        <v>3.7939999999999827</v>
      </c>
      <c r="I53" s="4">
        <f t="shared" si="63"/>
        <v>-6.18</v>
      </c>
      <c r="K53" s="4">
        <f t="shared" si="64"/>
        <v>17.626587175357827</v>
      </c>
    </row>
    <row r="54" spans="1:19">
      <c r="A54" s="95">
        <v>2022</v>
      </c>
      <c r="B54" s="4">
        <f t="shared" si="56"/>
        <v>-2.4279407237177111</v>
      </c>
      <c r="C54" s="4">
        <f t="shared" si="57"/>
        <v>10.155263592461779</v>
      </c>
      <c r="D54" s="4">
        <f t="shared" si="58"/>
        <v>-10.990013462736329</v>
      </c>
      <c r="E54" s="4">
        <f t="shared" si="59"/>
        <v>-24.650013781697908</v>
      </c>
      <c r="F54" s="4">
        <f t="shared" si="60"/>
        <v>29.812517910020233</v>
      </c>
      <c r="G54" s="4">
        <f t="shared" si="61"/>
        <v>17.273000000000025</v>
      </c>
      <c r="H54" s="4">
        <f t="shared" si="62"/>
        <v>-0.94299999999998363</v>
      </c>
      <c r="I54" s="4">
        <f t="shared" si="63"/>
        <v>-8.8530000000000015</v>
      </c>
      <c r="K54" s="4">
        <f t="shared" si="64"/>
        <v>-6.7556949817654868</v>
      </c>
    </row>
    <row r="55" spans="1:19">
      <c r="A55" s="95">
        <v>2023</v>
      </c>
      <c r="B55" s="4">
        <f t="shared" si="56"/>
        <v>15.898632384317352</v>
      </c>
      <c r="C55" s="4">
        <f t="shared" si="57"/>
        <v>18.485133340489028</v>
      </c>
      <c r="D55" s="4">
        <f t="shared" si="58"/>
        <v>-5.1245330139394696</v>
      </c>
      <c r="E55" s="4">
        <f t="shared" si="59"/>
        <v>-21.436838195871701</v>
      </c>
      <c r="F55" s="4">
        <f t="shared" si="60"/>
        <v>23.304166132458022</v>
      </c>
      <c r="G55" s="4">
        <f t="shared" si="61"/>
        <v>25.8900000000001</v>
      </c>
      <c r="H55" s="4">
        <f t="shared" si="62"/>
        <v>-2.339999999999975</v>
      </c>
      <c r="I55" s="4">
        <f t="shared" si="63"/>
        <v>-4.4840000000000018</v>
      </c>
    </row>
    <row r="56" spans="1:19">
      <c r="A56" s="95">
        <v>2024</v>
      </c>
      <c r="B56" s="4">
        <f t="shared" si="56"/>
        <v>22.247707610261386</v>
      </c>
      <c r="C56" s="4">
        <f t="shared" si="57"/>
        <v>3.099676325729888</v>
      </c>
      <c r="D56" s="4">
        <f t="shared" si="58"/>
        <v>-34.324553358847282</v>
      </c>
      <c r="E56" s="4">
        <f t="shared" si="59"/>
        <v>-30.785923635925656</v>
      </c>
      <c r="F56" s="4">
        <f t="shared" si="60"/>
        <v>21.100492685495055</v>
      </c>
      <c r="G56" s="4">
        <f t="shared" si="61"/>
        <v>27.350999999999885</v>
      </c>
      <c r="H56" s="4">
        <f t="shared" si="62"/>
        <v>-2.8849999999999909</v>
      </c>
      <c r="I56" s="4">
        <f t="shared" si="63"/>
        <v>-3.1300000000000026</v>
      </c>
    </row>
    <row r="57" spans="1:19">
      <c r="A57" s="95">
        <v>2025</v>
      </c>
      <c r="B57" s="4">
        <f t="shared" si="56"/>
        <v>29.741528939375712</v>
      </c>
      <c r="C57" s="4">
        <f t="shared" si="57"/>
        <v>-13.335867206847979</v>
      </c>
      <c r="D57" s="4">
        <f t="shared" si="58"/>
        <v>-24.470064023740065</v>
      </c>
      <c r="E57" s="4">
        <f t="shared" si="59"/>
        <v>-34.281983358328546</v>
      </c>
      <c r="F57" s="4">
        <f t="shared" si="60"/>
        <v>18.854673777843573</v>
      </c>
      <c r="G57" s="4">
        <f t="shared" si="61"/>
        <v>34.287000000000035</v>
      </c>
      <c r="H57" s="4">
        <f t="shared" si="62"/>
        <v>-2.43100000000004</v>
      </c>
      <c r="I57" s="4">
        <f t="shared" si="63"/>
        <v>-4.259999999999998</v>
      </c>
    </row>
    <row r="58" spans="1:19">
      <c r="A58" s="95">
        <v>2026</v>
      </c>
      <c r="B58" s="4">
        <f t="shared" si="56"/>
        <v>33.42306679428566</v>
      </c>
      <c r="C58" s="4">
        <f t="shared" si="57"/>
        <v>-27.055298423934346</v>
      </c>
      <c r="D58" s="4">
        <f t="shared" si="58"/>
        <v>-29.542156476002674</v>
      </c>
      <c r="E58" s="4">
        <f t="shared" si="59"/>
        <v>-37.419412192685456</v>
      </c>
      <c r="F58" s="4">
        <f t="shared" si="60"/>
        <v>15.356530964453896</v>
      </c>
      <c r="G58" s="4">
        <f t="shared" si="61"/>
        <v>36.728000000000065</v>
      </c>
      <c r="H58" s="4">
        <f t="shared" si="62"/>
        <v>-4.1699999999999591</v>
      </c>
      <c r="I58" s="4">
        <f t="shared" si="63"/>
        <v>-4.5840000000000032</v>
      </c>
    </row>
    <row r="59" spans="1:19">
      <c r="A59" s="95">
        <v>2027</v>
      </c>
      <c r="B59" s="4">
        <f t="shared" si="56"/>
        <v>32.380437849843929</v>
      </c>
      <c r="C59" s="4">
        <f t="shared" si="57"/>
        <v>-32.019836149786443</v>
      </c>
      <c r="D59" s="4">
        <f t="shared" si="58"/>
        <v>-35.305889055345716</v>
      </c>
      <c r="E59" s="4">
        <f t="shared" si="59"/>
        <v>-26.352824212779012</v>
      </c>
      <c r="F59" s="4">
        <f t="shared" si="60"/>
        <v>12.966527404372755</v>
      </c>
      <c r="G59" s="4">
        <f t="shared" si="61"/>
        <v>37.654999999999973</v>
      </c>
      <c r="H59" s="4">
        <f t="shared" si="62"/>
        <v>-6.2089999999999463</v>
      </c>
      <c r="I59" s="4">
        <f t="shared" si="63"/>
        <v>-4.9309999999999974</v>
      </c>
    </row>
    <row r="60" spans="1:19">
      <c r="A60" s="95">
        <v>2028</v>
      </c>
      <c r="B60" s="4">
        <f t="shared" si="56"/>
        <v>22.167079273737272</v>
      </c>
      <c r="C60" s="4">
        <f t="shared" si="57"/>
        <v>-39.800167498548035</v>
      </c>
      <c r="D60" s="4">
        <f t="shared" si="58"/>
        <v>-22.361142646742962</v>
      </c>
      <c r="E60" s="4">
        <f t="shared" si="59"/>
        <v>-35.081190235650695</v>
      </c>
      <c r="F60" s="4">
        <f t="shared" si="60"/>
        <v>11.116925238402473</v>
      </c>
      <c r="G60" s="4">
        <f t="shared" si="61"/>
        <v>29.136999999999944</v>
      </c>
      <c r="H60" s="4">
        <f t="shared" si="62"/>
        <v>-6.9809999999999945</v>
      </c>
      <c r="I60" s="4">
        <f t="shared" si="63"/>
        <v>-5.259999999999998</v>
      </c>
    </row>
  </sheetData>
  <mergeCells count="7">
    <mergeCell ref="AC1:AG1"/>
    <mergeCell ref="AH1:AL1"/>
    <mergeCell ref="O39:S39"/>
    <mergeCell ref="J1:N1"/>
    <mergeCell ref="B1:I1"/>
    <mergeCell ref="P1:W1"/>
    <mergeCell ref="X1:A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A5FC-0293-469F-9224-BF5C9B2EC1CD}">
  <dimension ref="A1:O14"/>
  <sheetViews>
    <sheetView workbookViewId="0">
      <selection activeCell="D1" sqref="D1:O1"/>
    </sheetView>
  </sheetViews>
  <sheetFormatPr defaultRowHeight="15"/>
  <cols>
    <col min="3" max="3" width="16" customWidth="1"/>
  </cols>
  <sheetData>
    <row r="1" spans="1:15">
      <c r="A1" s="82"/>
      <c r="B1" s="82"/>
      <c r="C1" s="87" t="s">
        <v>273</v>
      </c>
      <c r="D1" s="92">
        <f>D8+D10</f>
        <v>136.285</v>
      </c>
      <c r="E1" s="92">
        <f t="shared" ref="E1:O1" si="0">E8+E10</f>
        <v>171.21699999999998</v>
      </c>
      <c r="F1" s="92">
        <f t="shared" si="0"/>
        <v>186.51900000000001</v>
      </c>
      <c r="G1" s="92">
        <f t="shared" si="0"/>
        <v>192.821</v>
      </c>
      <c r="H1" s="92">
        <f t="shared" si="0"/>
        <v>199.06799999999998</v>
      </c>
      <c r="I1" s="92">
        <f t="shared" si="0"/>
        <v>196.20499999999998</v>
      </c>
      <c r="J1" s="92">
        <f t="shared" si="0"/>
        <v>226.804</v>
      </c>
      <c r="K1" s="92">
        <f t="shared" si="0"/>
        <v>220.387</v>
      </c>
      <c r="L1" s="92">
        <f t="shared" si="0"/>
        <v>228.14999999999998</v>
      </c>
      <c r="M1" s="92">
        <f t="shared" si="0"/>
        <v>236.965</v>
      </c>
      <c r="N1" s="92">
        <f t="shared" si="0"/>
        <v>228.137</v>
      </c>
      <c r="O1" s="92">
        <f t="shared" si="0"/>
        <v>251.55500000000001</v>
      </c>
    </row>
    <row r="2" spans="1:15">
      <c r="A2" s="83"/>
      <c r="B2" s="83"/>
      <c r="C2" s="82"/>
      <c r="D2" s="84" t="s">
        <v>154</v>
      </c>
      <c r="E2" s="82"/>
      <c r="F2" s="82"/>
      <c r="G2" s="82"/>
      <c r="H2" s="82"/>
      <c r="I2" s="82"/>
      <c r="J2" s="82"/>
      <c r="K2" s="82"/>
      <c r="L2" s="82"/>
      <c r="M2" s="82"/>
      <c r="N2" s="82"/>
      <c r="O2" s="82"/>
    </row>
    <row r="3" spans="1:15">
      <c r="D3" s="83">
        <v>2018</v>
      </c>
      <c r="E3" s="83">
        <v>2019</v>
      </c>
      <c r="F3" s="83">
        <v>2020</v>
      </c>
      <c r="G3" s="83">
        <v>2021</v>
      </c>
      <c r="H3" s="83">
        <v>2022</v>
      </c>
      <c r="I3" s="83">
        <v>2023</v>
      </c>
      <c r="J3" s="83">
        <v>2024</v>
      </c>
      <c r="K3" s="83">
        <v>2025</v>
      </c>
      <c r="L3" s="83">
        <v>2026</v>
      </c>
      <c r="M3" s="83">
        <v>2027</v>
      </c>
      <c r="N3" s="83">
        <v>2028</v>
      </c>
      <c r="O3" s="83">
        <v>2029</v>
      </c>
    </row>
    <row r="4" spans="1:15">
      <c r="A4" s="82" t="s">
        <v>12</v>
      </c>
      <c r="B4" s="82"/>
      <c r="C4" s="83"/>
      <c r="D4" s="85">
        <v>1683.538</v>
      </c>
      <c r="E4" s="85">
        <v>1752.2660000000001</v>
      </c>
      <c r="F4" s="85">
        <v>1832.7330000000002</v>
      </c>
      <c r="G4" s="85">
        <v>1906.4699999999998</v>
      </c>
      <c r="H4" s="85">
        <v>1986.248</v>
      </c>
      <c r="I4" s="85">
        <v>2077.5010000000002</v>
      </c>
      <c r="J4" s="85">
        <v>2175.953</v>
      </c>
      <c r="K4" s="85">
        <v>2280.9610000000002</v>
      </c>
      <c r="L4" s="85">
        <v>2512.3319999999999</v>
      </c>
      <c r="M4" s="85">
        <v>2742.8709999999996</v>
      </c>
      <c r="N4" s="85">
        <v>2851.3679999999999</v>
      </c>
      <c r="O4" s="85">
        <v>2977.9629999999997</v>
      </c>
    </row>
    <row r="5" spans="1:15">
      <c r="A5" s="82" t="s">
        <v>9</v>
      </c>
      <c r="B5" s="82"/>
      <c r="C5" s="82"/>
      <c r="D5" s="85">
        <v>1170.701</v>
      </c>
      <c r="E5" s="85">
        <v>1233.4949999999999</v>
      </c>
      <c r="F5" s="85">
        <v>1280.144</v>
      </c>
      <c r="G5" s="85">
        <v>1329.5219999999999</v>
      </c>
      <c r="H5" s="85">
        <v>1381.9080000000001</v>
      </c>
      <c r="I5" s="85">
        <v>1442.9450000000002</v>
      </c>
      <c r="J5" s="85">
        <v>1504.4079999999999</v>
      </c>
      <c r="K5" s="85">
        <v>1566.923</v>
      </c>
      <c r="L5" s="85">
        <v>1628.7869999999998</v>
      </c>
      <c r="M5" s="85">
        <v>1692.011</v>
      </c>
      <c r="N5" s="85">
        <v>1758.0550000000001</v>
      </c>
      <c r="O5" s="85">
        <v>1827.296</v>
      </c>
    </row>
    <row r="6" spans="1:15">
      <c r="A6" s="82" t="s">
        <v>10</v>
      </c>
      <c r="B6" s="82"/>
      <c r="C6" s="82"/>
      <c r="D6" s="85">
        <v>204.73299999999998</v>
      </c>
      <c r="E6" s="85">
        <v>245.08799999999997</v>
      </c>
      <c r="F6" s="85">
        <v>274.22799999999995</v>
      </c>
      <c r="G6" s="85">
        <v>292.07799999999997</v>
      </c>
      <c r="H6" s="85">
        <v>319.26399999999995</v>
      </c>
      <c r="I6" s="85">
        <v>358.11200000000002</v>
      </c>
      <c r="J6" s="85">
        <v>398.512</v>
      </c>
      <c r="K6" s="85">
        <v>428.08199999999994</v>
      </c>
      <c r="L6" s="85">
        <v>427.45299999999992</v>
      </c>
      <c r="M6" s="85">
        <v>408.875</v>
      </c>
      <c r="N6" s="85">
        <v>425.63</v>
      </c>
      <c r="O6" s="85">
        <v>427.99599999999998</v>
      </c>
    </row>
    <row r="7" spans="1:15">
      <c r="A7" s="82" t="s">
        <v>265</v>
      </c>
      <c r="B7" s="82"/>
      <c r="C7" s="82"/>
      <c r="D7" s="85"/>
      <c r="E7" s="85"/>
      <c r="F7" s="85"/>
      <c r="G7" s="85"/>
      <c r="H7" s="85"/>
      <c r="I7" s="85"/>
      <c r="J7" s="85"/>
      <c r="K7" s="85"/>
      <c r="L7" s="85"/>
      <c r="M7" s="85"/>
      <c r="N7" s="85"/>
      <c r="O7" s="85"/>
    </row>
    <row r="8" spans="1:15">
      <c r="A8" s="82"/>
      <c r="B8" s="82" t="s">
        <v>266</v>
      </c>
      <c r="C8" s="82"/>
      <c r="D8" s="85">
        <v>94.986000000000004</v>
      </c>
      <c r="E8" s="85">
        <v>97.69</v>
      </c>
      <c r="F8" s="85">
        <v>107.518</v>
      </c>
      <c r="G8" s="85">
        <v>110.874</v>
      </c>
      <c r="H8" s="85">
        <v>114.32899999999999</v>
      </c>
      <c r="I8" s="85">
        <v>108.675</v>
      </c>
      <c r="J8" s="85">
        <v>136.392</v>
      </c>
      <c r="K8" s="85">
        <v>127.066</v>
      </c>
      <c r="L8" s="85">
        <v>131.30099999999999</v>
      </c>
      <c r="M8" s="85">
        <v>137.41200000000001</v>
      </c>
      <c r="N8" s="85">
        <v>125.91800000000001</v>
      </c>
      <c r="O8" s="85">
        <v>146.44200000000001</v>
      </c>
    </row>
    <row r="9" spans="1:15">
      <c r="A9" s="82"/>
      <c r="B9" s="82" t="s">
        <v>267</v>
      </c>
      <c r="C9" s="82"/>
      <c r="D9" s="85">
        <v>70.750000000000014</v>
      </c>
      <c r="E9" s="85">
        <v>50.005000000000003</v>
      </c>
      <c r="F9" s="85">
        <v>47.021000000000001</v>
      </c>
      <c r="G9" s="85">
        <v>52.422999999999995</v>
      </c>
      <c r="H9" s="85">
        <v>57.785999999999994</v>
      </c>
      <c r="I9" s="85">
        <v>63.431000000000004</v>
      </c>
      <c r="J9" s="85">
        <v>69.580999999999989</v>
      </c>
      <c r="K9" s="85">
        <v>74.903000000000006</v>
      </c>
      <c r="L9" s="85">
        <v>80.486999999999995</v>
      </c>
      <c r="M9" s="85">
        <v>81.38</v>
      </c>
      <c r="N9" s="85">
        <v>86.983999999999995</v>
      </c>
      <c r="O9" s="85">
        <v>88.771000000000001</v>
      </c>
    </row>
    <row r="10" spans="1:15">
      <c r="A10" s="82"/>
      <c r="B10" s="82" t="s">
        <v>268</v>
      </c>
      <c r="C10" s="82"/>
      <c r="D10" s="85">
        <v>41.298999999999999</v>
      </c>
      <c r="E10" s="85">
        <v>73.527000000000001</v>
      </c>
      <c r="F10" s="85">
        <v>79.001000000000005</v>
      </c>
      <c r="G10" s="85">
        <v>81.947000000000003</v>
      </c>
      <c r="H10" s="85">
        <v>84.739000000000004</v>
      </c>
      <c r="I10" s="85">
        <v>87.53</v>
      </c>
      <c r="J10" s="85">
        <v>90.412000000000006</v>
      </c>
      <c r="K10" s="85">
        <v>93.320999999999998</v>
      </c>
      <c r="L10" s="85">
        <v>96.84899999999999</v>
      </c>
      <c r="M10" s="85">
        <v>99.552999999999997</v>
      </c>
      <c r="N10" s="85">
        <v>102.21899999999999</v>
      </c>
      <c r="O10" s="85">
        <v>105.113</v>
      </c>
    </row>
    <row r="11" spans="1:15">
      <c r="A11" s="82"/>
      <c r="B11" s="82" t="s">
        <v>269</v>
      </c>
      <c r="C11" s="82"/>
      <c r="D11" s="85">
        <v>22.983000000000004</v>
      </c>
      <c r="E11" s="85">
        <v>17.064999999999998</v>
      </c>
      <c r="F11" s="85">
        <v>17.876999999999995</v>
      </c>
      <c r="G11" s="85">
        <v>19.036999999999999</v>
      </c>
      <c r="H11" s="85">
        <v>20.344000000000005</v>
      </c>
      <c r="I11" s="85">
        <v>21.012999999999998</v>
      </c>
      <c r="J11" s="85">
        <v>22.016999999999999</v>
      </c>
      <c r="K11" s="85">
        <v>22.977</v>
      </c>
      <c r="L11" s="85">
        <v>24.257000000000001</v>
      </c>
      <c r="M11" s="85">
        <v>36.298000000000002</v>
      </c>
      <c r="N11" s="85">
        <v>39.432000000000002</v>
      </c>
      <c r="O11" s="85">
        <v>42.081000000000003</v>
      </c>
    </row>
    <row r="12" spans="1:15">
      <c r="A12" s="82"/>
      <c r="B12" s="82" t="s">
        <v>270</v>
      </c>
      <c r="C12" s="82"/>
      <c r="D12" s="85">
        <v>40.914000000000001</v>
      </c>
      <c r="E12" s="85">
        <v>41.826000000000001</v>
      </c>
      <c r="F12" s="85">
        <v>42.408000000000001</v>
      </c>
      <c r="G12" s="85">
        <v>41.524000000000001</v>
      </c>
      <c r="H12" s="85">
        <v>39.587000000000003</v>
      </c>
      <c r="I12" s="85">
        <v>40.311</v>
      </c>
      <c r="J12" s="85">
        <v>41.790999999999997</v>
      </c>
      <c r="K12" s="85">
        <v>42.708999999999996</v>
      </c>
      <c r="L12" s="85">
        <v>44.387999999999998</v>
      </c>
      <c r="M12" s="85">
        <v>45.984999999999999</v>
      </c>
      <c r="N12" s="85">
        <v>47.475000000000001</v>
      </c>
      <c r="O12" s="85">
        <v>48.100999999999999</v>
      </c>
    </row>
    <row r="13" spans="1:15">
      <c r="A13" s="82"/>
      <c r="B13" s="82"/>
      <c r="C13" s="82"/>
      <c r="D13" s="85">
        <v>270.93200000000002</v>
      </c>
      <c r="E13" s="85">
        <v>280.113</v>
      </c>
      <c r="F13" s="85">
        <v>293.82499999999999</v>
      </c>
      <c r="G13" s="85">
        <v>305.80500000000001</v>
      </c>
      <c r="H13" s="85">
        <v>316.78499999999997</v>
      </c>
      <c r="I13" s="85">
        <v>320.95999999999992</v>
      </c>
      <c r="J13" s="85">
        <v>360.19299999999998</v>
      </c>
      <c r="K13" s="85">
        <v>360.97599999999994</v>
      </c>
      <c r="L13" s="85">
        <v>377.28199999999993</v>
      </c>
      <c r="M13" s="85">
        <v>400.62800000000004</v>
      </c>
      <c r="N13" s="85">
        <v>402.02800000000002</v>
      </c>
      <c r="O13" s="85">
        <v>430.50800000000004</v>
      </c>
    </row>
    <row r="14" spans="1:15">
      <c r="C14" s="82"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7EA7-045F-4E07-BA7E-C692B21EB1DE}">
  <dimension ref="A1:T30"/>
  <sheetViews>
    <sheetView tabSelected="1" workbookViewId="0">
      <selection activeCell="T15" sqref="T15"/>
    </sheetView>
  </sheetViews>
  <sheetFormatPr defaultRowHeight="15"/>
  <sheetData>
    <row r="1" spans="1:20" s="1" customFormat="1" ht="135">
      <c r="A1" s="1" t="s">
        <v>0</v>
      </c>
      <c r="B1" s="1" t="s">
        <v>1</v>
      </c>
      <c r="C1" s="1" t="s">
        <v>2</v>
      </c>
      <c r="D1" s="1" t="s">
        <v>3</v>
      </c>
      <c r="E1" s="1" t="s">
        <v>4</v>
      </c>
      <c r="F1" s="1" t="s">
        <v>5</v>
      </c>
      <c r="G1" s="1" t="s">
        <v>6</v>
      </c>
      <c r="H1" s="1" t="s">
        <v>7</v>
      </c>
      <c r="I1" s="1" t="s">
        <v>8</v>
      </c>
    </row>
    <row r="2" spans="1:20">
      <c r="A2" t="s">
        <v>14</v>
      </c>
      <c r="B2" t="s">
        <v>15</v>
      </c>
      <c r="C2" t="s">
        <v>16</v>
      </c>
      <c r="D2" t="s">
        <v>17</v>
      </c>
      <c r="E2" t="s">
        <v>18</v>
      </c>
      <c r="F2" t="s">
        <v>19</v>
      </c>
      <c r="G2" t="s">
        <v>20</v>
      </c>
      <c r="H2" t="s">
        <v>21</v>
      </c>
      <c r="I2" t="s">
        <v>22</v>
      </c>
    </row>
    <row r="3" spans="1:20">
      <c r="A3">
        <v>2017</v>
      </c>
      <c r="B3">
        <v>2060</v>
      </c>
      <c r="C3">
        <v>1582</v>
      </c>
      <c r="D3">
        <v>133</v>
      </c>
      <c r="E3">
        <v>407</v>
      </c>
      <c r="F3">
        <v>1269</v>
      </c>
      <c r="G3">
        <v>702.28399999999999</v>
      </c>
      <c r="H3">
        <v>374.68200000000002</v>
      </c>
      <c r="I3">
        <v>31.196999999999999</v>
      </c>
    </row>
    <row r="4" spans="1:20">
      <c r="A4">
        <v>2018</v>
      </c>
      <c r="B4">
        <v>2154</v>
      </c>
      <c r="C4">
        <v>1610</v>
      </c>
      <c r="D4">
        <v>149</v>
      </c>
      <c r="E4">
        <v>184</v>
      </c>
      <c r="F4">
        <v>1329</v>
      </c>
      <c r="G4">
        <v>728.11400000000003</v>
      </c>
      <c r="H4">
        <v>389.15699999999998</v>
      </c>
      <c r="I4">
        <v>28.69</v>
      </c>
    </row>
    <row r="5" spans="1:20">
      <c r="A5">
        <v>2019</v>
      </c>
      <c r="B5">
        <v>2276.3526052058983</v>
      </c>
      <c r="C5">
        <v>1652.8912939017248</v>
      </c>
      <c r="D5">
        <v>189.26011435780327</v>
      </c>
      <c r="E5">
        <v>166.28054005092048</v>
      </c>
      <c r="F5">
        <v>1394.7466605053123</v>
      </c>
      <c r="G5">
        <v>775.32100000000003</v>
      </c>
      <c r="H5">
        <v>409.42099999999999</v>
      </c>
      <c r="I5">
        <v>28.091999999999999</v>
      </c>
    </row>
    <row r="6" spans="1:20">
      <c r="A6">
        <v>2020</v>
      </c>
      <c r="B6">
        <v>2387.9312284146054</v>
      </c>
      <c r="C6">
        <v>1752.9534345701202</v>
      </c>
      <c r="D6">
        <v>181.02571855950333</v>
      </c>
      <c r="E6">
        <v>207.16514724973379</v>
      </c>
      <c r="F6">
        <v>1453.7669191903408</v>
      </c>
      <c r="G6">
        <v>834.85699999999997</v>
      </c>
      <c r="H6">
        <v>424.62</v>
      </c>
      <c r="I6">
        <v>27.844000000000001</v>
      </c>
    </row>
    <row r="7" spans="1:20">
      <c r="A7">
        <v>2021</v>
      </c>
      <c r="B7">
        <v>2517.1216920973343</v>
      </c>
      <c r="C7">
        <v>1862.5989226161439</v>
      </c>
      <c r="D7">
        <v>189.51137583561956</v>
      </c>
      <c r="E7">
        <v>229.39705147255188</v>
      </c>
      <c r="F7">
        <v>1515.9877549976611</v>
      </c>
      <c r="G7">
        <v>895.64800000000002</v>
      </c>
      <c r="H7">
        <v>443.79399999999998</v>
      </c>
      <c r="I7">
        <v>29.82</v>
      </c>
    </row>
    <row r="8" spans="1:20">
      <c r="A8">
        <v>2022</v>
      </c>
      <c r="B8">
        <v>2660.5720592762823</v>
      </c>
      <c r="C8">
        <v>1951.1552635924618</v>
      </c>
      <c r="D8">
        <v>194.00998653726367</v>
      </c>
      <c r="E8">
        <v>261.34998621830209</v>
      </c>
      <c r="F8">
        <v>1576.8125179100202</v>
      </c>
      <c r="G8">
        <v>1004.383</v>
      </c>
      <c r="H8">
        <v>466.05700000000002</v>
      </c>
      <c r="I8">
        <v>34.146999999999998</v>
      </c>
    </row>
    <row r="10" spans="1:20" ht="135">
      <c r="A10" s="148">
        <v>2017</v>
      </c>
      <c r="B10" s="148">
        <v>2060</v>
      </c>
      <c r="C10" s="148">
        <v>1582</v>
      </c>
      <c r="D10" s="148">
        <v>133</v>
      </c>
      <c r="E10" s="148">
        <v>407</v>
      </c>
      <c r="F10" s="148">
        <v>1269</v>
      </c>
      <c r="G10" s="148">
        <f>G3</f>
        <v>702.28399999999999</v>
      </c>
      <c r="H10" s="148">
        <v>374.68200000000002</v>
      </c>
      <c r="I10" s="148">
        <v>31.196999999999999</v>
      </c>
      <c r="K10" s="1" t="s">
        <v>1</v>
      </c>
      <c r="L10" s="1" t="s">
        <v>2</v>
      </c>
      <c r="M10" s="1" t="s">
        <v>3</v>
      </c>
      <c r="N10" s="1" t="s">
        <v>4</v>
      </c>
      <c r="O10" s="1" t="s">
        <v>5</v>
      </c>
      <c r="P10" s="1" t="s">
        <v>6</v>
      </c>
      <c r="Q10" s="1" t="s">
        <v>7</v>
      </c>
      <c r="R10" s="1" t="s">
        <v>8</v>
      </c>
    </row>
    <row r="11" spans="1:20">
      <c r="A11" s="148">
        <v>2018</v>
      </c>
      <c r="B11" s="148">
        <v>2154</v>
      </c>
      <c r="C11" s="148">
        <v>1610</v>
      </c>
      <c r="D11" s="148">
        <v>149</v>
      </c>
      <c r="E11" s="148">
        <v>184</v>
      </c>
      <c r="F11" s="148">
        <v>1329</v>
      </c>
      <c r="G11" s="149">
        <f t="shared" ref="G11:I11" si="0">G4</f>
        <v>728.11400000000003</v>
      </c>
      <c r="H11" s="149">
        <f t="shared" si="0"/>
        <v>389.15699999999998</v>
      </c>
      <c r="I11" s="149">
        <f t="shared" si="0"/>
        <v>28.69</v>
      </c>
      <c r="K11">
        <f t="shared" ref="K11:R16" si="1">B11-B19</f>
        <v>0</v>
      </c>
      <c r="L11" s="148">
        <f t="shared" si="1"/>
        <v>0</v>
      </c>
      <c r="M11" s="148">
        <f t="shared" si="1"/>
        <v>0</v>
      </c>
      <c r="N11" s="148">
        <f t="shared" si="1"/>
        <v>0</v>
      </c>
      <c r="O11" s="148">
        <f t="shared" si="1"/>
        <v>0</v>
      </c>
      <c r="P11" s="148">
        <f t="shared" si="1"/>
        <v>24.114000000000033</v>
      </c>
      <c r="Q11" s="148">
        <f t="shared" si="1"/>
        <v>0.15699999999998226</v>
      </c>
      <c r="R11" s="148">
        <f t="shared" si="1"/>
        <v>-1.3099999999999987</v>
      </c>
    </row>
    <row r="12" spans="1:20">
      <c r="A12" s="148">
        <v>2019</v>
      </c>
      <c r="B12" s="148">
        <v>2276.3526052058983</v>
      </c>
      <c r="C12" s="148">
        <v>1652.8912939017248</v>
      </c>
      <c r="D12" s="148">
        <v>189.26011435780327</v>
      </c>
      <c r="E12" s="148">
        <v>166.28054005092048</v>
      </c>
      <c r="F12" s="148">
        <v>1394.7466605053123</v>
      </c>
      <c r="G12" s="149">
        <f t="shared" ref="G12:I12" si="2">G5</f>
        <v>775.32100000000003</v>
      </c>
      <c r="H12" s="149">
        <f t="shared" si="2"/>
        <v>409.42099999999999</v>
      </c>
      <c r="I12" s="149">
        <f t="shared" si="2"/>
        <v>28.091999999999999</v>
      </c>
      <c r="K12" s="148">
        <f t="shared" si="1"/>
        <v>17.352605205898271</v>
      </c>
      <c r="L12" s="148">
        <f t="shared" si="1"/>
        <v>-33.108706098275206</v>
      </c>
      <c r="M12" s="148">
        <f t="shared" si="1"/>
        <v>10.260114357803275</v>
      </c>
      <c r="N12" s="148">
        <f t="shared" si="1"/>
        <v>-10.719459949079521</v>
      </c>
      <c r="O12" s="148">
        <f t="shared" si="1"/>
        <v>10.74666050531232</v>
      </c>
      <c r="P12" s="148">
        <f t="shared" si="1"/>
        <v>7.3210000000000264</v>
      </c>
      <c r="Q12" s="148">
        <f t="shared" si="1"/>
        <v>3.4209999999999923</v>
      </c>
      <c r="R12" s="148">
        <f t="shared" si="1"/>
        <v>1.0919999999999987</v>
      </c>
      <c r="T12">
        <f>K12-L12-M12-O12</f>
        <v>29.454536441057883</v>
      </c>
    </row>
    <row r="13" spans="1:20">
      <c r="A13" s="148">
        <v>2020</v>
      </c>
      <c r="B13" s="148">
        <v>2387.9312284146054</v>
      </c>
      <c r="C13" s="148">
        <v>1752.9534345701202</v>
      </c>
      <c r="D13" s="148">
        <v>181.02571855950333</v>
      </c>
      <c r="E13" s="148">
        <v>207.16514724973379</v>
      </c>
      <c r="F13" s="148">
        <v>1453.7669191903408</v>
      </c>
      <c r="G13" s="149">
        <f t="shared" ref="G13:I13" si="3">G6</f>
        <v>834.85699999999997</v>
      </c>
      <c r="H13" s="149">
        <f t="shared" si="3"/>
        <v>424.62</v>
      </c>
      <c r="I13" s="149">
        <f t="shared" si="3"/>
        <v>27.844000000000001</v>
      </c>
      <c r="K13" s="148">
        <f t="shared" si="1"/>
        <v>16.931228414605357</v>
      </c>
      <c r="L13" s="148">
        <f t="shared" si="1"/>
        <v>-40.04656542987982</v>
      </c>
      <c r="M13" s="148">
        <f t="shared" si="1"/>
        <v>-10.974281440496668</v>
      </c>
      <c r="N13" s="148">
        <f t="shared" si="1"/>
        <v>-35.834852750266208</v>
      </c>
      <c r="O13" s="148">
        <f t="shared" si="1"/>
        <v>24.766919190340786</v>
      </c>
      <c r="P13" s="148">
        <f t="shared" si="1"/>
        <v>13.856999999999971</v>
      </c>
      <c r="Q13" s="148">
        <f t="shared" si="1"/>
        <v>4.6200000000000045</v>
      </c>
      <c r="R13" s="148">
        <f t="shared" si="1"/>
        <v>-2.1559999999999988</v>
      </c>
      <c r="T13" s="148">
        <f t="shared" ref="T13:T16" si="4">K13-L13-M13-O13</f>
        <v>43.185156094641059</v>
      </c>
    </row>
    <row r="14" spans="1:20">
      <c r="A14" s="148">
        <v>2021</v>
      </c>
      <c r="B14" s="148">
        <v>2517.1216920973343</v>
      </c>
      <c r="C14" s="148">
        <f>C7-11.629</f>
        <v>1850.969922616144</v>
      </c>
      <c r="D14" s="148">
        <v>189.51137583561956</v>
      </c>
      <c r="E14" s="148">
        <f>E7-11.629</f>
        <v>217.76805147255189</v>
      </c>
      <c r="F14" s="148">
        <v>1515.9877549976611</v>
      </c>
      <c r="G14" s="149">
        <f t="shared" ref="G14:I14" si="5">G7</f>
        <v>895.64800000000002</v>
      </c>
      <c r="H14" s="149">
        <f t="shared" si="5"/>
        <v>443.79399999999998</v>
      </c>
      <c r="I14" s="149">
        <f t="shared" si="5"/>
        <v>29.82</v>
      </c>
      <c r="K14" s="148">
        <f t="shared" si="1"/>
        <v>5.1216920973342894</v>
      </c>
      <c r="L14" s="148">
        <f t="shared" si="1"/>
        <v>-13.030077383855996</v>
      </c>
      <c r="M14" s="148">
        <f t="shared" si="1"/>
        <v>-9.4886241643804397</v>
      </c>
      <c r="N14" s="148">
        <f t="shared" si="1"/>
        <v>-43.231948527448111</v>
      </c>
      <c r="O14" s="148">
        <f t="shared" si="1"/>
        <v>29.987754997661114</v>
      </c>
      <c r="P14" s="148">
        <f t="shared" si="1"/>
        <v>13.648000000000025</v>
      </c>
      <c r="Q14" s="148">
        <f t="shared" si="1"/>
        <v>3.7939999999999827</v>
      </c>
      <c r="R14" s="148">
        <f t="shared" si="1"/>
        <v>-6.18</v>
      </c>
      <c r="T14" s="148">
        <f t="shared" si="4"/>
        <v>-2.3473613520903882</v>
      </c>
    </row>
    <row r="15" spans="1:20">
      <c r="A15" s="148">
        <v>2022</v>
      </c>
      <c r="B15" s="148">
        <v>2657.6578130828734</v>
      </c>
      <c r="C15" s="148">
        <f>C8-15.5894</f>
        <v>1935.5658635924617</v>
      </c>
      <c r="D15" s="148">
        <v>194.00998653726367</v>
      </c>
      <c r="E15" s="148">
        <f>E8-15.5894</f>
        <v>245.76058621830208</v>
      </c>
      <c r="F15" s="148">
        <v>1576.8125179100202</v>
      </c>
      <c r="G15" s="149">
        <f t="shared" ref="G15:I15" si="6">G8</f>
        <v>1004.383</v>
      </c>
      <c r="H15" s="149">
        <f t="shared" si="6"/>
        <v>466.05700000000002</v>
      </c>
      <c r="I15" s="149">
        <f t="shared" si="6"/>
        <v>34.146999999999998</v>
      </c>
      <c r="K15" s="148">
        <f t="shared" si="1"/>
        <v>-5.3421869171265826</v>
      </c>
      <c r="L15" s="148">
        <f t="shared" si="1"/>
        <v>-5.4341364075382899</v>
      </c>
      <c r="M15" s="148">
        <f t="shared" si="1"/>
        <v>-10.990013462736329</v>
      </c>
      <c r="N15" s="148">
        <f t="shared" si="1"/>
        <v>-40.23941378169792</v>
      </c>
      <c r="O15" s="148">
        <f t="shared" si="1"/>
        <v>29.812517910020233</v>
      </c>
      <c r="P15" s="148">
        <f t="shared" si="1"/>
        <v>17.383000000000038</v>
      </c>
      <c r="Q15" s="148">
        <f t="shared" si="1"/>
        <v>-0.94299999999998363</v>
      </c>
      <c r="R15" s="148">
        <f t="shared" si="1"/>
        <v>-8.8530000000000015</v>
      </c>
      <c r="T15" s="148">
        <f t="shared" si="4"/>
        <v>-18.730554956872197</v>
      </c>
    </row>
    <row r="16" spans="1:20">
      <c r="K16" s="148">
        <f t="shared" si="1"/>
        <v>-2812</v>
      </c>
      <c r="L16" s="148">
        <f t="shared" si="1"/>
        <v>-2029</v>
      </c>
      <c r="M16" s="148">
        <f t="shared" si="1"/>
        <v>-203</v>
      </c>
      <c r="N16" s="148">
        <f t="shared" si="1"/>
        <v>-317</v>
      </c>
      <c r="O16" s="148">
        <f t="shared" si="1"/>
        <v>-1619</v>
      </c>
      <c r="P16" s="148">
        <f t="shared" si="1"/>
        <v>-1024</v>
      </c>
      <c r="Q16" s="148">
        <f t="shared" si="1"/>
        <v>-496</v>
      </c>
      <c r="R16" s="148">
        <f t="shared" si="1"/>
        <v>-47</v>
      </c>
      <c r="T16" s="148">
        <f t="shared" si="4"/>
        <v>1039</v>
      </c>
    </row>
    <row r="17" spans="1:9">
      <c r="A17" t="s">
        <v>312</v>
      </c>
    </row>
    <row r="18" spans="1:9">
      <c r="A18" t="s">
        <v>14</v>
      </c>
      <c r="B18" t="s">
        <v>15</v>
      </c>
      <c r="C18" t="s">
        <v>16</v>
      </c>
      <c r="D18" t="s">
        <v>17</v>
      </c>
      <c r="E18" t="s">
        <v>18</v>
      </c>
      <c r="F18" t="s">
        <v>19</v>
      </c>
      <c r="G18" t="s">
        <v>20</v>
      </c>
      <c r="H18" t="s">
        <v>21</v>
      </c>
      <c r="I18" t="s">
        <v>22</v>
      </c>
    </row>
    <row r="19" spans="1:9">
      <c r="A19">
        <v>2018</v>
      </c>
      <c r="B19">
        <v>2154</v>
      </c>
      <c r="C19">
        <v>1610</v>
      </c>
      <c r="D19">
        <v>149</v>
      </c>
      <c r="E19">
        <v>184</v>
      </c>
      <c r="F19">
        <v>1329</v>
      </c>
      <c r="G19">
        <v>704</v>
      </c>
      <c r="H19">
        <v>389</v>
      </c>
      <c r="I19">
        <v>30</v>
      </c>
    </row>
    <row r="20" spans="1:9">
      <c r="A20">
        <v>2019</v>
      </c>
      <c r="B20">
        <v>2259</v>
      </c>
      <c r="C20">
        <v>1686</v>
      </c>
      <c r="D20">
        <v>179</v>
      </c>
      <c r="E20">
        <v>177</v>
      </c>
      <c r="F20">
        <v>1384</v>
      </c>
      <c r="G20">
        <v>768</v>
      </c>
      <c r="H20">
        <v>406</v>
      </c>
      <c r="I20">
        <v>27</v>
      </c>
    </row>
    <row r="21" spans="1:9">
      <c r="A21">
        <v>2020</v>
      </c>
      <c r="B21">
        <v>2371</v>
      </c>
      <c r="C21">
        <v>1793</v>
      </c>
      <c r="D21">
        <v>192</v>
      </c>
      <c r="E21">
        <v>243</v>
      </c>
      <c r="F21">
        <v>1429</v>
      </c>
      <c r="G21">
        <v>821</v>
      </c>
      <c r="H21">
        <v>420</v>
      </c>
      <c r="I21">
        <v>30</v>
      </c>
    </row>
    <row r="22" spans="1:9">
      <c r="A22">
        <v>2021</v>
      </c>
      <c r="B22">
        <v>2512</v>
      </c>
      <c r="C22">
        <v>1864</v>
      </c>
      <c r="D22">
        <v>199</v>
      </c>
      <c r="E22">
        <v>261</v>
      </c>
      <c r="F22">
        <v>1486</v>
      </c>
      <c r="G22">
        <v>882</v>
      </c>
      <c r="H22">
        <v>440</v>
      </c>
      <c r="I22">
        <v>36</v>
      </c>
    </row>
    <row r="23" spans="1:9">
      <c r="A23">
        <v>2022</v>
      </c>
      <c r="B23">
        <v>2663</v>
      </c>
      <c r="C23">
        <v>1941</v>
      </c>
      <c r="D23">
        <v>205</v>
      </c>
      <c r="E23">
        <v>286</v>
      </c>
      <c r="F23">
        <v>1547</v>
      </c>
      <c r="G23">
        <v>987</v>
      </c>
      <c r="H23">
        <v>467</v>
      </c>
      <c r="I23">
        <v>43</v>
      </c>
    </row>
    <row r="24" spans="1:9">
      <c r="A24">
        <v>2023</v>
      </c>
      <c r="B24">
        <v>2812</v>
      </c>
      <c r="C24">
        <v>2029</v>
      </c>
      <c r="D24">
        <v>203</v>
      </c>
      <c r="E24">
        <v>317</v>
      </c>
      <c r="F24">
        <v>1619</v>
      </c>
      <c r="G24">
        <v>1024</v>
      </c>
      <c r="H24">
        <v>496</v>
      </c>
      <c r="I24">
        <v>47</v>
      </c>
    </row>
    <row r="25" spans="1:9">
      <c r="A25">
        <v>2024</v>
      </c>
      <c r="B25">
        <v>2975</v>
      </c>
      <c r="C25">
        <v>2125</v>
      </c>
      <c r="D25">
        <v>234</v>
      </c>
      <c r="E25">
        <v>340</v>
      </c>
      <c r="F25">
        <v>1693</v>
      </c>
      <c r="G25">
        <v>1057</v>
      </c>
      <c r="H25">
        <v>526</v>
      </c>
      <c r="I25">
        <v>50</v>
      </c>
    </row>
    <row r="26" spans="1:9">
      <c r="A26">
        <v>2025</v>
      </c>
      <c r="B26">
        <v>3146</v>
      </c>
      <c r="C26">
        <v>2227</v>
      </c>
      <c r="D26">
        <v>228</v>
      </c>
      <c r="E26">
        <v>350</v>
      </c>
      <c r="F26">
        <v>1771</v>
      </c>
      <c r="G26">
        <v>1176</v>
      </c>
      <c r="H26">
        <v>557</v>
      </c>
      <c r="I26">
        <v>52</v>
      </c>
    </row>
    <row r="27" spans="1:9">
      <c r="A27">
        <v>2026</v>
      </c>
      <c r="B27">
        <v>3323</v>
      </c>
      <c r="C27">
        <v>2452</v>
      </c>
      <c r="D27">
        <v>237</v>
      </c>
      <c r="E27">
        <v>376</v>
      </c>
      <c r="F27">
        <v>1842</v>
      </c>
      <c r="G27">
        <v>1262</v>
      </c>
      <c r="H27">
        <v>591</v>
      </c>
      <c r="I27">
        <v>55</v>
      </c>
    </row>
    <row r="28" spans="1:9">
      <c r="A28">
        <v>2027</v>
      </c>
      <c r="B28">
        <v>3500</v>
      </c>
      <c r="C28">
        <v>2680</v>
      </c>
      <c r="D28">
        <v>245</v>
      </c>
      <c r="E28">
        <v>403</v>
      </c>
      <c r="F28">
        <v>1923</v>
      </c>
      <c r="G28">
        <v>1355</v>
      </c>
      <c r="H28">
        <v>626</v>
      </c>
      <c r="I28">
        <v>57</v>
      </c>
    </row>
    <row r="29" spans="1:9">
      <c r="A29">
        <v>2028</v>
      </c>
      <c r="B29">
        <v>3711</v>
      </c>
      <c r="C29">
        <v>2786</v>
      </c>
      <c r="D29">
        <v>231</v>
      </c>
      <c r="E29">
        <v>421</v>
      </c>
      <c r="F29">
        <v>2007</v>
      </c>
      <c r="G29">
        <v>1526</v>
      </c>
      <c r="H29">
        <v>662</v>
      </c>
      <c r="I29">
        <v>59</v>
      </c>
    </row>
    <row r="30" spans="1:9">
      <c r="A30">
        <v>2029</v>
      </c>
      <c r="B30">
        <v>3921</v>
      </c>
      <c r="C30">
        <v>2910</v>
      </c>
      <c r="D30">
        <v>254</v>
      </c>
      <c r="E30">
        <v>428</v>
      </c>
      <c r="F30">
        <v>2094</v>
      </c>
      <c r="G30">
        <v>1526</v>
      </c>
      <c r="H30">
        <v>662</v>
      </c>
      <c r="I30">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8AD79-BFE8-4AE6-87B5-0D84F20437AA}">
  <dimension ref="A1:M42"/>
  <sheetViews>
    <sheetView topLeftCell="A10" zoomScale="130" zoomScaleNormal="130" workbookViewId="0">
      <selection activeCell="B34" sqref="B34"/>
    </sheetView>
  </sheetViews>
  <sheetFormatPr defaultRowHeight="15"/>
  <cols>
    <col min="1" max="1" width="58.42578125" customWidth="1"/>
    <col min="2" max="4" width="9.85546875" bestFit="1" customWidth="1"/>
  </cols>
  <sheetData>
    <row r="1" spans="1:8">
      <c r="A1" s="1"/>
      <c r="B1" s="86"/>
      <c r="C1" s="86"/>
      <c r="D1" s="86"/>
      <c r="E1" s="99"/>
      <c r="F1" s="99"/>
      <c r="G1" s="99"/>
      <c r="H1" s="86"/>
    </row>
    <row r="2" spans="1:8">
      <c r="A2" s="1"/>
      <c r="B2" s="86"/>
      <c r="C2" s="86"/>
      <c r="D2" s="86"/>
      <c r="E2" s="99"/>
      <c r="F2" s="99"/>
      <c r="G2" s="99"/>
      <c r="H2" s="86"/>
    </row>
    <row r="3" spans="1:8" ht="45">
      <c r="A3" s="100" t="s">
        <v>276</v>
      </c>
      <c r="B3" s="101" t="s">
        <v>277</v>
      </c>
      <c r="C3" s="101"/>
      <c r="D3" s="101"/>
      <c r="E3" s="101"/>
      <c r="F3" s="101"/>
      <c r="G3" s="101"/>
      <c r="H3" s="86"/>
    </row>
    <row r="4" spans="1:8">
      <c r="A4" s="102"/>
      <c r="B4" s="103">
        <v>2020</v>
      </c>
      <c r="C4" s="103">
        <v>2021</v>
      </c>
      <c r="D4" s="103">
        <v>2022</v>
      </c>
      <c r="E4" s="104">
        <v>2023</v>
      </c>
      <c r="F4" s="104">
        <v>2024</v>
      </c>
      <c r="G4" s="105">
        <v>2025</v>
      </c>
      <c r="H4" s="86"/>
    </row>
    <row r="5" spans="1:8">
      <c r="A5" s="106" t="s">
        <v>278</v>
      </c>
      <c r="B5" s="107"/>
      <c r="C5" s="107"/>
      <c r="D5" s="107"/>
      <c r="E5" s="108"/>
      <c r="F5" s="108"/>
      <c r="G5" s="109"/>
      <c r="H5" s="86"/>
    </row>
    <row r="6" spans="1:8">
      <c r="A6" s="110" t="s">
        <v>279</v>
      </c>
      <c r="B6" s="111">
        <v>2.1120000000000001</v>
      </c>
      <c r="C6" s="111">
        <v>2.0920000000000001</v>
      </c>
      <c r="D6" s="111">
        <v>2.0510000000000002</v>
      </c>
      <c r="E6" s="112">
        <v>1.9910000000000001</v>
      </c>
      <c r="F6" s="112">
        <v>1.917</v>
      </c>
      <c r="G6" s="113">
        <v>1.84</v>
      </c>
      <c r="H6" s="86"/>
    </row>
    <row r="7" spans="1:8">
      <c r="A7" s="114" t="s">
        <v>280</v>
      </c>
      <c r="B7" s="115">
        <v>2.1030000000000002</v>
      </c>
      <c r="C7" s="115">
        <v>2.0859999999999999</v>
      </c>
      <c r="D7" s="115">
        <v>2.0680000000000001</v>
      </c>
      <c r="E7" s="116">
        <v>2.044</v>
      </c>
      <c r="F7" s="116">
        <v>2.0289999999999999</v>
      </c>
      <c r="G7" s="117">
        <v>2.0230000000000001</v>
      </c>
      <c r="H7" s="86"/>
    </row>
    <row r="8" spans="1:8">
      <c r="A8" s="1"/>
      <c r="B8" s="118"/>
      <c r="C8" s="118"/>
      <c r="D8" s="118"/>
      <c r="E8" s="119"/>
      <c r="F8" s="119"/>
      <c r="G8" s="119"/>
      <c r="H8" s="86"/>
    </row>
    <row r="9" spans="1:8">
      <c r="A9" s="120" t="s">
        <v>281</v>
      </c>
      <c r="B9" s="121"/>
      <c r="C9" s="121"/>
      <c r="D9" s="121"/>
      <c r="E9" s="122"/>
      <c r="F9" s="122"/>
      <c r="G9" s="123"/>
      <c r="H9" s="86"/>
    </row>
    <row r="10" spans="1:8">
      <c r="A10" s="110" t="s">
        <v>282</v>
      </c>
      <c r="B10" s="124">
        <v>-1589</v>
      </c>
      <c r="C10" s="124">
        <v>-15912</v>
      </c>
      <c r="D10" s="124">
        <v>-23417</v>
      </c>
      <c r="E10" s="125">
        <v>-32298</v>
      </c>
      <c r="F10" s="125">
        <v>-36746</v>
      </c>
      <c r="G10" s="126">
        <v>-41945</v>
      </c>
      <c r="H10" s="86"/>
    </row>
    <row r="11" spans="1:8">
      <c r="A11" s="110" t="s">
        <v>283</v>
      </c>
      <c r="B11" s="124">
        <v>-973</v>
      </c>
      <c r="C11" s="124">
        <v>-574</v>
      </c>
      <c r="D11" s="124">
        <v>-282</v>
      </c>
      <c r="E11" s="125">
        <v>-146</v>
      </c>
      <c r="F11" s="125">
        <v>-39</v>
      </c>
      <c r="G11" s="126">
        <v>26</v>
      </c>
      <c r="H11" s="86"/>
    </row>
    <row r="12" spans="1:8" ht="30">
      <c r="A12" s="127" t="s">
        <v>284</v>
      </c>
      <c r="B12" s="124">
        <v>-32483</v>
      </c>
      <c r="C12" s="124">
        <v>-10506</v>
      </c>
      <c r="D12" s="124">
        <v>-4501</v>
      </c>
      <c r="E12" s="125">
        <v>-1659</v>
      </c>
      <c r="F12" s="125">
        <v>-568</v>
      </c>
      <c r="G12" s="126">
        <v>-819</v>
      </c>
      <c r="H12" s="86"/>
    </row>
    <row r="13" spans="1:8">
      <c r="A13" s="110"/>
      <c r="B13" s="124"/>
      <c r="C13" s="124"/>
      <c r="D13" s="124"/>
      <c r="E13" s="125"/>
      <c r="F13" s="125"/>
      <c r="G13" s="126"/>
      <c r="H13" s="86"/>
    </row>
    <row r="14" spans="1:8" ht="30">
      <c r="A14" s="106" t="s">
        <v>285</v>
      </c>
      <c r="B14" s="128"/>
      <c r="C14" s="128"/>
      <c r="D14" s="128"/>
      <c r="E14" s="129"/>
      <c r="F14" s="129"/>
      <c r="G14" s="130"/>
      <c r="H14" s="131"/>
    </row>
    <row r="15" spans="1:8">
      <c r="A15" s="110" t="s">
        <v>286</v>
      </c>
      <c r="B15" s="124">
        <f>B10</f>
        <v>-1589</v>
      </c>
      <c r="C15" s="124">
        <f t="shared" ref="C15:G15" si="0">C10</f>
        <v>-15912</v>
      </c>
      <c r="D15" s="124">
        <f t="shared" si="0"/>
        <v>-23417</v>
      </c>
      <c r="E15" s="125">
        <f t="shared" si="0"/>
        <v>-32298</v>
      </c>
      <c r="F15" s="125">
        <f t="shared" si="0"/>
        <v>-36746</v>
      </c>
      <c r="G15" s="126">
        <f t="shared" si="0"/>
        <v>-41945</v>
      </c>
      <c r="H15" s="86"/>
    </row>
    <row r="16" spans="1:8">
      <c r="A16" s="110" t="s">
        <v>287</v>
      </c>
      <c r="B16" s="124">
        <f>0.5*(B12+B11)</f>
        <v>-16728</v>
      </c>
      <c r="C16" s="132">
        <f>B16*(1+(C6+C7)/100)</f>
        <v>-17426.895839999997</v>
      </c>
      <c r="D16" s="132">
        <f>C16*(1+(D6+D7)/100)</f>
        <v>-18144.709679649597</v>
      </c>
      <c r="E16" s="133">
        <f>D16*(1+(E6+E7)/100)</f>
        <v>-18876.848715223459</v>
      </c>
      <c r="F16" s="133">
        <f>E16*(1+(F6+F7)/100)</f>
        <v>-19621.72916552618</v>
      </c>
      <c r="G16" s="134">
        <f>F16*(1+(G6+G7)/100)</f>
        <v>-20379.716563190454</v>
      </c>
      <c r="H16" s="86"/>
    </row>
    <row r="17" spans="1:13">
      <c r="A17" s="110" t="s">
        <v>288</v>
      </c>
      <c r="B17" s="124">
        <f>B16+B15</f>
        <v>-18317</v>
      </c>
      <c r="C17" s="124">
        <f>C16+C15</f>
        <v>-33338.895839999997</v>
      </c>
      <c r="D17" s="124">
        <f t="shared" ref="D17:G17" si="1">D16+D15</f>
        <v>-41561.709679649597</v>
      </c>
      <c r="E17" s="125">
        <f t="shared" si="1"/>
        <v>-51174.848715223459</v>
      </c>
      <c r="F17" s="125">
        <f t="shared" si="1"/>
        <v>-56367.72916552618</v>
      </c>
      <c r="G17" s="126">
        <f t="shared" si="1"/>
        <v>-62324.71656319045</v>
      </c>
      <c r="H17" s="86"/>
    </row>
    <row r="18" spans="1:13">
      <c r="A18" s="110" t="s">
        <v>289</v>
      </c>
      <c r="B18" s="124">
        <f>0.5*B12</f>
        <v>-16241.5</v>
      </c>
      <c r="C18" s="132">
        <f>B18*(1+(C6+C7)/100)</f>
        <v>-16920.069869999999</v>
      </c>
      <c r="D18" s="132">
        <f>C18*(1+(D6+D7)/100)</f>
        <v>-17617.007547945301</v>
      </c>
      <c r="E18" s="133">
        <f>D18*(1+(E6+E7)/100)</f>
        <v>-18327.853802504895</v>
      </c>
      <c r="F18" s="133">
        <f>E18*(1+(F6+F7)/100)</f>
        <v>-19051.070913551739</v>
      </c>
      <c r="G18" s="134">
        <f>F18*(1+(G6+G7)/100)</f>
        <v>-19787.013782942242</v>
      </c>
      <c r="H18" s="86"/>
      <c r="I18" s="86" t="s">
        <v>310</v>
      </c>
      <c r="J18" s="86"/>
      <c r="K18" s="86"/>
      <c r="L18" s="86"/>
      <c r="M18" s="86"/>
    </row>
    <row r="19" spans="1:13">
      <c r="A19" s="110"/>
      <c r="B19" s="107"/>
      <c r="C19" s="124">
        <f>C17+C18</f>
        <v>-50258.965709999997</v>
      </c>
      <c r="D19" s="124">
        <f>D17+D18</f>
        <v>-59178.717227594898</v>
      </c>
      <c r="E19" s="108"/>
      <c r="F19" s="108"/>
      <c r="G19" s="109"/>
      <c r="H19" s="86"/>
      <c r="I19" s="147">
        <v>-34</v>
      </c>
      <c r="J19" s="147">
        <v>-27</v>
      </c>
      <c r="K19" s="147">
        <v>-28</v>
      </c>
      <c r="L19" s="86"/>
      <c r="M19" s="86"/>
    </row>
    <row r="20" spans="1:13">
      <c r="A20" s="106" t="s">
        <v>290</v>
      </c>
      <c r="B20" s="128"/>
      <c r="C20" s="128"/>
      <c r="D20" s="128"/>
      <c r="E20" s="129"/>
      <c r="F20" s="129"/>
      <c r="G20" s="130"/>
      <c r="H20" s="86"/>
      <c r="I20" s="86"/>
      <c r="J20" s="86" t="s">
        <v>311</v>
      </c>
      <c r="K20" s="86"/>
      <c r="L20" s="86"/>
      <c r="M20" s="86"/>
    </row>
    <row r="21" spans="1:13">
      <c r="A21" s="110" t="s">
        <v>291</v>
      </c>
      <c r="B21" s="124">
        <v>3414000</v>
      </c>
      <c r="C21" s="124">
        <v>3549000</v>
      </c>
      <c r="D21" s="124">
        <v>3693000</v>
      </c>
      <c r="E21" s="125">
        <v>3851000</v>
      </c>
      <c r="F21" s="125">
        <v>4052000</v>
      </c>
      <c r="G21" s="126">
        <v>4226000</v>
      </c>
      <c r="H21" s="86"/>
      <c r="I21" s="86"/>
      <c r="J21" s="118">
        <f>C19/1000-J19</f>
        <v>-23.258965709999998</v>
      </c>
      <c r="K21" s="118">
        <f>D19/1000-K19</f>
        <v>-31.178717227594895</v>
      </c>
      <c r="L21" s="86"/>
      <c r="M21" s="86"/>
    </row>
    <row r="22" spans="1:13">
      <c r="A22" s="110" t="s">
        <v>292</v>
      </c>
      <c r="B22" s="124">
        <f>B21+B17</f>
        <v>3395683</v>
      </c>
      <c r="C22" s="124">
        <f t="shared" ref="C22:G22" si="2">C21+C17</f>
        <v>3515661.1041600001</v>
      </c>
      <c r="D22" s="124">
        <f t="shared" si="2"/>
        <v>3651438.2903203503</v>
      </c>
      <c r="E22" s="125">
        <f t="shared" si="2"/>
        <v>3799825.1512847766</v>
      </c>
      <c r="F22" s="125">
        <f t="shared" si="2"/>
        <v>3995632.2708344739</v>
      </c>
      <c r="G22" s="126">
        <f t="shared" si="2"/>
        <v>4163675.2834368097</v>
      </c>
      <c r="H22" s="86"/>
      <c r="I22" s="86">
        <v>0</v>
      </c>
      <c r="J22" s="86">
        <f>J21/2</f>
        <v>-11.629482854999999</v>
      </c>
      <c r="K22" s="86">
        <f>K21/2</f>
        <v>-15.589358613797447</v>
      </c>
      <c r="L22" s="86"/>
      <c r="M22" s="86"/>
    </row>
    <row r="23" spans="1:13">
      <c r="A23" s="110" t="s">
        <v>293</v>
      </c>
      <c r="B23" s="124">
        <v>243000</v>
      </c>
      <c r="C23" s="124">
        <v>261000</v>
      </c>
      <c r="D23" s="124">
        <v>286000</v>
      </c>
      <c r="E23" s="125">
        <v>317000</v>
      </c>
      <c r="F23" s="125">
        <v>340000</v>
      </c>
      <c r="G23" s="126">
        <v>350000</v>
      </c>
      <c r="H23" s="86"/>
    </row>
    <row r="24" spans="1:13">
      <c r="A24" s="114" t="s">
        <v>294</v>
      </c>
      <c r="B24" s="135">
        <f>B23+B18</f>
        <v>226758.5</v>
      </c>
      <c r="C24" s="135">
        <f t="shared" ref="C24:G24" si="3">C23+C18</f>
        <v>244079.93012999999</v>
      </c>
      <c r="D24" s="135">
        <f t="shared" si="3"/>
        <v>268382.99245205469</v>
      </c>
      <c r="E24" s="136">
        <f t="shared" si="3"/>
        <v>298672.14619749511</v>
      </c>
      <c r="F24" s="136">
        <f t="shared" si="3"/>
        <v>320948.92908644828</v>
      </c>
      <c r="G24" s="137">
        <f t="shared" si="3"/>
        <v>330212.98621705774</v>
      </c>
      <c r="H24" s="86"/>
    </row>
    <row r="25" spans="1:13">
      <c r="A25" s="1"/>
      <c r="B25" s="86"/>
      <c r="C25" s="86"/>
      <c r="D25" s="86"/>
      <c r="E25" s="99"/>
      <c r="F25" s="99"/>
      <c r="G25" s="99"/>
      <c r="H25" s="86"/>
    </row>
    <row r="26" spans="1:13">
      <c r="A26" s="120" t="s">
        <v>295</v>
      </c>
      <c r="B26" s="121"/>
      <c r="C26" s="121"/>
      <c r="D26" s="121"/>
      <c r="E26" s="122"/>
      <c r="F26" s="122"/>
      <c r="G26" s="123"/>
      <c r="H26" s="86"/>
    </row>
    <row r="27" spans="1:13">
      <c r="A27" s="110" t="s">
        <v>296</v>
      </c>
      <c r="B27" s="124">
        <v>12000</v>
      </c>
      <c r="C27" s="138" t="s">
        <v>297</v>
      </c>
      <c r="D27" s="138" t="s">
        <v>297</v>
      </c>
      <c r="E27" s="139" t="s">
        <v>297</v>
      </c>
      <c r="F27" s="139" t="s">
        <v>297</v>
      </c>
      <c r="G27" s="140" t="s">
        <v>297</v>
      </c>
      <c r="H27" s="86"/>
    </row>
    <row r="28" spans="1:13">
      <c r="A28" s="110" t="s">
        <v>298</v>
      </c>
      <c r="B28" s="124">
        <f>0.5*3290</f>
        <v>1645</v>
      </c>
      <c r="C28" s="138" t="s">
        <v>297</v>
      </c>
      <c r="D28" s="138" t="s">
        <v>297</v>
      </c>
      <c r="E28" s="139"/>
      <c r="F28" s="139"/>
      <c r="G28" s="140"/>
      <c r="H28" s="86"/>
    </row>
    <row r="29" spans="1:13">
      <c r="A29" s="110" t="s">
        <v>299</v>
      </c>
      <c r="B29" s="124">
        <f>B28</f>
        <v>1645</v>
      </c>
      <c r="C29" s="138" t="s">
        <v>297</v>
      </c>
      <c r="D29" s="138" t="s">
        <v>297</v>
      </c>
      <c r="E29" s="139"/>
      <c r="F29" s="139"/>
      <c r="G29" s="140"/>
      <c r="H29" s="86"/>
    </row>
    <row r="30" spans="1:13">
      <c r="A30" s="110" t="s">
        <v>300</v>
      </c>
      <c r="B30" s="124">
        <v>801</v>
      </c>
      <c r="C30" s="124">
        <v>762</v>
      </c>
      <c r="D30" s="124">
        <v>710</v>
      </c>
      <c r="E30" s="139"/>
      <c r="F30" s="139"/>
      <c r="G30" s="140"/>
      <c r="H30" s="86"/>
    </row>
    <row r="31" spans="1:13">
      <c r="A31" s="110" t="s">
        <v>301</v>
      </c>
      <c r="B31" s="124">
        <v>2431</v>
      </c>
      <c r="C31" s="124">
        <v>2848</v>
      </c>
      <c r="D31" s="124">
        <v>72</v>
      </c>
      <c r="E31" s="139"/>
      <c r="F31" s="139"/>
      <c r="G31" s="140"/>
      <c r="H31" s="86"/>
    </row>
    <row r="32" spans="1:13">
      <c r="A32" s="110"/>
      <c r="B32" s="124"/>
      <c r="C32" s="124"/>
      <c r="D32" s="124"/>
      <c r="E32" s="125"/>
      <c r="F32" s="125"/>
      <c r="G32" s="126"/>
      <c r="H32" s="86"/>
    </row>
    <row r="33" spans="1:8" ht="30">
      <c r="A33" s="106" t="s">
        <v>302</v>
      </c>
      <c r="B33" s="107"/>
      <c r="C33" s="107"/>
      <c r="D33" s="107"/>
      <c r="E33" s="108"/>
      <c r="F33" s="108"/>
      <c r="G33" s="109"/>
      <c r="H33" s="86"/>
    </row>
    <row r="34" spans="1:8">
      <c r="A34" s="110" t="s">
        <v>303</v>
      </c>
      <c r="B34" s="124">
        <f>B27+B28</f>
        <v>13645</v>
      </c>
      <c r="C34" s="132">
        <f t="shared" ref="C34:G35" si="4">B34*(1+(C6+C7)/100)</f>
        <v>14215.088099999999</v>
      </c>
      <c r="D34" s="132">
        <f t="shared" si="4"/>
        <v>14800.607578838999</v>
      </c>
      <c r="E34" s="133">
        <f t="shared" si="4"/>
        <v>15397.812094645155</v>
      </c>
      <c r="F34" s="133">
        <f t="shared" si="4"/>
        <v>16005.409759899852</v>
      </c>
      <c r="G34" s="134">
        <f t="shared" si="4"/>
        <v>16623.698738924784</v>
      </c>
      <c r="H34" s="86"/>
    </row>
    <row r="35" spans="1:8" ht="30">
      <c r="A35" s="110" t="s">
        <v>304</v>
      </c>
      <c r="B35" s="141">
        <f>B29</f>
        <v>1645</v>
      </c>
      <c r="C35" s="142">
        <f t="shared" si="4"/>
        <v>1679.3147000000001</v>
      </c>
      <c r="D35" s="142">
        <f t="shared" si="4"/>
        <v>1714.0429279960001</v>
      </c>
      <c r="E35" s="133">
        <f t="shared" si="4"/>
        <v>1749.0779654442383</v>
      </c>
      <c r="F35" s="133">
        <f t="shared" si="4"/>
        <v>1784.5667573631017</v>
      </c>
      <c r="G35" s="134">
        <f t="shared" si="4"/>
        <v>1820.6685428645571</v>
      </c>
      <c r="H35" s="86"/>
    </row>
    <row r="36" spans="1:8">
      <c r="A36" s="110" t="s">
        <v>305</v>
      </c>
      <c r="B36" s="124">
        <f>B30</f>
        <v>801</v>
      </c>
      <c r="C36" s="124">
        <f t="shared" ref="C36:D37" si="5">C30</f>
        <v>762</v>
      </c>
      <c r="D36" s="124">
        <f t="shared" si="5"/>
        <v>710</v>
      </c>
      <c r="E36" s="133">
        <f t="shared" ref="E36:G37" si="6">D36*(1+(E7+E8)/100)</f>
        <v>724.51239999999996</v>
      </c>
      <c r="F36" s="133">
        <f t="shared" si="6"/>
        <v>739.21275659599985</v>
      </c>
      <c r="G36" s="133">
        <f t="shared" si="6"/>
        <v>754.16703066193691</v>
      </c>
      <c r="H36" s="86"/>
    </row>
    <row r="37" spans="1:8">
      <c r="A37" s="110" t="s">
        <v>306</v>
      </c>
      <c r="B37" s="124">
        <f>B31</f>
        <v>2431</v>
      </c>
      <c r="C37" s="124">
        <f t="shared" si="5"/>
        <v>2848</v>
      </c>
      <c r="D37" s="124">
        <f t="shared" si="5"/>
        <v>72</v>
      </c>
      <c r="E37" s="133">
        <f t="shared" si="6"/>
        <v>72</v>
      </c>
      <c r="F37" s="133">
        <f t="shared" si="6"/>
        <v>72</v>
      </c>
      <c r="G37" s="133">
        <f t="shared" si="6"/>
        <v>72</v>
      </c>
      <c r="H37" s="86"/>
    </row>
    <row r="38" spans="1:8">
      <c r="A38" s="110"/>
      <c r="B38" s="107"/>
      <c r="C38" s="107"/>
      <c r="D38" s="107"/>
      <c r="E38" s="108"/>
      <c r="F38" s="108"/>
      <c r="G38" s="109"/>
      <c r="H38" s="86"/>
    </row>
    <row r="39" spans="1:8">
      <c r="A39" s="106" t="s">
        <v>307</v>
      </c>
      <c r="B39" s="107"/>
      <c r="C39" s="107"/>
      <c r="D39" s="107"/>
      <c r="E39" s="108"/>
      <c r="F39" s="108"/>
      <c r="G39" s="109"/>
      <c r="H39" s="86"/>
    </row>
    <row r="40" spans="1:8">
      <c r="A40" s="110" t="s">
        <v>308</v>
      </c>
      <c r="B40" s="124">
        <v>1432700</v>
      </c>
      <c r="C40" s="132">
        <v>1471100</v>
      </c>
      <c r="D40" s="132">
        <v>1502800</v>
      </c>
      <c r="E40" s="133">
        <v>1538700</v>
      </c>
      <c r="F40" s="133">
        <v>1575900</v>
      </c>
      <c r="G40" s="134">
        <v>1614200</v>
      </c>
      <c r="H40" s="86"/>
    </row>
    <row r="41" spans="1:8">
      <c r="A41" s="143" t="s">
        <v>309</v>
      </c>
      <c r="B41" s="135">
        <f t="shared" ref="B41:G41" si="7">B40+B34</f>
        <v>1446345</v>
      </c>
      <c r="C41" s="144">
        <f t="shared" si="7"/>
        <v>1485315.0881000001</v>
      </c>
      <c r="D41" s="144">
        <f t="shared" si="7"/>
        <v>1517600.6075788389</v>
      </c>
      <c r="E41" s="145">
        <f t="shared" si="7"/>
        <v>1554097.8120946451</v>
      </c>
      <c r="F41" s="145">
        <f t="shared" si="7"/>
        <v>1591905.4097598998</v>
      </c>
      <c r="G41" s="146">
        <f t="shared" si="7"/>
        <v>1630823.6987389247</v>
      </c>
      <c r="H41" s="86"/>
    </row>
    <row r="42" spans="1:8">
      <c r="A42" s="1"/>
      <c r="B42" s="86"/>
      <c r="C42" s="86"/>
      <c r="D42" s="86"/>
      <c r="E42" s="99"/>
      <c r="F42" s="99"/>
      <c r="G42" s="99"/>
      <c r="H42" s="86"/>
    </row>
  </sheetData>
  <hyperlinks>
    <hyperlink ref="A3" r:id="rId1" display="https://www.jct.gov/publications.html?func=startdown&amp;id=5237" xr:uid="{C96D9FE5-57D9-48B5-B839-AA60222E4D6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BF423-6496-46E3-9F17-038F15B69CAE}">
  <dimension ref="A1:S32"/>
  <sheetViews>
    <sheetView workbookViewId="0">
      <pane xSplit="1" ySplit="3" topLeftCell="B4" activePane="bottomRight" state="frozen"/>
      <selection pane="topRight" activeCell="B1" sqref="B1"/>
      <selection pane="bottomLeft" activeCell="A4" sqref="A4"/>
      <selection pane="bottomRight" activeCell="L6" sqref="L6"/>
    </sheetView>
  </sheetViews>
  <sheetFormatPr defaultRowHeight="15"/>
  <sheetData>
    <row r="1" spans="1:19">
      <c r="B1" s="163" t="s">
        <v>257</v>
      </c>
      <c r="C1" s="163"/>
      <c r="D1" s="163"/>
      <c r="E1" s="163"/>
      <c r="F1" s="163"/>
      <c r="G1" s="163"/>
      <c r="H1" s="163"/>
      <c r="I1" s="163"/>
      <c r="L1" s="163" t="s">
        <v>258</v>
      </c>
      <c r="M1" s="163"/>
      <c r="N1" s="163"/>
      <c r="O1" s="163"/>
      <c r="P1" s="163"/>
      <c r="Q1" s="163"/>
      <c r="R1" s="163"/>
      <c r="S1" s="163"/>
    </row>
    <row r="2" spans="1:19" s="1" customFormat="1" ht="135">
      <c r="A2" s="1" t="s">
        <v>0</v>
      </c>
      <c r="B2" s="1" t="s">
        <v>1</v>
      </c>
      <c r="C2" s="1" t="s">
        <v>2</v>
      </c>
      <c r="D2" s="1" t="s">
        <v>3</v>
      </c>
      <c r="E2" s="1" t="s">
        <v>4</v>
      </c>
      <c r="F2" s="1" t="s">
        <v>5</v>
      </c>
      <c r="G2" s="1" t="s">
        <v>6</v>
      </c>
      <c r="H2" s="1" t="s">
        <v>7</v>
      </c>
      <c r="I2" s="1" t="s">
        <v>8</v>
      </c>
      <c r="K2" s="1" t="s">
        <v>0</v>
      </c>
      <c r="L2" s="1" t="s">
        <v>1</v>
      </c>
      <c r="M2" s="1" t="s">
        <v>2</v>
      </c>
      <c r="N2" s="1" t="s">
        <v>3</v>
      </c>
      <c r="O2" s="1" t="s">
        <v>4</v>
      </c>
      <c r="P2" s="1" t="s">
        <v>5</v>
      </c>
      <c r="Q2" s="1" t="s">
        <v>6</v>
      </c>
      <c r="R2" s="1" t="s">
        <v>7</v>
      </c>
      <c r="S2" s="1" t="s">
        <v>8</v>
      </c>
    </row>
    <row r="3" spans="1:19">
      <c r="A3" t="s">
        <v>14</v>
      </c>
      <c r="B3" t="s">
        <v>15</v>
      </c>
      <c r="C3" t="s">
        <v>16</v>
      </c>
      <c r="D3" t="s">
        <v>17</v>
      </c>
      <c r="E3" t="s">
        <v>18</v>
      </c>
      <c r="F3" t="s">
        <v>19</v>
      </c>
      <c r="G3" t="s">
        <v>20</v>
      </c>
      <c r="H3" t="s">
        <v>21</v>
      </c>
      <c r="I3" t="s">
        <v>22</v>
      </c>
      <c r="K3" t="s">
        <v>14</v>
      </c>
      <c r="L3" t="s">
        <v>15</v>
      </c>
      <c r="M3" t="s">
        <v>16</v>
      </c>
      <c r="N3" t="s">
        <v>17</v>
      </c>
      <c r="O3" t="s">
        <v>18</v>
      </c>
      <c r="P3" t="s">
        <v>19</v>
      </c>
      <c r="Q3" t="s">
        <v>20</v>
      </c>
      <c r="R3" t="s">
        <v>21</v>
      </c>
      <c r="S3" t="s">
        <v>22</v>
      </c>
    </row>
    <row r="4" spans="1:19">
      <c r="K4">
        <v>2017</v>
      </c>
      <c r="L4">
        <v>2060</v>
      </c>
      <c r="M4">
        <v>1582</v>
      </c>
      <c r="N4">
        <v>133</v>
      </c>
      <c r="O4">
        <v>407</v>
      </c>
      <c r="P4">
        <v>1269</v>
      </c>
      <c r="Q4">
        <v>702.28399999999999</v>
      </c>
      <c r="R4">
        <v>374.68200000000002</v>
      </c>
      <c r="S4">
        <v>31.196999999999999</v>
      </c>
    </row>
    <row r="5" spans="1:19">
      <c r="A5">
        <v>2018</v>
      </c>
      <c r="B5" s="4">
        <f>Main!B5</f>
        <v>2154</v>
      </c>
      <c r="C5" s="4">
        <f>Main!C5</f>
        <v>1610</v>
      </c>
      <c r="D5" s="4">
        <f>Main!D5</f>
        <v>149</v>
      </c>
      <c r="E5" s="4">
        <f>Main!E5</f>
        <v>184</v>
      </c>
      <c r="F5" s="4">
        <f>Main!F5</f>
        <v>1329</v>
      </c>
      <c r="G5" s="4">
        <f>Main!G5</f>
        <v>728.11400000000003</v>
      </c>
      <c r="H5" s="4">
        <f>Main!H5</f>
        <v>389.15699999999998</v>
      </c>
      <c r="I5" s="4">
        <f>Main!I5</f>
        <v>28.69</v>
      </c>
      <c r="K5">
        <v>2018</v>
      </c>
      <c r="L5" s="86">
        <v>2154</v>
      </c>
      <c r="M5" s="86">
        <v>1610</v>
      </c>
      <c r="N5" s="86">
        <v>149</v>
      </c>
      <c r="O5" s="86">
        <v>184</v>
      </c>
      <c r="P5" s="86">
        <v>1329</v>
      </c>
      <c r="Q5" s="86">
        <v>728</v>
      </c>
      <c r="R5" s="86">
        <v>389</v>
      </c>
      <c r="S5" s="86">
        <v>29</v>
      </c>
    </row>
    <row r="6" spans="1:19">
      <c r="A6">
        <v>2019</v>
      </c>
      <c r="B6" s="4">
        <f>Main!B6</f>
        <v>2276.3526052058983</v>
      </c>
      <c r="C6" s="4">
        <f>Main!C6</f>
        <v>1652.8912939017248</v>
      </c>
      <c r="D6" s="4">
        <f>Main!D6</f>
        <v>189.26011435780327</v>
      </c>
      <c r="E6" s="4">
        <f>Main!E6</f>
        <v>166.28054005092048</v>
      </c>
      <c r="F6" s="4">
        <f>Main!F6</f>
        <v>1394.7466605053123</v>
      </c>
      <c r="G6" s="4">
        <f>Main!G6</f>
        <v>775.32100000000003</v>
      </c>
      <c r="H6" s="4">
        <f>Main!H6</f>
        <v>409.42099999999999</v>
      </c>
      <c r="I6" s="4">
        <f>Main!I6</f>
        <v>28.091999999999999</v>
      </c>
      <c r="K6">
        <v>2019</v>
      </c>
      <c r="L6" s="86">
        <v>2257</v>
      </c>
      <c r="M6" s="86">
        <v>1666</v>
      </c>
      <c r="N6" s="86">
        <v>201</v>
      </c>
      <c r="O6" s="86">
        <v>177</v>
      </c>
      <c r="P6" s="86">
        <v>1405</v>
      </c>
      <c r="Q6" s="86">
        <v>775</v>
      </c>
      <c r="R6" s="86">
        <v>409</v>
      </c>
      <c r="S6" s="86">
        <v>28</v>
      </c>
    </row>
    <row r="7" spans="1:19">
      <c r="A7">
        <v>2020</v>
      </c>
      <c r="B7" s="4">
        <f>Main!B7</f>
        <v>2387.9312284146054</v>
      </c>
      <c r="C7" s="4">
        <f>Main!C7</f>
        <v>1752.9534345701202</v>
      </c>
      <c r="D7" s="4">
        <f>Main!D7</f>
        <v>181.02571855950333</v>
      </c>
      <c r="E7" s="4">
        <f>Main!E7</f>
        <v>207.16514724973379</v>
      </c>
      <c r="F7" s="4">
        <f>Main!F7</f>
        <v>1453.7669191903408</v>
      </c>
      <c r="G7" s="4">
        <f>Main!G7</f>
        <v>834.85699999999997</v>
      </c>
      <c r="H7" s="4">
        <f>Main!H7</f>
        <v>424.62</v>
      </c>
      <c r="I7" s="4">
        <f>Main!I7</f>
        <v>27.844000000000001</v>
      </c>
      <c r="K7">
        <v>2020</v>
      </c>
      <c r="L7" s="86">
        <v>2380</v>
      </c>
      <c r="M7" s="86">
        <v>1738</v>
      </c>
      <c r="N7" s="86">
        <v>225</v>
      </c>
      <c r="O7" s="86">
        <v>206</v>
      </c>
      <c r="P7" s="86">
        <v>1472</v>
      </c>
      <c r="Q7" s="86">
        <v>835</v>
      </c>
      <c r="R7" s="86">
        <v>425</v>
      </c>
      <c r="S7" s="86">
        <v>28</v>
      </c>
    </row>
    <row r="8" spans="1:19">
      <c r="A8">
        <v>2021</v>
      </c>
      <c r="B8" s="4">
        <f>Main!B8</f>
        <v>2517.1216920973343</v>
      </c>
      <c r="C8" s="4">
        <f>Main!C8</f>
        <v>1862.5989226161439</v>
      </c>
      <c r="D8" s="4">
        <f>Main!D8</f>
        <v>189.51137583561956</v>
      </c>
      <c r="E8" s="4">
        <f>Main!E8</f>
        <v>229.39705147255188</v>
      </c>
      <c r="F8" s="4">
        <f>Main!F8</f>
        <v>1515.9877549976611</v>
      </c>
      <c r="G8" s="4">
        <f>Main!G8</f>
        <v>895.64800000000002</v>
      </c>
      <c r="H8" s="4">
        <f>Main!H8</f>
        <v>443.79399999999998</v>
      </c>
      <c r="I8" s="4">
        <f>Main!I8</f>
        <v>29.82</v>
      </c>
      <c r="K8">
        <v>2021</v>
      </c>
      <c r="L8" s="86">
        <v>2512</v>
      </c>
      <c r="M8" s="86">
        <v>1848</v>
      </c>
      <c r="N8" s="86">
        <v>220</v>
      </c>
      <c r="O8" s="86">
        <v>226</v>
      </c>
      <c r="P8" s="86">
        <v>1533</v>
      </c>
      <c r="Q8" s="86">
        <v>896</v>
      </c>
      <c r="R8" s="86">
        <v>444</v>
      </c>
      <c r="S8" s="86">
        <v>30</v>
      </c>
    </row>
    <row r="9" spans="1:19">
      <c r="A9">
        <v>2022</v>
      </c>
      <c r="B9" s="4">
        <f>Main!B9</f>
        <v>2660.5720592762823</v>
      </c>
      <c r="C9" s="4">
        <f>Main!C9</f>
        <v>1951.1552635924618</v>
      </c>
      <c r="D9" s="4">
        <f>Main!D9</f>
        <v>194.00998653726367</v>
      </c>
      <c r="E9" s="4">
        <f>Main!E9</f>
        <v>261.34998621830209</v>
      </c>
      <c r="F9" s="4">
        <f>Main!F9</f>
        <v>1576.8125179100202</v>
      </c>
      <c r="G9" s="4">
        <f>Main!G9</f>
        <v>1004.383</v>
      </c>
      <c r="H9" s="4">
        <f>Main!H9</f>
        <v>466.05700000000002</v>
      </c>
      <c r="I9" s="4">
        <f>Main!I9</f>
        <v>34.146999999999998</v>
      </c>
      <c r="K9">
        <v>2022</v>
      </c>
      <c r="L9" s="86">
        <v>2665</v>
      </c>
      <c r="M9" s="86">
        <v>1937</v>
      </c>
      <c r="N9" s="86">
        <v>225</v>
      </c>
      <c r="O9" s="86">
        <v>257</v>
      </c>
      <c r="P9" s="86">
        <v>1592</v>
      </c>
      <c r="Q9" s="86">
        <v>965</v>
      </c>
      <c r="R9" s="86">
        <v>466</v>
      </c>
      <c r="S9" s="86">
        <v>34</v>
      </c>
    </row>
    <row r="10" spans="1:19">
      <c r="A10">
        <v>2023</v>
      </c>
      <c r="B10" s="4">
        <f>Main!B10</f>
        <v>2827.8986323843174</v>
      </c>
      <c r="C10" s="4">
        <f>Main!C10</f>
        <v>2047.485133340489</v>
      </c>
      <c r="D10" s="4">
        <f>Main!D10</f>
        <v>197.87546698606053</v>
      </c>
      <c r="E10" s="4">
        <f>Main!E10</f>
        <v>295.5631618041283</v>
      </c>
      <c r="F10" s="4">
        <f>Main!F10</f>
        <v>1642.304166132458</v>
      </c>
      <c r="G10" s="4">
        <f>Main!G10</f>
        <v>1042.5830000000001</v>
      </c>
      <c r="H10" s="4">
        <f>Main!H10</f>
        <v>493.66</v>
      </c>
      <c r="I10" s="4">
        <f>Main!I10</f>
        <v>42.515999999999998</v>
      </c>
      <c r="K10">
        <v>2023</v>
      </c>
      <c r="L10" s="86">
        <v>2835</v>
      </c>
      <c r="M10" s="86">
        <v>2034</v>
      </c>
      <c r="N10" s="86">
        <v>231</v>
      </c>
      <c r="O10" s="86">
        <v>294</v>
      </c>
      <c r="P10" s="86">
        <v>1654</v>
      </c>
      <c r="Q10" s="86">
        <v>1039</v>
      </c>
      <c r="R10" s="86">
        <v>494</v>
      </c>
      <c r="S10" s="86">
        <v>43</v>
      </c>
    </row>
    <row r="11" spans="1:19">
      <c r="A11">
        <v>2024</v>
      </c>
      <c r="B11" s="4">
        <f>Main!B11</f>
        <v>2997.2477076102614</v>
      </c>
      <c r="C11" s="4">
        <f>Main!C11</f>
        <v>2128.0996763257299</v>
      </c>
      <c r="D11" s="4">
        <f>Main!D11</f>
        <v>199.67544664115272</v>
      </c>
      <c r="E11" s="4">
        <f>Main!E11</f>
        <v>309.21407636407434</v>
      </c>
      <c r="F11" s="4">
        <f>Main!F11</f>
        <v>1714.1004926854951</v>
      </c>
      <c r="G11" s="4">
        <f>Main!G11</f>
        <v>1073.377</v>
      </c>
      <c r="H11" s="4">
        <f>Main!H11</f>
        <v>523.11500000000001</v>
      </c>
      <c r="I11" s="4">
        <f>Main!I11</f>
        <v>46.87</v>
      </c>
      <c r="K11">
        <v>2024</v>
      </c>
      <c r="L11" s="86">
        <v>3010</v>
      </c>
      <c r="M11" s="86">
        <v>2114</v>
      </c>
      <c r="N11" s="86">
        <v>235</v>
      </c>
      <c r="O11" s="86">
        <v>319</v>
      </c>
      <c r="P11" s="86">
        <v>1721</v>
      </c>
      <c r="Q11" s="86">
        <v>1117</v>
      </c>
      <c r="R11" s="86">
        <v>523</v>
      </c>
      <c r="S11" s="86">
        <v>47</v>
      </c>
    </row>
    <row r="12" spans="1:19">
      <c r="A12">
        <v>2025</v>
      </c>
      <c r="B12" s="4">
        <f>Main!B12</f>
        <v>3175.7415289393757</v>
      </c>
      <c r="C12" s="4">
        <f>Main!C12</f>
        <v>2213.664132793152</v>
      </c>
      <c r="D12" s="4">
        <f>Main!D12</f>
        <v>203.52993597625994</v>
      </c>
      <c r="E12" s="4">
        <f>Main!E12</f>
        <v>315.71801664167145</v>
      </c>
      <c r="F12" s="4">
        <f>Main!F12</f>
        <v>1789.8546737778436</v>
      </c>
      <c r="G12" s="4">
        <f>Main!G12</f>
        <v>1200.6600000000001</v>
      </c>
      <c r="H12" s="4">
        <f>Main!H12</f>
        <v>554.56899999999996</v>
      </c>
      <c r="I12" s="4">
        <f>Main!I12</f>
        <v>47.74</v>
      </c>
      <c r="K12">
        <v>2025</v>
      </c>
      <c r="L12" s="86">
        <v>3189</v>
      </c>
      <c r="M12" s="86">
        <v>2199</v>
      </c>
      <c r="N12" s="86">
        <v>241</v>
      </c>
      <c r="O12" s="86">
        <v>340</v>
      </c>
      <c r="P12" s="86">
        <v>1789</v>
      </c>
      <c r="Q12" s="86">
        <v>1201</v>
      </c>
      <c r="R12" s="86">
        <v>555</v>
      </c>
      <c r="S12" s="86">
        <v>48</v>
      </c>
    </row>
    <row r="13" spans="1:19">
      <c r="A13">
        <v>2026</v>
      </c>
      <c r="B13" s="4">
        <f>Main!B13</f>
        <v>3356.4230667942857</v>
      </c>
      <c r="C13" s="4">
        <f>Main!C13</f>
        <v>2424.9447015760657</v>
      </c>
      <c r="D13" s="4">
        <f>Main!D13</f>
        <v>207.45784352399733</v>
      </c>
      <c r="E13" s="4">
        <f>Main!E13</f>
        <v>338.58058780731454</v>
      </c>
      <c r="F13" s="4">
        <f>Main!F13</f>
        <v>1857.3565309644539</v>
      </c>
      <c r="G13" s="4">
        <f>Main!G13</f>
        <v>1286.6790000000001</v>
      </c>
      <c r="H13" s="4">
        <f>Main!H13</f>
        <v>586.83000000000004</v>
      </c>
      <c r="I13" s="4">
        <f>Main!I13</f>
        <v>50.415999999999997</v>
      </c>
      <c r="K13">
        <v>2026</v>
      </c>
      <c r="L13" s="86">
        <v>3374</v>
      </c>
      <c r="M13" s="86">
        <v>2410</v>
      </c>
      <c r="N13" s="86">
        <v>251</v>
      </c>
      <c r="O13" s="86">
        <v>339</v>
      </c>
      <c r="P13" s="86">
        <v>1856</v>
      </c>
      <c r="Q13" s="86">
        <v>1287</v>
      </c>
      <c r="R13" s="86">
        <v>587</v>
      </c>
      <c r="S13" s="86">
        <v>50</v>
      </c>
    </row>
    <row r="14" spans="1:19">
      <c r="A14">
        <v>2027</v>
      </c>
      <c r="B14" s="4">
        <f>Main!B14</f>
        <v>3532.3804378498439</v>
      </c>
      <c r="C14" s="4">
        <f>Main!C14</f>
        <v>2647.9801638502136</v>
      </c>
      <c r="D14" s="4">
        <f>Main!D14</f>
        <v>209.69411094465428</v>
      </c>
      <c r="E14" s="4">
        <f>Main!E14</f>
        <v>376.64717578722099</v>
      </c>
      <c r="F14" s="4">
        <f>Main!F14</f>
        <v>1935.9665274043728</v>
      </c>
      <c r="G14" s="4">
        <f>Main!G14</f>
        <v>1378.8810000000001</v>
      </c>
      <c r="H14" s="4">
        <f>Main!H14</f>
        <v>619.79100000000005</v>
      </c>
      <c r="I14" s="4">
        <f>Main!I14</f>
        <v>52.069000000000003</v>
      </c>
      <c r="K14">
        <v>2027</v>
      </c>
      <c r="L14" s="86">
        <v>3555</v>
      </c>
      <c r="M14" s="86">
        <v>2629</v>
      </c>
      <c r="N14" s="86">
        <v>265</v>
      </c>
      <c r="O14" s="86">
        <v>336</v>
      </c>
      <c r="P14" s="86">
        <v>1925</v>
      </c>
      <c r="Q14" s="86">
        <v>1379</v>
      </c>
      <c r="R14" s="86">
        <v>620</v>
      </c>
      <c r="S14" s="86">
        <v>52</v>
      </c>
    </row>
    <row r="15" spans="1:19">
      <c r="A15">
        <v>2028</v>
      </c>
      <c r="B15" s="4">
        <f>Main!B15</f>
        <v>3733.1670792737373</v>
      </c>
      <c r="C15" s="4">
        <f>Main!C15</f>
        <v>2746.199832501452</v>
      </c>
      <c r="D15" s="4">
        <f>Main!D15</f>
        <v>208.63885735325704</v>
      </c>
      <c r="E15" s="4">
        <f>Main!E15</f>
        <v>385.91880976434931</v>
      </c>
      <c r="F15" s="4">
        <f>Main!F15</f>
        <v>2018.1169252384025</v>
      </c>
      <c r="G15" s="4">
        <f>Main!G15</f>
        <v>1542.402</v>
      </c>
      <c r="H15" s="4">
        <f>Main!H15</f>
        <v>655.01900000000001</v>
      </c>
      <c r="I15" s="4">
        <f>Main!I15</f>
        <v>53.74</v>
      </c>
      <c r="K15">
        <v>2028</v>
      </c>
      <c r="L15" s="86">
        <v>3758</v>
      </c>
      <c r="M15" s="86">
        <v>2726</v>
      </c>
      <c r="N15" s="86">
        <v>277</v>
      </c>
      <c r="O15" s="86">
        <v>343</v>
      </c>
      <c r="P15" s="86">
        <v>1998</v>
      </c>
      <c r="Q15" s="86">
        <v>1475</v>
      </c>
      <c r="R15" s="86">
        <v>655</v>
      </c>
      <c r="S15" s="86">
        <v>54</v>
      </c>
    </row>
    <row r="16" spans="1:19">
      <c r="A16">
        <v>2029</v>
      </c>
      <c r="B16" s="4">
        <f>Main!B16</f>
        <v>3940.698380628673</v>
      </c>
      <c r="C16" s="4">
        <f>Main!C16</f>
        <v>2910</v>
      </c>
      <c r="D16" s="4">
        <f>Main!D16</f>
        <v>211.40195185943429</v>
      </c>
      <c r="E16" s="4">
        <f>Main!E16</f>
        <v>428</v>
      </c>
      <c r="F16" s="4">
        <f>Main!F16</f>
        <v>2099.3894289704567</v>
      </c>
      <c r="G16" s="4">
        <f>Main!G16</f>
        <v>1517.9870000000001</v>
      </c>
      <c r="H16" s="4">
        <f>Main!H16</f>
        <v>692.40899999999999</v>
      </c>
      <c r="I16" s="4">
        <f>Main!I16</f>
        <v>55.805</v>
      </c>
      <c r="K16">
        <v>2029</v>
      </c>
      <c r="L16" s="86">
        <v>3977</v>
      </c>
      <c r="M16" s="86">
        <v>2841</v>
      </c>
      <c r="N16" s="86">
        <v>286</v>
      </c>
      <c r="O16" s="86">
        <v>350</v>
      </c>
      <c r="P16" s="86">
        <v>2070</v>
      </c>
      <c r="Q16" s="86">
        <v>1585</v>
      </c>
      <c r="R16" s="86">
        <v>692</v>
      </c>
      <c r="S16" s="86">
        <v>56</v>
      </c>
    </row>
    <row r="17" spans="1:19">
      <c r="A17">
        <v>2030</v>
      </c>
      <c r="B17" s="4">
        <f>Main!B17</f>
        <v>0</v>
      </c>
      <c r="C17" s="4">
        <f>Main!C17</f>
        <v>0</v>
      </c>
      <c r="D17" s="4">
        <f>Main!D17</f>
        <v>0</v>
      </c>
      <c r="E17" s="4">
        <f>Main!E17</f>
        <v>0</v>
      </c>
      <c r="F17" s="4">
        <f>Main!F17</f>
        <v>0</v>
      </c>
      <c r="G17" s="4">
        <f>Main!G17</f>
        <v>1722.3810000000001</v>
      </c>
      <c r="H17" s="4">
        <f>Main!H17</f>
        <v>732.28300000000002</v>
      </c>
      <c r="I17" s="4">
        <f>Main!I17</f>
        <v>57.334000000000003</v>
      </c>
      <c r="K17">
        <v>2030</v>
      </c>
      <c r="L17" s="86">
        <v>4228</v>
      </c>
      <c r="M17" s="86">
        <v>2957</v>
      </c>
      <c r="N17" s="86">
        <v>292</v>
      </c>
      <c r="O17" s="86">
        <v>357</v>
      </c>
      <c r="P17" s="86">
        <v>2143</v>
      </c>
      <c r="Q17" s="86">
        <v>1722</v>
      </c>
      <c r="R17" s="86">
        <v>732</v>
      </c>
      <c r="S17" s="86">
        <v>57</v>
      </c>
    </row>
    <row r="19" spans="1:19">
      <c r="A19" t="s">
        <v>259</v>
      </c>
      <c r="L19" s="163"/>
      <c r="M19" s="163"/>
      <c r="N19" s="163"/>
      <c r="O19" s="163"/>
      <c r="P19" s="163"/>
      <c r="Q19" s="163"/>
      <c r="R19" s="163"/>
      <c r="S19" s="163"/>
    </row>
    <row r="22" spans="1:19">
      <c r="A22">
        <v>2019</v>
      </c>
      <c r="B22" s="59">
        <f t="shared" ref="B22:B32" si="0">B6-L6</f>
        <v>19.352605205898271</v>
      </c>
      <c r="C22" s="59">
        <f t="shared" ref="C22:I32" si="1">C6-M6</f>
        <v>-13.108706098275206</v>
      </c>
      <c r="D22" s="59">
        <f t="shared" si="1"/>
        <v>-11.739885642196725</v>
      </c>
      <c r="E22" s="59">
        <f t="shared" si="1"/>
        <v>-10.719459949079521</v>
      </c>
      <c r="F22" s="59">
        <f t="shared" si="1"/>
        <v>-10.25333949468768</v>
      </c>
      <c r="G22" s="59">
        <f t="shared" si="1"/>
        <v>0.32100000000002638</v>
      </c>
      <c r="H22" s="59">
        <f t="shared" si="1"/>
        <v>0.42099999999999227</v>
      </c>
      <c r="I22" s="59">
        <f t="shared" si="1"/>
        <v>9.1999999999998749E-2</v>
      </c>
    </row>
    <row r="23" spans="1:19">
      <c r="A23">
        <v>2020</v>
      </c>
      <c r="B23" s="59">
        <f t="shared" si="0"/>
        <v>7.9312284146053571</v>
      </c>
      <c r="C23" s="59">
        <f t="shared" si="1"/>
        <v>14.95343457012018</v>
      </c>
      <c r="D23" s="59">
        <f t="shared" si="1"/>
        <v>-43.974281440496668</v>
      </c>
      <c r="E23" s="59">
        <f t="shared" si="1"/>
        <v>1.165147249733792</v>
      </c>
      <c r="F23" s="59">
        <f t="shared" si="1"/>
        <v>-18.233080809659214</v>
      </c>
      <c r="G23" s="59">
        <f t="shared" si="1"/>
        <v>-0.1430000000000291</v>
      </c>
      <c r="H23" s="59">
        <f t="shared" si="1"/>
        <v>-0.37999999999999545</v>
      </c>
      <c r="I23" s="59">
        <f t="shared" si="1"/>
        <v>-0.15599999999999881</v>
      </c>
    </row>
    <row r="24" spans="1:19">
      <c r="A24">
        <v>2021</v>
      </c>
      <c r="B24" s="59">
        <f t="shared" si="0"/>
        <v>5.1216920973342894</v>
      </c>
      <c r="C24" s="59">
        <f t="shared" si="1"/>
        <v>14.598922616143909</v>
      </c>
      <c r="D24" s="59">
        <f t="shared" si="1"/>
        <v>-30.48862416438044</v>
      </c>
      <c r="E24" s="59">
        <f t="shared" si="1"/>
        <v>3.3970514725518797</v>
      </c>
      <c r="F24" s="59">
        <f t="shared" si="1"/>
        <v>-17.012245002338886</v>
      </c>
      <c r="G24" s="59">
        <f t="shared" si="1"/>
        <v>-0.35199999999997544</v>
      </c>
      <c r="H24" s="59">
        <f t="shared" si="1"/>
        <v>-0.20600000000001728</v>
      </c>
      <c r="I24" s="59">
        <f t="shared" si="1"/>
        <v>-0.17999999999999972</v>
      </c>
    </row>
    <row r="25" spans="1:19">
      <c r="A25">
        <v>2022</v>
      </c>
      <c r="B25" s="59">
        <f t="shared" si="0"/>
        <v>-4.4279407237177111</v>
      </c>
      <c r="C25" s="59">
        <f t="shared" si="1"/>
        <v>14.155263592461779</v>
      </c>
      <c r="D25" s="59">
        <f t="shared" si="1"/>
        <v>-30.990013462736329</v>
      </c>
      <c r="E25" s="59">
        <f t="shared" si="1"/>
        <v>4.3499862183020923</v>
      </c>
      <c r="F25" s="59">
        <f t="shared" si="1"/>
        <v>-15.187482089979767</v>
      </c>
      <c r="G25" s="59">
        <f t="shared" si="1"/>
        <v>39.383000000000038</v>
      </c>
      <c r="H25" s="59">
        <f t="shared" si="1"/>
        <v>5.7000000000016371E-2</v>
      </c>
      <c r="I25" s="59">
        <f t="shared" si="1"/>
        <v>0.14699999999999847</v>
      </c>
    </row>
    <row r="26" spans="1:19">
      <c r="A26">
        <v>2023</v>
      </c>
      <c r="B26" s="59">
        <f t="shared" si="0"/>
        <v>-7.1013676156826477</v>
      </c>
      <c r="C26" s="59">
        <f t="shared" si="1"/>
        <v>13.485133340489028</v>
      </c>
      <c r="D26" s="59">
        <f t="shared" si="1"/>
        <v>-33.12453301393947</v>
      </c>
      <c r="E26" s="59">
        <f t="shared" si="1"/>
        <v>1.5631618041282991</v>
      </c>
      <c r="F26" s="59">
        <f t="shared" si="1"/>
        <v>-11.695833867541978</v>
      </c>
      <c r="G26" s="59">
        <f t="shared" si="1"/>
        <v>3.5830000000000837</v>
      </c>
      <c r="H26" s="59">
        <f t="shared" si="1"/>
        <v>-0.33999999999997499</v>
      </c>
      <c r="I26" s="59">
        <f t="shared" si="1"/>
        <v>-0.48400000000000176</v>
      </c>
    </row>
    <row r="27" spans="1:19">
      <c r="A27">
        <v>2024</v>
      </c>
      <c r="B27" s="59">
        <f t="shared" si="0"/>
        <v>-12.752292389738614</v>
      </c>
      <c r="C27" s="59">
        <f t="shared" si="1"/>
        <v>14.099676325729888</v>
      </c>
      <c r="D27" s="59">
        <f t="shared" si="1"/>
        <v>-35.324553358847282</v>
      </c>
      <c r="E27" s="59">
        <f t="shared" si="1"/>
        <v>-9.7859236359256556</v>
      </c>
      <c r="F27" s="59">
        <f t="shared" si="1"/>
        <v>-6.8995073145049446</v>
      </c>
      <c r="G27" s="59">
        <f t="shared" si="1"/>
        <v>-43.623000000000047</v>
      </c>
      <c r="H27" s="59">
        <f t="shared" si="1"/>
        <v>0.11500000000000909</v>
      </c>
      <c r="I27" s="59">
        <f t="shared" si="1"/>
        <v>-0.13000000000000256</v>
      </c>
    </row>
    <row r="28" spans="1:19">
      <c r="A28">
        <v>2025</v>
      </c>
      <c r="B28" s="59">
        <f t="shared" si="0"/>
        <v>-13.258471060624288</v>
      </c>
      <c r="C28" s="59">
        <f t="shared" si="1"/>
        <v>14.664132793152021</v>
      </c>
      <c r="D28" s="59">
        <f t="shared" si="1"/>
        <v>-37.470064023740065</v>
      </c>
      <c r="E28" s="59">
        <f t="shared" si="1"/>
        <v>-24.281983358328546</v>
      </c>
      <c r="F28" s="59">
        <f t="shared" si="1"/>
        <v>0.85467377784357268</v>
      </c>
      <c r="G28" s="59">
        <f t="shared" si="1"/>
        <v>-0.33999999999991815</v>
      </c>
      <c r="H28" s="59">
        <f t="shared" si="1"/>
        <v>-0.43100000000004002</v>
      </c>
      <c r="I28" s="59">
        <f t="shared" si="1"/>
        <v>-0.25999999999999801</v>
      </c>
    </row>
    <row r="29" spans="1:19">
      <c r="A29">
        <v>2026</v>
      </c>
      <c r="B29" s="59">
        <f t="shared" si="0"/>
        <v>-17.57693320571434</v>
      </c>
      <c r="C29" s="59">
        <f t="shared" si="1"/>
        <v>14.944701576065654</v>
      </c>
      <c r="D29" s="59">
        <f t="shared" si="1"/>
        <v>-43.542156476002674</v>
      </c>
      <c r="E29" s="59">
        <f t="shared" si="1"/>
        <v>-0.41941219268545638</v>
      </c>
      <c r="F29" s="59">
        <f t="shared" si="1"/>
        <v>1.3565309644538956</v>
      </c>
      <c r="G29" s="59">
        <f t="shared" si="1"/>
        <v>-0.32099999999991269</v>
      </c>
      <c r="H29" s="59">
        <f t="shared" si="1"/>
        <v>-0.16999999999995907</v>
      </c>
      <c r="I29" s="59">
        <f t="shared" si="1"/>
        <v>0.41599999999999682</v>
      </c>
    </row>
    <row r="30" spans="1:19">
      <c r="A30">
        <v>2027</v>
      </c>
      <c r="B30" s="59">
        <f t="shared" si="0"/>
        <v>-22.619562150156071</v>
      </c>
      <c r="C30" s="59">
        <f t="shared" si="1"/>
        <v>18.980163850213557</v>
      </c>
      <c r="D30" s="59">
        <f t="shared" si="1"/>
        <v>-55.305889055345716</v>
      </c>
      <c r="E30" s="59">
        <f t="shared" si="1"/>
        <v>40.647175787220988</v>
      </c>
      <c r="F30" s="59">
        <f t="shared" si="1"/>
        <v>10.966527404372755</v>
      </c>
      <c r="G30" s="59">
        <f t="shared" si="1"/>
        <v>-0.11899999999991451</v>
      </c>
      <c r="H30" s="59">
        <f t="shared" si="1"/>
        <v>-0.20899999999994634</v>
      </c>
      <c r="I30" s="59">
        <f t="shared" si="1"/>
        <v>6.9000000000002615E-2</v>
      </c>
    </row>
    <row r="31" spans="1:19">
      <c r="A31">
        <v>2028</v>
      </c>
      <c r="B31" s="59">
        <f t="shared" si="0"/>
        <v>-24.832920726262728</v>
      </c>
      <c r="C31" s="59">
        <f t="shared" si="1"/>
        <v>20.199832501451965</v>
      </c>
      <c r="D31" s="59">
        <f t="shared" si="1"/>
        <v>-68.361142646742962</v>
      </c>
      <c r="E31" s="59">
        <f t="shared" si="1"/>
        <v>42.918809764349305</v>
      </c>
      <c r="F31" s="59">
        <f t="shared" si="1"/>
        <v>20.116925238402473</v>
      </c>
      <c r="G31" s="59">
        <f t="shared" si="1"/>
        <v>67.402000000000044</v>
      </c>
      <c r="H31" s="59">
        <f t="shared" si="1"/>
        <v>1.9000000000005457E-2</v>
      </c>
      <c r="I31" s="59">
        <f t="shared" si="1"/>
        <v>-0.25999999999999801</v>
      </c>
    </row>
    <row r="32" spans="1:19">
      <c r="A32">
        <v>2029</v>
      </c>
      <c r="B32" s="59">
        <f t="shared" si="0"/>
        <v>-36.301619371326979</v>
      </c>
      <c r="C32" s="59">
        <f t="shared" si="1"/>
        <v>69</v>
      </c>
      <c r="D32" s="59">
        <f t="shared" si="1"/>
        <v>-74.598048140565709</v>
      </c>
      <c r="E32" s="59">
        <f t="shared" si="1"/>
        <v>78</v>
      </c>
      <c r="F32" s="59">
        <f t="shared" si="1"/>
        <v>29.38942897045672</v>
      </c>
      <c r="G32" s="59">
        <f t="shared" si="1"/>
        <v>-67.01299999999992</v>
      </c>
      <c r="H32" s="59">
        <f t="shared" si="1"/>
        <v>0.40899999999999181</v>
      </c>
      <c r="I32" s="59">
        <f t="shared" si="1"/>
        <v>-0.19500000000000028</v>
      </c>
    </row>
  </sheetData>
  <mergeCells count="3">
    <mergeCell ref="B1:I1"/>
    <mergeCell ref="L1:S1"/>
    <mergeCell ref="L19:S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E820F-A53A-4923-8E83-5140A92EF076}">
  <dimension ref="A1:W40"/>
  <sheetViews>
    <sheetView workbookViewId="0">
      <selection activeCell="D8" sqref="D8"/>
    </sheetView>
  </sheetViews>
  <sheetFormatPr defaultRowHeight="15"/>
  <sheetData>
    <row r="1" spans="1:23" ht="135">
      <c r="A1" s="1" t="s">
        <v>0</v>
      </c>
      <c r="B1" s="1" t="s">
        <v>1</v>
      </c>
      <c r="C1" s="1" t="s">
        <v>2</v>
      </c>
      <c r="D1" s="1" t="s">
        <v>3</v>
      </c>
      <c r="E1" s="1" t="s">
        <v>4</v>
      </c>
      <c r="F1" s="1" t="s">
        <v>5</v>
      </c>
      <c r="G1" s="1" t="s">
        <v>6</v>
      </c>
      <c r="H1" s="1" t="s">
        <v>7</v>
      </c>
      <c r="I1" s="1" t="s">
        <v>8</v>
      </c>
      <c r="J1" s="73" t="s">
        <v>9</v>
      </c>
      <c r="K1" s="73" t="s">
        <v>10</v>
      </c>
      <c r="L1" s="73" t="s">
        <v>11</v>
      </c>
      <c r="M1" s="73" t="s">
        <v>12</v>
      </c>
      <c r="N1" s="73" t="s">
        <v>13</v>
      </c>
      <c r="O1" s="1"/>
      <c r="P1" s="73" t="s">
        <v>262</v>
      </c>
    </row>
    <row r="2" spans="1:23">
      <c r="A2" t="s">
        <v>14</v>
      </c>
      <c r="B2" t="s">
        <v>15</v>
      </c>
      <c r="C2" t="s">
        <v>16</v>
      </c>
      <c r="D2" t="s">
        <v>17</v>
      </c>
      <c r="E2" t="s">
        <v>18</v>
      </c>
      <c r="F2" t="s">
        <v>19</v>
      </c>
      <c r="G2" t="s">
        <v>20</v>
      </c>
      <c r="H2" t="s">
        <v>21</v>
      </c>
      <c r="I2" t="s">
        <v>22</v>
      </c>
      <c r="J2" s="75"/>
      <c r="K2" s="75"/>
      <c r="L2" s="75"/>
      <c r="M2" s="75"/>
      <c r="N2" s="75"/>
    </row>
    <row r="3" spans="1:23">
      <c r="A3">
        <v>2017</v>
      </c>
      <c r="B3">
        <v>2060</v>
      </c>
      <c r="C3">
        <v>1582</v>
      </c>
      <c r="D3">
        <v>133</v>
      </c>
      <c r="E3">
        <v>407</v>
      </c>
      <c r="F3">
        <v>1269</v>
      </c>
      <c r="G3" s="72">
        <v>702.28399999999999</v>
      </c>
      <c r="H3" s="72">
        <v>374.68200000000002</v>
      </c>
      <c r="I3" s="72">
        <v>31.196999999999999</v>
      </c>
      <c r="J3" s="81"/>
      <c r="K3" s="81"/>
      <c r="L3" s="75"/>
      <c r="M3" s="81"/>
      <c r="N3" s="80"/>
    </row>
    <row r="4" spans="1:23">
      <c r="A4">
        <v>2018</v>
      </c>
      <c r="B4" s="4">
        <v>2154</v>
      </c>
      <c r="C4" s="4">
        <v>1610</v>
      </c>
      <c r="D4" s="4">
        <v>149</v>
      </c>
      <c r="E4" s="4">
        <v>184</v>
      </c>
      <c r="F4" s="4">
        <v>1329</v>
      </c>
      <c r="G4" s="72">
        <v>728.11400000000003</v>
      </c>
      <c r="H4" s="72">
        <v>389.15699999999998</v>
      </c>
      <c r="I4" s="72">
        <v>28.69</v>
      </c>
      <c r="J4" s="81">
        <v>1170.701</v>
      </c>
      <c r="K4" s="81">
        <v>204.733</v>
      </c>
      <c r="L4" s="74">
        <v>271.00700000000001</v>
      </c>
      <c r="M4" s="81">
        <v>1683.538</v>
      </c>
      <c r="N4" s="79">
        <v>2108.6219999999998</v>
      </c>
      <c r="P4">
        <v>2154</v>
      </c>
      <c r="Q4">
        <v>1610</v>
      </c>
      <c r="R4">
        <v>149</v>
      </c>
      <c r="S4">
        <v>184</v>
      </c>
      <c r="T4">
        <v>1329</v>
      </c>
      <c r="U4">
        <v>728.11400000000003</v>
      </c>
      <c r="V4">
        <v>389.15699999999998</v>
      </c>
      <c r="W4">
        <v>28.69</v>
      </c>
    </row>
    <row r="5" spans="1:23">
      <c r="A5">
        <v>2019</v>
      </c>
      <c r="B5" s="4">
        <f>N5*$B$18</f>
        <v>2280.2333391191023</v>
      </c>
      <c r="C5" s="4">
        <f>M5*$C$18</f>
        <v>1642.818968149219</v>
      </c>
      <c r="D5" s="4">
        <f t="shared" ref="D5:D16" si="0">L4*$D$18</f>
        <v>149</v>
      </c>
      <c r="E5" s="4">
        <f>K5*0.77</f>
        <v>177.28865000000002</v>
      </c>
      <c r="F5" s="4">
        <f>J5*$F$18</f>
        <v>1411.1579446844241</v>
      </c>
      <c r="G5" s="64">
        <v>775.32100000000003</v>
      </c>
      <c r="H5" s="64">
        <v>409.42099999999999</v>
      </c>
      <c r="I5" s="64">
        <v>28.091999999999999</v>
      </c>
      <c r="J5" s="74">
        <v>1243.0730000000001</v>
      </c>
      <c r="K5" s="74">
        <v>230.245</v>
      </c>
      <c r="L5" s="74">
        <v>304.06099999999998</v>
      </c>
      <c r="M5" s="74">
        <v>1717.856</v>
      </c>
      <c r="N5" s="75">
        <v>2232.1959999999999</v>
      </c>
      <c r="P5">
        <v>2257.0539561064952</v>
      </c>
      <c r="Q5">
        <v>1666.32032</v>
      </c>
      <c r="R5">
        <v>200.54517999999999</v>
      </c>
      <c r="S5">
        <v>177.28865000000002</v>
      </c>
      <c r="T5">
        <v>1404.6724899999999</v>
      </c>
      <c r="U5">
        <v>775.32100000000003</v>
      </c>
      <c r="V5">
        <v>409.42099999999999</v>
      </c>
      <c r="W5">
        <v>28.091999999999999</v>
      </c>
    </row>
    <row r="6" spans="1:23">
      <c r="A6">
        <v>2020</v>
      </c>
      <c r="B6" s="4">
        <f t="shared" ref="B6:B16" si="1">N6*$B$18</f>
        <v>2404.2775604162339</v>
      </c>
      <c r="C6" s="4">
        <f t="shared" ref="C6:C16" si="2">M6*$C$18</f>
        <v>1713.5320913457253</v>
      </c>
      <c r="D6" s="4">
        <f t="shared" si="0"/>
        <v>167.17313205931947</v>
      </c>
      <c r="E6" s="4">
        <f>K6*0.88</f>
        <v>205.73344</v>
      </c>
      <c r="F6" s="4">
        <f t="shared" ref="F6:F16" si="3">J6*$F$18</f>
        <v>1478.4286500139658</v>
      </c>
      <c r="G6" s="64">
        <v>834.85699999999997</v>
      </c>
      <c r="H6" s="64">
        <v>424.62</v>
      </c>
      <c r="I6" s="64">
        <v>27.844000000000001</v>
      </c>
      <c r="J6" s="74">
        <v>1302.3309999999999</v>
      </c>
      <c r="K6" s="74">
        <v>233.78800000000001</v>
      </c>
      <c r="L6" s="74">
        <v>297.88200000000001</v>
      </c>
      <c r="M6" s="74">
        <v>1791.799</v>
      </c>
      <c r="N6" s="75">
        <v>2353.627</v>
      </c>
      <c r="P6">
        <v>2379.8372237693566</v>
      </c>
      <c r="Q6">
        <v>1738.04503</v>
      </c>
      <c r="R6">
        <v>225.00513999999998</v>
      </c>
      <c r="S6">
        <v>205.73344</v>
      </c>
      <c r="T6">
        <v>1471.6340299999997</v>
      </c>
      <c r="U6">
        <v>834.85699999999997</v>
      </c>
      <c r="V6">
        <v>424.62</v>
      </c>
      <c r="W6">
        <v>27.844000000000001</v>
      </c>
    </row>
    <row r="7" spans="1:23">
      <c r="A7">
        <v>2021</v>
      </c>
      <c r="B7" s="4">
        <f t="shared" si="1"/>
        <v>2537.8086399553831</v>
      </c>
      <c r="C7" s="4">
        <f t="shared" si="2"/>
        <v>1821.8237841973273</v>
      </c>
      <c r="D7" s="4">
        <f t="shared" si="0"/>
        <v>163.77590984734709</v>
      </c>
      <c r="E7" s="4">
        <f t="shared" ref="E7:E16" si="4">K7*0.88</f>
        <v>225.90655999999998</v>
      </c>
      <c r="F7" s="4">
        <f t="shared" si="3"/>
        <v>1539.7542224701269</v>
      </c>
      <c r="G7" s="64">
        <v>895.64800000000002</v>
      </c>
      <c r="H7" s="64">
        <v>443.79399999999998</v>
      </c>
      <c r="I7" s="64">
        <v>29.82</v>
      </c>
      <c r="J7" s="74">
        <v>1356.3520000000001</v>
      </c>
      <c r="K7" s="74">
        <v>256.71199999999999</v>
      </c>
      <c r="L7" s="74">
        <v>304.44</v>
      </c>
      <c r="M7" s="74">
        <v>1905.037</v>
      </c>
      <c r="N7" s="75">
        <v>2484.3449999999998</v>
      </c>
      <c r="P7">
        <v>2512.0109123855573</v>
      </c>
      <c r="Q7">
        <v>1847.88589</v>
      </c>
      <c r="R7">
        <v>220.43268</v>
      </c>
      <c r="S7">
        <v>225.90655999999998</v>
      </c>
      <c r="T7">
        <v>1532.67776</v>
      </c>
      <c r="U7">
        <v>895.64800000000002</v>
      </c>
      <c r="V7">
        <v>443.79399999999998</v>
      </c>
      <c r="W7">
        <v>29.82</v>
      </c>
    </row>
    <row r="8" spans="1:23">
      <c r="A8">
        <v>2022</v>
      </c>
      <c r="B8" s="4">
        <f t="shared" si="1"/>
        <v>2691.8875986307648</v>
      </c>
      <c r="C8" s="4">
        <f t="shared" si="2"/>
        <v>1909.4255074729529</v>
      </c>
      <c r="D8" s="4">
        <f t="shared" si="0"/>
        <v>167.38150675074812</v>
      </c>
      <c r="E8" s="4">
        <f t="shared" si="4"/>
        <v>256.73736000000002</v>
      </c>
      <c r="F8" s="4">
        <f t="shared" si="3"/>
        <v>1598.9978064424647</v>
      </c>
      <c r="G8" s="64">
        <v>964.53700000000003</v>
      </c>
      <c r="H8" s="64">
        <v>466.05700000000002</v>
      </c>
      <c r="I8" s="64">
        <v>34.146999999999998</v>
      </c>
      <c r="J8" s="74">
        <v>1408.539</v>
      </c>
      <c r="K8" s="74">
        <v>291.74700000000001</v>
      </c>
      <c r="L8" s="74">
        <v>311.58600000000001</v>
      </c>
      <c r="M8" s="74">
        <v>1996.64</v>
      </c>
      <c r="N8" s="75">
        <v>2635.1780000000003</v>
      </c>
      <c r="P8">
        <v>2664.5236036373167</v>
      </c>
      <c r="Q8">
        <v>1936.7408</v>
      </c>
      <c r="R8">
        <v>225.28559999999999</v>
      </c>
      <c r="S8">
        <v>256.73736000000002</v>
      </c>
      <c r="T8">
        <v>1591.6490699999999</v>
      </c>
      <c r="U8">
        <v>964.53700000000003</v>
      </c>
      <c r="V8">
        <v>466.05700000000002</v>
      </c>
      <c r="W8">
        <v>34.146999999999998</v>
      </c>
    </row>
    <row r="9" spans="1:23">
      <c r="A9">
        <v>2023</v>
      </c>
      <c r="B9" s="4">
        <f t="shared" si="1"/>
        <v>2863.9034307713755</v>
      </c>
      <c r="C9" s="4">
        <f t="shared" si="2"/>
        <v>2004.854704794308</v>
      </c>
      <c r="D9" s="4">
        <f t="shared" si="0"/>
        <v>171.31038681657668</v>
      </c>
      <c r="E9" s="4">
        <f t="shared" si="4"/>
        <v>293.82759999999996</v>
      </c>
      <c r="F9" s="4">
        <f t="shared" si="3"/>
        <v>1661.6345548521781</v>
      </c>
      <c r="G9" s="64">
        <v>1038.6089999999999</v>
      </c>
      <c r="H9" s="64">
        <v>493.66</v>
      </c>
      <c r="I9" s="64">
        <v>42.515999999999998</v>
      </c>
      <c r="J9" s="74">
        <v>1463.7149999999999</v>
      </c>
      <c r="K9" s="74">
        <v>333.89499999999998</v>
      </c>
      <c r="L9" s="74">
        <v>317.09899999999999</v>
      </c>
      <c r="M9" s="74">
        <v>2096.4279999999999</v>
      </c>
      <c r="N9" s="75">
        <v>2803.5699999999997</v>
      </c>
      <c r="P9">
        <v>2834.7908336550586</v>
      </c>
      <c r="Q9">
        <v>2033.5351599999999</v>
      </c>
      <c r="R9">
        <v>230.57364000000001</v>
      </c>
      <c r="S9">
        <v>293.82759999999996</v>
      </c>
      <c r="T9">
        <v>1653.9979499999997</v>
      </c>
      <c r="U9">
        <v>1038.6089999999999</v>
      </c>
      <c r="V9">
        <v>493.66</v>
      </c>
      <c r="W9">
        <v>42.515999999999998</v>
      </c>
    </row>
    <row r="10" spans="1:23">
      <c r="A10">
        <v>2024</v>
      </c>
      <c r="B10" s="4">
        <f t="shared" si="1"/>
        <v>3041.2934807661118</v>
      </c>
      <c r="C10" s="4">
        <f t="shared" si="2"/>
        <v>2083.9413603969733</v>
      </c>
      <c r="D10" s="4">
        <f t="shared" si="0"/>
        <v>174.34144136498318</v>
      </c>
      <c r="E10" s="4">
        <f t="shared" si="4"/>
        <v>318.93664000000001</v>
      </c>
      <c r="F10" s="4">
        <f t="shared" si="3"/>
        <v>1729.1152753777435</v>
      </c>
      <c r="G10" s="64">
        <v>1117.1969999999999</v>
      </c>
      <c r="H10" s="64">
        <v>523.11500000000001</v>
      </c>
      <c r="I10" s="64">
        <v>46.87</v>
      </c>
      <c r="J10" s="74">
        <v>1523.1579999999999</v>
      </c>
      <c r="K10" s="74">
        <v>362.428</v>
      </c>
      <c r="L10" s="74">
        <v>325.42700000000002</v>
      </c>
      <c r="M10" s="74">
        <v>2179.127</v>
      </c>
      <c r="N10" s="75">
        <v>2977.223</v>
      </c>
      <c r="P10">
        <v>3010.377650690732</v>
      </c>
      <c r="Q10">
        <v>2113.7531899999999</v>
      </c>
      <c r="R10">
        <v>234.65325999999999</v>
      </c>
      <c r="S10">
        <v>318.93664000000001</v>
      </c>
      <c r="T10">
        <v>1721.1685399999997</v>
      </c>
      <c r="U10">
        <v>1117.1969999999999</v>
      </c>
      <c r="V10">
        <v>523.11500000000001</v>
      </c>
      <c r="W10">
        <v>46.87</v>
      </c>
    </row>
    <row r="11" spans="1:23">
      <c r="A11">
        <v>2025</v>
      </c>
      <c r="B11" s="4">
        <f t="shared" si="1"/>
        <v>3221.4477644641852</v>
      </c>
      <c r="C11" s="4">
        <f t="shared" si="2"/>
        <v>2168.264820871284</v>
      </c>
      <c r="D11" s="4">
        <f t="shared" si="0"/>
        <v>178.92018656344669</v>
      </c>
      <c r="E11" s="4">
        <f t="shared" si="4"/>
        <v>339.81376</v>
      </c>
      <c r="F11" s="4">
        <f t="shared" si="3"/>
        <v>1797.7357540482153</v>
      </c>
      <c r="G11" s="64">
        <v>1200.6600000000001</v>
      </c>
      <c r="H11" s="64">
        <v>554.56899999999996</v>
      </c>
      <c r="I11" s="64">
        <v>47.74</v>
      </c>
      <c r="J11" s="74">
        <v>1583.605</v>
      </c>
      <c r="K11" s="74">
        <v>386.15199999999999</v>
      </c>
      <c r="L11" s="74">
        <v>339.02699999999999</v>
      </c>
      <c r="M11" s="74">
        <v>2267.3020000000001</v>
      </c>
      <c r="N11" s="75">
        <v>3153.5819999999999</v>
      </c>
      <c r="P11">
        <v>3188.7006020108602</v>
      </c>
      <c r="Q11">
        <v>2199.2829400000001</v>
      </c>
      <c r="R11">
        <v>240.81598000000002</v>
      </c>
      <c r="S11">
        <v>339.81376</v>
      </c>
      <c r="T11">
        <v>1789.4736499999999</v>
      </c>
      <c r="U11">
        <v>1200.6600000000001</v>
      </c>
      <c r="V11">
        <v>554.56899999999996</v>
      </c>
      <c r="W11">
        <v>47.74</v>
      </c>
    </row>
    <row r="12" spans="1:23">
      <c r="A12">
        <v>2026</v>
      </c>
      <c r="B12" s="4">
        <f t="shared" si="1"/>
        <v>3408.6433870081983</v>
      </c>
      <c r="C12" s="4">
        <f t="shared" si="2"/>
        <v>2376.0816269071443</v>
      </c>
      <c r="D12" s="4">
        <f t="shared" si="0"/>
        <v>186.39748419782512</v>
      </c>
      <c r="E12" s="4">
        <f t="shared" si="4"/>
        <v>338.72344000000004</v>
      </c>
      <c r="F12" s="4">
        <f t="shared" si="3"/>
        <v>1864.442256391683</v>
      </c>
      <c r="G12" s="64">
        <v>1286.6790000000001</v>
      </c>
      <c r="H12" s="64">
        <v>586.83000000000004</v>
      </c>
      <c r="I12" s="64">
        <v>50.415999999999997</v>
      </c>
      <c r="J12" s="74">
        <v>1642.366</v>
      </c>
      <c r="K12" s="74">
        <v>384.91300000000001</v>
      </c>
      <c r="L12" s="74">
        <v>358.46199999999999</v>
      </c>
      <c r="M12" s="74">
        <v>2484.6109999999999</v>
      </c>
      <c r="N12" s="75">
        <v>3336.8340000000007</v>
      </c>
      <c r="P12">
        <v>3373.9933144628267</v>
      </c>
      <c r="Q12">
        <v>2410.07267</v>
      </c>
      <c r="R12">
        <v>250.87997999999999</v>
      </c>
      <c r="S12">
        <v>338.72344000000004</v>
      </c>
      <c r="T12">
        <v>1855.8735799999997</v>
      </c>
      <c r="U12">
        <v>1286.6790000000001</v>
      </c>
      <c r="V12">
        <v>586.83000000000004</v>
      </c>
      <c r="W12">
        <v>50.415999999999997</v>
      </c>
    </row>
    <row r="13" spans="1:23">
      <c r="A13">
        <v>2027</v>
      </c>
      <c r="B13" s="4">
        <f t="shared" si="1"/>
        <v>3591.410719417705</v>
      </c>
      <c r="C13" s="4">
        <f t="shared" si="2"/>
        <v>2591.7211253918827</v>
      </c>
      <c r="D13" s="4">
        <f t="shared" si="0"/>
        <v>197.08287239812992</v>
      </c>
      <c r="E13" s="4">
        <f t="shared" si="4"/>
        <v>336.28143999999998</v>
      </c>
      <c r="F13" s="4">
        <f t="shared" si="3"/>
        <v>1933.7518119485674</v>
      </c>
      <c r="G13" s="64">
        <v>1378.8810000000001</v>
      </c>
      <c r="H13" s="64">
        <v>619.79100000000005</v>
      </c>
      <c r="I13" s="64">
        <v>52.069000000000003</v>
      </c>
      <c r="J13" s="74">
        <v>1703.42</v>
      </c>
      <c r="K13" s="74">
        <v>382.13799999999998</v>
      </c>
      <c r="L13" s="74">
        <v>373.99</v>
      </c>
      <c r="M13" s="74">
        <v>2710.1</v>
      </c>
      <c r="N13" s="75">
        <v>3515.7510000000002</v>
      </c>
      <c r="P13">
        <v>3554.902751924727</v>
      </c>
      <c r="Q13">
        <v>2628.797</v>
      </c>
      <c r="R13">
        <v>265.26187999999996</v>
      </c>
      <c r="S13">
        <v>336.28143999999998</v>
      </c>
      <c r="T13">
        <v>1924.8645999999999</v>
      </c>
      <c r="U13">
        <v>1378.8810000000001</v>
      </c>
      <c r="V13">
        <v>619.79100000000005</v>
      </c>
      <c r="W13">
        <v>52.069000000000003</v>
      </c>
    </row>
    <row r="14" spans="1:23">
      <c r="A14">
        <v>2028</v>
      </c>
      <c r="B14" s="4">
        <f t="shared" si="1"/>
        <v>3796.507462219402</v>
      </c>
      <c r="C14" s="4">
        <f t="shared" si="2"/>
        <v>2687.8637369634662</v>
      </c>
      <c r="D14" s="4">
        <f t="shared" si="0"/>
        <v>205.62018693244084</v>
      </c>
      <c r="E14" s="4">
        <f t="shared" si="4"/>
        <v>343.34343999999999</v>
      </c>
      <c r="F14" s="4">
        <f t="shared" si="3"/>
        <v>2006.8291536438421</v>
      </c>
      <c r="G14" s="64">
        <v>1475.3320000000001</v>
      </c>
      <c r="H14" s="64">
        <v>655.01900000000001</v>
      </c>
      <c r="I14" s="64">
        <v>53.74</v>
      </c>
      <c r="J14" s="74">
        <v>1767.7929999999999</v>
      </c>
      <c r="K14" s="74">
        <v>390.16300000000001</v>
      </c>
      <c r="L14" s="74">
        <v>386.33800000000002</v>
      </c>
      <c r="M14" s="74">
        <v>2810.634</v>
      </c>
      <c r="N14" s="75">
        <v>3716.527</v>
      </c>
      <c r="P14">
        <v>3757.9146133792042</v>
      </c>
      <c r="Q14">
        <v>2726.3149800000001</v>
      </c>
      <c r="R14">
        <v>276.75260000000003</v>
      </c>
      <c r="S14">
        <v>343.34343999999999</v>
      </c>
      <c r="T14">
        <v>1997.6060899999998</v>
      </c>
      <c r="U14">
        <v>1475.3320000000001</v>
      </c>
      <c r="V14">
        <v>655.01900000000001</v>
      </c>
      <c r="W14">
        <v>53.74</v>
      </c>
    </row>
    <row r="15" spans="1:23">
      <c r="A15">
        <v>2029</v>
      </c>
      <c r="B15" s="4">
        <f t="shared" si="1"/>
        <v>4017.5092747775561</v>
      </c>
      <c r="C15" s="4">
        <f t="shared" si="2"/>
        <v>2801.1416790117</v>
      </c>
      <c r="D15" s="4">
        <f t="shared" si="0"/>
        <v>212.40913334341917</v>
      </c>
      <c r="E15" s="4">
        <f t="shared" si="4"/>
        <v>350.07456000000002</v>
      </c>
      <c r="F15" s="4">
        <f t="shared" si="3"/>
        <v>2079.7169140540582</v>
      </c>
      <c r="G15" s="64">
        <v>1585.057</v>
      </c>
      <c r="H15" s="64">
        <v>692.40899999999999</v>
      </c>
      <c r="I15" s="64">
        <v>55.805</v>
      </c>
      <c r="J15" s="74">
        <v>1831.999</v>
      </c>
      <c r="K15" s="74">
        <v>397.81200000000001</v>
      </c>
      <c r="L15" s="74">
        <v>394.18799999999999</v>
      </c>
      <c r="M15" s="74">
        <v>2929.0859999999998</v>
      </c>
      <c r="N15" s="75">
        <v>3932.873</v>
      </c>
      <c r="P15">
        <v>3976.6698638983412</v>
      </c>
      <c r="Q15">
        <v>2841.2134199999996</v>
      </c>
      <c r="R15">
        <v>285.89012000000002</v>
      </c>
      <c r="S15">
        <v>350.07456000000002</v>
      </c>
      <c r="T15">
        <v>2070.1588699999998</v>
      </c>
      <c r="U15">
        <v>1585.057</v>
      </c>
      <c r="V15">
        <v>692.40899999999999</v>
      </c>
      <c r="W15">
        <v>55.805</v>
      </c>
    </row>
    <row r="16" spans="1:23">
      <c r="A16">
        <v>2030</v>
      </c>
      <c r="B16" s="4">
        <f t="shared" si="1"/>
        <v>4271.6839348161975</v>
      </c>
      <c r="C16" s="4">
        <f t="shared" si="2"/>
        <v>2915.4275816762079</v>
      </c>
      <c r="D16" s="4">
        <f t="shared" si="0"/>
        <v>216.72507352208612</v>
      </c>
      <c r="E16" s="4">
        <f t="shared" si="4"/>
        <v>357.03095999999999</v>
      </c>
      <c r="F16" s="4">
        <f t="shared" si="3"/>
        <v>2152.6478127207542</v>
      </c>
      <c r="G16" s="64">
        <v>1722.3810000000001</v>
      </c>
      <c r="H16" s="64">
        <v>732.28300000000002</v>
      </c>
      <c r="I16" s="64">
        <v>57.334000000000003</v>
      </c>
      <c r="J16" s="74">
        <v>1896.2429999999999</v>
      </c>
      <c r="K16" s="74">
        <v>405.71699999999998</v>
      </c>
      <c r="L16" s="76"/>
      <c r="M16" s="74">
        <v>3048.5920000000001</v>
      </c>
      <c r="N16" s="75">
        <v>4181.6930000000002</v>
      </c>
      <c r="P16">
        <v>4228.2607481031419</v>
      </c>
      <c r="Q16">
        <v>2957.1342399999999</v>
      </c>
      <c r="R16">
        <v>291.69911999999999</v>
      </c>
      <c r="S16">
        <v>357.03095999999999</v>
      </c>
      <c r="T16">
        <v>2142.7545899999996</v>
      </c>
      <c r="U16">
        <v>1722.3810000000001</v>
      </c>
      <c r="V16">
        <v>732.28300000000002</v>
      </c>
      <c r="W16">
        <v>57.334000000000003</v>
      </c>
    </row>
    <row r="18" spans="1:23">
      <c r="A18" s="69" t="s">
        <v>261</v>
      </c>
      <c r="B18" s="70">
        <f>B4/N4</f>
        <v>1.0215202155720655</v>
      </c>
      <c r="C18" s="69">
        <f>C4/M4</f>
        <v>0.9563193702785443</v>
      </c>
      <c r="D18" s="69">
        <f>D4/L4</f>
        <v>0.54980129664547406</v>
      </c>
      <c r="E18" s="69">
        <v>0.88</v>
      </c>
      <c r="F18" s="69">
        <f>F4/J4</f>
        <v>1.1352172758031298</v>
      </c>
      <c r="G18" s="69">
        <v>1</v>
      </c>
      <c r="H18" s="69">
        <v>1</v>
      </c>
      <c r="I18" s="69">
        <v>1</v>
      </c>
      <c r="J18" s="69"/>
      <c r="K18" s="69"/>
      <c r="L18" s="69"/>
      <c r="M18" s="69"/>
      <c r="N18" s="69"/>
      <c r="O18" s="71"/>
    </row>
    <row r="19" spans="1:23">
      <c r="P19" s="4">
        <f>P4-B4</f>
        <v>0</v>
      </c>
      <c r="Q19" s="4">
        <f t="shared" ref="Q19:W19" si="5">Q4-C4</f>
        <v>0</v>
      </c>
      <c r="R19" s="4">
        <f t="shared" si="5"/>
        <v>0</v>
      </c>
      <c r="S19" s="4">
        <f t="shared" si="5"/>
        <v>0</v>
      </c>
      <c r="T19" s="4">
        <f t="shared" si="5"/>
        <v>0</v>
      </c>
      <c r="U19" s="4">
        <f t="shared" si="5"/>
        <v>0</v>
      </c>
      <c r="V19" s="4">
        <f t="shared" si="5"/>
        <v>0</v>
      </c>
      <c r="W19" s="4">
        <f t="shared" si="5"/>
        <v>0</v>
      </c>
    </row>
    <row r="20" spans="1:23">
      <c r="P20" s="4">
        <f t="shared" ref="P20:P30" si="6">P5-B5</f>
        <v>-23.179383012607104</v>
      </c>
      <c r="Q20" s="4">
        <f t="shared" ref="Q20:Q30" si="7">Q5-C5</f>
        <v>23.50135185078102</v>
      </c>
      <c r="R20" s="4">
        <f t="shared" ref="R20:R30" si="8">R5-D5</f>
        <v>51.545179999999988</v>
      </c>
      <c r="S20" s="4">
        <f t="shared" ref="S20:S30" si="9">S5-E5</f>
        <v>0</v>
      </c>
      <c r="T20" s="4">
        <f t="shared" ref="T20:T30" si="10">T5-F5</f>
        <v>-6.4854546844242122</v>
      </c>
      <c r="U20" s="4">
        <f t="shared" ref="U20:U30" si="11">U5-G5</f>
        <v>0</v>
      </c>
      <c r="V20" s="4">
        <f t="shared" ref="V20:V30" si="12">V5-H5</f>
        <v>0</v>
      </c>
      <c r="W20" s="4">
        <f t="shared" ref="W20:W30" si="13">W5-I5</f>
        <v>0</v>
      </c>
    </row>
    <row r="21" spans="1:23">
      <c r="A21" t="s">
        <v>257</v>
      </c>
      <c r="P21" s="4">
        <f t="shared" si="6"/>
        <v>-24.440336646877313</v>
      </c>
      <c r="Q21" s="4">
        <f t="shared" si="7"/>
        <v>24.512938654274649</v>
      </c>
      <c r="R21" s="4">
        <f t="shared" si="8"/>
        <v>57.832007940680512</v>
      </c>
      <c r="S21" s="4">
        <f t="shared" si="9"/>
        <v>0</v>
      </c>
      <c r="T21" s="4">
        <f t="shared" si="10"/>
        <v>-6.7946200139660959</v>
      </c>
      <c r="U21" s="4">
        <f t="shared" si="11"/>
        <v>0</v>
      </c>
      <c r="V21" s="4">
        <f t="shared" si="12"/>
        <v>0</v>
      </c>
      <c r="W21" s="4">
        <f t="shared" si="13"/>
        <v>0</v>
      </c>
    </row>
    <row r="22" spans="1:23">
      <c r="A22">
        <v>2018</v>
      </c>
      <c r="B22" s="4">
        <f>Main!B5</f>
        <v>2154</v>
      </c>
      <c r="C22" s="4">
        <f>Main!C5</f>
        <v>1610</v>
      </c>
      <c r="D22" s="4">
        <f>Main!D5</f>
        <v>149</v>
      </c>
      <c r="E22" s="4">
        <f>Main!E5</f>
        <v>184</v>
      </c>
      <c r="F22" s="4">
        <f>Main!F5</f>
        <v>1329</v>
      </c>
      <c r="G22" s="4">
        <f>Main!G5</f>
        <v>728.11400000000003</v>
      </c>
      <c r="H22" s="4">
        <f>Main!H5</f>
        <v>389.15699999999998</v>
      </c>
      <c r="I22" s="4">
        <f>Main!I5</f>
        <v>28.69</v>
      </c>
      <c r="P22" s="4">
        <f t="shared" si="6"/>
        <v>-25.797727569825838</v>
      </c>
      <c r="Q22" s="4">
        <f t="shared" si="7"/>
        <v>26.062105802672704</v>
      </c>
      <c r="R22" s="4">
        <f t="shared" si="8"/>
        <v>56.656770152652911</v>
      </c>
      <c r="S22" s="4">
        <f t="shared" si="9"/>
        <v>0</v>
      </c>
      <c r="T22" s="4">
        <f t="shared" si="10"/>
        <v>-7.0764624701268986</v>
      </c>
      <c r="U22" s="4">
        <f t="shared" si="11"/>
        <v>0</v>
      </c>
      <c r="V22" s="4">
        <f t="shared" si="12"/>
        <v>0</v>
      </c>
      <c r="W22" s="4">
        <f t="shared" si="13"/>
        <v>0</v>
      </c>
    </row>
    <row r="23" spans="1:23">
      <c r="A23">
        <v>2019</v>
      </c>
      <c r="B23" s="4">
        <f>Main!B6</f>
        <v>2276.3526052058983</v>
      </c>
      <c r="C23" s="4">
        <f>Main!C6</f>
        <v>1652.8912939017248</v>
      </c>
      <c r="D23" s="4">
        <f>Main!D6</f>
        <v>189.26011435780327</v>
      </c>
      <c r="E23" s="4">
        <f>Main!E6</f>
        <v>166.28054005092048</v>
      </c>
      <c r="F23" s="4">
        <f>Main!F6</f>
        <v>1394.7466605053123</v>
      </c>
      <c r="G23" s="4">
        <f>Main!G6</f>
        <v>775.32100000000003</v>
      </c>
      <c r="H23" s="4">
        <f>Main!H6</f>
        <v>409.42099999999999</v>
      </c>
      <c r="I23" s="4">
        <f>Main!I6</f>
        <v>28.091999999999999</v>
      </c>
      <c r="P23" s="4">
        <f t="shared" si="6"/>
        <v>-27.363994993448159</v>
      </c>
      <c r="Q23" s="4">
        <f t="shared" si="7"/>
        <v>27.315292527047177</v>
      </c>
      <c r="R23" s="4">
        <f t="shared" si="8"/>
        <v>57.904093249251872</v>
      </c>
      <c r="S23" s="4">
        <f t="shared" si="9"/>
        <v>0</v>
      </c>
      <c r="T23" s="4">
        <f t="shared" si="10"/>
        <v>-7.3487364424647694</v>
      </c>
      <c r="U23" s="4">
        <f t="shared" si="11"/>
        <v>0</v>
      </c>
      <c r="V23" s="4">
        <f t="shared" si="12"/>
        <v>0</v>
      </c>
      <c r="W23" s="4">
        <f t="shared" si="13"/>
        <v>0</v>
      </c>
    </row>
    <row r="24" spans="1:23">
      <c r="A24">
        <v>2020</v>
      </c>
      <c r="B24" s="4">
        <f>Main!B7</f>
        <v>2387.9312284146054</v>
      </c>
      <c r="C24" s="4">
        <f>Main!C7</f>
        <v>1752.9534345701202</v>
      </c>
      <c r="D24" s="4">
        <f>Main!D7</f>
        <v>181.02571855950333</v>
      </c>
      <c r="E24" s="4">
        <f>Main!E7</f>
        <v>207.16514724973379</v>
      </c>
      <c r="F24" s="4">
        <f>Main!F7</f>
        <v>1453.7669191903408</v>
      </c>
      <c r="G24" s="4">
        <f>Main!G7</f>
        <v>834.85699999999997</v>
      </c>
      <c r="H24" s="4">
        <f>Main!H7</f>
        <v>424.62</v>
      </c>
      <c r="I24" s="4">
        <f>Main!I7</f>
        <v>27.844000000000001</v>
      </c>
      <c r="P24" s="4">
        <f t="shared" si="6"/>
        <v>-29.11259711631692</v>
      </c>
      <c r="Q24" s="4">
        <f t="shared" si="7"/>
        <v>28.680455205691942</v>
      </c>
      <c r="R24" s="4">
        <f t="shared" si="8"/>
        <v>59.26325318342333</v>
      </c>
      <c r="S24" s="4">
        <f t="shared" si="9"/>
        <v>0</v>
      </c>
      <c r="T24" s="4">
        <f t="shared" si="10"/>
        <v>-7.6366048521783796</v>
      </c>
      <c r="U24" s="4">
        <f t="shared" si="11"/>
        <v>0</v>
      </c>
      <c r="V24" s="4">
        <f t="shared" si="12"/>
        <v>0</v>
      </c>
      <c r="W24" s="4">
        <f t="shared" si="13"/>
        <v>0</v>
      </c>
    </row>
    <row r="25" spans="1:23">
      <c r="A25">
        <v>2021</v>
      </c>
      <c r="B25" s="4">
        <f>Main!B8</f>
        <v>2517.1216920973343</v>
      </c>
      <c r="C25" s="4">
        <f>Main!C8</f>
        <v>1862.5989226161439</v>
      </c>
      <c r="D25" s="4">
        <f>Main!D8</f>
        <v>189.51137583561956</v>
      </c>
      <c r="E25" s="4">
        <f>Main!E8</f>
        <v>229.39705147255188</v>
      </c>
      <c r="F25" s="4">
        <f>Main!F8</f>
        <v>1515.9877549976611</v>
      </c>
      <c r="G25" s="4">
        <f>Main!G8</f>
        <v>895.64800000000002</v>
      </c>
      <c r="H25" s="4">
        <f>Main!H8</f>
        <v>443.79399999999998</v>
      </c>
      <c r="I25" s="4">
        <f>Main!I8</f>
        <v>29.82</v>
      </c>
      <c r="P25" s="4">
        <f t="shared" si="6"/>
        <v>-30.915830075379745</v>
      </c>
      <c r="Q25" s="4">
        <f t="shared" si="7"/>
        <v>29.811829603026581</v>
      </c>
      <c r="R25" s="4">
        <f t="shared" si="8"/>
        <v>60.311818635016806</v>
      </c>
      <c r="S25" s="4">
        <f t="shared" si="9"/>
        <v>0</v>
      </c>
      <c r="T25" s="4">
        <f t="shared" si="10"/>
        <v>-7.9467353777438348</v>
      </c>
      <c r="U25" s="4">
        <f t="shared" si="11"/>
        <v>0</v>
      </c>
      <c r="V25" s="4">
        <f t="shared" si="12"/>
        <v>0</v>
      </c>
      <c r="W25" s="4">
        <f t="shared" si="13"/>
        <v>0</v>
      </c>
    </row>
    <row r="26" spans="1:23">
      <c r="A26">
        <v>2022</v>
      </c>
      <c r="B26" s="4">
        <f>Main!B9</f>
        <v>2660.5720592762823</v>
      </c>
      <c r="C26" s="4">
        <f>Main!C9</f>
        <v>1951.1552635924618</v>
      </c>
      <c r="D26" s="4">
        <f>Main!D9</f>
        <v>194.00998653726367</v>
      </c>
      <c r="E26" s="4">
        <f>Main!E9</f>
        <v>261.34998621830209</v>
      </c>
      <c r="F26" s="4">
        <f>Main!F9</f>
        <v>1576.8125179100202</v>
      </c>
      <c r="G26" s="4">
        <f>Main!G9</f>
        <v>1004.383</v>
      </c>
      <c r="H26" s="4">
        <f>Main!H9</f>
        <v>466.05700000000002</v>
      </c>
      <c r="I26" s="4">
        <f>Main!I9</f>
        <v>34.146999999999998</v>
      </c>
      <c r="P26" s="4">
        <f t="shared" si="6"/>
        <v>-32.747162453325018</v>
      </c>
      <c r="Q26" s="4">
        <f t="shared" si="7"/>
        <v>31.01811912871608</v>
      </c>
      <c r="R26" s="4">
        <f t="shared" si="8"/>
        <v>61.895793436553333</v>
      </c>
      <c r="S26" s="4">
        <f t="shared" si="9"/>
        <v>0</v>
      </c>
      <c r="T26" s="4">
        <f t="shared" si="10"/>
        <v>-8.2621040482154058</v>
      </c>
      <c r="U26" s="4">
        <f t="shared" si="11"/>
        <v>0</v>
      </c>
      <c r="V26" s="4">
        <f t="shared" si="12"/>
        <v>0</v>
      </c>
      <c r="W26" s="4">
        <f t="shared" si="13"/>
        <v>0</v>
      </c>
    </row>
    <row r="27" spans="1:23">
      <c r="A27">
        <v>2023</v>
      </c>
      <c r="B27" s="4">
        <f>Main!B10</f>
        <v>2827.8986323843174</v>
      </c>
      <c r="C27" s="4">
        <f>Main!C10</f>
        <v>2047.485133340489</v>
      </c>
      <c r="D27" s="4">
        <f>Main!D10</f>
        <v>197.87546698606053</v>
      </c>
      <c r="E27" s="4">
        <f>Main!E10</f>
        <v>295.5631618041283</v>
      </c>
      <c r="F27" s="4">
        <f>Main!F10</f>
        <v>1642.304166132458</v>
      </c>
      <c r="G27" s="4">
        <f>Main!G10</f>
        <v>1042.5830000000001</v>
      </c>
      <c r="H27" s="4">
        <f>Main!H10</f>
        <v>493.66</v>
      </c>
      <c r="I27" s="4">
        <f>Main!I10</f>
        <v>42.515999999999998</v>
      </c>
      <c r="P27" s="4">
        <f t="shared" si="6"/>
        <v>-34.650072545371586</v>
      </c>
      <c r="Q27" s="4">
        <f t="shared" si="7"/>
        <v>33.991043092855762</v>
      </c>
      <c r="R27" s="4">
        <f t="shared" si="8"/>
        <v>64.482495802174867</v>
      </c>
      <c r="S27" s="4">
        <f t="shared" si="9"/>
        <v>0</v>
      </c>
      <c r="T27" s="4">
        <f t="shared" si="10"/>
        <v>-8.5686763916833115</v>
      </c>
      <c r="U27" s="4">
        <f t="shared" si="11"/>
        <v>0</v>
      </c>
      <c r="V27" s="4">
        <f t="shared" si="12"/>
        <v>0</v>
      </c>
      <c r="W27" s="4">
        <f t="shared" si="13"/>
        <v>0</v>
      </c>
    </row>
    <row r="28" spans="1:23">
      <c r="A28">
        <v>2024</v>
      </c>
      <c r="B28" s="4">
        <f>Main!B11</f>
        <v>2997.2477076102614</v>
      </c>
      <c r="C28" s="4">
        <f>Main!C11</f>
        <v>2128.0996763257299</v>
      </c>
      <c r="D28" s="4">
        <f>Main!D11</f>
        <v>199.67544664115272</v>
      </c>
      <c r="E28" s="4">
        <f>Main!E11</f>
        <v>309.21407636407434</v>
      </c>
      <c r="F28" s="4">
        <f>Main!F11</f>
        <v>1714.1004926854951</v>
      </c>
      <c r="G28" s="4">
        <f>Main!G11</f>
        <v>1073.377</v>
      </c>
      <c r="H28" s="4">
        <f>Main!H11</f>
        <v>523.11500000000001</v>
      </c>
      <c r="I28" s="4">
        <f>Main!I11</f>
        <v>46.87</v>
      </c>
      <c r="P28" s="4">
        <f t="shared" si="6"/>
        <v>-36.507967492977969</v>
      </c>
      <c r="Q28" s="4">
        <f t="shared" si="7"/>
        <v>37.075874608117374</v>
      </c>
      <c r="R28" s="4">
        <f t="shared" si="8"/>
        <v>68.17900760187004</v>
      </c>
      <c r="S28" s="4">
        <f t="shared" si="9"/>
        <v>0</v>
      </c>
      <c r="T28" s="4">
        <f t="shared" si="10"/>
        <v>-8.887211948567483</v>
      </c>
      <c r="U28" s="4">
        <f t="shared" si="11"/>
        <v>0</v>
      </c>
      <c r="V28" s="4">
        <f t="shared" si="12"/>
        <v>0</v>
      </c>
      <c r="W28" s="4">
        <f t="shared" si="13"/>
        <v>0</v>
      </c>
    </row>
    <row r="29" spans="1:23">
      <c r="A29">
        <v>2025</v>
      </c>
      <c r="B29" s="4">
        <f>Main!B12</f>
        <v>3175.7415289393757</v>
      </c>
      <c r="C29" s="4">
        <f>Main!C12</f>
        <v>2213.664132793152</v>
      </c>
      <c r="D29" s="4">
        <f>Main!D12</f>
        <v>203.52993597625994</v>
      </c>
      <c r="E29" s="4">
        <f>Main!E12</f>
        <v>315.71801664167145</v>
      </c>
      <c r="F29" s="4">
        <f>Main!F12</f>
        <v>1789.8546737778436</v>
      </c>
      <c r="G29" s="4">
        <f>Main!G12</f>
        <v>1200.6600000000001</v>
      </c>
      <c r="H29" s="4">
        <f>Main!H12</f>
        <v>554.56899999999996</v>
      </c>
      <c r="I29" s="4">
        <f>Main!I12</f>
        <v>47.74</v>
      </c>
      <c r="P29" s="4">
        <f t="shared" si="6"/>
        <v>-38.592848840197803</v>
      </c>
      <c r="Q29" s="4">
        <f t="shared" si="7"/>
        <v>38.451243036533924</v>
      </c>
      <c r="R29" s="4">
        <f t="shared" si="8"/>
        <v>71.132413067559185</v>
      </c>
      <c r="S29" s="4">
        <f t="shared" si="9"/>
        <v>0</v>
      </c>
      <c r="T29" s="4">
        <f t="shared" si="10"/>
        <v>-9.2230636438423517</v>
      </c>
      <c r="U29" s="4">
        <f t="shared" si="11"/>
        <v>0</v>
      </c>
      <c r="V29" s="4">
        <f t="shared" si="12"/>
        <v>0</v>
      </c>
      <c r="W29" s="4">
        <f t="shared" si="13"/>
        <v>0</v>
      </c>
    </row>
    <row r="30" spans="1:23">
      <c r="A30">
        <v>2026</v>
      </c>
      <c r="B30" s="4">
        <f>Main!B13</f>
        <v>3356.4230667942857</v>
      </c>
      <c r="C30" s="4">
        <f>Main!C13</f>
        <v>2424.9447015760657</v>
      </c>
      <c r="D30" s="4">
        <f>Main!D13</f>
        <v>207.45784352399733</v>
      </c>
      <c r="E30" s="4">
        <f>Main!E13</f>
        <v>338.58058780731454</v>
      </c>
      <c r="F30" s="4">
        <f>Main!F13</f>
        <v>1857.3565309644539</v>
      </c>
      <c r="G30" s="4">
        <f>Main!G13</f>
        <v>1286.6790000000001</v>
      </c>
      <c r="H30" s="4">
        <f>Main!H13</f>
        <v>586.83000000000004</v>
      </c>
      <c r="I30" s="4">
        <f>Main!I13</f>
        <v>50.415999999999997</v>
      </c>
      <c r="P30" s="4">
        <f t="shared" si="6"/>
        <v>-40.839410879214938</v>
      </c>
      <c r="Q30" s="4">
        <f t="shared" si="7"/>
        <v>40.071740988299553</v>
      </c>
      <c r="R30" s="4">
        <f t="shared" si="8"/>
        <v>73.480986656580853</v>
      </c>
      <c r="S30" s="4">
        <f t="shared" si="9"/>
        <v>0</v>
      </c>
      <c r="T30" s="4">
        <f t="shared" si="10"/>
        <v>-9.5580440540584277</v>
      </c>
      <c r="U30" s="4">
        <f t="shared" si="11"/>
        <v>0</v>
      </c>
      <c r="V30" s="4">
        <f t="shared" si="12"/>
        <v>0</v>
      </c>
      <c r="W30" s="4">
        <f t="shared" si="13"/>
        <v>0</v>
      </c>
    </row>
    <row r="31" spans="1:23">
      <c r="A31">
        <v>2027</v>
      </c>
      <c r="B31" s="4">
        <f>Main!B14</f>
        <v>3532.3804378498439</v>
      </c>
      <c r="C31" s="4">
        <f>Main!C14</f>
        <v>2647.9801638502136</v>
      </c>
      <c r="D31" s="4">
        <f>Main!D14</f>
        <v>209.69411094465428</v>
      </c>
      <c r="E31" s="4">
        <f>Main!E14</f>
        <v>376.64717578722099</v>
      </c>
      <c r="F31" s="4">
        <f>Main!F14</f>
        <v>1935.9665274043728</v>
      </c>
      <c r="G31" s="4">
        <f>Main!G14</f>
        <v>1378.8810000000001</v>
      </c>
      <c r="H31" s="4">
        <f>Main!H14</f>
        <v>619.79100000000005</v>
      </c>
      <c r="I31" s="4">
        <f>Main!I14</f>
        <v>52.069000000000003</v>
      </c>
    </row>
    <row r="32" spans="1:23">
      <c r="A32">
        <v>2028</v>
      </c>
      <c r="B32" s="4">
        <f>Main!B15</f>
        <v>3733.1670792737373</v>
      </c>
      <c r="C32" s="4">
        <f>Main!C15</f>
        <v>2746.199832501452</v>
      </c>
      <c r="D32" s="4">
        <f>Main!D15</f>
        <v>208.63885735325704</v>
      </c>
      <c r="E32" s="4">
        <f>Main!E15</f>
        <v>385.91880976434931</v>
      </c>
      <c r="F32" s="4">
        <f>Main!F15</f>
        <v>2018.1169252384025</v>
      </c>
      <c r="G32" s="4">
        <f>Main!G15</f>
        <v>1542.402</v>
      </c>
      <c r="H32" s="4">
        <f>Main!H15</f>
        <v>655.01900000000001</v>
      </c>
      <c r="I32" s="4">
        <f>Main!I15</f>
        <v>53.74</v>
      </c>
    </row>
    <row r="33" spans="1:9">
      <c r="A33">
        <v>2029</v>
      </c>
      <c r="B33" s="4">
        <f>Main!B16</f>
        <v>3940.698380628673</v>
      </c>
      <c r="C33" s="4">
        <f>Main!C16</f>
        <v>2910</v>
      </c>
      <c r="D33" s="4">
        <f>Main!D16</f>
        <v>211.40195185943429</v>
      </c>
      <c r="E33" s="4">
        <f>Main!E16</f>
        <v>428</v>
      </c>
      <c r="F33" s="4">
        <f>Main!F16</f>
        <v>2099.3894289704567</v>
      </c>
      <c r="G33" s="4">
        <f>Main!G16</f>
        <v>1517.9870000000001</v>
      </c>
      <c r="H33" s="4">
        <f>Main!H16</f>
        <v>692.40899999999999</v>
      </c>
      <c r="I33" s="4">
        <f>Main!I16</f>
        <v>55.805</v>
      </c>
    </row>
    <row r="34" spans="1:9">
      <c r="A34">
        <v>2030</v>
      </c>
      <c r="B34" s="4">
        <f>Main!B17</f>
        <v>0</v>
      </c>
      <c r="C34" s="4">
        <f>Main!C17</f>
        <v>0</v>
      </c>
      <c r="D34" s="4">
        <f>Main!D17</f>
        <v>0</v>
      </c>
      <c r="E34" s="4">
        <f>Main!E17</f>
        <v>0</v>
      </c>
      <c r="F34" s="4">
        <f>Main!F17</f>
        <v>0</v>
      </c>
      <c r="G34" s="4">
        <f>Main!G17</f>
        <v>1722.3810000000001</v>
      </c>
      <c r="H34" s="4">
        <f>Main!H17</f>
        <v>732.28300000000002</v>
      </c>
      <c r="I34" s="4">
        <f>Main!I17</f>
        <v>57.334000000000003</v>
      </c>
    </row>
    <row r="36" spans="1:9">
      <c r="A36" t="s">
        <v>262</v>
      </c>
    </row>
    <row r="37" spans="1:9">
      <c r="A37">
        <v>2018</v>
      </c>
      <c r="B37">
        <f>B22/B4</f>
        <v>1</v>
      </c>
      <c r="C37">
        <f t="shared" ref="C37:I37" si="14">C22/C4</f>
        <v>1</v>
      </c>
      <c r="D37">
        <f t="shared" si="14"/>
        <v>1</v>
      </c>
      <c r="E37">
        <f t="shared" si="14"/>
        <v>1</v>
      </c>
      <c r="F37">
        <f t="shared" si="14"/>
        <v>1</v>
      </c>
      <c r="G37">
        <f t="shared" si="14"/>
        <v>1</v>
      </c>
      <c r="H37">
        <f t="shared" si="14"/>
        <v>1</v>
      </c>
      <c r="I37">
        <f t="shared" si="14"/>
        <v>1</v>
      </c>
    </row>
    <row r="38" spans="1:9">
      <c r="A38">
        <v>2019</v>
      </c>
      <c r="B38">
        <f t="shared" ref="B38:I40" si="15">B23/B5</f>
        <v>0.9982980978978655</v>
      </c>
      <c r="C38">
        <f t="shared" si="15"/>
        <v>1.0061311233603865</v>
      </c>
      <c r="D38">
        <f t="shared" si="15"/>
        <v>1.2702021097839147</v>
      </c>
      <c r="E38">
        <f t="shared" si="15"/>
        <v>0.93790854660419865</v>
      </c>
      <c r="F38">
        <f t="shared" si="15"/>
        <v>0.98837034207196284</v>
      </c>
      <c r="G38">
        <f t="shared" si="15"/>
        <v>1</v>
      </c>
      <c r="H38">
        <f t="shared" si="15"/>
        <v>1</v>
      </c>
      <c r="I38">
        <f t="shared" si="15"/>
        <v>1</v>
      </c>
    </row>
    <row r="39" spans="1:9">
      <c r="A39">
        <v>2020</v>
      </c>
      <c r="B39">
        <f t="shared" si="15"/>
        <v>0.9932011460445529</v>
      </c>
      <c r="C39">
        <f t="shared" si="15"/>
        <v>1.0230058972478508</v>
      </c>
      <c r="D39">
        <f t="shared" si="15"/>
        <v>1.0828637133822943</v>
      </c>
      <c r="E39">
        <f t="shared" si="15"/>
        <v>1.0069590400555875</v>
      </c>
      <c r="F39">
        <f t="shared" si="15"/>
        <v>0.98331895771676769</v>
      </c>
      <c r="G39">
        <f t="shared" si="15"/>
        <v>1</v>
      </c>
      <c r="H39">
        <f t="shared" si="15"/>
        <v>1</v>
      </c>
      <c r="I39">
        <f t="shared" si="15"/>
        <v>1</v>
      </c>
    </row>
    <row r="40" spans="1:9">
      <c r="A40">
        <v>2021</v>
      </c>
      <c r="B40">
        <f t="shared" si="15"/>
        <v>0.99184849971256595</v>
      </c>
      <c r="C40">
        <f t="shared" si="15"/>
        <v>1.0223814941777047</v>
      </c>
      <c r="D40">
        <f t="shared" si="15"/>
        <v>1.1571382873846348</v>
      </c>
      <c r="E40">
        <f t="shared" si="15"/>
        <v>1.015451040786739</v>
      </c>
      <c r="F40">
        <f t="shared" si="15"/>
        <v>0.98456476551540884</v>
      </c>
      <c r="G40">
        <f t="shared" si="15"/>
        <v>1</v>
      </c>
      <c r="H40">
        <f t="shared" si="15"/>
        <v>1</v>
      </c>
      <c r="I40">
        <f t="shared" si="1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AC641-CD99-4B53-A321-A5B8B3D4B3EF}">
  <dimension ref="A1:T66"/>
  <sheetViews>
    <sheetView topLeftCell="B4" workbookViewId="0">
      <selection activeCell="F8" sqref="F8"/>
    </sheetView>
  </sheetViews>
  <sheetFormatPr defaultRowHeight="15"/>
  <cols>
    <col min="2" max="2" width="28.28515625" customWidth="1"/>
  </cols>
  <sheetData>
    <row r="1" spans="1:20" ht="18">
      <c r="A1" s="164" t="s">
        <v>114</v>
      </c>
      <c r="B1" s="165"/>
      <c r="C1" s="165"/>
      <c r="D1" s="165"/>
      <c r="E1" s="165"/>
      <c r="F1" s="165"/>
      <c r="G1" s="165"/>
      <c r="H1" s="165"/>
      <c r="I1" s="165"/>
      <c r="J1" s="165"/>
      <c r="K1" s="165"/>
      <c r="L1" s="165"/>
      <c r="M1" s="165"/>
      <c r="N1" s="165"/>
    </row>
    <row r="2" spans="1:20" ht="16.5">
      <c r="A2" s="166" t="s">
        <v>28</v>
      </c>
      <c r="B2" s="165"/>
      <c r="C2" s="165"/>
      <c r="D2" s="165"/>
      <c r="E2" s="165"/>
      <c r="F2" s="165"/>
      <c r="G2" s="165"/>
      <c r="H2" s="165"/>
      <c r="I2" s="165"/>
      <c r="J2" s="165"/>
      <c r="K2" s="165"/>
      <c r="L2" s="165"/>
      <c r="M2" s="165"/>
      <c r="N2" s="165"/>
    </row>
    <row r="3" spans="1:20">
      <c r="A3" s="165" t="s">
        <v>29</v>
      </c>
      <c r="B3" s="165"/>
      <c r="C3" s="165"/>
      <c r="D3" s="165"/>
      <c r="E3" s="165"/>
      <c r="F3" s="165"/>
      <c r="G3" s="165"/>
      <c r="H3" s="165"/>
      <c r="I3" s="165"/>
      <c r="J3" s="165"/>
      <c r="K3" s="165"/>
      <c r="L3" s="165"/>
      <c r="M3" s="165"/>
      <c r="N3" s="165"/>
    </row>
    <row r="4" spans="1:20">
      <c r="A4" s="165" t="s">
        <v>30</v>
      </c>
      <c r="B4" s="165"/>
      <c r="C4" s="165"/>
      <c r="D4" s="165"/>
      <c r="E4" s="165"/>
      <c r="F4" s="165"/>
      <c r="G4" s="165"/>
      <c r="H4" s="165"/>
      <c r="I4" s="165"/>
      <c r="J4" s="165"/>
      <c r="K4" s="165"/>
      <c r="L4" s="165"/>
      <c r="M4" s="165"/>
      <c r="N4" s="165"/>
    </row>
    <row r="6" spans="1:20">
      <c r="A6" s="167" t="s">
        <v>31</v>
      </c>
      <c r="B6" s="167" t="s">
        <v>32</v>
      </c>
      <c r="C6" s="167" t="s">
        <v>33</v>
      </c>
      <c r="D6" s="167"/>
      <c r="E6" s="167"/>
      <c r="F6" s="167"/>
      <c r="G6" s="167" t="s">
        <v>34</v>
      </c>
      <c r="H6" s="167"/>
      <c r="I6" s="167"/>
      <c r="J6" s="167"/>
      <c r="K6" s="167" t="s">
        <v>35</v>
      </c>
      <c r="L6" s="167"/>
      <c r="M6" s="167"/>
      <c r="N6" s="167"/>
      <c r="P6" t="s">
        <v>112</v>
      </c>
      <c r="Q6" t="s">
        <v>113</v>
      </c>
    </row>
    <row r="7" spans="1:20">
      <c r="A7" s="167"/>
      <c r="B7" s="167"/>
      <c r="C7" s="9" t="s">
        <v>36</v>
      </c>
      <c r="D7" s="9" t="s">
        <v>37</v>
      </c>
      <c r="E7" s="9" t="s">
        <v>38</v>
      </c>
      <c r="F7" s="9" t="s">
        <v>39</v>
      </c>
      <c r="G7" s="9" t="s">
        <v>36</v>
      </c>
      <c r="H7" s="9" t="s">
        <v>37</v>
      </c>
      <c r="I7" s="9" t="s">
        <v>38</v>
      </c>
      <c r="J7" s="9" t="s">
        <v>39</v>
      </c>
      <c r="K7" s="9" t="s">
        <v>36</v>
      </c>
      <c r="L7" s="9" t="s">
        <v>37</v>
      </c>
      <c r="M7" s="9" t="s">
        <v>38</v>
      </c>
      <c r="N7" s="9" t="s">
        <v>39</v>
      </c>
    </row>
    <row r="8" spans="1:20">
      <c r="A8" t="s">
        <v>40</v>
      </c>
      <c r="B8" s="10" t="s">
        <v>41</v>
      </c>
      <c r="C8">
        <v>3532.2</v>
      </c>
      <c r="D8">
        <v>3496.2</v>
      </c>
      <c r="E8">
        <v>3535.8</v>
      </c>
      <c r="F8">
        <v>3541.5</v>
      </c>
      <c r="G8">
        <v>3446.9</v>
      </c>
      <c r="H8">
        <v>3469.3</v>
      </c>
      <c r="I8">
        <v>3545.4</v>
      </c>
      <c r="J8">
        <v>3529</v>
      </c>
      <c r="K8">
        <v>3576.7</v>
      </c>
      <c r="L8">
        <v>3606.3</v>
      </c>
      <c r="M8">
        <v>3622</v>
      </c>
      <c r="N8" t="s">
        <v>42</v>
      </c>
      <c r="P8">
        <f>SUM(F8:I8)/4</f>
        <v>3500.7750000000001</v>
      </c>
      <c r="Q8">
        <f>SUM(J8:M8)/4</f>
        <v>3583.5</v>
      </c>
      <c r="R8">
        <f>Q8/P8</f>
        <v>1.0236304818218822</v>
      </c>
      <c r="T8" t="s">
        <v>27</v>
      </c>
    </row>
    <row r="9" spans="1:20">
      <c r="A9" t="s">
        <v>43</v>
      </c>
      <c r="B9" t="s">
        <v>44</v>
      </c>
      <c r="C9">
        <v>1987.6</v>
      </c>
      <c r="D9">
        <v>2003.7</v>
      </c>
      <c r="E9">
        <v>2042.9</v>
      </c>
      <c r="F9">
        <v>2042.4</v>
      </c>
      <c r="G9">
        <v>1921.5</v>
      </c>
      <c r="H9">
        <v>1943.5</v>
      </c>
      <c r="I9">
        <v>1971.4</v>
      </c>
      <c r="J9">
        <v>1987.9</v>
      </c>
      <c r="K9">
        <v>2018.6</v>
      </c>
      <c r="L9">
        <v>2027.6</v>
      </c>
      <c r="M9">
        <v>2036.3</v>
      </c>
      <c r="N9" t="s">
        <v>42</v>
      </c>
      <c r="P9">
        <f t="shared" ref="P9:P51" si="0">SUM(F9:I9)/4</f>
        <v>1969.6999999999998</v>
      </c>
      <c r="Q9">
        <f t="shared" ref="Q9:Q51" si="1">SUM(J9:M9)/4</f>
        <v>2017.6000000000001</v>
      </c>
      <c r="R9">
        <f t="shared" ref="R9:R51" si="2">Q9/P9</f>
        <v>1.0243184241255014</v>
      </c>
    </row>
    <row r="10" spans="1:20">
      <c r="A10" t="s">
        <v>45</v>
      </c>
      <c r="B10" t="s">
        <v>115</v>
      </c>
      <c r="C10">
        <v>1581.6</v>
      </c>
      <c r="D10">
        <v>1601.8</v>
      </c>
      <c r="E10">
        <v>1622.1</v>
      </c>
      <c r="F10">
        <v>1647</v>
      </c>
      <c r="G10">
        <v>1605.3</v>
      </c>
      <c r="H10">
        <v>1613.5</v>
      </c>
      <c r="I10">
        <v>1628.3</v>
      </c>
      <c r="J10">
        <v>1633.9</v>
      </c>
      <c r="K10">
        <v>1688</v>
      </c>
      <c r="L10">
        <v>1691.3</v>
      </c>
      <c r="M10">
        <v>1706.2</v>
      </c>
      <c r="N10">
        <v>1728.6</v>
      </c>
      <c r="P10">
        <f t="shared" si="0"/>
        <v>1623.5250000000001</v>
      </c>
      <c r="Q10">
        <f t="shared" si="1"/>
        <v>1679.85</v>
      </c>
      <c r="R10">
        <f t="shared" si="2"/>
        <v>1.0346930290571441</v>
      </c>
    </row>
    <row r="11" spans="1:20">
      <c r="A11" t="s">
        <v>46</v>
      </c>
      <c r="B11" t="s">
        <v>116</v>
      </c>
      <c r="C11">
        <v>125.5</v>
      </c>
      <c r="D11">
        <v>127.9</v>
      </c>
      <c r="E11">
        <v>129.5</v>
      </c>
      <c r="F11">
        <v>132</v>
      </c>
      <c r="G11">
        <v>150.1</v>
      </c>
      <c r="H11">
        <v>153.1</v>
      </c>
      <c r="I11">
        <v>159.69999999999999</v>
      </c>
      <c r="J11">
        <v>180.3</v>
      </c>
      <c r="K11">
        <v>166.1</v>
      </c>
      <c r="L11">
        <v>161.69999999999999</v>
      </c>
      <c r="M11">
        <v>171.5</v>
      </c>
      <c r="N11">
        <v>177.3</v>
      </c>
      <c r="P11">
        <f t="shared" si="0"/>
        <v>148.72500000000002</v>
      </c>
      <c r="Q11">
        <f t="shared" si="1"/>
        <v>169.89999999999998</v>
      </c>
      <c r="R11">
        <f t="shared" si="2"/>
        <v>1.142376870062195</v>
      </c>
      <c r="S11" s="8" t="s">
        <v>116</v>
      </c>
    </row>
    <row r="12" spans="1:20">
      <c r="A12" t="s">
        <v>47</v>
      </c>
      <c r="B12" t="s">
        <v>117</v>
      </c>
      <c r="C12">
        <v>86.7</v>
      </c>
      <c r="D12">
        <v>88.7</v>
      </c>
      <c r="E12">
        <v>90.1</v>
      </c>
      <c r="F12">
        <v>90.5</v>
      </c>
      <c r="G12">
        <v>107.2</v>
      </c>
      <c r="H12">
        <v>106.5</v>
      </c>
      <c r="I12">
        <v>106</v>
      </c>
      <c r="J12">
        <v>105.7</v>
      </c>
      <c r="K12">
        <v>90.2</v>
      </c>
      <c r="L12">
        <v>89</v>
      </c>
      <c r="M12">
        <v>89.4</v>
      </c>
      <c r="N12">
        <v>90.5</v>
      </c>
      <c r="P12">
        <f t="shared" si="0"/>
        <v>102.55</v>
      </c>
      <c r="Q12">
        <f t="shared" si="1"/>
        <v>93.574999999999989</v>
      </c>
      <c r="R12">
        <f t="shared" si="2"/>
        <v>0.9124817162359824</v>
      </c>
      <c r="S12" s="8" t="s">
        <v>117</v>
      </c>
    </row>
    <row r="13" spans="1:20">
      <c r="A13" t="s">
        <v>49</v>
      </c>
      <c r="B13" t="s">
        <v>118</v>
      </c>
      <c r="C13">
        <v>37.6</v>
      </c>
      <c r="D13">
        <v>38</v>
      </c>
      <c r="E13">
        <v>38.200000000000003</v>
      </c>
      <c r="F13">
        <v>40.200000000000003</v>
      </c>
      <c r="G13">
        <v>41.8</v>
      </c>
      <c r="H13">
        <v>45.4</v>
      </c>
      <c r="I13">
        <v>52.5</v>
      </c>
      <c r="J13">
        <v>73.5</v>
      </c>
      <c r="K13">
        <v>74.599999999999994</v>
      </c>
      <c r="L13">
        <v>71.5</v>
      </c>
      <c r="M13">
        <v>80.900000000000006</v>
      </c>
      <c r="N13">
        <v>85.5</v>
      </c>
      <c r="P13">
        <f t="shared" si="0"/>
        <v>44.975000000000001</v>
      </c>
      <c r="Q13">
        <f t="shared" si="1"/>
        <v>75.125</v>
      </c>
      <c r="R13">
        <f t="shared" si="2"/>
        <v>1.6703724291272928</v>
      </c>
      <c r="S13" s="8" t="s">
        <v>118</v>
      </c>
    </row>
    <row r="14" spans="1:20">
      <c r="A14" t="s">
        <v>51</v>
      </c>
      <c r="B14" t="s">
        <v>119</v>
      </c>
      <c r="C14">
        <v>1.2</v>
      </c>
      <c r="D14">
        <v>1.2</v>
      </c>
      <c r="E14">
        <v>1.2</v>
      </c>
      <c r="F14">
        <v>1.2</v>
      </c>
      <c r="G14">
        <v>1.2</v>
      </c>
      <c r="H14">
        <v>1.2</v>
      </c>
      <c r="I14">
        <v>1.2</v>
      </c>
      <c r="J14">
        <v>1.2</v>
      </c>
      <c r="K14">
        <v>1.2</v>
      </c>
      <c r="L14">
        <v>1.2</v>
      </c>
      <c r="M14">
        <v>1.2</v>
      </c>
      <c r="N14">
        <v>1.2</v>
      </c>
      <c r="P14">
        <f t="shared" si="0"/>
        <v>1.2</v>
      </c>
      <c r="Q14">
        <f t="shared" si="1"/>
        <v>1.2</v>
      </c>
      <c r="R14">
        <f t="shared" si="2"/>
        <v>1</v>
      </c>
      <c r="S14" s="8" t="s">
        <v>119</v>
      </c>
    </row>
    <row r="15" spans="1:20">
      <c r="A15" t="s">
        <v>53</v>
      </c>
      <c r="B15" t="s">
        <v>48</v>
      </c>
      <c r="C15">
        <v>255.6</v>
      </c>
      <c r="D15">
        <v>248.5</v>
      </c>
      <c r="E15">
        <v>265.39999999999998</v>
      </c>
      <c r="F15">
        <v>236.5</v>
      </c>
      <c r="G15">
        <v>139.19999999999999</v>
      </c>
      <c r="H15">
        <v>149.19999999999999</v>
      </c>
      <c r="I15">
        <v>156.19999999999999</v>
      </c>
      <c r="J15">
        <v>144.9</v>
      </c>
      <c r="K15">
        <v>136.6</v>
      </c>
      <c r="L15">
        <v>146</v>
      </c>
      <c r="M15">
        <v>130.1</v>
      </c>
      <c r="N15" t="s">
        <v>42</v>
      </c>
      <c r="P15">
        <f t="shared" si="0"/>
        <v>170.27499999999998</v>
      </c>
      <c r="Q15">
        <f t="shared" si="1"/>
        <v>139.4</v>
      </c>
      <c r="R15">
        <f t="shared" si="2"/>
        <v>0.81867567170753208</v>
      </c>
    </row>
    <row r="16" spans="1:20">
      <c r="A16" t="s">
        <v>55</v>
      </c>
      <c r="B16" t="s">
        <v>50</v>
      </c>
      <c r="C16">
        <v>24.9</v>
      </c>
      <c r="D16">
        <v>25.6</v>
      </c>
      <c r="E16">
        <v>26</v>
      </c>
      <c r="F16">
        <v>26.9</v>
      </c>
      <c r="G16">
        <v>26.9</v>
      </c>
      <c r="H16">
        <v>27.7</v>
      </c>
      <c r="I16">
        <v>27.2</v>
      </c>
      <c r="J16">
        <v>28.9</v>
      </c>
      <c r="K16">
        <v>28</v>
      </c>
      <c r="L16">
        <v>28.6</v>
      </c>
      <c r="M16">
        <v>28.5</v>
      </c>
      <c r="N16">
        <v>29.3</v>
      </c>
      <c r="P16">
        <f t="shared" si="0"/>
        <v>27.175000000000001</v>
      </c>
      <c r="Q16">
        <f t="shared" si="1"/>
        <v>28.5</v>
      </c>
      <c r="R16">
        <f t="shared" si="2"/>
        <v>1.0487580496780129</v>
      </c>
    </row>
    <row r="17" spans="1:18">
      <c r="A17" t="s">
        <v>56</v>
      </c>
      <c r="B17" t="s">
        <v>52</v>
      </c>
      <c r="C17">
        <v>1264.5999999999999</v>
      </c>
      <c r="D17">
        <v>1276.5</v>
      </c>
      <c r="E17">
        <v>1288.7</v>
      </c>
      <c r="F17">
        <v>1305.5</v>
      </c>
      <c r="G17">
        <v>1327.3</v>
      </c>
      <c r="H17">
        <v>1333.9</v>
      </c>
      <c r="I17">
        <v>1345.1</v>
      </c>
      <c r="J17">
        <v>1351.4</v>
      </c>
      <c r="K17">
        <v>1390.4</v>
      </c>
      <c r="L17">
        <v>1399.2</v>
      </c>
      <c r="M17">
        <v>1409.8</v>
      </c>
      <c r="N17">
        <v>1422.8</v>
      </c>
      <c r="P17">
        <f t="shared" si="0"/>
        <v>1327.95</v>
      </c>
      <c r="Q17">
        <f t="shared" si="1"/>
        <v>1387.7</v>
      </c>
      <c r="R17">
        <f t="shared" si="2"/>
        <v>1.0449941639368951</v>
      </c>
    </row>
    <row r="18" spans="1:18">
      <c r="A18" t="s">
        <v>58</v>
      </c>
      <c r="B18" t="s">
        <v>54</v>
      </c>
      <c r="C18">
        <v>1259.5999999999999</v>
      </c>
      <c r="D18">
        <v>1271.5</v>
      </c>
      <c r="E18">
        <v>1283.8</v>
      </c>
      <c r="F18">
        <v>1300.5</v>
      </c>
      <c r="G18">
        <v>1322.2</v>
      </c>
      <c r="H18">
        <v>1328.7</v>
      </c>
      <c r="I18">
        <v>1340</v>
      </c>
      <c r="J18">
        <v>1346.2</v>
      </c>
      <c r="K18">
        <v>1385.1</v>
      </c>
      <c r="L18">
        <v>1393.7</v>
      </c>
      <c r="M18">
        <v>1404.3</v>
      </c>
      <c r="N18">
        <v>1417.3</v>
      </c>
      <c r="P18">
        <f t="shared" si="0"/>
        <v>1322.85</v>
      </c>
      <c r="Q18">
        <f t="shared" si="1"/>
        <v>1382.325</v>
      </c>
      <c r="R18">
        <f t="shared" si="2"/>
        <v>1.0449597460029483</v>
      </c>
    </row>
    <row r="19" spans="1:18">
      <c r="A19" t="s">
        <v>59</v>
      </c>
      <c r="B19" t="s">
        <v>68</v>
      </c>
      <c r="C19">
        <v>5</v>
      </c>
      <c r="D19">
        <v>5</v>
      </c>
      <c r="E19">
        <v>5</v>
      </c>
      <c r="F19">
        <v>5</v>
      </c>
      <c r="G19">
        <v>5.0999999999999996</v>
      </c>
      <c r="H19">
        <v>5.0999999999999996</v>
      </c>
      <c r="I19">
        <v>5.2</v>
      </c>
      <c r="J19">
        <v>5.2</v>
      </c>
      <c r="K19">
        <v>5.4</v>
      </c>
      <c r="L19">
        <v>5.4</v>
      </c>
      <c r="M19">
        <v>5.4</v>
      </c>
      <c r="N19">
        <v>5.5</v>
      </c>
      <c r="P19">
        <f t="shared" si="0"/>
        <v>5.0999999999999996</v>
      </c>
      <c r="Q19">
        <f t="shared" si="1"/>
        <v>5.35</v>
      </c>
      <c r="R19">
        <f t="shared" si="2"/>
        <v>1.0490196078431373</v>
      </c>
    </row>
    <row r="20" spans="1:18">
      <c r="A20" t="s">
        <v>60</v>
      </c>
      <c r="B20" t="s">
        <v>57</v>
      </c>
      <c r="C20">
        <v>161.30000000000001</v>
      </c>
      <c r="D20">
        <v>141.19999999999999</v>
      </c>
      <c r="E20">
        <v>128.5</v>
      </c>
      <c r="F20">
        <v>120.4</v>
      </c>
      <c r="G20">
        <v>115.7</v>
      </c>
      <c r="H20">
        <v>109.2</v>
      </c>
      <c r="I20">
        <v>124.6</v>
      </c>
      <c r="J20">
        <v>125</v>
      </c>
      <c r="K20">
        <v>106.3</v>
      </c>
      <c r="L20">
        <v>119.7</v>
      </c>
      <c r="M20">
        <v>97.7</v>
      </c>
      <c r="N20">
        <v>104.9</v>
      </c>
      <c r="P20">
        <f t="shared" si="0"/>
        <v>117.47499999999999</v>
      </c>
      <c r="Q20">
        <f t="shared" si="1"/>
        <v>112.175</v>
      </c>
      <c r="R20">
        <f t="shared" si="2"/>
        <v>0.95488401787614385</v>
      </c>
    </row>
    <row r="21" spans="1:18">
      <c r="A21" t="s">
        <v>61</v>
      </c>
      <c r="B21" t="s">
        <v>120</v>
      </c>
      <c r="C21">
        <v>27.3</v>
      </c>
      <c r="D21">
        <v>27.8</v>
      </c>
      <c r="E21">
        <v>28.2</v>
      </c>
      <c r="F21">
        <v>28.9</v>
      </c>
      <c r="G21">
        <v>29.9</v>
      </c>
      <c r="H21">
        <v>30.5</v>
      </c>
      <c r="I21">
        <v>31.8</v>
      </c>
      <c r="J21">
        <v>33</v>
      </c>
      <c r="K21">
        <v>34</v>
      </c>
      <c r="L21">
        <v>35.200000000000003</v>
      </c>
      <c r="M21">
        <v>35.700000000000003</v>
      </c>
      <c r="N21">
        <v>36</v>
      </c>
      <c r="P21">
        <f t="shared" si="0"/>
        <v>30.274999999999999</v>
      </c>
      <c r="Q21">
        <f t="shared" si="1"/>
        <v>34.475000000000001</v>
      </c>
      <c r="R21">
        <f t="shared" si="2"/>
        <v>1.1387283236994221</v>
      </c>
    </row>
    <row r="22" spans="1:18">
      <c r="A22" t="s">
        <v>63</v>
      </c>
      <c r="B22" t="s">
        <v>62</v>
      </c>
      <c r="C22">
        <v>128.4</v>
      </c>
      <c r="D22">
        <v>107.5</v>
      </c>
      <c r="E22">
        <v>94.3</v>
      </c>
      <c r="F22">
        <v>84.6</v>
      </c>
      <c r="G22">
        <v>78.400000000000006</v>
      </c>
      <c r="H22">
        <v>71</v>
      </c>
      <c r="I22">
        <v>85.1</v>
      </c>
      <c r="J22">
        <v>81.5</v>
      </c>
      <c r="K22">
        <v>61.9</v>
      </c>
      <c r="L22">
        <v>73.900000000000006</v>
      </c>
      <c r="M22">
        <v>51.8</v>
      </c>
      <c r="N22">
        <v>58.6</v>
      </c>
      <c r="P22">
        <f t="shared" si="0"/>
        <v>79.775000000000006</v>
      </c>
      <c r="Q22">
        <f t="shared" si="1"/>
        <v>67.275000000000006</v>
      </c>
      <c r="R22">
        <f t="shared" si="2"/>
        <v>0.84330930742713883</v>
      </c>
    </row>
    <row r="23" spans="1:18">
      <c r="A23" t="s">
        <v>65</v>
      </c>
      <c r="B23" t="s">
        <v>121</v>
      </c>
      <c r="C23">
        <v>88.4</v>
      </c>
      <c r="D23">
        <v>87.2</v>
      </c>
      <c r="E23">
        <v>73.7</v>
      </c>
      <c r="F23">
        <v>72.8</v>
      </c>
      <c r="G23">
        <v>78.3</v>
      </c>
      <c r="H23">
        <v>67.099999999999994</v>
      </c>
      <c r="I23">
        <v>60.7</v>
      </c>
      <c r="J23">
        <v>55.2</v>
      </c>
      <c r="K23">
        <v>42.8</v>
      </c>
      <c r="L23">
        <v>57.6</v>
      </c>
      <c r="M23">
        <v>51.6</v>
      </c>
      <c r="N23">
        <v>58.4</v>
      </c>
      <c r="P23">
        <f t="shared" si="0"/>
        <v>69.724999999999994</v>
      </c>
      <c r="Q23">
        <f t="shared" si="1"/>
        <v>51.8</v>
      </c>
      <c r="R23">
        <f t="shared" si="2"/>
        <v>0.74291860882036576</v>
      </c>
    </row>
    <row r="24" spans="1:18">
      <c r="A24" t="s">
        <v>66</v>
      </c>
      <c r="B24" t="s">
        <v>119</v>
      </c>
      <c r="C24">
        <v>40</v>
      </c>
      <c r="D24">
        <v>20.2</v>
      </c>
      <c r="E24">
        <v>20.6</v>
      </c>
      <c r="F24">
        <v>11.8</v>
      </c>
      <c r="G24">
        <v>0.2</v>
      </c>
      <c r="H24">
        <v>3.9</v>
      </c>
      <c r="I24">
        <v>24.4</v>
      </c>
      <c r="J24">
        <v>26.3</v>
      </c>
      <c r="K24">
        <v>19.100000000000001</v>
      </c>
      <c r="L24">
        <v>16.3</v>
      </c>
      <c r="M24">
        <v>0.2</v>
      </c>
      <c r="N24">
        <v>0.2</v>
      </c>
      <c r="P24">
        <f t="shared" si="0"/>
        <v>10.074999999999999</v>
      </c>
      <c r="Q24">
        <f t="shared" si="1"/>
        <v>15.475000000000001</v>
      </c>
      <c r="R24">
        <f t="shared" si="2"/>
        <v>1.5359801488833749</v>
      </c>
    </row>
    <row r="25" spans="1:18">
      <c r="A25" t="s">
        <v>67</v>
      </c>
      <c r="B25" t="s">
        <v>122</v>
      </c>
      <c r="C25">
        <v>5.5</v>
      </c>
      <c r="D25">
        <v>5.9</v>
      </c>
      <c r="E25">
        <v>6</v>
      </c>
      <c r="F25">
        <v>6.8</v>
      </c>
      <c r="G25">
        <v>7.4</v>
      </c>
      <c r="H25">
        <v>7.7</v>
      </c>
      <c r="I25">
        <v>7.7</v>
      </c>
      <c r="J25">
        <v>10.4</v>
      </c>
      <c r="K25">
        <v>10.5</v>
      </c>
      <c r="L25">
        <v>10.6</v>
      </c>
      <c r="M25">
        <v>10.199999999999999</v>
      </c>
      <c r="N25">
        <v>10.3</v>
      </c>
      <c r="P25">
        <f t="shared" si="0"/>
        <v>7.3999999999999995</v>
      </c>
      <c r="Q25">
        <f t="shared" si="1"/>
        <v>10.425000000000001</v>
      </c>
      <c r="R25">
        <f t="shared" si="2"/>
        <v>1.408783783783784</v>
      </c>
    </row>
    <row r="26" spans="1:18">
      <c r="A26" t="s">
        <v>69</v>
      </c>
      <c r="B26" t="s">
        <v>64</v>
      </c>
      <c r="C26">
        <v>117.9</v>
      </c>
      <c r="D26">
        <v>73.5</v>
      </c>
      <c r="E26">
        <v>74.599999999999994</v>
      </c>
      <c r="F26">
        <v>72.599999999999994</v>
      </c>
      <c r="G26">
        <v>82.2</v>
      </c>
      <c r="H26">
        <v>84</v>
      </c>
      <c r="I26">
        <v>107.5</v>
      </c>
      <c r="J26">
        <v>70.3</v>
      </c>
      <c r="K26">
        <v>68.5</v>
      </c>
      <c r="L26">
        <v>68.2</v>
      </c>
      <c r="M26">
        <v>86.3</v>
      </c>
      <c r="N26">
        <v>63.6</v>
      </c>
      <c r="P26">
        <f t="shared" si="0"/>
        <v>86.575000000000003</v>
      </c>
      <c r="Q26">
        <f t="shared" si="1"/>
        <v>73.325000000000003</v>
      </c>
      <c r="R26">
        <f t="shared" si="2"/>
        <v>0.8469535085186255</v>
      </c>
    </row>
    <row r="27" spans="1:18">
      <c r="A27" t="s">
        <v>70</v>
      </c>
      <c r="B27" t="s">
        <v>123</v>
      </c>
      <c r="C27">
        <v>64.900000000000006</v>
      </c>
      <c r="D27">
        <v>42.4</v>
      </c>
      <c r="E27">
        <v>42.7</v>
      </c>
      <c r="F27">
        <v>43.2</v>
      </c>
      <c r="G27">
        <v>52.5</v>
      </c>
      <c r="H27">
        <v>44.5</v>
      </c>
      <c r="I27">
        <v>62.1</v>
      </c>
      <c r="J27">
        <v>37.4</v>
      </c>
      <c r="K27">
        <v>34.6</v>
      </c>
      <c r="L27">
        <v>36.200000000000003</v>
      </c>
      <c r="M27">
        <v>51.6</v>
      </c>
      <c r="N27">
        <v>32</v>
      </c>
      <c r="P27">
        <f t="shared" si="0"/>
        <v>50.574999999999996</v>
      </c>
      <c r="Q27">
        <f t="shared" si="1"/>
        <v>39.950000000000003</v>
      </c>
      <c r="R27">
        <f t="shared" si="2"/>
        <v>0.7899159663865547</v>
      </c>
    </row>
    <row r="28" spans="1:18">
      <c r="A28" t="s">
        <v>72</v>
      </c>
      <c r="B28" t="s">
        <v>54</v>
      </c>
      <c r="C28">
        <v>26.6</v>
      </c>
      <c r="D28">
        <v>26.6</v>
      </c>
      <c r="E28">
        <v>26.7</v>
      </c>
      <c r="F28">
        <v>26.7</v>
      </c>
      <c r="G28">
        <v>26.9</v>
      </c>
      <c r="H28">
        <v>26.9</v>
      </c>
      <c r="I28">
        <v>26.8</v>
      </c>
      <c r="J28">
        <v>26.7</v>
      </c>
      <c r="K28">
        <v>26</v>
      </c>
      <c r="L28">
        <v>25.9</v>
      </c>
      <c r="M28">
        <v>25.8</v>
      </c>
      <c r="N28">
        <v>25.8</v>
      </c>
      <c r="P28">
        <f t="shared" si="0"/>
        <v>26.824999999999999</v>
      </c>
      <c r="Q28">
        <f t="shared" si="1"/>
        <v>26.099999999999998</v>
      </c>
      <c r="R28">
        <f t="shared" si="2"/>
        <v>0.97297297297297292</v>
      </c>
    </row>
    <row r="29" spans="1:18">
      <c r="A29" t="s">
        <v>74</v>
      </c>
      <c r="B29" t="s">
        <v>124</v>
      </c>
      <c r="C29">
        <v>26.5</v>
      </c>
      <c r="D29">
        <v>4.5999999999999996</v>
      </c>
      <c r="E29">
        <v>5.2</v>
      </c>
      <c r="F29">
        <v>2.7</v>
      </c>
      <c r="G29">
        <v>2.7</v>
      </c>
      <c r="H29">
        <v>12.6</v>
      </c>
      <c r="I29">
        <v>18.600000000000001</v>
      </c>
      <c r="J29">
        <v>6.2</v>
      </c>
      <c r="K29">
        <v>7.8</v>
      </c>
      <c r="L29">
        <v>6.1</v>
      </c>
      <c r="M29">
        <v>9</v>
      </c>
      <c r="N29">
        <v>5.7</v>
      </c>
      <c r="P29">
        <f t="shared" si="0"/>
        <v>9.15</v>
      </c>
      <c r="Q29">
        <f t="shared" si="1"/>
        <v>7.2750000000000004</v>
      </c>
      <c r="R29">
        <f t="shared" si="2"/>
        <v>0.79508196721311475</v>
      </c>
    </row>
    <row r="30" spans="1:18">
      <c r="A30" t="s">
        <v>76</v>
      </c>
      <c r="B30" t="s">
        <v>125</v>
      </c>
      <c r="C30">
        <v>0.8</v>
      </c>
      <c r="D30">
        <v>1.3</v>
      </c>
      <c r="E30">
        <v>1.2</v>
      </c>
      <c r="F30">
        <v>0.6</v>
      </c>
      <c r="G30">
        <v>0.2</v>
      </c>
      <c r="H30">
        <v>-1.3</v>
      </c>
      <c r="I30">
        <v>-3.2</v>
      </c>
      <c r="J30">
        <v>-5.6</v>
      </c>
      <c r="K30">
        <v>-7.2</v>
      </c>
      <c r="L30">
        <v>-8.3000000000000007</v>
      </c>
      <c r="M30">
        <v>-8.1</v>
      </c>
      <c r="N30">
        <v>-6.5</v>
      </c>
      <c r="P30">
        <f t="shared" si="0"/>
        <v>-0.92500000000000004</v>
      </c>
      <c r="Q30">
        <f t="shared" si="1"/>
        <v>-7.3000000000000007</v>
      </c>
      <c r="R30">
        <f t="shared" si="2"/>
        <v>7.8918918918918921</v>
      </c>
    </row>
    <row r="31" spans="1:18">
      <c r="A31" t="s">
        <v>78</v>
      </c>
      <c r="B31" s="10" t="s">
        <v>71</v>
      </c>
      <c r="C31">
        <v>4217.2</v>
      </c>
      <c r="D31">
        <v>4195.3999999999996</v>
      </c>
      <c r="E31">
        <v>4242.8999999999996</v>
      </c>
      <c r="F31">
        <v>4349.1000000000004</v>
      </c>
      <c r="G31">
        <v>4423.2</v>
      </c>
      <c r="H31">
        <v>4483.1000000000004</v>
      </c>
      <c r="I31">
        <v>4526.8</v>
      </c>
      <c r="J31">
        <v>4596.6000000000004</v>
      </c>
      <c r="K31">
        <v>4699.6000000000004</v>
      </c>
      <c r="L31">
        <v>4794.2</v>
      </c>
      <c r="M31">
        <v>4833.5</v>
      </c>
      <c r="N31">
        <v>4864.3999999999996</v>
      </c>
      <c r="P31">
        <f t="shared" si="0"/>
        <v>4445.55</v>
      </c>
      <c r="Q31">
        <f t="shared" si="1"/>
        <v>4730.9750000000004</v>
      </c>
      <c r="R31">
        <f t="shared" si="2"/>
        <v>1.0642046540922945</v>
      </c>
    </row>
    <row r="32" spans="1:18">
      <c r="A32" t="s">
        <v>80</v>
      </c>
      <c r="B32" t="s">
        <v>73</v>
      </c>
      <c r="C32">
        <v>978.2</v>
      </c>
      <c r="D32">
        <v>987.2</v>
      </c>
      <c r="E32">
        <v>993</v>
      </c>
      <c r="F32">
        <v>1011.9</v>
      </c>
      <c r="G32">
        <v>1033.9000000000001</v>
      </c>
      <c r="H32">
        <v>1052.5</v>
      </c>
      <c r="I32">
        <v>1068.0999999999999</v>
      </c>
      <c r="J32">
        <v>1073.0999999999999</v>
      </c>
      <c r="K32">
        <v>1091.5999999999999</v>
      </c>
      <c r="L32">
        <v>1110.5</v>
      </c>
      <c r="M32">
        <v>1121.0999999999999</v>
      </c>
      <c r="N32">
        <v>1132.2</v>
      </c>
      <c r="P32">
        <f t="shared" si="0"/>
        <v>1041.5999999999999</v>
      </c>
      <c r="Q32">
        <f t="shared" si="1"/>
        <v>1099.0749999999998</v>
      </c>
      <c r="R32">
        <f t="shared" si="2"/>
        <v>1.0551795314900152</v>
      </c>
    </row>
    <row r="33" spans="1:18">
      <c r="A33" t="s">
        <v>81</v>
      </c>
      <c r="B33" t="s">
        <v>75</v>
      </c>
      <c r="C33">
        <v>2699.8</v>
      </c>
      <c r="D33">
        <v>2694.8</v>
      </c>
      <c r="E33">
        <v>2728.6</v>
      </c>
      <c r="F33">
        <v>2765</v>
      </c>
      <c r="G33">
        <v>2809.5</v>
      </c>
      <c r="H33">
        <v>2841.9</v>
      </c>
      <c r="I33">
        <v>2851.3</v>
      </c>
      <c r="J33">
        <v>2881.3</v>
      </c>
      <c r="K33">
        <v>2992.7</v>
      </c>
      <c r="L33">
        <v>3017.4</v>
      </c>
      <c r="M33">
        <v>3045.7</v>
      </c>
      <c r="N33">
        <v>3072.2</v>
      </c>
      <c r="P33">
        <f t="shared" si="0"/>
        <v>2816.9250000000002</v>
      </c>
      <c r="Q33">
        <f t="shared" si="1"/>
        <v>2984.2749999999996</v>
      </c>
      <c r="R33">
        <f t="shared" si="2"/>
        <v>1.059408752451698</v>
      </c>
    </row>
    <row r="34" spans="1:18">
      <c r="A34" t="s">
        <v>82</v>
      </c>
      <c r="B34" t="s">
        <v>77</v>
      </c>
      <c r="C34">
        <v>2088.4</v>
      </c>
      <c r="D34">
        <v>2100</v>
      </c>
      <c r="E34">
        <v>2116.1</v>
      </c>
      <c r="F34">
        <v>2134.1</v>
      </c>
      <c r="G34">
        <v>2180.1999999999998</v>
      </c>
      <c r="H34">
        <v>2194</v>
      </c>
      <c r="I34">
        <v>2209.4</v>
      </c>
      <c r="J34">
        <v>2233.1</v>
      </c>
      <c r="K34">
        <v>2330.4</v>
      </c>
      <c r="L34">
        <v>2353.9</v>
      </c>
      <c r="M34">
        <v>2377.3000000000002</v>
      </c>
      <c r="N34">
        <v>2403.1999999999998</v>
      </c>
      <c r="P34">
        <f t="shared" si="0"/>
        <v>2179.4249999999997</v>
      </c>
      <c r="Q34">
        <f t="shared" si="1"/>
        <v>2323.6750000000002</v>
      </c>
      <c r="R34">
        <f t="shared" si="2"/>
        <v>1.0661871823990274</v>
      </c>
    </row>
    <row r="35" spans="1:18">
      <c r="A35" t="s">
        <v>83</v>
      </c>
      <c r="B35" t="s">
        <v>79</v>
      </c>
      <c r="C35">
        <v>2066.9</v>
      </c>
      <c r="D35">
        <v>2078.3000000000002</v>
      </c>
      <c r="E35">
        <v>2094.3000000000002</v>
      </c>
      <c r="F35">
        <v>2111.9</v>
      </c>
      <c r="G35">
        <v>2158.1</v>
      </c>
      <c r="H35">
        <v>2171.5</v>
      </c>
      <c r="I35">
        <v>2186.6999999999998</v>
      </c>
      <c r="J35">
        <v>2210.5</v>
      </c>
      <c r="K35">
        <v>2307</v>
      </c>
      <c r="L35">
        <v>2330.1</v>
      </c>
      <c r="M35">
        <v>2353.1</v>
      </c>
      <c r="N35">
        <v>2378.9</v>
      </c>
      <c r="P35">
        <f t="shared" si="0"/>
        <v>2157.0500000000002</v>
      </c>
      <c r="Q35">
        <f t="shared" si="1"/>
        <v>2300.1750000000002</v>
      </c>
      <c r="R35">
        <f t="shared" si="2"/>
        <v>1.0663521939686145</v>
      </c>
    </row>
    <row r="36" spans="1:18">
      <c r="A36" t="s">
        <v>84</v>
      </c>
      <c r="B36" t="s">
        <v>126</v>
      </c>
      <c r="C36">
        <v>21.5</v>
      </c>
      <c r="D36">
        <v>21.7</v>
      </c>
      <c r="E36">
        <v>21.8</v>
      </c>
      <c r="F36">
        <v>22.1</v>
      </c>
      <c r="G36">
        <v>22.1</v>
      </c>
      <c r="H36">
        <v>22.5</v>
      </c>
      <c r="I36">
        <v>22.7</v>
      </c>
      <c r="J36">
        <v>22.7</v>
      </c>
      <c r="K36">
        <v>23.4</v>
      </c>
      <c r="L36">
        <v>23.7</v>
      </c>
      <c r="M36">
        <v>24.2</v>
      </c>
      <c r="N36">
        <v>24.2</v>
      </c>
      <c r="P36">
        <f t="shared" si="0"/>
        <v>22.35</v>
      </c>
      <c r="Q36">
        <f t="shared" si="1"/>
        <v>23.5</v>
      </c>
      <c r="R36">
        <f t="shared" si="2"/>
        <v>1.0514541387024607</v>
      </c>
    </row>
    <row r="37" spans="1:18">
      <c r="A37" t="s">
        <v>86</v>
      </c>
      <c r="B37" t="s">
        <v>127</v>
      </c>
      <c r="C37">
        <v>611.4</v>
      </c>
      <c r="D37">
        <v>594.79999999999995</v>
      </c>
      <c r="E37">
        <v>612.4</v>
      </c>
      <c r="F37">
        <v>630.9</v>
      </c>
      <c r="G37">
        <v>629.29999999999995</v>
      </c>
      <c r="H37">
        <v>647.9</v>
      </c>
      <c r="I37">
        <v>641.9</v>
      </c>
      <c r="J37">
        <v>648.20000000000005</v>
      </c>
      <c r="K37">
        <v>662.3</v>
      </c>
      <c r="L37">
        <v>663.5</v>
      </c>
      <c r="M37">
        <v>668.3</v>
      </c>
      <c r="N37">
        <v>669.1</v>
      </c>
      <c r="P37">
        <f t="shared" si="0"/>
        <v>637.5</v>
      </c>
      <c r="Q37">
        <f t="shared" si="1"/>
        <v>660.57500000000005</v>
      </c>
      <c r="R37">
        <f t="shared" si="2"/>
        <v>1.0361960784313726</v>
      </c>
    </row>
    <row r="38" spans="1:18">
      <c r="A38" t="s">
        <v>87</v>
      </c>
      <c r="B38" t="s">
        <v>128</v>
      </c>
      <c r="C38">
        <v>558.29999999999995</v>
      </c>
      <c r="D38">
        <v>545.5</v>
      </c>
      <c r="E38">
        <v>564.29999999999995</v>
      </c>
      <c r="F38">
        <v>571.20000000000005</v>
      </c>
      <c r="G38">
        <v>578.9</v>
      </c>
      <c r="H38">
        <v>582.6</v>
      </c>
      <c r="I38">
        <v>585.70000000000005</v>
      </c>
      <c r="J38">
        <v>584.6</v>
      </c>
      <c r="K38">
        <v>600.5</v>
      </c>
      <c r="L38">
        <v>614.1</v>
      </c>
      <c r="M38">
        <v>614.29999999999995</v>
      </c>
      <c r="N38">
        <v>609.20000000000005</v>
      </c>
      <c r="P38">
        <f t="shared" si="0"/>
        <v>579.59999999999991</v>
      </c>
      <c r="Q38">
        <f t="shared" si="1"/>
        <v>603.375</v>
      </c>
      <c r="R38">
        <f t="shared" si="2"/>
        <v>1.0410196687370603</v>
      </c>
    </row>
    <row r="39" spans="1:18">
      <c r="A39" t="s">
        <v>88</v>
      </c>
      <c r="B39" t="s">
        <v>129</v>
      </c>
      <c r="C39">
        <v>53</v>
      </c>
      <c r="D39">
        <v>49.3</v>
      </c>
      <c r="E39">
        <v>48.2</v>
      </c>
      <c r="F39">
        <v>59.8</v>
      </c>
      <c r="G39">
        <v>50.4</v>
      </c>
      <c r="H39">
        <v>65.400000000000006</v>
      </c>
      <c r="I39">
        <v>56.2</v>
      </c>
      <c r="J39">
        <v>63.6</v>
      </c>
      <c r="K39">
        <v>61.8</v>
      </c>
      <c r="L39">
        <v>49.4</v>
      </c>
      <c r="M39">
        <v>54.1</v>
      </c>
      <c r="N39">
        <v>59.9</v>
      </c>
      <c r="P39">
        <f t="shared" si="0"/>
        <v>57.95</v>
      </c>
      <c r="Q39">
        <f t="shared" si="1"/>
        <v>57.225000000000001</v>
      </c>
      <c r="R39">
        <f t="shared" si="2"/>
        <v>0.98748921484037966</v>
      </c>
    </row>
    <row r="40" spans="1:18">
      <c r="A40" t="s">
        <v>90</v>
      </c>
      <c r="B40" t="s">
        <v>130</v>
      </c>
      <c r="C40">
        <v>479.9</v>
      </c>
      <c r="D40">
        <v>455.2</v>
      </c>
      <c r="E40">
        <v>458.7</v>
      </c>
      <c r="F40">
        <v>509.9</v>
      </c>
      <c r="G40">
        <v>521.1</v>
      </c>
      <c r="H40">
        <v>530.6</v>
      </c>
      <c r="I40">
        <v>549.5</v>
      </c>
      <c r="J40">
        <v>561.4</v>
      </c>
      <c r="K40">
        <v>543.4</v>
      </c>
      <c r="L40">
        <v>605.1</v>
      </c>
      <c r="M40">
        <v>584.79999999999995</v>
      </c>
      <c r="N40">
        <v>579.29999999999995</v>
      </c>
      <c r="P40">
        <f t="shared" si="0"/>
        <v>527.77499999999998</v>
      </c>
      <c r="Q40">
        <f t="shared" si="1"/>
        <v>573.67499999999995</v>
      </c>
      <c r="R40">
        <f t="shared" si="2"/>
        <v>1.0869688787835725</v>
      </c>
    </row>
    <row r="41" spans="1:18">
      <c r="A41" t="s">
        <v>93</v>
      </c>
      <c r="B41" t="s">
        <v>131</v>
      </c>
      <c r="C41">
        <v>382.4</v>
      </c>
      <c r="D41">
        <v>353.9</v>
      </c>
      <c r="E41">
        <v>351.7</v>
      </c>
      <c r="F41">
        <v>398.2</v>
      </c>
      <c r="G41">
        <v>404.8</v>
      </c>
      <c r="H41">
        <v>410.7</v>
      </c>
      <c r="I41">
        <v>426.4</v>
      </c>
      <c r="J41">
        <v>437.9</v>
      </c>
      <c r="K41">
        <v>417.6</v>
      </c>
      <c r="L41">
        <v>479.8</v>
      </c>
      <c r="M41">
        <v>458.9</v>
      </c>
      <c r="N41" t="s">
        <v>42</v>
      </c>
      <c r="P41">
        <f t="shared" si="0"/>
        <v>410.02499999999998</v>
      </c>
      <c r="Q41">
        <f t="shared" si="1"/>
        <v>448.54999999999995</v>
      </c>
      <c r="R41">
        <f t="shared" si="2"/>
        <v>1.0939576855069812</v>
      </c>
    </row>
    <row r="42" spans="1:18">
      <c r="A42" t="s">
        <v>95</v>
      </c>
      <c r="B42" t="s">
        <v>85</v>
      </c>
      <c r="C42">
        <v>97.5</v>
      </c>
      <c r="D42">
        <v>101.3</v>
      </c>
      <c r="E42">
        <v>107</v>
      </c>
      <c r="F42">
        <v>111.7</v>
      </c>
      <c r="G42">
        <v>116.3</v>
      </c>
      <c r="H42">
        <v>119.9</v>
      </c>
      <c r="I42">
        <v>123.1</v>
      </c>
      <c r="J42">
        <v>123.5</v>
      </c>
      <c r="K42">
        <v>125.8</v>
      </c>
      <c r="L42">
        <v>125.3</v>
      </c>
      <c r="M42">
        <v>125.9</v>
      </c>
      <c r="N42" t="s">
        <v>42</v>
      </c>
      <c r="P42">
        <f t="shared" si="0"/>
        <v>117.75</v>
      </c>
      <c r="Q42">
        <f t="shared" si="1"/>
        <v>125.125</v>
      </c>
      <c r="R42">
        <f t="shared" si="2"/>
        <v>1.0626326963906583</v>
      </c>
    </row>
    <row r="43" spans="1:18">
      <c r="A43" t="s">
        <v>96</v>
      </c>
      <c r="B43" t="s">
        <v>132</v>
      </c>
      <c r="C43">
        <v>59.3</v>
      </c>
      <c r="D43">
        <v>58.1</v>
      </c>
      <c r="E43">
        <v>62.6</v>
      </c>
      <c r="F43">
        <v>62.3</v>
      </c>
      <c r="G43">
        <v>58.8</v>
      </c>
      <c r="H43">
        <v>58</v>
      </c>
      <c r="I43">
        <v>57.8</v>
      </c>
      <c r="J43">
        <v>80.7</v>
      </c>
      <c r="K43">
        <v>72</v>
      </c>
      <c r="L43">
        <v>61.3</v>
      </c>
      <c r="M43">
        <v>82</v>
      </c>
      <c r="N43">
        <v>80.7</v>
      </c>
      <c r="P43">
        <f t="shared" si="0"/>
        <v>59.224999999999994</v>
      </c>
      <c r="Q43">
        <f t="shared" si="1"/>
        <v>74</v>
      </c>
      <c r="R43">
        <f t="shared" si="2"/>
        <v>1.2494723512030395</v>
      </c>
    </row>
    <row r="44" spans="1:18">
      <c r="A44" t="s">
        <v>98</v>
      </c>
      <c r="B44" s="10" t="s">
        <v>133</v>
      </c>
      <c r="C44">
        <v>-685</v>
      </c>
      <c r="D44">
        <v>-699.2</v>
      </c>
      <c r="E44">
        <v>-707.1</v>
      </c>
      <c r="F44">
        <v>-807.6</v>
      </c>
      <c r="G44">
        <v>-976.3</v>
      </c>
      <c r="H44">
        <v>-1013.8</v>
      </c>
      <c r="I44">
        <v>-981.3</v>
      </c>
      <c r="J44">
        <v>-1067.5999999999999</v>
      </c>
      <c r="K44">
        <v>-1122.9000000000001</v>
      </c>
      <c r="L44">
        <v>-1188</v>
      </c>
      <c r="M44">
        <v>-1211.5</v>
      </c>
      <c r="N44" t="s">
        <v>42</v>
      </c>
      <c r="P44">
        <f t="shared" si="0"/>
        <v>-944.75</v>
      </c>
      <c r="Q44">
        <f t="shared" si="1"/>
        <v>-1147.5</v>
      </c>
      <c r="R44">
        <f t="shared" si="2"/>
        <v>1.2146070388991796</v>
      </c>
    </row>
    <row r="45" spans="1:18">
      <c r="A45" t="s">
        <v>100</v>
      </c>
      <c r="B45" t="s">
        <v>89</v>
      </c>
      <c r="C45">
        <v>-324.8</v>
      </c>
      <c r="D45">
        <v>-325.7</v>
      </c>
      <c r="E45">
        <v>-328.9</v>
      </c>
      <c r="F45">
        <v>-329.2</v>
      </c>
      <c r="G45">
        <v>-339.1</v>
      </c>
      <c r="H45">
        <v>-350.9</v>
      </c>
      <c r="I45">
        <v>-362.6</v>
      </c>
      <c r="J45">
        <v>-383.9</v>
      </c>
      <c r="K45">
        <v>-405.9</v>
      </c>
      <c r="L45">
        <v>-423.5</v>
      </c>
      <c r="M45">
        <v>-437.1</v>
      </c>
      <c r="N45">
        <v>-447.8</v>
      </c>
      <c r="P45">
        <f t="shared" si="0"/>
        <v>-345.45</v>
      </c>
      <c r="Q45">
        <f t="shared" si="1"/>
        <v>-412.6</v>
      </c>
      <c r="R45">
        <f t="shared" si="2"/>
        <v>1.1943841366333769</v>
      </c>
    </row>
    <row r="46" spans="1:18">
      <c r="A46" t="s">
        <v>101</v>
      </c>
      <c r="B46" t="s">
        <v>91</v>
      </c>
      <c r="C46">
        <v>-360.2</v>
      </c>
      <c r="D46">
        <v>-373.5</v>
      </c>
      <c r="E46">
        <v>-378.1</v>
      </c>
      <c r="F46">
        <v>-478.4</v>
      </c>
      <c r="G46">
        <v>-637.20000000000005</v>
      </c>
      <c r="H46">
        <v>-662.9</v>
      </c>
      <c r="I46">
        <v>-618.79999999999995</v>
      </c>
      <c r="J46">
        <v>-683.7</v>
      </c>
      <c r="K46">
        <v>-717</v>
      </c>
      <c r="L46">
        <v>-764.4</v>
      </c>
      <c r="M46">
        <v>-774.4</v>
      </c>
      <c r="N46" t="s">
        <v>42</v>
      </c>
      <c r="P46">
        <f t="shared" si="0"/>
        <v>-599.32500000000005</v>
      </c>
      <c r="Q46">
        <f t="shared" si="1"/>
        <v>-734.875</v>
      </c>
      <c r="R46">
        <f t="shared" si="2"/>
        <v>1.2261711091644767</v>
      </c>
    </row>
    <row r="47" spans="1:18">
      <c r="A47" t="s">
        <v>32</v>
      </c>
      <c r="B47" s="10" t="s">
        <v>92</v>
      </c>
      <c r="C47" t="s">
        <v>32</v>
      </c>
      <c r="D47" t="s">
        <v>32</v>
      </c>
      <c r="E47" t="s">
        <v>32</v>
      </c>
      <c r="F47" t="s">
        <v>32</v>
      </c>
      <c r="G47" t="s">
        <v>32</v>
      </c>
      <c r="H47" t="s">
        <v>32</v>
      </c>
      <c r="I47" t="s">
        <v>32</v>
      </c>
      <c r="J47" t="s">
        <v>32</v>
      </c>
      <c r="K47" t="s">
        <v>32</v>
      </c>
      <c r="L47" t="s">
        <v>32</v>
      </c>
      <c r="M47" t="s">
        <v>32</v>
      </c>
      <c r="N47" t="s">
        <v>32</v>
      </c>
      <c r="P47">
        <f t="shared" si="0"/>
        <v>0</v>
      </c>
      <c r="Q47">
        <f t="shared" si="1"/>
        <v>0</v>
      </c>
      <c r="R47" t="e">
        <f t="shared" si="2"/>
        <v>#DIV/0!</v>
      </c>
    </row>
    <row r="48" spans="1:18">
      <c r="A48" t="s">
        <v>103</v>
      </c>
      <c r="B48" s="10" t="s">
        <v>94</v>
      </c>
      <c r="C48">
        <v>3554.3</v>
      </c>
      <c r="D48">
        <v>3519</v>
      </c>
      <c r="E48">
        <v>3559.1</v>
      </c>
      <c r="F48">
        <v>4566</v>
      </c>
      <c r="G48">
        <v>3471</v>
      </c>
      <c r="H48">
        <v>3491.9</v>
      </c>
      <c r="I48">
        <v>3567.9</v>
      </c>
      <c r="J48">
        <v>3551.3</v>
      </c>
      <c r="K48">
        <v>3598.1</v>
      </c>
      <c r="L48">
        <v>3625.9</v>
      </c>
      <c r="M48">
        <v>3640.3</v>
      </c>
      <c r="N48" t="s">
        <v>42</v>
      </c>
      <c r="P48">
        <f t="shared" si="0"/>
        <v>3774.2</v>
      </c>
      <c r="Q48">
        <f t="shared" si="1"/>
        <v>3603.8999999999996</v>
      </c>
      <c r="R48">
        <f t="shared" si="2"/>
        <v>0.95487785490964971</v>
      </c>
    </row>
    <row r="49" spans="1:18">
      <c r="A49" t="s">
        <v>105</v>
      </c>
      <c r="B49" t="s">
        <v>41</v>
      </c>
      <c r="C49">
        <v>3532.2</v>
      </c>
      <c r="D49">
        <v>3496.2</v>
      </c>
      <c r="E49">
        <v>3535.8</v>
      </c>
      <c r="F49">
        <v>3541.5</v>
      </c>
      <c r="G49">
        <v>3446.9</v>
      </c>
      <c r="H49">
        <v>3469.3</v>
      </c>
      <c r="I49">
        <v>3545.4</v>
      </c>
      <c r="J49">
        <v>3529</v>
      </c>
      <c r="K49">
        <v>3576.7</v>
      </c>
      <c r="L49">
        <v>3606.3</v>
      </c>
      <c r="M49">
        <v>3622</v>
      </c>
      <c r="N49" t="s">
        <v>42</v>
      </c>
      <c r="P49">
        <f t="shared" si="0"/>
        <v>3500.7750000000001</v>
      </c>
      <c r="Q49">
        <f t="shared" si="1"/>
        <v>3583.5</v>
      </c>
      <c r="R49">
        <f t="shared" si="2"/>
        <v>1.0236304818218822</v>
      </c>
    </row>
    <row r="50" spans="1:18">
      <c r="A50" t="s">
        <v>107</v>
      </c>
      <c r="B50" t="s">
        <v>97</v>
      </c>
      <c r="C50">
        <v>22.1</v>
      </c>
      <c r="D50">
        <v>22.8</v>
      </c>
      <c r="E50">
        <v>23.2</v>
      </c>
      <c r="F50">
        <v>1024.5</v>
      </c>
      <c r="G50">
        <v>24.1</v>
      </c>
      <c r="H50">
        <v>22.5</v>
      </c>
      <c r="I50">
        <v>22.5</v>
      </c>
      <c r="J50">
        <v>22.3</v>
      </c>
      <c r="K50">
        <v>21.4</v>
      </c>
      <c r="L50">
        <v>19.7</v>
      </c>
      <c r="M50">
        <v>18.3</v>
      </c>
      <c r="N50">
        <v>17.399999999999999</v>
      </c>
      <c r="P50">
        <f t="shared" si="0"/>
        <v>273.39999999999998</v>
      </c>
      <c r="Q50">
        <f t="shared" si="1"/>
        <v>20.425000000000001</v>
      </c>
      <c r="R50">
        <f t="shared" si="2"/>
        <v>7.4707388441843464E-2</v>
      </c>
    </row>
    <row r="51" spans="1:18">
      <c r="A51" t="s">
        <v>109</v>
      </c>
      <c r="B51" s="10" t="s">
        <v>99</v>
      </c>
      <c r="C51">
        <v>4288.3</v>
      </c>
      <c r="D51">
        <v>4272.3999999999996</v>
      </c>
      <c r="E51">
        <v>4347.2</v>
      </c>
      <c r="F51">
        <v>4426.2</v>
      </c>
      <c r="G51">
        <v>4498.5</v>
      </c>
      <c r="H51">
        <v>4559.2</v>
      </c>
      <c r="I51">
        <v>4609</v>
      </c>
      <c r="J51">
        <v>4678.8</v>
      </c>
      <c r="K51">
        <v>4781.5</v>
      </c>
      <c r="L51">
        <v>4880.1000000000004</v>
      </c>
      <c r="M51">
        <v>4925.2</v>
      </c>
      <c r="N51">
        <v>4963.3999999999996</v>
      </c>
      <c r="P51">
        <f t="shared" si="0"/>
        <v>4523.2250000000004</v>
      </c>
      <c r="Q51">
        <f t="shared" si="1"/>
        <v>4816.3999999999996</v>
      </c>
      <c r="R51">
        <f t="shared" si="2"/>
        <v>1.0648154801054555</v>
      </c>
    </row>
    <row r="52" spans="1:18" ht="14.45" customHeight="1">
      <c r="A52" t="s">
        <v>134</v>
      </c>
      <c r="B52" t="s">
        <v>71</v>
      </c>
      <c r="C52">
        <v>4217.2</v>
      </c>
      <c r="D52">
        <v>4195.3999999999996</v>
      </c>
      <c r="E52">
        <v>4242.8999999999996</v>
      </c>
      <c r="F52">
        <v>4349.1000000000004</v>
      </c>
      <c r="G52">
        <v>4423.2</v>
      </c>
      <c r="H52">
        <v>4483.1000000000004</v>
      </c>
      <c r="I52">
        <v>4526.8</v>
      </c>
      <c r="J52">
        <v>4596.6000000000004</v>
      </c>
      <c r="K52">
        <v>4699.6000000000004</v>
      </c>
      <c r="L52">
        <v>4794.2</v>
      </c>
      <c r="M52">
        <v>4833.5</v>
      </c>
      <c r="N52">
        <v>4864.3999999999996</v>
      </c>
    </row>
    <row r="53" spans="1:18" ht="14.45" customHeight="1">
      <c r="A53" t="s">
        <v>135</v>
      </c>
      <c r="B53" t="s">
        <v>102</v>
      </c>
      <c r="C53">
        <v>270.2</v>
      </c>
      <c r="D53">
        <v>276.39999999999998</v>
      </c>
      <c r="E53">
        <v>277.2</v>
      </c>
      <c r="F53">
        <v>283.2</v>
      </c>
      <c r="G53">
        <v>284.3</v>
      </c>
      <c r="H53">
        <v>287.89999999999998</v>
      </c>
      <c r="I53">
        <v>290.60000000000002</v>
      </c>
      <c r="J53">
        <v>298.7</v>
      </c>
      <c r="K53">
        <v>303.10000000000002</v>
      </c>
      <c r="L53">
        <v>304.7</v>
      </c>
      <c r="M53">
        <v>311.2</v>
      </c>
      <c r="N53">
        <v>319.39999999999998</v>
      </c>
    </row>
    <row r="54" spans="1:18" ht="14.45" customHeight="1">
      <c r="A54" t="s">
        <v>136</v>
      </c>
      <c r="B54" t="s">
        <v>104</v>
      </c>
      <c r="C54">
        <v>76.3</v>
      </c>
      <c r="D54">
        <v>77.2</v>
      </c>
      <c r="E54">
        <v>112.1</v>
      </c>
      <c r="F54">
        <v>74</v>
      </c>
      <c r="G54">
        <v>74</v>
      </c>
      <c r="H54">
        <v>73.8</v>
      </c>
      <c r="I54">
        <v>79.599999999999994</v>
      </c>
      <c r="J54">
        <v>74.900000000000006</v>
      </c>
      <c r="K54">
        <v>77.5</v>
      </c>
      <c r="L54">
        <v>76</v>
      </c>
      <c r="M54">
        <v>77.7</v>
      </c>
      <c r="N54">
        <v>78</v>
      </c>
    </row>
    <row r="55" spans="1:18" ht="14.45" customHeight="1">
      <c r="A55" t="s">
        <v>137</v>
      </c>
      <c r="B55" t="s">
        <v>106</v>
      </c>
      <c r="C55">
        <v>-0.5</v>
      </c>
      <c r="D55">
        <v>-0.5</v>
      </c>
      <c r="E55">
        <v>-7.3</v>
      </c>
      <c r="F55">
        <v>-0.3</v>
      </c>
      <c r="G55">
        <v>-0.3</v>
      </c>
      <c r="H55">
        <v>-0.4</v>
      </c>
      <c r="I55">
        <v>-0.3</v>
      </c>
      <c r="J55">
        <v>-2.4</v>
      </c>
      <c r="K55">
        <v>-6.8</v>
      </c>
      <c r="L55">
        <v>-2.2999999999999998</v>
      </c>
      <c r="M55">
        <v>-2.2000000000000002</v>
      </c>
      <c r="N55">
        <v>-1.2</v>
      </c>
    </row>
    <row r="56" spans="1:18" ht="14.45" customHeight="1">
      <c r="A56" t="s">
        <v>138</v>
      </c>
      <c r="B56" t="s">
        <v>108</v>
      </c>
      <c r="C56">
        <v>274.89999999999998</v>
      </c>
      <c r="D56">
        <v>276.10000000000002</v>
      </c>
      <c r="E56">
        <v>277.7</v>
      </c>
      <c r="F56">
        <v>279.8</v>
      </c>
      <c r="G56">
        <v>282.7</v>
      </c>
      <c r="H56">
        <v>285.2</v>
      </c>
      <c r="I56">
        <v>287.60000000000002</v>
      </c>
      <c r="J56">
        <v>289</v>
      </c>
      <c r="K56">
        <v>291.89999999999998</v>
      </c>
      <c r="L56">
        <v>292.60000000000002</v>
      </c>
      <c r="M56">
        <v>295.10000000000002</v>
      </c>
      <c r="N56">
        <v>297.3</v>
      </c>
    </row>
    <row r="57" spans="1:18" ht="14.45" customHeight="1">
      <c r="A57" t="s">
        <v>139</v>
      </c>
      <c r="B57" s="10" t="s">
        <v>110</v>
      </c>
      <c r="C57">
        <v>-734</v>
      </c>
      <c r="D57">
        <v>-753.5</v>
      </c>
      <c r="E57">
        <v>-788.1</v>
      </c>
      <c r="F57">
        <v>139.80000000000001</v>
      </c>
      <c r="G57">
        <v>-1027.5</v>
      </c>
      <c r="H57">
        <v>-1067.3</v>
      </c>
      <c r="I57">
        <v>-1041.0999999999999</v>
      </c>
      <c r="J57">
        <v>-1127.5</v>
      </c>
      <c r="K57">
        <v>-1183.4000000000001</v>
      </c>
      <c r="L57">
        <v>-1254.0999999999999</v>
      </c>
      <c r="M57">
        <v>-1284.9000000000001</v>
      </c>
      <c r="N57" t="s">
        <v>42</v>
      </c>
    </row>
    <row r="58" spans="1:18" ht="15.75">
      <c r="A58" s="169" t="s">
        <v>111</v>
      </c>
      <c r="B58" s="165"/>
      <c r="C58" s="165"/>
      <c r="D58" s="165"/>
      <c r="E58" s="165"/>
      <c r="F58" s="165"/>
      <c r="G58" s="165"/>
      <c r="H58" s="165"/>
      <c r="I58" s="165"/>
      <c r="J58" s="165"/>
      <c r="K58" s="165"/>
      <c r="L58" s="165"/>
      <c r="M58" s="165"/>
      <c r="N58" s="165"/>
    </row>
    <row r="59" spans="1:18">
      <c r="A59" s="168" t="s">
        <v>140</v>
      </c>
      <c r="B59" s="165"/>
      <c r="C59" s="165"/>
      <c r="D59" s="165"/>
      <c r="E59" s="165"/>
      <c r="F59" s="165"/>
      <c r="G59" s="165"/>
      <c r="H59" s="165"/>
      <c r="I59" s="165"/>
      <c r="J59" s="165"/>
      <c r="K59" s="165"/>
      <c r="L59" s="165"/>
      <c r="M59" s="165"/>
      <c r="N59" s="165"/>
    </row>
    <row r="60" spans="1:18">
      <c r="A60" s="168" t="s">
        <v>141</v>
      </c>
      <c r="B60" s="165"/>
      <c r="C60" s="165"/>
      <c r="D60" s="165"/>
      <c r="E60" s="165"/>
      <c r="F60" s="165"/>
      <c r="G60" s="165"/>
      <c r="H60" s="165"/>
      <c r="I60" s="165"/>
      <c r="J60" s="165"/>
      <c r="K60" s="165"/>
      <c r="L60" s="165"/>
      <c r="M60" s="165"/>
      <c r="N60" s="165"/>
    </row>
    <row r="61" spans="1:18">
      <c r="A61" s="168" t="s">
        <v>142</v>
      </c>
      <c r="B61" s="165"/>
      <c r="C61" s="165"/>
      <c r="D61" s="165"/>
      <c r="E61" s="165"/>
      <c r="F61" s="165"/>
      <c r="G61" s="165"/>
      <c r="H61" s="165"/>
      <c r="I61" s="165"/>
      <c r="J61" s="165"/>
      <c r="K61" s="165"/>
      <c r="L61" s="165"/>
      <c r="M61" s="165"/>
      <c r="N61" s="165"/>
    </row>
    <row r="62" spans="1:18">
      <c r="A62" s="168" t="s">
        <v>143</v>
      </c>
      <c r="B62" s="165"/>
      <c r="C62" s="165"/>
      <c r="D62" s="165"/>
      <c r="E62" s="165"/>
      <c r="F62" s="165"/>
      <c r="G62" s="165"/>
      <c r="H62" s="165"/>
      <c r="I62" s="165"/>
      <c r="J62" s="165"/>
      <c r="K62" s="165"/>
      <c r="L62" s="165"/>
      <c r="M62" s="165"/>
      <c r="N62" s="165"/>
    </row>
    <row r="63" spans="1:18">
      <c r="A63" s="168" t="s">
        <v>144</v>
      </c>
      <c r="B63" s="165"/>
      <c r="C63" s="165"/>
      <c r="D63" s="165"/>
      <c r="E63" s="165"/>
      <c r="F63" s="165"/>
      <c r="G63" s="165"/>
      <c r="H63" s="165"/>
      <c r="I63" s="165"/>
      <c r="J63" s="165"/>
      <c r="K63" s="165"/>
      <c r="L63" s="165"/>
      <c r="M63" s="165"/>
      <c r="N63" s="165"/>
    </row>
    <row r="64" spans="1:18">
      <c r="A64" s="168" t="s">
        <v>145</v>
      </c>
      <c r="B64" s="165"/>
      <c r="C64" s="165"/>
      <c r="D64" s="165"/>
      <c r="E64" s="165"/>
      <c r="F64" s="165"/>
      <c r="G64" s="165"/>
      <c r="H64" s="165"/>
      <c r="I64" s="165"/>
      <c r="J64" s="165"/>
      <c r="K64" s="165"/>
      <c r="L64" s="165"/>
      <c r="M64" s="165"/>
      <c r="N64" s="165"/>
    </row>
    <row r="65" spans="1:14">
      <c r="A65" s="168" t="s">
        <v>146</v>
      </c>
      <c r="B65" s="165"/>
      <c r="C65" s="165"/>
      <c r="D65" s="165"/>
      <c r="E65" s="165"/>
      <c r="F65" s="165"/>
      <c r="G65" s="165"/>
      <c r="H65" s="165"/>
      <c r="I65" s="165"/>
      <c r="J65" s="165"/>
      <c r="K65" s="165"/>
      <c r="L65" s="165"/>
      <c r="M65" s="165"/>
      <c r="N65" s="165"/>
    </row>
    <row r="66" spans="1:14">
      <c r="A66" s="168" t="s">
        <v>147</v>
      </c>
      <c r="B66" s="165"/>
      <c r="C66" s="165"/>
      <c r="D66" s="165"/>
      <c r="E66" s="165"/>
      <c r="F66" s="165"/>
      <c r="G66" s="165"/>
      <c r="H66" s="165"/>
      <c r="I66" s="165"/>
      <c r="J66" s="165"/>
      <c r="K66" s="165"/>
      <c r="L66" s="165"/>
      <c r="M66" s="165"/>
      <c r="N66" s="165"/>
    </row>
  </sheetData>
  <mergeCells count="18">
    <mergeCell ref="A63:N63"/>
    <mergeCell ref="A64:N64"/>
    <mergeCell ref="A65:N65"/>
    <mergeCell ref="A66:N66"/>
    <mergeCell ref="A58:N58"/>
    <mergeCell ref="A59:N59"/>
    <mergeCell ref="A60:N60"/>
    <mergeCell ref="A61:N61"/>
    <mergeCell ref="A62:N62"/>
    <mergeCell ref="A1:N1"/>
    <mergeCell ref="A2:N2"/>
    <mergeCell ref="A3:N3"/>
    <mergeCell ref="A4:N4"/>
    <mergeCell ref="A6:A7"/>
    <mergeCell ref="B6:B7"/>
    <mergeCell ref="C6:F6"/>
    <mergeCell ref="G6:J6"/>
    <mergeCell ref="K6:N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5994C-B332-4B97-B48F-BCF9D9CB4488}">
  <dimension ref="A1:S212"/>
  <sheetViews>
    <sheetView workbookViewId="0">
      <selection activeCell="F19" sqref="F19:P19"/>
    </sheetView>
  </sheetViews>
  <sheetFormatPr defaultRowHeight="15"/>
  <sheetData>
    <row r="1" spans="1:19">
      <c r="A1" s="47" t="s">
        <v>227</v>
      </c>
      <c r="B1" s="12"/>
      <c r="C1" s="12"/>
      <c r="D1" s="12"/>
      <c r="E1" s="12"/>
      <c r="F1" s="12"/>
      <c r="G1" s="12"/>
      <c r="H1" s="12"/>
      <c r="I1" s="12"/>
      <c r="J1" s="12"/>
      <c r="K1" s="12"/>
      <c r="L1" s="12"/>
      <c r="M1" s="12"/>
      <c r="N1" s="12"/>
      <c r="O1" s="12"/>
      <c r="P1" s="12"/>
      <c r="Q1" s="12"/>
      <c r="R1" s="12"/>
      <c r="S1" s="12"/>
    </row>
    <row r="2" spans="1:19">
      <c r="A2" s="172" t="s">
        <v>228</v>
      </c>
      <c r="B2" s="172"/>
      <c r="C2" s="172"/>
      <c r="D2" s="172"/>
      <c r="E2" s="172"/>
      <c r="F2" s="12"/>
      <c r="G2" s="12"/>
      <c r="H2" s="12"/>
      <c r="I2" s="12"/>
      <c r="J2" s="12"/>
      <c r="K2" s="12"/>
      <c r="L2" s="12"/>
      <c r="M2" s="12"/>
      <c r="N2" s="12"/>
      <c r="O2" s="12"/>
      <c r="P2" s="12"/>
      <c r="Q2" s="12"/>
      <c r="R2" s="12"/>
      <c r="S2" s="12"/>
    </row>
    <row r="3" spans="1:19">
      <c r="A3" s="12"/>
      <c r="B3" s="12"/>
      <c r="C3" s="12"/>
      <c r="D3" s="12"/>
      <c r="E3" s="12"/>
      <c r="F3" s="12"/>
      <c r="G3" s="12"/>
      <c r="H3" s="12"/>
      <c r="I3" s="12"/>
      <c r="J3" s="12"/>
      <c r="K3" s="12"/>
      <c r="L3" s="12"/>
      <c r="M3" s="12"/>
      <c r="N3" s="12"/>
      <c r="O3" s="12"/>
      <c r="P3" s="12"/>
      <c r="Q3" s="12"/>
      <c r="R3" s="12"/>
      <c r="S3" s="12"/>
    </row>
    <row r="4" spans="1:19">
      <c r="A4" s="12"/>
      <c r="B4" s="12"/>
      <c r="C4" s="12"/>
      <c r="D4" s="12"/>
      <c r="E4" s="12"/>
      <c r="S4" s="12"/>
    </row>
    <row r="5" spans="1:19">
      <c r="A5" s="173" t="s">
        <v>229</v>
      </c>
      <c r="B5" s="174"/>
      <c r="C5" s="174"/>
      <c r="D5" s="174"/>
      <c r="E5" s="174"/>
      <c r="F5" s="174"/>
      <c r="G5" s="174"/>
      <c r="H5" s="174"/>
      <c r="I5" s="174"/>
      <c r="J5" s="174"/>
      <c r="K5" s="174"/>
      <c r="L5" s="174"/>
      <c r="M5" s="174"/>
      <c r="N5" s="174"/>
      <c r="O5" s="174"/>
      <c r="P5" s="174"/>
      <c r="Q5" s="174"/>
      <c r="R5" s="174"/>
      <c r="S5" s="174"/>
    </row>
    <row r="6" spans="1:19">
      <c r="A6" s="175" t="s">
        <v>230</v>
      </c>
      <c r="B6" s="176"/>
      <c r="C6" s="176"/>
      <c r="D6" s="176"/>
      <c r="E6" s="176"/>
      <c r="F6" s="176"/>
      <c r="G6" s="176"/>
      <c r="H6" s="176"/>
      <c r="I6" s="176"/>
      <c r="J6" s="176"/>
      <c r="K6" s="176"/>
      <c r="L6" s="176"/>
      <c r="M6" s="176"/>
      <c r="N6" s="176"/>
      <c r="O6" s="176"/>
      <c r="P6" s="176"/>
      <c r="Q6" s="176"/>
      <c r="R6" s="176"/>
      <c r="S6" s="176"/>
    </row>
    <row r="7" spans="1:19">
      <c r="A7" s="177" t="s">
        <v>152</v>
      </c>
      <c r="B7" s="177"/>
      <c r="C7" s="177"/>
      <c r="D7" s="177"/>
      <c r="E7" s="177"/>
      <c r="F7" s="177"/>
      <c r="G7" s="177"/>
      <c r="H7" s="177"/>
      <c r="I7" s="177"/>
      <c r="J7" s="177"/>
      <c r="K7" s="177"/>
      <c r="L7" s="177"/>
      <c r="M7" s="177"/>
      <c r="N7" s="177"/>
      <c r="O7" s="177"/>
      <c r="P7" s="177"/>
      <c r="Q7" s="177"/>
      <c r="R7" s="177"/>
      <c r="S7" s="177"/>
    </row>
    <row r="8" spans="1:19">
      <c r="A8" s="13"/>
      <c r="B8" s="13"/>
      <c r="C8" s="13"/>
      <c r="D8" s="13"/>
      <c r="E8" s="13"/>
      <c r="F8" s="48">
        <f>F16+F19+F34+F47</f>
        <v>2232.1960000000004</v>
      </c>
      <c r="G8" s="48">
        <f t="shared" ref="G8:Q8" si="0">G16+G19+G34+G47</f>
        <v>2353.627</v>
      </c>
      <c r="H8" s="48">
        <f t="shared" si="0"/>
        <v>2484.3450000000003</v>
      </c>
      <c r="I8" s="48">
        <f t="shared" si="0"/>
        <v>2690.2240000000002</v>
      </c>
      <c r="J8" s="48">
        <f t="shared" si="0"/>
        <v>2808.7539999999999</v>
      </c>
      <c r="K8" s="48">
        <f t="shared" si="0"/>
        <v>2916.9930000000004</v>
      </c>
      <c r="L8" s="48">
        <f t="shared" si="0"/>
        <v>3153.5819999999999</v>
      </c>
      <c r="M8" s="48">
        <f t="shared" si="0"/>
        <v>3336.8340000000007</v>
      </c>
      <c r="N8" s="48">
        <f t="shared" si="0"/>
        <v>3515.7510000000002</v>
      </c>
      <c r="O8" s="48">
        <f t="shared" si="0"/>
        <v>3802.2020000000002</v>
      </c>
      <c r="P8" s="48">
        <f t="shared" si="0"/>
        <v>3847.1979999999999</v>
      </c>
      <c r="Q8" s="48">
        <f t="shared" si="0"/>
        <v>4181.6930000000002</v>
      </c>
      <c r="R8" s="12"/>
      <c r="S8" s="13"/>
    </row>
    <row r="9" spans="1:19">
      <c r="A9" s="15"/>
      <c r="B9" s="15"/>
      <c r="C9" s="16"/>
      <c r="D9" s="16"/>
      <c r="E9" s="16"/>
      <c r="F9" s="48"/>
      <c r="G9" s="14"/>
      <c r="H9" s="14"/>
      <c r="I9" s="14"/>
      <c r="J9" s="14"/>
      <c r="K9" s="14"/>
      <c r="L9" s="14"/>
      <c r="M9" s="14"/>
      <c r="N9" s="14"/>
      <c r="O9" s="14"/>
      <c r="P9" s="14"/>
      <c r="Q9" s="17"/>
      <c r="R9" s="178" t="s">
        <v>153</v>
      </c>
      <c r="S9" s="179"/>
    </row>
    <row r="10" spans="1:19">
      <c r="A10" s="15"/>
      <c r="B10" s="15"/>
      <c r="C10" s="18"/>
      <c r="D10" s="18"/>
      <c r="E10" s="18"/>
      <c r="F10" s="19" t="s">
        <v>154</v>
      </c>
      <c r="G10" s="20"/>
      <c r="H10" s="21"/>
      <c r="I10" s="20"/>
      <c r="J10" s="21"/>
      <c r="K10" s="17"/>
      <c r="L10" s="17"/>
      <c r="M10" s="17"/>
      <c r="N10" s="17"/>
      <c r="O10" s="17"/>
      <c r="P10" s="17"/>
      <c r="Q10" s="21"/>
      <c r="R10" s="22" t="s">
        <v>231</v>
      </c>
      <c r="S10" s="22" t="s">
        <v>231</v>
      </c>
    </row>
    <row r="11" spans="1:19">
      <c r="A11" s="23"/>
      <c r="B11" s="23"/>
      <c r="C11" s="24"/>
      <c r="D11" s="24"/>
      <c r="E11" s="24"/>
      <c r="F11" s="25">
        <v>2019</v>
      </c>
      <c r="G11" s="25">
        <v>2020</v>
      </c>
      <c r="H11" s="25">
        <v>2021</v>
      </c>
      <c r="I11" s="25">
        <v>2022</v>
      </c>
      <c r="J11" s="25">
        <v>2023</v>
      </c>
      <c r="K11" s="25">
        <v>2024</v>
      </c>
      <c r="L11" s="25">
        <v>2025</v>
      </c>
      <c r="M11" s="25">
        <v>2026</v>
      </c>
      <c r="N11" s="25">
        <v>2027</v>
      </c>
      <c r="O11" s="25">
        <v>2028</v>
      </c>
      <c r="P11" s="25">
        <v>2029</v>
      </c>
      <c r="Q11" s="25">
        <v>2030</v>
      </c>
      <c r="R11" s="26">
        <v>2025</v>
      </c>
      <c r="S11" s="26">
        <v>2030</v>
      </c>
    </row>
    <row r="12" spans="1:19">
      <c r="A12" s="27" t="s">
        <v>156</v>
      </c>
      <c r="B12" s="28"/>
      <c r="C12" s="28"/>
      <c r="D12" s="28"/>
      <c r="E12" s="28"/>
      <c r="F12" s="29"/>
      <c r="G12" s="29"/>
      <c r="H12" s="29"/>
      <c r="I12" s="29"/>
      <c r="J12" s="29"/>
      <c r="K12" s="29"/>
      <c r="L12" s="29"/>
      <c r="M12" s="29"/>
      <c r="N12" s="29"/>
      <c r="O12" s="29"/>
      <c r="P12" s="29"/>
      <c r="Q12" s="29"/>
      <c r="R12" s="30"/>
      <c r="S12" s="30"/>
    </row>
    <row r="13" spans="1:19">
      <c r="A13" s="27"/>
      <c r="B13" s="28" t="s">
        <v>157</v>
      </c>
      <c r="C13" s="28"/>
      <c r="D13" s="28"/>
      <c r="E13" s="28"/>
      <c r="F13" s="152">
        <v>893.31799999999998</v>
      </c>
      <c r="G13" s="152">
        <v>948.55</v>
      </c>
      <c r="H13" s="152">
        <v>1009.058</v>
      </c>
      <c r="I13" s="152">
        <v>1075.4069999999999</v>
      </c>
      <c r="J13" s="152">
        <v>1145.011</v>
      </c>
      <c r="K13" s="152">
        <v>1217.0830000000001</v>
      </c>
      <c r="L13" s="152">
        <v>1292.077</v>
      </c>
      <c r="M13" s="152">
        <v>1368.383</v>
      </c>
      <c r="N13" s="152">
        <v>1448.482</v>
      </c>
      <c r="O13" s="152">
        <v>1536.098</v>
      </c>
      <c r="P13" s="152">
        <v>1623.1389999999999</v>
      </c>
      <c r="Q13" s="152">
        <v>1712.98</v>
      </c>
      <c r="R13" s="152">
        <v>5738.6360000000004</v>
      </c>
      <c r="S13" s="152">
        <v>13427.718000000001</v>
      </c>
    </row>
    <row r="14" spans="1:19">
      <c r="A14" s="27"/>
      <c r="B14" s="28" t="s">
        <v>158</v>
      </c>
      <c r="C14" s="28"/>
      <c r="D14" s="28"/>
      <c r="E14" s="28"/>
      <c r="F14" s="152">
        <v>145.172</v>
      </c>
      <c r="G14" s="152">
        <v>145.304</v>
      </c>
      <c r="H14" s="152">
        <v>149.06200000000001</v>
      </c>
      <c r="I14" s="152">
        <v>154.63200000000001</v>
      </c>
      <c r="J14" s="152">
        <v>161.51300000000001</v>
      </c>
      <c r="K14" s="152">
        <v>168.99600000000001</v>
      </c>
      <c r="L14" s="152">
        <v>176.084</v>
      </c>
      <c r="M14" s="152">
        <v>184.37299999999999</v>
      </c>
      <c r="N14" s="152">
        <v>193.27600000000001</v>
      </c>
      <c r="O14" s="152">
        <v>198.18700000000001</v>
      </c>
      <c r="P14" s="152">
        <v>205.19900000000001</v>
      </c>
      <c r="Q14" s="152">
        <v>212.81</v>
      </c>
      <c r="R14" s="152">
        <v>810.28700000000003</v>
      </c>
      <c r="S14" s="152">
        <v>1804.1320000000001</v>
      </c>
    </row>
    <row r="15" spans="1:19">
      <c r="A15" s="27"/>
      <c r="B15" s="27"/>
      <c r="C15" s="27"/>
      <c r="D15" s="27"/>
      <c r="E15" s="27"/>
      <c r="F15" s="153" t="s">
        <v>159</v>
      </c>
      <c r="G15" s="153" t="s">
        <v>159</v>
      </c>
      <c r="H15" s="153" t="s">
        <v>159</v>
      </c>
      <c r="I15" s="153" t="s">
        <v>159</v>
      </c>
      <c r="J15" s="153" t="s">
        <v>159</v>
      </c>
      <c r="K15" s="153" t="s">
        <v>159</v>
      </c>
      <c r="L15" s="153" t="s">
        <v>159</v>
      </c>
      <c r="M15" s="153" t="s">
        <v>159</v>
      </c>
      <c r="N15" s="153" t="s">
        <v>159</v>
      </c>
      <c r="O15" s="153" t="s">
        <v>159</v>
      </c>
      <c r="P15" s="153" t="s">
        <v>159</v>
      </c>
      <c r="Q15" s="153" t="s">
        <v>159</v>
      </c>
      <c r="R15" s="153" t="s">
        <v>159</v>
      </c>
      <c r="S15" s="153" t="s">
        <v>160</v>
      </c>
    </row>
    <row r="16" spans="1:19">
      <c r="A16" s="27"/>
      <c r="B16" s="28"/>
      <c r="C16" s="15"/>
      <c r="D16" s="27" t="s">
        <v>161</v>
      </c>
      <c r="E16" s="28"/>
      <c r="F16" s="152">
        <v>1038.49</v>
      </c>
      <c r="G16" s="152">
        <v>1093.854</v>
      </c>
      <c r="H16" s="152">
        <v>1158.1199999999999</v>
      </c>
      <c r="I16" s="152">
        <v>1230.039</v>
      </c>
      <c r="J16" s="152">
        <v>1306.5239999999999</v>
      </c>
      <c r="K16" s="152">
        <v>1386.079</v>
      </c>
      <c r="L16" s="152">
        <v>1468.1610000000001</v>
      </c>
      <c r="M16" s="152">
        <v>1552.7560000000001</v>
      </c>
      <c r="N16" s="152">
        <v>1641.758</v>
      </c>
      <c r="O16" s="152">
        <v>1734.2850000000001</v>
      </c>
      <c r="P16" s="152">
        <v>1828.338</v>
      </c>
      <c r="Q16" s="152">
        <v>1925.79</v>
      </c>
      <c r="R16" s="152">
        <v>6548.9229999999998</v>
      </c>
      <c r="S16" s="152">
        <v>15231.85</v>
      </c>
    </row>
    <row r="17" spans="1:19">
      <c r="A17" s="27"/>
      <c r="B17" s="27"/>
      <c r="C17" s="27"/>
      <c r="D17" s="27"/>
      <c r="E17" s="27"/>
      <c r="F17" s="150"/>
      <c r="G17" s="150"/>
      <c r="H17" s="150"/>
      <c r="I17" s="150"/>
      <c r="J17" s="150"/>
      <c r="K17" s="150"/>
      <c r="L17" s="150"/>
      <c r="M17" s="150"/>
      <c r="N17" s="150"/>
      <c r="O17" s="150"/>
      <c r="P17" s="150"/>
      <c r="Q17" s="150"/>
      <c r="R17" s="150"/>
      <c r="S17" s="150"/>
    </row>
    <row r="18" spans="1:19">
      <c r="A18" s="27" t="s">
        <v>162</v>
      </c>
      <c r="B18" s="28"/>
      <c r="C18" s="28"/>
      <c r="D18" s="28"/>
      <c r="E18" s="28"/>
      <c r="F18" s="151"/>
      <c r="G18" s="151"/>
      <c r="H18" s="151"/>
      <c r="I18" s="151"/>
      <c r="J18" s="151"/>
      <c r="K18" s="151"/>
      <c r="L18" s="151"/>
      <c r="M18" s="151"/>
      <c r="N18" s="151"/>
      <c r="O18" s="151"/>
      <c r="P18" s="151"/>
      <c r="Q18" s="151"/>
      <c r="R18" s="151"/>
      <c r="S18" s="151"/>
    </row>
    <row r="19" spans="1:19" ht="17.25">
      <c r="A19" s="27"/>
      <c r="B19" s="33" t="s">
        <v>163</v>
      </c>
      <c r="C19" s="33"/>
      <c r="D19" s="33"/>
      <c r="E19" s="33"/>
      <c r="F19" s="152">
        <v>775.32100000000003</v>
      </c>
      <c r="G19" s="152">
        <v>834.85699999999997</v>
      </c>
      <c r="H19" s="152">
        <v>895.64800000000002</v>
      </c>
      <c r="I19" s="152">
        <v>1004.383</v>
      </c>
      <c r="J19" s="152">
        <v>1042.5830000000001</v>
      </c>
      <c r="K19" s="152">
        <v>1073.377</v>
      </c>
      <c r="L19" s="152">
        <v>1200.6600000000001</v>
      </c>
      <c r="M19" s="152">
        <v>1286.6790000000001</v>
      </c>
      <c r="N19" s="152">
        <v>1378.8810000000001</v>
      </c>
      <c r="O19" s="152">
        <v>1542.402</v>
      </c>
      <c r="P19" s="152">
        <v>1517.9870000000001</v>
      </c>
      <c r="Q19" s="152">
        <v>1722.3810000000001</v>
      </c>
      <c r="R19" s="152">
        <v>5216.6509999999998</v>
      </c>
      <c r="S19" s="152">
        <v>12664.981</v>
      </c>
    </row>
    <row r="20" spans="1:19">
      <c r="A20" s="27"/>
      <c r="B20" s="33" t="s">
        <v>164</v>
      </c>
      <c r="C20" s="33"/>
      <c r="D20" s="33"/>
      <c r="E20" s="33"/>
      <c r="F20" s="152">
        <v>409.42099999999999</v>
      </c>
      <c r="G20" s="152">
        <v>424.62</v>
      </c>
      <c r="H20" s="152">
        <v>443.79399999999998</v>
      </c>
      <c r="I20" s="152">
        <v>466.05700000000002</v>
      </c>
      <c r="J20" s="152">
        <v>493.66</v>
      </c>
      <c r="K20" s="152">
        <v>523.11500000000001</v>
      </c>
      <c r="L20" s="152">
        <v>554.56899999999996</v>
      </c>
      <c r="M20" s="152">
        <v>586.83000000000004</v>
      </c>
      <c r="N20" s="152">
        <v>619.79100000000005</v>
      </c>
      <c r="O20" s="152">
        <v>655.01900000000001</v>
      </c>
      <c r="P20" s="152">
        <v>692.40899999999999</v>
      </c>
      <c r="Q20" s="152">
        <v>732.28300000000002</v>
      </c>
      <c r="R20" s="152">
        <v>2481.1950000000002</v>
      </c>
      <c r="S20" s="152">
        <v>5767.527</v>
      </c>
    </row>
    <row r="21" spans="1:19" ht="17.25">
      <c r="A21" s="27"/>
      <c r="B21" s="33" t="s">
        <v>232</v>
      </c>
      <c r="C21" s="15"/>
      <c r="D21" s="33"/>
      <c r="E21" s="33"/>
      <c r="F21" s="152">
        <v>55.533999999999999</v>
      </c>
      <c r="G21" s="152">
        <v>51.906999999999996</v>
      </c>
      <c r="H21" s="152">
        <v>51.570999999999998</v>
      </c>
      <c r="I21" s="152">
        <v>53.118000000000002</v>
      </c>
      <c r="J21" s="152">
        <v>55.527999999999999</v>
      </c>
      <c r="K21" s="152">
        <v>57.631999999999998</v>
      </c>
      <c r="L21" s="152">
        <v>60.957000000000001</v>
      </c>
      <c r="M21" s="152">
        <v>63.234999999999999</v>
      </c>
      <c r="N21" s="152">
        <v>64.149000000000001</v>
      </c>
      <c r="O21" s="152">
        <v>65.421999999999997</v>
      </c>
      <c r="P21" s="152">
        <v>67.817999999999998</v>
      </c>
      <c r="Q21" s="152">
        <v>70.722999999999999</v>
      </c>
      <c r="R21" s="152">
        <v>278.80599999999998</v>
      </c>
      <c r="S21" s="152">
        <v>610.15300000000002</v>
      </c>
    </row>
    <row r="22" spans="1:19">
      <c r="A22" s="27"/>
      <c r="B22" s="33" t="s">
        <v>167</v>
      </c>
      <c r="C22" s="33"/>
      <c r="D22" s="33"/>
      <c r="E22" s="33"/>
      <c r="F22" s="152">
        <v>17.689</v>
      </c>
      <c r="G22" s="152">
        <v>15.994</v>
      </c>
      <c r="H22" s="152">
        <v>14.087</v>
      </c>
      <c r="I22" s="152">
        <v>14.35</v>
      </c>
      <c r="J22" s="152">
        <v>14.91</v>
      </c>
      <c r="K22" s="152">
        <v>15.54</v>
      </c>
      <c r="L22" s="152">
        <v>16.204000000000001</v>
      </c>
      <c r="M22" s="152">
        <v>16.908000000000001</v>
      </c>
      <c r="N22" s="152">
        <v>17.635999999999999</v>
      </c>
      <c r="O22" s="152">
        <v>18.074999999999999</v>
      </c>
      <c r="P22" s="152">
        <v>18.855</v>
      </c>
      <c r="Q22" s="152">
        <v>19.707999999999998</v>
      </c>
      <c r="R22" s="152">
        <v>75.090999999999994</v>
      </c>
      <c r="S22" s="152">
        <v>166.273</v>
      </c>
    </row>
    <row r="23" spans="1:19">
      <c r="A23" s="27"/>
      <c r="B23" s="27"/>
      <c r="C23" s="27"/>
      <c r="D23" s="27"/>
      <c r="E23" s="27"/>
      <c r="F23" s="153" t="s">
        <v>159</v>
      </c>
      <c r="G23" s="153" t="s">
        <v>159</v>
      </c>
      <c r="H23" s="153" t="s">
        <v>159</v>
      </c>
      <c r="I23" s="153" t="s">
        <v>159</v>
      </c>
      <c r="J23" s="153" t="s">
        <v>159</v>
      </c>
      <c r="K23" s="153" t="s">
        <v>159</v>
      </c>
      <c r="L23" s="153" t="s">
        <v>159</v>
      </c>
      <c r="M23" s="153" t="s">
        <v>159</v>
      </c>
      <c r="N23" s="153" t="s">
        <v>159</v>
      </c>
      <c r="O23" s="153" t="s">
        <v>159</v>
      </c>
      <c r="P23" s="153" t="s">
        <v>159</v>
      </c>
      <c r="Q23" s="153" t="s">
        <v>159</v>
      </c>
      <c r="R23" s="153" t="s">
        <v>159</v>
      </c>
      <c r="S23" s="153" t="s">
        <v>160</v>
      </c>
    </row>
    <row r="24" spans="1:19" ht="17.25">
      <c r="A24" s="27"/>
      <c r="B24" s="27"/>
      <c r="C24" s="15"/>
      <c r="D24" s="27" t="s">
        <v>233</v>
      </c>
      <c r="E24" s="27"/>
      <c r="F24" s="152">
        <v>1257.9649999999999</v>
      </c>
      <c r="G24" s="152">
        <v>1327.3779999999999</v>
      </c>
      <c r="H24" s="152">
        <v>1405.1</v>
      </c>
      <c r="I24" s="152">
        <v>1537.9079999999999</v>
      </c>
      <c r="J24" s="152">
        <v>1606.681</v>
      </c>
      <c r="K24" s="152">
        <v>1669.664</v>
      </c>
      <c r="L24" s="152">
        <v>1832.39</v>
      </c>
      <c r="M24" s="152">
        <v>1953.652</v>
      </c>
      <c r="N24" s="152">
        <v>2080.4569999999999</v>
      </c>
      <c r="O24" s="152">
        <v>2280.9180000000001</v>
      </c>
      <c r="P24" s="152">
        <v>2297.069</v>
      </c>
      <c r="Q24" s="152">
        <v>2545.0949999999998</v>
      </c>
      <c r="R24" s="152">
        <v>8051.7430000000004</v>
      </c>
      <c r="S24" s="152">
        <v>19208.934000000001</v>
      </c>
    </row>
    <row r="25" spans="1:19">
      <c r="A25" s="27"/>
      <c r="B25" s="27"/>
      <c r="C25" s="27"/>
      <c r="D25" s="27"/>
      <c r="E25" s="27"/>
      <c r="F25" s="150"/>
      <c r="G25" s="150"/>
      <c r="H25" s="150"/>
      <c r="I25" s="150"/>
      <c r="J25" s="150"/>
      <c r="K25" s="150"/>
      <c r="L25" s="150"/>
      <c r="M25" s="150"/>
      <c r="N25" s="150"/>
      <c r="O25" s="150"/>
      <c r="P25" s="150"/>
      <c r="Q25" s="150"/>
      <c r="R25" s="150"/>
      <c r="S25" s="150"/>
    </row>
    <row r="26" spans="1:19">
      <c r="A26" s="27" t="s">
        <v>169</v>
      </c>
      <c r="B26" s="28"/>
      <c r="C26" s="28"/>
      <c r="D26" s="28"/>
      <c r="E26" s="28"/>
      <c r="F26" s="150"/>
      <c r="G26" s="150"/>
      <c r="H26" s="150"/>
      <c r="I26" s="150"/>
      <c r="J26" s="150"/>
      <c r="K26" s="150"/>
      <c r="L26" s="150"/>
      <c r="M26" s="150"/>
      <c r="N26" s="150"/>
      <c r="O26" s="150"/>
      <c r="P26" s="150"/>
      <c r="Q26" s="150"/>
      <c r="R26" s="150"/>
      <c r="S26" s="150"/>
    </row>
    <row r="27" spans="1:19" ht="17.25">
      <c r="A27" s="27"/>
      <c r="B27" s="27" t="s">
        <v>234</v>
      </c>
      <c r="C27" s="28"/>
      <c r="D27" s="28"/>
      <c r="E27" s="28"/>
      <c r="F27" s="152">
        <v>99.245000000000005</v>
      </c>
      <c r="G27" s="152">
        <v>95.936999999999998</v>
      </c>
      <c r="H27" s="152">
        <v>93.900999999999996</v>
      </c>
      <c r="I27" s="152">
        <v>93.218999999999994</v>
      </c>
      <c r="J27" s="152">
        <v>93.760999999999996</v>
      </c>
      <c r="K27" s="152">
        <v>94.503</v>
      </c>
      <c r="L27" s="152">
        <v>95.188000000000002</v>
      </c>
      <c r="M27" s="152">
        <v>96.209000000000003</v>
      </c>
      <c r="N27" s="152">
        <v>82.674000000000007</v>
      </c>
      <c r="O27" s="152">
        <v>82.744</v>
      </c>
      <c r="P27" s="152">
        <v>82.822999999999993</v>
      </c>
      <c r="Q27" s="152">
        <v>83.094999999999999</v>
      </c>
      <c r="R27" s="152">
        <v>470.572</v>
      </c>
      <c r="S27" s="152">
        <v>898.11699999999996</v>
      </c>
    </row>
    <row r="28" spans="1:19">
      <c r="A28" s="27"/>
      <c r="B28" s="27" t="s">
        <v>171</v>
      </c>
      <c r="C28" s="28"/>
      <c r="D28" s="28"/>
      <c r="E28" s="28"/>
      <c r="F28" s="152">
        <v>63.465000000000003</v>
      </c>
      <c r="G28" s="152">
        <v>62.613999999999997</v>
      </c>
      <c r="H28" s="152">
        <v>61.006999999999998</v>
      </c>
      <c r="I28" s="152">
        <v>61.125999999999998</v>
      </c>
      <c r="J28" s="152">
        <v>61.98</v>
      </c>
      <c r="K28" s="152">
        <v>62.779000000000003</v>
      </c>
      <c r="L28" s="152">
        <v>63.610999999999997</v>
      </c>
      <c r="M28" s="152">
        <v>64.346000000000004</v>
      </c>
      <c r="N28" s="152">
        <v>65.247</v>
      </c>
      <c r="O28" s="152">
        <v>66.587000000000003</v>
      </c>
      <c r="P28" s="152">
        <v>68.114999999999995</v>
      </c>
      <c r="Q28" s="152">
        <v>69.686000000000007</v>
      </c>
      <c r="R28" s="152">
        <v>310.50299999999999</v>
      </c>
      <c r="S28" s="152">
        <v>644.48400000000004</v>
      </c>
    </row>
    <row r="29" spans="1:19" ht="17.25">
      <c r="A29" s="27"/>
      <c r="B29" s="27" t="s">
        <v>172</v>
      </c>
      <c r="C29" s="28"/>
      <c r="D29" s="28"/>
      <c r="E29" s="28"/>
      <c r="F29" s="152">
        <v>56.072000000000003</v>
      </c>
      <c r="G29" s="152">
        <v>56.62</v>
      </c>
      <c r="H29" s="152">
        <v>57.43</v>
      </c>
      <c r="I29" s="152">
        <v>63.948999999999998</v>
      </c>
      <c r="J29" s="152">
        <v>61.09</v>
      </c>
      <c r="K29" s="152">
        <v>57.89</v>
      </c>
      <c r="L29" s="152">
        <v>64.98</v>
      </c>
      <c r="M29" s="152">
        <v>67.02</v>
      </c>
      <c r="N29" s="152">
        <v>69.19</v>
      </c>
      <c r="O29" s="152">
        <v>77.150000000000006</v>
      </c>
      <c r="P29" s="152">
        <v>67.89</v>
      </c>
      <c r="Q29" s="152">
        <v>76.19</v>
      </c>
      <c r="R29" s="152">
        <v>305.339</v>
      </c>
      <c r="S29" s="152">
        <v>662.779</v>
      </c>
    </row>
    <row r="30" spans="1:19">
      <c r="A30" s="27"/>
      <c r="B30" s="27" t="s">
        <v>173</v>
      </c>
      <c r="C30" s="28"/>
      <c r="D30" s="28"/>
      <c r="E30" s="28"/>
      <c r="F30" s="152">
        <v>28.091999999999999</v>
      </c>
      <c r="G30" s="152">
        <v>27.844000000000001</v>
      </c>
      <c r="H30" s="152">
        <v>29.82</v>
      </c>
      <c r="I30" s="152">
        <v>34.146999999999998</v>
      </c>
      <c r="J30" s="152">
        <v>42.515999999999998</v>
      </c>
      <c r="K30" s="152">
        <v>46.87</v>
      </c>
      <c r="L30" s="152">
        <v>47.74</v>
      </c>
      <c r="M30" s="152">
        <v>50.415999999999997</v>
      </c>
      <c r="N30" s="152">
        <v>52.069000000000003</v>
      </c>
      <c r="O30" s="152">
        <v>53.74</v>
      </c>
      <c r="P30" s="152">
        <v>55.805</v>
      </c>
      <c r="Q30" s="152">
        <v>57.334000000000003</v>
      </c>
      <c r="R30" s="152">
        <v>201.09299999999999</v>
      </c>
      <c r="S30" s="152">
        <v>470.45699999999999</v>
      </c>
    </row>
    <row r="31" spans="1:19" ht="17.25">
      <c r="A31" s="27"/>
      <c r="B31" s="27" t="s">
        <v>235</v>
      </c>
      <c r="C31" s="28"/>
      <c r="D31" s="28"/>
      <c r="E31" s="28"/>
      <c r="F31" s="152">
        <v>32.093000000000004</v>
      </c>
      <c r="G31" s="152">
        <v>32.524999999999999</v>
      </c>
      <c r="H31" s="152">
        <v>32.613999999999997</v>
      </c>
      <c r="I31" s="152">
        <v>32.715000000000003</v>
      </c>
      <c r="J31" s="152">
        <v>33.116999999999997</v>
      </c>
      <c r="K31" s="152">
        <v>33.42</v>
      </c>
      <c r="L31" s="152">
        <v>33.786000000000001</v>
      </c>
      <c r="M31" s="152">
        <v>34.002000000000002</v>
      </c>
      <c r="N31" s="152">
        <v>34.274000000000001</v>
      </c>
      <c r="O31" s="152">
        <v>34.473999999999997</v>
      </c>
      <c r="P31" s="152">
        <v>34.683</v>
      </c>
      <c r="Q31" s="152">
        <v>34.933</v>
      </c>
      <c r="R31" s="152">
        <v>165.65199999999999</v>
      </c>
      <c r="S31" s="152">
        <v>338.01799999999997</v>
      </c>
    </row>
    <row r="32" spans="1:19">
      <c r="A32" s="27"/>
      <c r="B32" s="27" t="s">
        <v>175</v>
      </c>
      <c r="C32" s="28"/>
      <c r="D32" s="28"/>
      <c r="E32" s="28"/>
      <c r="F32" s="152">
        <v>24.140999999999998</v>
      </c>
      <c r="G32" s="152">
        <v>24.978999999999999</v>
      </c>
      <c r="H32" s="152">
        <v>26.047999999999998</v>
      </c>
      <c r="I32" s="152">
        <v>26.82</v>
      </c>
      <c r="J32" s="152">
        <v>27.954000000000001</v>
      </c>
      <c r="K32" s="152">
        <v>29.132000000000001</v>
      </c>
      <c r="L32" s="152">
        <v>30.343</v>
      </c>
      <c r="M32" s="152">
        <v>31.588000000000001</v>
      </c>
      <c r="N32" s="152">
        <v>32.878999999999998</v>
      </c>
      <c r="O32" s="152">
        <v>34.222999999999999</v>
      </c>
      <c r="P32" s="152">
        <v>35.628</v>
      </c>
      <c r="Q32" s="152">
        <v>37.551000000000002</v>
      </c>
      <c r="R32" s="152">
        <v>140.297</v>
      </c>
      <c r="S32" s="152">
        <v>312.166</v>
      </c>
    </row>
    <row r="33" spans="1:19">
      <c r="A33" s="27"/>
      <c r="B33" s="27"/>
      <c r="C33" s="27"/>
      <c r="D33" s="27"/>
      <c r="E33" s="27"/>
      <c r="F33" s="153" t="s">
        <v>159</v>
      </c>
      <c r="G33" s="153" t="s">
        <v>159</v>
      </c>
      <c r="H33" s="153" t="s">
        <v>159</v>
      </c>
      <c r="I33" s="153" t="s">
        <v>159</v>
      </c>
      <c r="J33" s="153" t="s">
        <v>159</v>
      </c>
      <c r="K33" s="153" t="s">
        <v>159</v>
      </c>
      <c r="L33" s="153" t="s">
        <v>159</v>
      </c>
      <c r="M33" s="153" t="s">
        <v>159</v>
      </c>
      <c r="N33" s="153" t="s">
        <v>159</v>
      </c>
      <c r="O33" s="153" t="s">
        <v>159</v>
      </c>
      <c r="P33" s="153" t="s">
        <v>159</v>
      </c>
      <c r="Q33" s="153" t="s">
        <v>159</v>
      </c>
      <c r="R33" s="153" t="s">
        <v>159</v>
      </c>
      <c r="S33" s="153" t="s">
        <v>160</v>
      </c>
    </row>
    <row r="34" spans="1:19">
      <c r="A34" s="27"/>
      <c r="B34" s="27"/>
      <c r="C34" s="15"/>
      <c r="D34" s="27" t="s">
        <v>161</v>
      </c>
      <c r="E34" s="27"/>
      <c r="F34" s="152">
        <v>303.108</v>
      </c>
      <c r="G34" s="152">
        <v>300.51900000000001</v>
      </c>
      <c r="H34" s="152">
        <v>300.82</v>
      </c>
      <c r="I34" s="152">
        <v>311.976</v>
      </c>
      <c r="J34" s="152">
        <v>320.41800000000001</v>
      </c>
      <c r="K34" s="152">
        <v>324.59399999999999</v>
      </c>
      <c r="L34" s="152">
        <v>335.64800000000002</v>
      </c>
      <c r="M34" s="152">
        <v>343.58100000000002</v>
      </c>
      <c r="N34" s="152">
        <v>336.33300000000003</v>
      </c>
      <c r="O34" s="152">
        <v>348.91800000000001</v>
      </c>
      <c r="P34" s="152">
        <v>344.94400000000002</v>
      </c>
      <c r="Q34" s="152">
        <v>358.78899999999999</v>
      </c>
      <c r="R34" s="152">
        <v>1593.4559999999999</v>
      </c>
      <c r="S34" s="152">
        <v>3326.0210000000002</v>
      </c>
    </row>
    <row r="35" spans="1:19">
      <c r="A35" s="27"/>
      <c r="B35" s="27"/>
      <c r="C35" s="27"/>
      <c r="D35" s="27"/>
      <c r="E35" s="27"/>
      <c r="F35" s="151"/>
      <c r="G35" s="151"/>
      <c r="H35" s="151"/>
      <c r="I35" s="151"/>
      <c r="J35" s="151"/>
      <c r="K35" s="151"/>
      <c r="L35" s="151"/>
      <c r="M35" s="151"/>
      <c r="N35" s="151"/>
      <c r="O35" s="151"/>
      <c r="P35" s="151"/>
      <c r="Q35" s="151"/>
      <c r="R35" s="151"/>
      <c r="S35" s="151"/>
    </row>
    <row r="36" spans="1:19">
      <c r="A36" s="27" t="s">
        <v>176</v>
      </c>
      <c r="B36" s="28"/>
      <c r="C36" s="28"/>
      <c r="D36" s="28"/>
      <c r="E36" s="28"/>
      <c r="F36" s="151"/>
      <c r="G36" s="151"/>
      <c r="H36" s="151"/>
      <c r="I36" s="151"/>
      <c r="J36" s="151"/>
      <c r="K36" s="151"/>
      <c r="L36" s="151"/>
      <c r="M36" s="151"/>
      <c r="N36" s="151"/>
      <c r="O36" s="151"/>
      <c r="P36" s="151"/>
      <c r="Q36" s="151"/>
      <c r="R36" s="151"/>
      <c r="S36" s="151"/>
    </row>
    <row r="37" spans="1:19" ht="17.25">
      <c r="A37" s="27"/>
      <c r="B37" s="27" t="s">
        <v>236</v>
      </c>
      <c r="C37" s="28"/>
      <c r="D37" s="28"/>
      <c r="E37" s="28"/>
      <c r="F37" s="152">
        <v>105.94799999999999</v>
      </c>
      <c r="G37" s="152">
        <v>108.62</v>
      </c>
      <c r="H37" s="152">
        <v>113.126</v>
      </c>
      <c r="I37" s="152">
        <v>117.19</v>
      </c>
      <c r="J37" s="152">
        <v>121.235</v>
      </c>
      <c r="K37" s="152">
        <v>125.274</v>
      </c>
      <c r="L37" s="152">
        <v>129.24</v>
      </c>
      <c r="M37" s="152">
        <v>132.85400000000001</v>
      </c>
      <c r="N37" s="152">
        <v>136.745</v>
      </c>
      <c r="O37" s="152">
        <v>140.64699999999999</v>
      </c>
      <c r="P37" s="152">
        <v>144.37</v>
      </c>
      <c r="Q37" s="152">
        <v>148.13200000000001</v>
      </c>
      <c r="R37" s="152">
        <v>606.06500000000005</v>
      </c>
      <c r="S37" s="152">
        <v>1308.8130000000001</v>
      </c>
    </row>
    <row r="38" spans="1:19" ht="17.25">
      <c r="A38" s="27"/>
      <c r="B38" s="27" t="s">
        <v>178</v>
      </c>
      <c r="C38" s="28"/>
      <c r="D38" s="28"/>
      <c r="E38" s="28"/>
      <c r="F38" s="152">
        <v>60.703000000000003</v>
      </c>
      <c r="G38" s="152">
        <v>61.85</v>
      </c>
      <c r="H38" s="152">
        <v>63.95</v>
      </c>
      <c r="I38" s="152">
        <v>71.3</v>
      </c>
      <c r="J38" s="152">
        <v>68.5</v>
      </c>
      <c r="K38" s="152">
        <v>64.95</v>
      </c>
      <c r="L38" s="152">
        <v>72.150000000000006</v>
      </c>
      <c r="M38" s="152">
        <v>74</v>
      </c>
      <c r="N38" s="152">
        <v>75.900000000000006</v>
      </c>
      <c r="O38" s="152">
        <v>83.8</v>
      </c>
      <c r="P38" s="152">
        <v>73.8</v>
      </c>
      <c r="Q38" s="152">
        <v>81.8</v>
      </c>
      <c r="R38" s="152">
        <v>340.85</v>
      </c>
      <c r="S38" s="152">
        <v>730.15</v>
      </c>
    </row>
    <row r="39" spans="1:19">
      <c r="A39" s="27"/>
      <c r="B39" s="27" t="s">
        <v>91</v>
      </c>
      <c r="C39" s="28"/>
      <c r="D39" s="28"/>
      <c r="E39" s="28"/>
      <c r="F39" s="152">
        <v>3.3889999999999998</v>
      </c>
      <c r="G39" s="152">
        <v>2.7610000000000001</v>
      </c>
      <c r="H39" s="152">
        <v>3.4729999999999999</v>
      </c>
      <c r="I39" s="152">
        <v>3.6469999999999998</v>
      </c>
      <c r="J39" s="152">
        <v>4.01</v>
      </c>
      <c r="K39" s="152">
        <v>4.4139999999999997</v>
      </c>
      <c r="L39" s="152">
        <v>0.871</v>
      </c>
      <c r="M39" s="152">
        <v>9.593</v>
      </c>
      <c r="N39" s="152">
        <v>6.0270000000000001</v>
      </c>
      <c r="O39" s="152">
        <v>5.3689999999999998</v>
      </c>
      <c r="P39" s="152">
        <v>5.6319999999999997</v>
      </c>
      <c r="Q39" s="152">
        <v>6.28</v>
      </c>
      <c r="R39" s="152">
        <v>16.414999999999999</v>
      </c>
      <c r="S39" s="152">
        <v>49.316000000000003</v>
      </c>
    </row>
    <row r="40" spans="1:19">
      <c r="A40" s="27"/>
      <c r="B40" s="27"/>
      <c r="C40" s="27"/>
      <c r="D40" s="27"/>
      <c r="E40" s="27"/>
      <c r="F40" s="153" t="s">
        <v>159</v>
      </c>
      <c r="G40" s="153" t="s">
        <v>159</v>
      </c>
      <c r="H40" s="153" t="s">
        <v>159</v>
      </c>
      <c r="I40" s="153" t="s">
        <v>159</v>
      </c>
      <c r="J40" s="153" t="s">
        <v>159</v>
      </c>
      <c r="K40" s="153" t="s">
        <v>159</v>
      </c>
      <c r="L40" s="153" t="s">
        <v>159</v>
      </c>
      <c r="M40" s="153" t="s">
        <v>159</v>
      </c>
      <c r="N40" s="153" t="s">
        <v>159</v>
      </c>
      <c r="O40" s="153" t="s">
        <v>159</v>
      </c>
      <c r="P40" s="153" t="s">
        <v>159</v>
      </c>
      <c r="Q40" s="153" t="s">
        <v>159</v>
      </c>
      <c r="R40" s="153" t="s">
        <v>159</v>
      </c>
      <c r="S40" s="153" t="s">
        <v>160</v>
      </c>
    </row>
    <row r="41" spans="1:19">
      <c r="A41" s="27"/>
      <c r="B41" s="27"/>
      <c r="C41" s="15"/>
      <c r="D41" s="27" t="s">
        <v>161</v>
      </c>
      <c r="E41" s="27"/>
      <c r="F41" s="152">
        <v>170.04</v>
      </c>
      <c r="G41" s="152">
        <v>173.23099999999999</v>
      </c>
      <c r="H41" s="152">
        <v>180.54900000000001</v>
      </c>
      <c r="I41" s="152">
        <v>192.137</v>
      </c>
      <c r="J41" s="152">
        <v>193.745</v>
      </c>
      <c r="K41" s="152">
        <v>194.63800000000001</v>
      </c>
      <c r="L41" s="152">
        <v>202.261</v>
      </c>
      <c r="M41" s="152">
        <v>216.447</v>
      </c>
      <c r="N41" s="152">
        <v>218.672</v>
      </c>
      <c r="O41" s="152">
        <v>229.816</v>
      </c>
      <c r="P41" s="152">
        <v>223.80199999999999</v>
      </c>
      <c r="Q41" s="152">
        <v>236.21199999999999</v>
      </c>
      <c r="R41" s="152">
        <v>963.33</v>
      </c>
      <c r="S41" s="152">
        <v>2088.279</v>
      </c>
    </row>
    <row r="42" spans="1:19">
      <c r="A42" s="27"/>
      <c r="B42" s="27"/>
      <c r="C42" s="27"/>
      <c r="D42" s="27"/>
      <c r="E42" s="27"/>
      <c r="F42" s="151"/>
      <c r="G42" s="151"/>
      <c r="H42" s="151"/>
      <c r="I42" s="151"/>
      <c r="J42" s="151"/>
      <c r="K42" s="151"/>
      <c r="L42" s="151"/>
      <c r="M42" s="151"/>
      <c r="N42" s="151"/>
      <c r="O42" s="151"/>
      <c r="P42" s="151"/>
      <c r="Q42" s="151"/>
      <c r="R42" s="151"/>
      <c r="S42" s="151"/>
    </row>
    <row r="43" spans="1:19">
      <c r="A43" s="27" t="s">
        <v>179</v>
      </c>
      <c r="B43" s="27"/>
      <c r="C43" s="27"/>
      <c r="D43" s="27"/>
      <c r="E43" s="27"/>
      <c r="F43" s="151"/>
      <c r="G43" s="151"/>
      <c r="H43" s="151"/>
      <c r="I43" s="151"/>
      <c r="J43" s="151"/>
      <c r="K43" s="151"/>
      <c r="L43" s="151"/>
      <c r="M43" s="151"/>
      <c r="N43" s="151"/>
      <c r="O43" s="151"/>
      <c r="P43" s="151"/>
      <c r="Q43" s="151"/>
      <c r="R43" s="151"/>
      <c r="S43" s="151"/>
    </row>
    <row r="44" spans="1:19" ht="17.25">
      <c r="A44" s="27"/>
      <c r="B44" s="27" t="s">
        <v>237</v>
      </c>
      <c r="C44" s="28"/>
      <c r="D44" s="28"/>
      <c r="E44" s="28"/>
      <c r="F44" s="152">
        <v>101.09699999999999</v>
      </c>
      <c r="G44" s="152">
        <v>107.351</v>
      </c>
      <c r="H44" s="152">
        <v>112.682</v>
      </c>
      <c r="I44" s="152">
        <v>126.491</v>
      </c>
      <c r="J44" s="152">
        <v>122.48</v>
      </c>
      <c r="K44" s="152">
        <v>116.70399999999999</v>
      </c>
      <c r="L44" s="152">
        <v>131.40700000000001</v>
      </c>
      <c r="M44" s="152">
        <v>135.684</v>
      </c>
      <c r="N44" s="152">
        <v>140.01499999999999</v>
      </c>
      <c r="O44" s="152">
        <v>156.36500000000001</v>
      </c>
      <c r="P44" s="152">
        <v>137.029</v>
      </c>
      <c r="Q44" s="152">
        <v>153.6</v>
      </c>
      <c r="R44" s="152">
        <v>609.76400000000001</v>
      </c>
      <c r="S44" s="152">
        <v>1332.4570000000001</v>
      </c>
    </row>
    <row r="45" spans="1:19" ht="17.25">
      <c r="A45" s="27"/>
      <c r="B45" s="27" t="s">
        <v>181</v>
      </c>
      <c r="C45" s="27"/>
      <c r="D45" s="27"/>
      <c r="E45" s="27"/>
      <c r="F45" s="152">
        <v>14.18</v>
      </c>
      <c r="G45" s="152">
        <v>17.045999999999999</v>
      </c>
      <c r="H45" s="152">
        <v>17.074999999999999</v>
      </c>
      <c r="I45" s="152">
        <v>17.335000000000001</v>
      </c>
      <c r="J45" s="152">
        <v>16.748999999999999</v>
      </c>
      <c r="K45" s="152">
        <v>16.239000000000001</v>
      </c>
      <c r="L45" s="152">
        <v>17.706</v>
      </c>
      <c r="M45" s="152">
        <v>18.134</v>
      </c>
      <c r="N45" s="152">
        <v>18.763999999999999</v>
      </c>
      <c r="O45" s="152">
        <v>20.231999999999999</v>
      </c>
      <c r="P45" s="152">
        <v>18.899999999999999</v>
      </c>
      <c r="Q45" s="152">
        <v>21.132999999999999</v>
      </c>
      <c r="R45" s="152">
        <v>85.103999999999999</v>
      </c>
      <c r="S45" s="152">
        <v>182.267</v>
      </c>
    </row>
    <row r="46" spans="1:19">
      <c r="A46" s="27"/>
      <c r="B46" s="27"/>
      <c r="C46" s="27"/>
      <c r="D46" s="27"/>
      <c r="E46" s="27"/>
      <c r="F46" s="153" t="s">
        <v>159</v>
      </c>
      <c r="G46" s="153" t="s">
        <v>159</v>
      </c>
      <c r="H46" s="153" t="s">
        <v>159</v>
      </c>
      <c r="I46" s="153" t="s">
        <v>159</v>
      </c>
      <c r="J46" s="153" t="s">
        <v>159</v>
      </c>
      <c r="K46" s="153" t="s">
        <v>159</v>
      </c>
      <c r="L46" s="153" t="s">
        <v>159</v>
      </c>
      <c r="M46" s="153" t="s">
        <v>159</v>
      </c>
      <c r="N46" s="153" t="s">
        <v>159</v>
      </c>
      <c r="O46" s="153" t="s">
        <v>159</v>
      </c>
      <c r="P46" s="153" t="s">
        <v>159</v>
      </c>
      <c r="Q46" s="153" t="s">
        <v>159</v>
      </c>
      <c r="R46" s="153" t="s">
        <v>159</v>
      </c>
      <c r="S46" s="153" t="s">
        <v>160</v>
      </c>
    </row>
    <row r="47" spans="1:19">
      <c r="A47" s="27"/>
      <c r="B47" s="27"/>
      <c r="C47" s="15"/>
      <c r="D47" s="27" t="s">
        <v>161</v>
      </c>
      <c r="E47" s="27"/>
      <c r="F47" s="152">
        <v>115.277</v>
      </c>
      <c r="G47" s="152">
        <v>124.39700000000001</v>
      </c>
      <c r="H47" s="152">
        <v>129.75700000000001</v>
      </c>
      <c r="I47" s="152">
        <v>143.82599999999999</v>
      </c>
      <c r="J47" s="152">
        <v>139.22900000000001</v>
      </c>
      <c r="K47" s="152">
        <v>132.94300000000001</v>
      </c>
      <c r="L47" s="152">
        <v>149.113</v>
      </c>
      <c r="M47" s="152">
        <v>153.81800000000001</v>
      </c>
      <c r="N47" s="152">
        <v>158.779</v>
      </c>
      <c r="O47" s="152">
        <v>176.59700000000001</v>
      </c>
      <c r="P47" s="152">
        <v>155.929</v>
      </c>
      <c r="Q47" s="152">
        <v>174.733</v>
      </c>
      <c r="R47" s="152">
        <v>694.86800000000005</v>
      </c>
      <c r="S47" s="152">
        <v>1514.7239999999999</v>
      </c>
    </row>
    <row r="48" spans="1:19">
      <c r="A48" s="27"/>
      <c r="B48" s="27"/>
      <c r="C48" s="27"/>
      <c r="D48" s="27"/>
      <c r="E48" s="27"/>
      <c r="F48" s="151"/>
      <c r="G48" s="151"/>
      <c r="H48" s="151"/>
      <c r="I48" s="151"/>
      <c r="J48" s="151"/>
      <c r="K48" s="151"/>
      <c r="L48" s="151"/>
      <c r="M48" s="151"/>
      <c r="N48" s="151"/>
      <c r="O48" s="151"/>
      <c r="P48" s="151"/>
      <c r="Q48" s="151"/>
      <c r="R48" s="151"/>
      <c r="S48" s="151"/>
    </row>
    <row r="49" spans="1:19">
      <c r="A49" s="27" t="s">
        <v>182</v>
      </c>
      <c r="B49" s="28"/>
      <c r="C49" s="28"/>
      <c r="D49" s="28"/>
      <c r="E49" s="28"/>
      <c r="F49" s="151"/>
      <c r="G49" s="151"/>
      <c r="H49" s="151"/>
      <c r="I49" s="151"/>
      <c r="J49" s="151"/>
      <c r="K49" s="151"/>
      <c r="L49" s="151"/>
      <c r="M49" s="151"/>
      <c r="N49" s="151"/>
      <c r="O49" s="151"/>
      <c r="P49" s="151"/>
      <c r="Q49" s="151"/>
      <c r="R49" s="151"/>
      <c r="S49" s="151"/>
    </row>
    <row r="50" spans="1:19">
      <c r="A50" s="27"/>
      <c r="B50" s="27" t="s">
        <v>183</v>
      </c>
      <c r="C50" s="28"/>
      <c r="D50" s="28"/>
      <c r="E50" s="28"/>
      <c r="F50" s="152">
        <v>31.997</v>
      </c>
      <c r="G50" s="152">
        <v>27.956</v>
      </c>
      <c r="H50" s="152">
        <v>16.472999999999999</v>
      </c>
      <c r="I50" s="152">
        <v>16.818000000000001</v>
      </c>
      <c r="J50" s="152">
        <v>17.794</v>
      </c>
      <c r="K50" s="152">
        <v>17.433</v>
      </c>
      <c r="L50" s="152">
        <v>17.193999999999999</v>
      </c>
      <c r="M50" s="152">
        <v>16.966000000000001</v>
      </c>
      <c r="N50" s="152">
        <v>16.536999999999999</v>
      </c>
      <c r="O50" s="152">
        <v>16.754000000000001</v>
      </c>
      <c r="P50" s="152">
        <v>16.443999999999999</v>
      </c>
      <c r="Q50" s="152">
        <v>16.353999999999999</v>
      </c>
      <c r="R50" s="152">
        <v>85.712000000000003</v>
      </c>
      <c r="S50" s="152">
        <v>168.767</v>
      </c>
    </row>
    <row r="51" spans="1:19">
      <c r="A51" s="27"/>
      <c r="B51" s="27" t="s">
        <v>184</v>
      </c>
      <c r="C51" s="28"/>
      <c r="D51" s="28"/>
      <c r="E51" s="28"/>
      <c r="F51" s="152">
        <v>-8.0679999999999996</v>
      </c>
      <c r="G51" s="152">
        <v>-6.9809999999999999</v>
      </c>
      <c r="H51" s="152">
        <v>-6.0209999999999999</v>
      </c>
      <c r="I51" s="152">
        <v>-6.3959999999999999</v>
      </c>
      <c r="J51" s="152">
        <v>-5.7380000000000004</v>
      </c>
      <c r="K51" s="152">
        <v>-5.2629999999999999</v>
      </c>
      <c r="L51" s="152">
        <v>-5.7560000000000002</v>
      </c>
      <c r="M51" s="152">
        <v>-6.2670000000000003</v>
      </c>
      <c r="N51" s="152">
        <v>-6.73</v>
      </c>
      <c r="O51" s="152">
        <v>-7.07</v>
      </c>
      <c r="P51" s="152">
        <v>-7.4480000000000004</v>
      </c>
      <c r="Q51" s="152">
        <v>-7.85</v>
      </c>
      <c r="R51" s="152">
        <v>-29.173999999999999</v>
      </c>
      <c r="S51" s="152">
        <v>-64.539000000000001</v>
      </c>
    </row>
    <row r="52" spans="1:19">
      <c r="A52" s="27"/>
      <c r="B52" s="27" t="s">
        <v>185</v>
      </c>
      <c r="C52" s="28"/>
      <c r="D52" s="28"/>
      <c r="E52" s="28"/>
      <c r="F52" s="152">
        <v>10.457000000000001</v>
      </c>
      <c r="G52" s="152">
        <v>10.862</v>
      </c>
      <c r="H52" s="152">
        <v>11.458</v>
      </c>
      <c r="I52" s="152">
        <v>11.952</v>
      </c>
      <c r="J52" s="152">
        <v>12.593999999999999</v>
      </c>
      <c r="K52" s="152">
        <v>13.117000000000001</v>
      </c>
      <c r="L52" s="152">
        <v>13.835000000000001</v>
      </c>
      <c r="M52" s="152">
        <v>14.487</v>
      </c>
      <c r="N52" s="152">
        <v>15.260999999999999</v>
      </c>
      <c r="O52" s="152">
        <v>16.012</v>
      </c>
      <c r="P52" s="152">
        <v>16.827000000000002</v>
      </c>
      <c r="Q52" s="152">
        <v>17.629000000000001</v>
      </c>
      <c r="R52" s="152">
        <v>62.956000000000003</v>
      </c>
      <c r="S52" s="152">
        <v>143.172</v>
      </c>
    </row>
    <row r="53" spans="1:19" ht="17.25">
      <c r="A53" s="27"/>
      <c r="B53" s="34" t="s">
        <v>238</v>
      </c>
      <c r="C53" s="28"/>
      <c r="D53" s="28"/>
      <c r="E53" s="28"/>
      <c r="F53" s="152">
        <v>0</v>
      </c>
      <c r="G53" s="152">
        <v>0</v>
      </c>
      <c r="H53" s="152">
        <v>1.1000000000000001</v>
      </c>
      <c r="I53" s="152">
        <v>3.6</v>
      </c>
      <c r="J53" s="152">
        <v>3.2</v>
      </c>
      <c r="K53" s="152">
        <v>3.4</v>
      </c>
      <c r="L53" s="152">
        <v>3.7</v>
      </c>
      <c r="M53" s="152">
        <v>3.9</v>
      </c>
      <c r="N53" s="152">
        <v>4.0999999999999996</v>
      </c>
      <c r="O53" s="152">
        <v>4.3</v>
      </c>
      <c r="P53" s="152">
        <v>4.3</v>
      </c>
      <c r="Q53" s="152">
        <v>4.7</v>
      </c>
      <c r="R53" s="152">
        <v>15</v>
      </c>
      <c r="S53" s="152">
        <v>36.299999999999997</v>
      </c>
    </row>
    <row r="54" spans="1:19">
      <c r="A54" s="27"/>
      <c r="B54" s="27" t="s">
        <v>187</v>
      </c>
      <c r="C54" s="28"/>
      <c r="D54" s="28"/>
      <c r="E54" s="28"/>
      <c r="F54" s="152">
        <v>33.156999999999996</v>
      </c>
      <c r="G54" s="152">
        <v>1.976</v>
      </c>
      <c r="H54" s="152">
        <v>3.512</v>
      </c>
      <c r="I54" s="152">
        <v>4.5960000000000001</v>
      </c>
      <c r="J54" s="152">
        <v>5.24</v>
      </c>
      <c r="K54" s="152">
        <v>5.3659999999999997</v>
      </c>
      <c r="L54" s="152">
        <v>5.3250000000000002</v>
      </c>
      <c r="M54" s="152">
        <v>5.3940000000000001</v>
      </c>
      <c r="N54" s="152">
        <v>5.3170000000000002</v>
      </c>
      <c r="O54" s="152">
        <v>5.0880000000000001</v>
      </c>
      <c r="P54" s="152">
        <v>4.8159999999999998</v>
      </c>
      <c r="Q54" s="152">
        <v>4.7889999999999997</v>
      </c>
      <c r="R54" s="152">
        <v>24.039000000000001</v>
      </c>
      <c r="S54" s="152">
        <v>49.442999999999998</v>
      </c>
    </row>
    <row r="55" spans="1:19">
      <c r="A55" s="27"/>
      <c r="B55" s="27" t="s">
        <v>91</v>
      </c>
      <c r="C55" s="28"/>
      <c r="D55" s="28"/>
      <c r="E55" s="28"/>
      <c r="F55" s="152">
        <v>57.499000000000002</v>
      </c>
      <c r="G55" s="152">
        <v>80.311000000000007</v>
      </c>
      <c r="H55" s="152">
        <v>72.564999999999998</v>
      </c>
      <c r="I55" s="152">
        <v>72.165000000000006</v>
      </c>
      <c r="J55" s="152">
        <v>69.138000000000005</v>
      </c>
      <c r="K55" s="152">
        <v>68.908000000000001</v>
      </c>
      <c r="L55" s="152">
        <v>70.632000000000005</v>
      </c>
      <c r="M55" s="152">
        <v>70.254000000000005</v>
      </c>
      <c r="N55" s="152">
        <v>69.775999999999996</v>
      </c>
      <c r="O55" s="152">
        <v>70.42</v>
      </c>
      <c r="P55" s="152">
        <v>70.906999999999996</v>
      </c>
      <c r="Q55" s="152">
        <v>71.47</v>
      </c>
      <c r="R55" s="152">
        <v>353.40800000000002</v>
      </c>
      <c r="S55" s="152">
        <v>706.23500000000001</v>
      </c>
    </row>
    <row r="56" spans="1:19">
      <c r="A56" s="27"/>
      <c r="B56" s="27"/>
      <c r="C56" s="27"/>
      <c r="D56" s="27"/>
      <c r="E56" s="27"/>
      <c r="F56" s="153" t="s">
        <v>159</v>
      </c>
      <c r="G56" s="153" t="s">
        <v>159</v>
      </c>
      <c r="H56" s="153" t="s">
        <v>159</v>
      </c>
      <c r="I56" s="153" t="s">
        <v>159</v>
      </c>
      <c r="J56" s="153" t="s">
        <v>159</v>
      </c>
      <c r="K56" s="153" t="s">
        <v>159</v>
      </c>
      <c r="L56" s="153" t="s">
        <v>159</v>
      </c>
      <c r="M56" s="153" t="s">
        <v>159</v>
      </c>
      <c r="N56" s="153" t="s">
        <v>159</v>
      </c>
      <c r="O56" s="153" t="s">
        <v>159</v>
      </c>
      <c r="P56" s="153" t="s">
        <v>159</v>
      </c>
      <c r="Q56" s="153" t="s">
        <v>159</v>
      </c>
      <c r="R56" s="153" t="s">
        <v>159</v>
      </c>
      <c r="S56" s="153" t="s">
        <v>160</v>
      </c>
    </row>
    <row r="57" spans="1:19">
      <c r="A57" s="27"/>
      <c r="B57" s="27"/>
      <c r="C57" s="15"/>
      <c r="D57" s="27" t="s">
        <v>161</v>
      </c>
      <c r="E57" s="27"/>
      <c r="F57" s="152">
        <v>125.042</v>
      </c>
      <c r="G57" s="152">
        <v>114.124</v>
      </c>
      <c r="H57" s="152">
        <v>99.087000000000003</v>
      </c>
      <c r="I57" s="152">
        <v>102.735</v>
      </c>
      <c r="J57" s="152">
        <v>102.22799999999999</v>
      </c>
      <c r="K57" s="152">
        <v>102.961</v>
      </c>
      <c r="L57" s="152">
        <v>104.93</v>
      </c>
      <c r="M57" s="152">
        <v>104.73399999999999</v>
      </c>
      <c r="N57" s="152">
        <v>104.261</v>
      </c>
      <c r="O57" s="152">
        <v>105.504</v>
      </c>
      <c r="P57" s="152">
        <v>105.846</v>
      </c>
      <c r="Q57" s="152">
        <v>107.092</v>
      </c>
      <c r="R57" s="152">
        <v>511.94099999999997</v>
      </c>
      <c r="S57" s="152">
        <v>1039.3779999999999</v>
      </c>
    </row>
    <row r="58" spans="1:19">
      <c r="A58" s="27"/>
      <c r="B58" s="27"/>
      <c r="C58" s="15"/>
      <c r="D58" s="27"/>
      <c r="E58" s="27"/>
      <c r="F58" s="152"/>
      <c r="G58" s="152"/>
      <c r="H58" s="152"/>
      <c r="I58" s="152"/>
      <c r="J58" s="152"/>
      <c r="K58" s="152"/>
      <c r="L58" s="152"/>
      <c r="M58" s="152"/>
      <c r="N58" s="152"/>
      <c r="O58" s="152"/>
      <c r="P58" s="152"/>
      <c r="Q58" s="152"/>
      <c r="R58" s="152"/>
      <c r="S58" s="152"/>
    </row>
    <row r="59" spans="1:19">
      <c r="A59" s="27" t="s">
        <v>188</v>
      </c>
      <c r="B59" s="27"/>
      <c r="C59" s="15"/>
      <c r="D59" s="27"/>
      <c r="E59" s="27"/>
      <c r="F59" s="152"/>
      <c r="G59" s="152"/>
      <c r="H59" s="152"/>
      <c r="I59" s="152"/>
      <c r="J59" s="152"/>
      <c r="K59" s="152"/>
      <c r="L59" s="152"/>
      <c r="M59" s="152"/>
      <c r="N59" s="152"/>
      <c r="O59" s="152"/>
      <c r="P59" s="152"/>
      <c r="Q59" s="152"/>
      <c r="R59" s="152"/>
      <c r="S59" s="152"/>
    </row>
    <row r="60" spans="1:19" ht="17.25">
      <c r="A60" s="27" t="s">
        <v>239</v>
      </c>
      <c r="B60" s="27"/>
      <c r="C60" s="15"/>
      <c r="D60" s="27"/>
      <c r="E60" s="27"/>
      <c r="F60" s="152">
        <v>3009.922</v>
      </c>
      <c r="G60" s="152">
        <v>3133.5030000000002</v>
      </c>
      <c r="H60" s="152">
        <v>3273.433</v>
      </c>
      <c r="I60" s="152">
        <v>3518.6210000000001</v>
      </c>
      <c r="J60" s="152">
        <v>3668.8249999999998</v>
      </c>
      <c r="K60" s="152">
        <v>3810.8789999999999</v>
      </c>
      <c r="L60" s="152">
        <v>4092.5030000000002</v>
      </c>
      <c r="M60" s="152">
        <v>4324.9880000000003</v>
      </c>
      <c r="N60" s="152">
        <v>4540.26</v>
      </c>
      <c r="O60" s="152">
        <v>4876.0379999999996</v>
      </c>
      <c r="P60" s="152">
        <v>4955.9279999999999</v>
      </c>
      <c r="Q60" s="152">
        <v>5347.7110000000002</v>
      </c>
      <c r="R60" s="152">
        <v>18364.260999999999</v>
      </c>
      <c r="S60" s="152">
        <v>42409.186000000002</v>
      </c>
    </row>
    <row r="61" spans="1:19">
      <c r="A61" s="27"/>
      <c r="B61" s="27"/>
      <c r="C61" s="27"/>
      <c r="D61" s="27"/>
      <c r="E61" s="27"/>
      <c r="F61" s="150"/>
      <c r="G61" s="150"/>
      <c r="H61" s="150"/>
      <c r="I61" s="150"/>
      <c r="J61" s="150"/>
      <c r="K61" s="150"/>
      <c r="L61" s="150"/>
      <c r="M61" s="150"/>
      <c r="N61" s="150"/>
      <c r="O61" s="150"/>
      <c r="P61" s="150"/>
      <c r="Q61" s="150"/>
      <c r="R61" s="151"/>
      <c r="S61" s="151"/>
    </row>
    <row r="62" spans="1:19">
      <c r="A62" s="27" t="s">
        <v>190</v>
      </c>
      <c r="B62" s="28"/>
      <c r="C62" s="28"/>
      <c r="D62" s="28"/>
      <c r="E62" s="28"/>
      <c r="F62" s="150"/>
      <c r="G62" s="150"/>
      <c r="H62" s="150"/>
      <c r="I62" s="150"/>
      <c r="J62" s="150"/>
      <c r="K62" s="150"/>
      <c r="L62" s="150"/>
      <c r="M62" s="150"/>
      <c r="N62" s="150"/>
      <c r="O62" s="150"/>
      <c r="P62" s="150"/>
      <c r="Q62" s="150"/>
      <c r="R62" s="151"/>
      <c r="S62" s="151"/>
    </row>
    <row r="63" spans="1:19" ht="17.25">
      <c r="A63" s="27"/>
      <c r="B63" s="28" t="s">
        <v>240</v>
      </c>
      <c r="C63" s="28"/>
      <c r="D63" s="28"/>
      <c r="E63" s="28"/>
      <c r="F63" s="152">
        <v>-131.49199999999999</v>
      </c>
      <c r="G63" s="152">
        <v>-140.30699999999999</v>
      </c>
      <c r="H63" s="152">
        <v>-155.029</v>
      </c>
      <c r="I63" s="152">
        <v>-168.018</v>
      </c>
      <c r="J63" s="152">
        <v>-181.065</v>
      </c>
      <c r="K63" s="152">
        <v>-195.51499999999999</v>
      </c>
      <c r="L63" s="152">
        <v>-210.67099999999999</v>
      </c>
      <c r="M63" s="152">
        <v>-226.512</v>
      </c>
      <c r="N63" s="152">
        <v>-244.56899999999999</v>
      </c>
      <c r="O63" s="152">
        <v>-263.87099999999998</v>
      </c>
      <c r="P63" s="152">
        <v>-285.76400000000001</v>
      </c>
      <c r="Q63" s="152">
        <v>-308.48399999999998</v>
      </c>
      <c r="R63" s="152">
        <v>-910.298</v>
      </c>
      <c r="S63" s="152">
        <v>-2239.498</v>
      </c>
    </row>
    <row r="64" spans="1:19">
      <c r="A64" s="27"/>
      <c r="B64" s="28" t="s">
        <v>192</v>
      </c>
      <c r="C64" s="28"/>
      <c r="D64" s="28"/>
      <c r="E64" s="28"/>
      <c r="F64" s="150"/>
      <c r="G64" s="150"/>
      <c r="H64" s="150"/>
      <c r="I64" s="150"/>
      <c r="J64" s="150"/>
      <c r="K64" s="150"/>
      <c r="L64" s="150"/>
      <c r="M64" s="150"/>
      <c r="N64" s="150"/>
      <c r="O64" s="150"/>
      <c r="P64" s="150"/>
      <c r="Q64" s="150"/>
      <c r="R64" s="150"/>
      <c r="S64" s="150"/>
    </row>
    <row r="65" spans="1:19">
      <c r="A65" s="27"/>
      <c r="B65" s="28" t="s">
        <v>193</v>
      </c>
      <c r="C65" s="15"/>
      <c r="D65" s="28"/>
      <c r="E65" s="28"/>
      <c r="F65" s="150"/>
      <c r="G65" s="150"/>
      <c r="H65" s="150"/>
      <c r="I65" s="150"/>
      <c r="J65" s="150"/>
      <c r="K65" s="150"/>
      <c r="L65" s="150"/>
      <c r="M65" s="150"/>
      <c r="N65" s="150"/>
      <c r="O65" s="150"/>
      <c r="P65" s="150"/>
      <c r="Q65" s="150"/>
      <c r="R65" s="150"/>
      <c r="S65" s="150"/>
    </row>
    <row r="66" spans="1:19">
      <c r="A66" s="27"/>
      <c r="B66" s="28"/>
      <c r="C66" s="33" t="s">
        <v>195</v>
      </c>
      <c r="D66" s="33"/>
      <c r="E66" s="33"/>
      <c r="F66" s="152">
        <v>-36.44</v>
      </c>
      <c r="G66" s="152">
        <v>-38.671999999999997</v>
      </c>
      <c r="H66" s="152">
        <v>-40.018999999999998</v>
      </c>
      <c r="I66" s="152">
        <v>-41.491</v>
      </c>
      <c r="J66" s="152">
        <v>-43.08</v>
      </c>
      <c r="K66" s="152">
        <v>-44.695</v>
      </c>
      <c r="L66" s="152">
        <v>-46.322000000000003</v>
      </c>
      <c r="M66" s="152">
        <v>-47.945999999999998</v>
      </c>
      <c r="N66" s="152">
        <v>-49.551000000000002</v>
      </c>
      <c r="O66" s="152">
        <v>-51.143999999999998</v>
      </c>
      <c r="P66" s="152">
        <v>-52.756999999999998</v>
      </c>
      <c r="Q66" s="152">
        <v>-54.406999999999996</v>
      </c>
      <c r="R66" s="152">
        <v>-215.607</v>
      </c>
      <c r="S66" s="152">
        <v>-471.41199999999998</v>
      </c>
    </row>
    <row r="67" spans="1:19">
      <c r="A67" s="27"/>
      <c r="B67" s="28"/>
      <c r="C67" s="33" t="s">
        <v>194</v>
      </c>
      <c r="D67" s="33"/>
      <c r="E67" s="33"/>
      <c r="F67" s="152">
        <v>-20.640999999999998</v>
      </c>
      <c r="G67" s="152">
        <v>-21.882999999999999</v>
      </c>
      <c r="H67" s="152">
        <v>-25.274999999999999</v>
      </c>
      <c r="I67" s="152">
        <v>-25.818999999999999</v>
      </c>
      <c r="J67" s="152">
        <v>-26.454999999999998</v>
      </c>
      <c r="K67" s="152">
        <v>-27.117000000000001</v>
      </c>
      <c r="L67" s="152">
        <v>-27.76</v>
      </c>
      <c r="M67" s="152">
        <v>-28.393000000000001</v>
      </c>
      <c r="N67" s="152">
        <v>-29.001000000000001</v>
      </c>
      <c r="O67" s="152">
        <v>-29.594999999999999</v>
      </c>
      <c r="P67" s="152">
        <v>-30.204999999999998</v>
      </c>
      <c r="Q67" s="152">
        <v>-30.838999999999999</v>
      </c>
      <c r="R67" s="152">
        <v>-132.42599999999999</v>
      </c>
      <c r="S67" s="152">
        <v>-280.459</v>
      </c>
    </row>
    <row r="68" spans="1:19">
      <c r="A68" s="27"/>
      <c r="B68" s="28"/>
      <c r="C68" s="33" t="s">
        <v>156</v>
      </c>
      <c r="D68" s="33"/>
      <c r="E68" s="33"/>
      <c r="F68" s="152">
        <v>-18.055</v>
      </c>
      <c r="G68" s="152">
        <v>-18.367000000000001</v>
      </c>
      <c r="H68" s="152">
        <v>-19.010999999999999</v>
      </c>
      <c r="I68" s="152">
        <v>-19.681999999999999</v>
      </c>
      <c r="J68" s="152">
        <v>-20.364999999999998</v>
      </c>
      <c r="K68" s="152">
        <v>-21.050999999999998</v>
      </c>
      <c r="L68" s="152">
        <v>-21.736999999999998</v>
      </c>
      <c r="M68" s="152">
        <v>-22.427</v>
      </c>
      <c r="N68" s="152">
        <v>-23.125</v>
      </c>
      <c r="O68" s="152">
        <v>-23.84</v>
      </c>
      <c r="P68" s="152">
        <v>-24.574999999999999</v>
      </c>
      <c r="Q68" s="152">
        <v>-25.33</v>
      </c>
      <c r="R68" s="152">
        <v>-101.846</v>
      </c>
      <c r="S68" s="152">
        <v>-221.143</v>
      </c>
    </row>
    <row r="69" spans="1:19">
      <c r="A69" s="27"/>
      <c r="B69" s="28"/>
      <c r="C69" s="27"/>
      <c r="D69" s="27"/>
      <c r="E69" s="27"/>
      <c r="F69" s="153" t="s">
        <v>159</v>
      </c>
      <c r="G69" s="153" t="s">
        <v>159</v>
      </c>
      <c r="H69" s="153" t="s">
        <v>159</v>
      </c>
      <c r="I69" s="153" t="s">
        <v>159</v>
      </c>
      <c r="J69" s="153" t="s">
        <v>159</v>
      </c>
      <c r="K69" s="153" t="s">
        <v>159</v>
      </c>
      <c r="L69" s="153" t="s">
        <v>159</v>
      </c>
      <c r="M69" s="153" t="s">
        <v>159</v>
      </c>
      <c r="N69" s="153" t="s">
        <v>159</v>
      </c>
      <c r="O69" s="153" t="s">
        <v>159</v>
      </c>
      <c r="P69" s="153" t="s">
        <v>159</v>
      </c>
      <c r="Q69" s="153" t="s">
        <v>159</v>
      </c>
      <c r="R69" s="153" t="s">
        <v>159</v>
      </c>
      <c r="S69" s="153" t="s">
        <v>160</v>
      </c>
    </row>
    <row r="70" spans="1:19">
      <c r="A70" s="27"/>
      <c r="B70" s="28"/>
      <c r="C70" s="27"/>
      <c r="D70" s="170" t="s">
        <v>161</v>
      </c>
      <c r="E70" s="171"/>
      <c r="F70" s="152">
        <v>-75.135999999999996</v>
      </c>
      <c r="G70" s="152">
        <v>-78.921999999999997</v>
      </c>
      <c r="H70" s="152">
        <v>-84.305000000000007</v>
      </c>
      <c r="I70" s="152">
        <v>-86.992000000000004</v>
      </c>
      <c r="J70" s="152">
        <v>-89.9</v>
      </c>
      <c r="K70" s="152">
        <v>-92.863</v>
      </c>
      <c r="L70" s="152">
        <v>-95.819000000000003</v>
      </c>
      <c r="M70" s="152">
        <v>-98.766000000000005</v>
      </c>
      <c r="N70" s="152">
        <v>-101.67700000000001</v>
      </c>
      <c r="O70" s="152">
        <v>-104.57899999999999</v>
      </c>
      <c r="P70" s="152">
        <v>-107.53700000000001</v>
      </c>
      <c r="Q70" s="152">
        <v>-110.57599999999999</v>
      </c>
      <c r="R70" s="152">
        <v>-449.87900000000002</v>
      </c>
      <c r="S70" s="152">
        <v>-973.01400000000001</v>
      </c>
    </row>
    <row r="71" spans="1:19">
      <c r="A71" s="35"/>
      <c r="B71" s="34"/>
      <c r="C71" s="35"/>
      <c r="D71" s="35"/>
      <c r="E71" s="35"/>
      <c r="F71" s="154"/>
      <c r="G71" s="154"/>
      <c r="H71" s="154"/>
      <c r="I71" s="154"/>
      <c r="J71" s="154"/>
      <c r="K71" s="154"/>
      <c r="L71" s="154"/>
      <c r="M71" s="154"/>
      <c r="N71" s="154"/>
      <c r="O71" s="154"/>
      <c r="P71" s="154"/>
      <c r="Q71" s="154"/>
      <c r="R71" s="154"/>
      <c r="S71" s="154"/>
    </row>
    <row r="72" spans="1:19" ht="17.25">
      <c r="A72" s="35"/>
      <c r="B72" s="34" t="s">
        <v>196</v>
      </c>
      <c r="C72" s="34"/>
      <c r="D72" s="34"/>
      <c r="E72" s="34"/>
      <c r="F72" s="152">
        <v>-14.255000000000001</v>
      </c>
      <c r="G72" s="152">
        <v>-12.773999999999999</v>
      </c>
      <c r="H72" s="152">
        <v>-12.093</v>
      </c>
      <c r="I72" s="152">
        <v>-13.266999999999999</v>
      </c>
      <c r="J72" s="152">
        <v>-11.926</v>
      </c>
      <c r="K72" s="152">
        <v>-12.395</v>
      </c>
      <c r="L72" s="152">
        <v>-12.497</v>
      </c>
      <c r="M72" s="152">
        <v>-12.356</v>
      </c>
      <c r="N72" s="152">
        <v>-12.57</v>
      </c>
      <c r="O72" s="152">
        <v>-12.422000000000001</v>
      </c>
      <c r="P72" s="152">
        <v>-13.151999999999999</v>
      </c>
      <c r="Q72" s="152">
        <v>-13.917</v>
      </c>
      <c r="R72" s="152">
        <v>-62.177999999999997</v>
      </c>
      <c r="S72" s="152">
        <v>-126.595</v>
      </c>
    </row>
    <row r="73" spans="1:19">
      <c r="A73" s="35"/>
      <c r="B73" s="37" t="s">
        <v>185</v>
      </c>
      <c r="C73" s="35"/>
      <c r="D73" s="35"/>
      <c r="E73" s="35"/>
      <c r="F73" s="152">
        <v>-7.7629999999999999</v>
      </c>
      <c r="G73" s="152">
        <v>-8.0500000000000007</v>
      </c>
      <c r="H73" s="152">
        <v>-8.6470000000000002</v>
      </c>
      <c r="I73" s="152">
        <v>-9.0790000000000006</v>
      </c>
      <c r="J73" s="152">
        <v>-9.5329999999999995</v>
      </c>
      <c r="K73" s="152">
        <v>-10.01</v>
      </c>
      <c r="L73" s="152">
        <v>-10.51</v>
      </c>
      <c r="M73" s="152">
        <v>-11.035</v>
      </c>
      <c r="N73" s="152">
        <v>-11.587</v>
      </c>
      <c r="O73" s="152">
        <v>-12.167</v>
      </c>
      <c r="P73" s="152">
        <v>-12.775</v>
      </c>
      <c r="Q73" s="152">
        <v>-13.414</v>
      </c>
      <c r="R73" s="152">
        <v>-47.779000000000003</v>
      </c>
      <c r="S73" s="152">
        <v>-108.75700000000001</v>
      </c>
    </row>
    <row r="74" spans="1:19" ht="17.25">
      <c r="A74" s="35"/>
      <c r="B74" s="34" t="s">
        <v>238</v>
      </c>
      <c r="C74" s="37"/>
      <c r="D74" s="37"/>
      <c r="E74" s="37"/>
      <c r="F74" s="152">
        <v>-19.181999999999999</v>
      </c>
      <c r="G74" s="152">
        <v>-4.2</v>
      </c>
      <c r="H74" s="152">
        <v>0</v>
      </c>
      <c r="I74" s="152">
        <v>0</v>
      </c>
      <c r="J74" s="152">
        <v>0</v>
      </c>
      <c r="K74" s="152">
        <v>0</v>
      </c>
      <c r="L74" s="152">
        <v>0</v>
      </c>
      <c r="M74" s="152">
        <v>0</v>
      </c>
      <c r="N74" s="152">
        <v>0</v>
      </c>
      <c r="O74" s="152">
        <v>0</v>
      </c>
      <c r="P74" s="152">
        <v>0</v>
      </c>
      <c r="Q74" s="152">
        <v>0</v>
      </c>
      <c r="R74" s="152">
        <v>0</v>
      </c>
      <c r="S74" s="152">
        <v>0</v>
      </c>
    </row>
    <row r="75" spans="1:19">
      <c r="A75" s="35"/>
      <c r="B75" s="34" t="s">
        <v>91</v>
      </c>
      <c r="C75" s="34"/>
      <c r="D75" s="34"/>
      <c r="E75" s="34"/>
      <c r="F75" s="152">
        <v>-27.558</v>
      </c>
      <c r="G75" s="152">
        <v>-29.986000000000001</v>
      </c>
      <c r="H75" s="152">
        <v>-34.831000000000003</v>
      </c>
      <c r="I75" s="152">
        <v>-39.853000000000002</v>
      </c>
      <c r="J75" s="152">
        <v>-39.804000000000002</v>
      </c>
      <c r="K75" s="152">
        <v>-30.863</v>
      </c>
      <c r="L75" s="152">
        <v>-40.161999999999999</v>
      </c>
      <c r="M75" s="152">
        <v>-31.062000000000001</v>
      </c>
      <c r="N75" s="152">
        <v>-30.533999999999999</v>
      </c>
      <c r="O75" s="152">
        <v>-27.481000000000002</v>
      </c>
      <c r="P75" s="152">
        <v>-28.901</v>
      </c>
      <c r="Q75" s="152">
        <v>-22.968</v>
      </c>
      <c r="R75" s="152">
        <v>-185.51300000000001</v>
      </c>
      <c r="S75" s="152">
        <v>-326.459</v>
      </c>
    </row>
    <row r="76" spans="1:19">
      <c r="A76" s="35"/>
      <c r="B76" s="34"/>
      <c r="C76" s="34"/>
      <c r="D76" s="34"/>
      <c r="E76" s="34"/>
      <c r="F76" s="153" t="s">
        <v>159</v>
      </c>
      <c r="G76" s="153" t="s">
        <v>159</v>
      </c>
      <c r="H76" s="153" t="s">
        <v>159</v>
      </c>
      <c r="I76" s="153" t="s">
        <v>159</v>
      </c>
      <c r="J76" s="153" t="s">
        <v>159</v>
      </c>
      <c r="K76" s="153" t="s">
        <v>159</v>
      </c>
      <c r="L76" s="153" t="s">
        <v>159</v>
      </c>
      <c r="M76" s="153" t="s">
        <v>159</v>
      </c>
      <c r="N76" s="153" t="s">
        <v>159</v>
      </c>
      <c r="O76" s="153" t="s">
        <v>159</v>
      </c>
      <c r="P76" s="153" t="s">
        <v>159</v>
      </c>
      <c r="Q76" s="153" t="s">
        <v>159</v>
      </c>
      <c r="R76" s="153" t="s">
        <v>159</v>
      </c>
      <c r="S76" s="153" t="s">
        <v>160</v>
      </c>
    </row>
    <row r="77" spans="1:19">
      <c r="A77" s="35"/>
      <c r="B77" s="34"/>
      <c r="C77" s="15"/>
      <c r="D77" s="34" t="s">
        <v>161</v>
      </c>
      <c r="E77" s="34"/>
      <c r="F77" s="152">
        <v>-275.38600000000002</v>
      </c>
      <c r="G77" s="152">
        <v>-274.23899999999998</v>
      </c>
      <c r="H77" s="152">
        <v>-294.90499999999997</v>
      </c>
      <c r="I77" s="152">
        <v>-317.209</v>
      </c>
      <c r="J77" s="152">
        <v>-332.22800000000001</v>
      </c>
      <c r="K77" s="152">
        <v>-341.64600000000002</v>
      </c>
      <c r="L77" s="152">
        <v>-369.65899999999999</v>
      </c>
      <c r="M77" s="152">
        <v>-379.73099999999999</v>
      </c>
      <c r="N77" s="152">
        <v>-400.93700000000001</v>
      </c>
      <c r="O77" s="152">
        <v>-420.52</v>
      </c>
      <c r="P77" s="152">
        <v>-448.12900000000002</v>
      </c>
      <c r="Q77" s="152">
        <v>-469.35899999999998</v>
      </c>
      <c r="R77" s="152">
        <v>-1655.6469999999999</v>
      </c>
      <c r="S77" s="152">
        <v>-3774.3229999999999</v>
      </c>
    </row>
    <row r="78" spans="1:19">
      <c r="A78" s="35"/>
      <c r="B78" s="35"/>
      <c r="C78" s="35"/>
      <c r="D78" s="35"/>
      <c r="E78" s="35"/>
      <c r="F78" s="155"/>
      <c r="G78" s="155"/>
      <c r="H78" s="155"/>
      <c r="I78" s="155"/>
      <c r="J78" s="155"/>
      <c r="K78" s="155"/>
      <c r="L78" s="155"/>
      <c r="M78" s="155"/>
      <c r="N78" s="155"/>
      <c r="O78" s="155"/>
      <c r="P78" s="155"/>
      <c r="Q78" s="155"/>
      <c r="R78" s="155"/>
      <c r="S78" s="155"/>
    </row>
    <row r="79" spans="1:19">
      <c r="A79" s="35"/>
      <c r="B79" s="35"/>
      <c r="C79" s="35"/>
      <c r="D79" s="35"/>
      <c r="E79" s="35" t="s">
        <v>197</v>
      </c>
      <c r="F79" s="155"/>
      <c r="G79" s="155"/>
      <c r="H79" s="155"/>
      <c r="I79" s="155"/>
      <c r="J79" s="155"/>
      <c r="K79" s="155"/>
      <c r="L79" s="155"/>
      <c r="M79" s="155"/>
      <c r="N79" s="155"/>
      <c r="O79" s="155"/>
      <c r="P79" s="155"/>
      <c r="Q79" s="155"/>
      <c r="R79" s="155"/>
      <c r="S79" s="155"/>
    </row>
    <row r="80" spans="1:19" ht="17.25">
      <c r="A80" s="15"/>
      <c r="B80" s="39"/>
      <c r="C80" s="39"/>
      <c r="D80" s="39"/>
      <c r="E80" s="35" t="s">
        <v>241</v>
      </c>
      <c r="F80" s="152">
        <v>2734.5360000000001</v>
      </c>
      <c r="G80" s="152">
        <v>2859.2640000000001</v>
      </c>
      <c r="H80" s="152">
        <v>2978.5279999999998</v>
      </c>
      <c r="I80" s="152">
        <v>3201.4119999999998</v>
      </c>
      <c r="J80" s="152">
        <v>3336.5970000000002</v>
      </c>
      <c r="K80" s="152">
        <v>3469.2330000000002</v>
      </c>
      <c r="L80" s="152">
        <v>3722.8440000000001</v>
      </c>
      <c r="M80" s="152">
        <v>3945.2570000000001</v>
      </c>
      <c r="N80" s="152">
        <v>4139.3230000000003</v>
      </c>
      <c r="O80" s="152">
        <v>4455.518</v>
      </c>
      <c r="P80" s="152">
        <v>4507.799</v>
      </c>
      <c r="Q80" s="152">
        <v>4878.3519999999999</v>
      </c>
      <c r="R80" s="152">
        <v>16708.614000000001</v>
      </c>
      <c r="S80" s="152">
        <v>38634.862999999998</v>
      </c>
    </row>
    <row r="81" spans="1:19">
      <c r="A81" s="35"/>
      <c r="B81" s="35"/>
      <c r="C81" s="35"/>
      <c r="D81" s="35"/>
      <c r="E81" s="35"/>
      <c r="F81" s="152"/>
      <c r="G81" s="152"/>
      <c r="H81" s="152"/>
      <c r="I81" s="152"/>
      <c r="J81" s="152"/>
      <c r="K81" s="152"/>
      <c r="L81" s="152"/>
      <c r="M81" s="152"/>
      <c r="N81" s="152"/>
      <c r="O81" s="152"/>
      <c r="P81" s="152"/>
      <c r="Q81" s="152"/>
      <c r="R81" s="152"/>
      <c r="S81" s="152"/>
    </row>
    <row r="82" spans="1:19">
      <c r="A82" s="35" t="s">
        <v>199</v>
      </c>
      <c r="B82" s="35"/>
      <c r="C82" s="35"/>
      <c r="D82" s="35"/>
      <c r="E82" s="35"/>
      <c r="F82" s="152"/>
      <c r="G82" s="152"/>
      <c r="H82" s="152"/>
      <c r="I82" s="152"/>
      <c r="J82" s="152"/>
      <c r="K82" s="152"/>
      <c r="L82" s="152"/>
      <c r="M82" s="152"/>
      <c r="N82" s="152"/>
      <c r="O82" s="152"/>
      <c r="P82" s="152"/>
      <c r="Q82" s="152"/>
      <c r="R82" s="152"/>
      <c r="S82" s="152"/>
    </row>
    <row r="83" spans="1:19">
      <c r="A83" s="35" t="s">
        <v>200</v>
      </c>
      <c r="B83" s="35"/>
      <c r="C83" s="35"/>
      <c r="D83" s="35"/>
      <c r="E83" s="35"/>
      <c r="F83" s="154"/>
      <c r="G83" s="154"/>
      <c r="H83" s="154"/>
      <c r="I83" s="154"/>
      <c r="J83" s="154"/>
      <c r="K83" s="154"/>
      <c r="L83" s="154"/>
      <c r="M83" s="154"/>
      <c r="N83" s="154"/>
      <c r="O83" s="154"/>
      <c r="P83" s="154"/>
      <c r="Q83" s="154"/>
      <c r="R83" s="154"/>
      <c r="S83" s="154"/>
    </row>
    <row r="84" spans="1:19">
      <c r="A84" s="35"/>
      <c r="B84" s="35" t="s">
        <v>201</v>
      </c>
      <c r="C84" s="35"/>
      <c r="D84" s="35"/>
      <c r="E84" s="35"/>
      <c r="F84" s="152">
        <v>643.82899999999995</v>
      </c>
      <c r="G84" s="152">
        <v>694.55</v>
      </c>
      <c r="H84" s="152">
        <v>740.61900000000003</v>
      </c>
      <c r="I84" s="152">
        <v>836.36500000000001</v>
      </c>
      <c r="J84" s="152">
        <v>861.51800000000003</v>
      </c>
      <c r="K84" s="152">
        <v>877.86199999999997</v>
      </c>
      <c r="L84" s="152">
        <v>989.98900000000003</v>
      </c>
      <c r="M84" s="152">
        <v>1060.1669999999999</v>
      </c>
      <c r="N84" s="152">
        <v>1134.3119999999999</v>
      </c>
      <c r="O84" s="152">
        <v>1278.5309999999999</v>
      </c>
      <c r="P84" s="152">
        <v>1232.223</v>
      </c>
      <c r="Q84" s="152">
        <v>1413.8969999999999</v>
      </c>
      <c r="R84" s="152">
        <v>4306.3530000000001</v>
      </c>
      <c r="S84" s="152">
        <v>10425.483</v>
      </c>
    </row>
    <row r="85" spans="1:19">
      <c r="A85" s="35"/>
      <c r="B85" s="35" t="s">
        <v>203</v>
      </c>
      <c r="C85" s="35"/>
      <c r="D85" s="35"/>
      <c r="E85" s="35"/>
      <c r="F85" s="150">
        <v>1126.473</v>
      </c>
      <c r="G85" s="150">
        <v>1187.0709999999999</v>
      </c>
      <c r="H85" s="150">
        <v>1250.0709999999999</v>
      </c>
      <c r="I85" s="150">
        <v>1369.89</v>
      </c>
      <c r="J85" s="150">
        <v>1425.616</v>
      </c>
      <c r="K85" s="150">
        <v>1474.1489999999999</v>
      </c>
      <c r="L85" s="150">
        <v>1621.7190000000001</v>
      </c>
      <c r="M85" s="150">
        <v>1727.14</v>
      </c>
      <c r="N85" s="150">
        <v>1835.8879999999999</v>
      </c>
      <c r="O85" s="150">
        <v>2017.047</v>
      </c>
      <c r="P85" s="150">
        <v>2011.3050000000001</v>
      </c>
      <c r="Q85" s="150">
        <v>2236.6109999999999</v>
      </c>
      <c r="R85" s="150">
        <v>7141.4449999999997</v>
      </c>
      <c r="S85" s="150">
        <v>16969.436000000002</v>
      </c>
    </row>
    <row r="86" spans="1:19">
      <c r="A86" s="35"/>
      <c r="B86" s="35" t="s">
        <v>194</v>
      </c>
      <c r="C86" s="35"/>
      <c r="D86" s="35"/>
      <c r="E86" s="35"/>
      <c r="F86" s="38">
        <v>0</v>
      </c>
      <c r="G86" s="38">
        <v>0</v>
      </c>
      <c r="H86" s="38">
        <v>0</v>
      </c>
      <c r="I86" s="38">
        <v>5.0999999999999996</v>
      </c>
      <c r="J86" s="38">
        <v>0.2</v>
      </c>
      <c r="K86" s="38">
        <v>-5.3</v>
      </c>
      <c r="L86" s="38">
        <v>0</v>
      </c>
      <c r="M86" s="38">
        <v>0</v>
      </c>
      <c r="N86" s="38">
        <v>0</v>
      </c>
      <c r="O86" s="38">
        <v>6</v>
      </c>
      <c r="P86" s="38">
        <v>-6</v>
      </c>
      <c r="Q86" s="38">
        <v>0</v>
      </c>
      <c r="R86" s="32" t="s">
        <v>202</v>
      </c>
      <c r="S86" s="32" t="s">
        <v>202</v>
      </c>
    </row>
    <row r="87" spans="1:19">
      <c r="A87" s="35"/>
      <c r="B87" s="35" t="s">
        <v>204</v>
      </c>
      <c r="C87" s="35"/>
      <c r="D87" s="35"/>
      <c r="E87" s="35"/>
      <c r="F87" s="38">
        <v>0</v>
      </c>
      <c r="G87" s="38">
        <v>0</v>
      </c>
      <c r="H87" s="38">
        <v>0</v>
      </c>
      <c r="I87" s="38">
        <v>9.6530000000000005</v>
      </c>
      <c r="J87" s="38">
        <v>0.877</v>
      </c>
      <c r="K87" s="38">
        <v>-10.53</v>
      </c>
      <c r="L87" s="38">
        <v>0</v>
      </c>
      <c r="M87" s="38">
        <v>0</v>
      </c>
      <c r="N87" s="38">
        <v>0</v>
      </c>
      <c r="O87" s="38">
        <v>11.98</v>
      </c>
      <c r="P87" s="38">
        <v>-11.98</v>
      </c>
      <c r="Q87" s="38">
        <v>0</v>
      </c>
      <c r="R87" s="32" t="s">
        <v>202</v>
      </c>
      <c r="S87" s="32" t="s">
        <v>202</v>
      </c>
    </row>
    <row r="88" spans="1:19">
      <c r="A88" s="35"/>
      <c r="B88" s="35" t="s">
        <v>242</v>
      </c>
      <c r="C88" s="35"/>
      <c r="D88" s="35"/>
      <c r="E88" s="35"/>
      <c r="F88" s="38">
        <v>0</v>
      </c>
      <c r="G88" s="38">
        <v>0</v>
      </c>
      <c r="H88" s="38">
        <v>0</v>
      </c>
      <c r="I88" s="38">
        <v>0.85399999999999998</v>
      </c>
      <c r="J88" s="38">
        <v>2.4E-2</v>
      </c>
      <c r="K88" s="38">
        <v>-0.878</v>
      </c>
      <c r="L88" s="38">
        <v>0</v>
      </c>
      <c r="M88" s="38">
        <v>0</v>
      </c>
      <c r="N88" s="38">
        <v>0</v>
      </c>
      <c r="O88" s="38">
        <v>1.0089999999999999</v>
      </c>
      <c r="P88" s="38">
        <v>-1.0089999999999999</v>
      </c>
      <c r="Q88" s="38">
        <v>0</v>
      </c>
      <c r="R88" s="32" t="s">
        <v>202</v>
      </c>
      <c r="S88" s="32" t="s">
        <v>202</v>
      </c>
    </row>
    <row r="89" spans="1:19">
      <c r="A89" s="35"/>
      <c r="B89" s="35" t="s">
        <v>205</v>
      </c>
      <c r="C89" s="35"/>
      <c r="D89" s="35"/>
      <c r="E89" s="35"/>
      <c r="F89" s="38">
        <v>0</v>
      </c>
      <c r="G89" s="38">
        <v>0</v>
      </c>
      <c r="H89" s="38">
        <v>0</v>
      </c>
      <c r="I89" s="38">
        <v>0</v>
      </c>
      <c r="J89" s="38">
        <v>0.36</v>
      </c>
      <c r="K89" s="38">
        <v>-0.36</v>
      </c>
      <c r="L89" s="38">
        <v>0</v>
      </c>
      <c r="M89" s="38">
        <v>0</v>
      </c>
      <c r="N89" s="38">
        <v>0</v>
      </c>
      <c r="O89" s="38">
        <v>0.41</v>
      </c>
      <c r="P89" s="38">
        <v>2.5000000000000001E-2</v>
      </c>
      <c r="Q89" s="38">
        <v>-0.435</v>
      </c>
      <c r="R89" s="32" t="s">
        <v>202</v>
      </c>
      <c r="S89" s="32" t="s">
        <v>202</v>
      </c>
    </row>
    <row r="90" spans="1:19">
      <c r="A90" s="35"/>
      <c r="B90" s="35"/>
      <c r="C90" s="35"/>
      <c r="D90" s="35"/>
      <c r="E90" s="35"/>
      <c r="F90" s="32" t="s">
        <v>159</v>
      </c>
      <c r="G90" s="32" t="s">
        <v>159</v>
      </c>
      <c r="H90" s="32" t="s">
        <v>159</v>
      </c>
      <c r="I90" s="32" t="s">
        <v>159</v>
      </c>
      <c r="J90" s="32" t="s">
        <v>159</v>
      </c>
      <c r="K90" s="32" t="s">
        <v>159</v>
      </c>
      <c r="L90" s="32" t="s">
        <v>159</v>
      </c>
      <c r="M90" s="32" t="s">
        <v>159</v>
      </c>
      <c r="N90" s="32" t="s">
        <v>159</v>
      </c>
      <c r="O90" s="32" t="s">
        <v>159</v>
      </c>
      <c r="P90" s="32" t="s">
        <v>159</v>
      </c>
      <c r="Q90" s="32" t="s">
        <v>159</v>
      </c>
      <c r="R90" s="32"/>
      <c r="S90" s="32"/>
    </row>
    <row r="91" spans="1:19">
      <c r="A91" s="35"/>
      <c r="B91" s="35"/>
      <c r="C91" s="35" t="s">
        <v>153</v>
      </c>
      <c r="D91" s="35"/>
      <c r="E91" s="35"/>
      <c r="F91" s="38">
        <v>0</v>
      </c>
      <c r="G91" s="38">
        <v>0</v>
      </c>
      <c r="H91" s="38">
        <v>0</v>
      </c>
      <c r="I91" s="38">
        <v>60.145999999999994</v>
      </c>
      <c r="J91" s="38">
        <v>5.7440000000000007</v>
      </c>
      <c r="K91" s="38">
        <v>-65.89</v>
      </c>
      <c r="L91" s="38">
        <v>0</v>
      </c>
      <c r="M91" s="38">
        <v>0</v>
      </c>
      <c r="N91" s="38">
        <v>0</v>
      </c>
      <c r="O91" s="38">
        <v>92.084999999999994</v>
      </c>
      <c r="P91" s="38">
        <v>-91.649999999999991</v>
      </c>
      <c r="Q91" s="38">
        <v>-0.435</v>
      </c>
      <c r="R91" s="32" t="s">
        <v>202</v>
      </c>
      <c r="S91" s="32" t="s">
        <v>202</v>
      </c>
    </row>
    <row r="92" spans="1:19">
      <c r="A92" s="35"/>
      <c r="B92" s="35"/>
      <c r="C92" s="35"/>
      <c r="D92" s="35"/>
      <c r="E92" s="35"/>
      <c r="F92" s="38"/>
      <c r="G92" s="38"/>
      <c r="H92" s="38"/>
      <c r="I92" s="38"/>
      <c r="J92" s="38"/>
      <c r="K92" s="38"/>
      <c r="L92" s="38"/>
      <c r="M92" s="38"/>
      <c r="N92" s="38"/>
      <c r="O92" s="38"/>
      <c r="P92" s="38"/>
      <c r="Q92" s="38"/>
      <c r="R92" s="38"/>
      <c r="S92" s="38"/>
    </row>
    <row r="93" spans="1:19">
      <c r="A93" s="35"/>
      <c r="B93" s="35"/>
      <c r="C93" s="35" t="s">
        <v>206</v>
      </c>
      <c r="D93" s="35"/>
      <c r="E93" s="35"/>
      <c r="F93" s="38"/>
      <c r="G93" s="38"/>
      <c r="H93" s="38"/>
      <c r="I93" s="38"/>
      <c r="J93" s="38"/>
      <c r="K93" s="38"/>
      <c r="L93" s="38"/>
      <c r="M93" s="38"/>
      <c r="N93" s="38"/>
      <c r="O93" s="38"/>
      <c r="P93" s="38"/>
      <c r="Q93" s="38"/>
      <c r="R93" s="38"/>
      <c r="S93" s="38"/>
    </row>
    <row r="94" spans="1:19">
      <c r="A94" s="35"/>
      <c r="B94" s="35"/>
      <c r="C94" s="35" t="s">
        <v>207</v>
      </c>
      <c r="D94" s="35"/>
      <c r="E94" s="35"/>
      <c r="F94" s="38">
        <v>2734.5360000000001</v>
      </c>
      <c r="G94" s="38">
        <v>2859.2640000000001</v>
      </c>
      <c r="H94" s="38">
        <v>2978.5279999999998</v>
      </c>
      <c r="I94" s="38">
        <v>3201.4119999999998</v>
      </c>
      <c r="J94" s="38">
        <v>3336.5970000000002</v>
      </c>
      <c r="K94" s="38">
        <v>3469.2330000000002</v>
      </c>
      <c r="L94" s="38">
        <v>3722.8440000000001</v>
      </c>
      <c r="M94" s="38">
        <v>3945.2570000000001</v>
      </c>
      <c r="N94" s="38">
        <v>4139.3230000000003</v>
      </c>
      <c r="O94" s="38">
        <v>4455.518</v>
      </c>
      <c r="P94" s="38">
        <v>4507.799</v>
      </c>
      <c r="Q94" s="38">
        <v>4878.3519999999999</v>
      </c>
      <c r="R94" s="38">
        <v>16708.614000000001</v>
      </c>
      <c r="S94" s="38">
        <v>38634.862999999998</v>
      </c>
    </row>
    <row r="95" spans="1:19">
      <c r="A95" s="35"/>
      <c r="B95" s="35"/>
      <c r="C95" s="35"/>
      <c r="D95" s="35"/>
      <c r="E95" s="35"/>
      <c r="F95" s="38"/>
      <c r="G95" s="38"/>
      <c r="H95" s="38"/>
      <c r="I95" s="38"/>
      <c r="J95" s="38"/>
      <c r="K95" s="38"/>
      <c r="L95" s="38"/>
      <c r="M95" s="38"/>
      <c r="N95" s="38"/>
      <c r="O95" s="38"/>
      <c r="P95" s="38"/>
      <c r="Q95" s="38"/>
      <c r="R95" s="38"/>
      <c r="S95" s="38"/>
    </row>
    <row r="96" spans="1:19">
      <c r="A96" s="40" t="s">
        <v>208</v>
      </c>
      <c r="B96" s="39"/>
      <c r="C96" s="39"/>
      <c r="D96" s="39"/>
      <c r="E96" s="39"/>
      <c r="F96" s="36"/>
      <c r="G96" s="36"/>
      <c r="H96" s="36"/>
      <c r="I96" s="36"/>
      <c r="J96" s="36"/>
      <c r="K96" s="36"/>
      <c r="L96" s="36"/>
      <c r="M96" s="36"/>
      <c r="N96" s="36"/>
      <c r="O96" s="36"/>
      <c r="P96" s="36"/>
      <c r="Q96" s="36"/>
      <c r="R96" s="36"/>
      <c r="S96" s="36"/>
    </row>
    <row r="97" spans="1:19" ht="17.25">
      <c r="A97" s="35" t="s">
        <v>243</v>
      </c>
      <c r="B97" s="39"/>
      <c r="C97" s="39"/>
      <c r="D97" s="39"/>
      <c r="E97" s="39"/>
      <c r="F97" s="36"/>
      <c r="G97" s="36"/>
      <c r="H97" s="36"/>
      <c r="I97" s="36"/>
      <c r="J97" s="36"/>
      <c r="K97" s="36"/>
      <c r="L97" s="36"/>
      <c r="M97" s="36"/>
      <c r="N97" s="36"/>
      <c r="O97" s="36"/>
      <c r="P97" s="36"/>
      <c r="Q97" s="36"/>
      <c r="R97" s="36"/>
      <c r="S97" s="36"/>
    </row>
    <row r="98" spans="1:19">
      <c r="A98" s="35"/>
      <c r="B98" s="35" t="s">
        <v>201</v>
      </c>
      <c r="C98" s="35"/>
      <c r="D98" s="35"/>
      <c r="E98" s="35"/>
      <c r="F98" s="31">
        <v>643.82899999999995</v>
      </c>
      <c r="G98" s="31">
        <v>694.55</v>
      </c>
      <c r="H98" s="31">
        <v>740.61900000000003</v>
      </c>
      <c r="I98" s="31">
        <v>796.51900000000001</v>
      </c>
      <c r="J98" s="31">
        <v>857.54399999999998</v>
      </c>
      <c r="K98" s="31">
        <v>921.68200000000002</v>
      </c>
      <c r="L98" s="31">
        <v>989.98900000000003</v>
      </c>
      <c r="M98" s="31">
        <v>1060.1669999999999</v>
      </c>
      <c r="N98" s="31">
        <v>1134.3119999999999</v>
      </c>
      <c r="O98" s="31">
        <v>1211.461</v>
      </c>
      <c r="P98" s="31">
        <v>1299.2929999999999</v>
      </c>
      <c r="Q98" s="31">
        <v>1413.8969999999999</v>
      </c>
      <c r="R98" s="31">
        <v>4306.3530000000001</v>
      </c>
      <c r="S98" s="31">
        <v>10425.483</v>
      </c>
    </row>
    <row r="99" spans="1:19">
      <c r="A99" s="41"/>
      <c r="B99" s="41" t="s">
        <v>212</v>
      </c>
      <c r="C99" s="41"/>
      <c r="D99" s="35"/>
      <c r="E99" s="35"/>
      <c r="F99" s="31">
        <v>1126.473</v>
      </c>
      <c r="G99" s="31">
        <v>1187.0709999999999</v>
      </c>
      <c r="H99" s="31">
        <v>1250.0709999999999</v>
      </c>
      <c r="I99" s="31">
        <v>1330.0440000000001</v>
      </c>
      <c r="J99" s="31">
        <v>1421.6420000000001</v>
      </c>
      <c r="K99" s="31">
        <v>1517.9690000000001</v>
      </c>
      <c r="L99" s="31">
        <v>1621.7190000000001</v>
      </c>
      <c r="M99" s="31">
        <v>1727.14</v>
      </c>
      <c r="N99" s="31">
        <v>1835.8879999999999</v>
      </c>
      <c r="O99" s="31">
        <v>1949.9770000000001</v>
      </c>
      <c r="P99" s="31">
        <v>2078.375</v>
      </c>
      <c r="Q99" s="31">
        <v>2236.6109999999999</v>
      </c>
      <c r="R99" s="31">
        <v>7141.4449999999997</v>
      </c>
      <c r="S99" s="31">
        <v>16969.436000000002</v>
      </c>
    </row>
    <row r="100" spans="1:19">
      <c r="A100" s="15"/>
      <c r="B100" s="15"/>
      <c r="C100" s="42"/>
      <c r="D100" s="43"/>
      <c r="E100" s="43"/>
      <c r="F100" s="43"/>
      <c r="G100" s="43"/>
      <c r="H100" s="43"/>
      <c r="I100" s="43"/>
      <c r="J100" s="43"/>
      <c r="K100" s="43"/>
      <c r="L100" s="43"/>
      <c r="M100" s="43"/>
      <c r="N100" s="43"/>
      <c r="O100" s="43"/>
      <c r="P100" s="43"/>
      <c r="Q100" s="43"/>
      <c r="R100" s="43"/>
      <c r="S100" s="43"/>
    </row>
    <row r="101" spans="1:19">
      <c r="A101" s="42" t="s">
        <v>213</v>
      </c>
      <c r="B101" s="49"/>
      <c r="C101" s="49"/>
      <c r="D101" s="49"/>
      <c r="E101" s="49"/>
      <c r="F101" s="45"/>
      <c r="G101" s="45"/>
      <c r="H101" s="45"/>
      <c r="I101" s="44"/>
      <c r="J101" s="44"/>
      <c r="K101" s="44"/>
      <c r="L101" s="44"/>
      <c r="M101" s="44"/>
      <c r="N101" s="44"/>
      <c r="O101" s="44"/>
      <c r="P101" s="44"/>
      <c r="Q101" s="44"/>
      <c r="R101" s="44"/>
      <c r="S101" s="44"/>
    </row>
    <row r="102" spans="1:19">
      <c r="A102" s="44"/>
      <c r="B102" s="44"/>
      <c r="C102" s="42"/>
      <c r="D102" s="42"/>
      <c r="E102" s="42"/>
      <c r="F102" s="44"/>
      <c r="G102" s="44"/>
      <c r="H102" s="44"/>
      <c r="I102" s="44"/>
      <c r="J102" s="44"/>
      <c r="K102" s="44"/>
      <c r="L102" s="44"/>
      <c r="M102" s="44"/>
      <c r="N102" s="44"/>
      <c r="O102" s="44"/>
      <c r="P102" s="44"/>
      <c r="Q102" s="44"/>
      <c r="R102" s="44"/>
      <c r="S102" s="44"/>
    </row>
    <row r="103" spans="1:19">
      <c r="A103" s="181" t="s">
        <v>244</v>
      </c>
      <c r="B103" s="181"/>
      <c r="C103" s="181"/>
      <c r="D103" s="181"/>
      <c r="E103" s="181"/>
      <c r="F103" s="181"/>
      <c r="G103" s="181"/>
      <c r="H103" s="181"/>
      <c r="I103" s="181"/>
      <c r="J103" s="181"/>
      <c r="K103" s="181"/>
      <c r="L103" s="181"/>
      <c r="M103" s="181"/>
      <c r="N103" s="181"/>
      <c r="O103" s="181"/>
      <c r="P103" s="181"/>
      <c r="Q103" s="181"/>
      <c r="R103" s="181"/>
      <c r="S103" s="181"/>
    </row>
    <row r="104" spans="1:19">
      <c r="A104" s="42"/>
      <c r="B104" s="49"/>
      <c r="C104" s="49"/>
      <c r="D104" s="49"/>
      <c r="E104" s="49"/>
      <c r="F104" s="49"/>
      <c r="G104" s="49"/>
      <c r="H104" s="49"/>
      <c r="I104" s="49"/>
      <c r="J104" s="49"/>
      <c r="K104" s="49"/>
      <c r="L104" s="49"/>
      <c r="M104" s="49"/>
      <c r="N104" s="49"/>
      <c r="O104" s="49"/>
      <c r="P104" s="49"/>
      <c r="Q104" s="49"/>
      <c r="R104" s="49"/>
      <c r="S104" s="49"/>
    </row>
    <row r="105" spans="1:19">
      <c r="A105" s="181" t="s">
        <v>245</v>
      </c>
      <c r="B105" s="181"/>
      <c r="C105" s="181"/>
      <c r="D105" s="181"/>
      <c r="E105" s="181"/>
      <c r="F105" s="181"/>
      <c r="G105" s="181"/>
      <c r="H105" s="181"/>
      <c r="I105" s="181"/>
      <c r="J105" s="181"/>
      <c r="K105" s="181"/>
      <c r="L105" s="181"/>
      <c r="M105" s="181"/>
      <c r="N105" s="181"/>
      <c r="O105" s="181"/>
      <c r="P105" s="181"/>
      <c r="Q105" s="181"/>
      <c r="R105" s="181"/>
      <c r="S105" s="181"/>
    </row>
    <row r="106" spans="1:19">
      <c r="A106" s="42"/>
      <c r="B106" s="49"/>
      <c r="C106" s="49"/>
      <c r="D106" s="49"/>
      <c r="E106" s="49"/>
      <c r="F106" s="49"/>
      <c r="G106" s="49"/>
      <c r="H106" s="49"/>
      <c r="I106" s="49"/>
      <c r="J106" s="49"/>
      <c r="K106" s="49"/>
      <c r="L106" s="49"/>
      <c r="M106" s="49"/>
      <c r="N106" s="49"/>
      <c r="O106" s="49"/>
      <c r="P106" s="49"/>
      <c r="Q106" s="49"/>
      <c r="R106" s="49"/>
      <c r="S106" s="49"/>
    </row>
    <row r="107" spans="1:19">
      <c r="A107" s="182" t="s">
        <v>246</v>
      </c>
      <c r="B107" s="182"/>
      <c r="C107" s="182"/>
      <c r="D107" s="182"/>
      <c r="E107" s="182"/>
      <c r="F107" s="182"/>
      <c r="G107" s="182"/>
      <c r="H107" s="182"/>
      <c r="I107" s="182"/>
      <c r="J107" s="182"/>
      <c r="K107" s="182"/>
      <c r="L107" s="182"/>
      <c r="M107" s="182"/>
      <c r="N107" s="182"/>
      <c r="O107" s="182"/>
      <c r="P107" s="182"/>
      <c r="Q107" s="182"/>
      <c r="R107" s="182"/>
      <c r="S107" s="182"/>
    </row>
    <row r="108" spans="1:19">
      <c r="A108" s="182"/>
      <c r="B108" s="182"/>
      <c r="C108" s="182"/>
      <c r="D108" s="182"/>
      <c r="E108" s="182"/>
      <c r="F108" s="182"/>
      <c r="G108" s="182"/>
      <c r="H108" s="182"/>
      <c r="I108" s="182"/>
      <c r="J108" s="182"/>
      <c r="K108" s="182"/>
      <c r="L108" s="182"/>
      <c r="M108" s="182"/>
      <c r="N108" s="182"/>
      <c r="O108" s="182"/>
      <c r="P108" s="182"/>
      <c r="Q108" s="182"/>
      <c r="R108" s="182"/>
      <c r="S108" s="182"/>
    </row>
    <row r="109" spans="1:19">
      <c r="A109" s="42"/>
      <c r="B109" s="49"/>
      <c r="C109" s="49"/>
      <c r="D109" s="49"/>
      <c r="E109" s="49"/>
      <c r="F109" s="49"/>
      <c r="G109" s="49"/>
      <c r="H109" s="49"/>
      <c r="I109" s="49"/>
      <c r="J109" s="49"/>
      <c r="K109" s="49"/>
      <c r="L109" s="49"/>
      <c r="M109" s="49"/>
      <c r="N109" s="49"/>
      <c r="O109" s="49"/>
      <c r="P109" s="49"/>
      <c r="Q109" s="49"/>
      <c r="R109" s="49"/>
      <c r="S109" s="49"/>
    </row>
    <row r="110" spans="1:19">
      <c r="A110" s="182" t="s">
        <v>217</v>
      </c>
      <c r="B110" s="182"/>
      <c r="C110" s="182"/>
      <c r="D110" s="182"/>
      <c r="E110" s="182"/>
      <c r="F110" s="182"/>
      <c r="G110" s="182"/>
      <c r="H110" s="182"/>
      <c r="I110" s="182"/>
      <c r="J110" s="182"/>
      <c r="K110" s="182"/>
      <c r="L110" s="182"/>
      <c r="M110" s="182"/>
      <c r="N110" s="182"/>
      <c r="O110" s="182"/>
      <c r="P110" s="182"/>
      <c r="Q110" s="182"/>
      <c r="R110" s="182"/>
      <c r="S110" s="182"/>
    </row>
    <row r="111" spans="1:19">
      <c r="A111" s="182"/>
      <c r="B111" s="182"/>
      <c r="C111" s="182"/>
      <c r="D111" s="182"/>
      <c r="E111" s="182"/>
      <c r="F111" s="182"/>
      <c r="G111" s="182"/>
      <c r="H111" s="182"/>
      <c r="I111" s="182"/>
      <c r="J111" s="182"/>
      <c r="K111" s="182"/>
      <c r="L111" s="182"/>
      <c r="M111" s="182"/>
      <c r="N111" s="182"/>
      <c r="O111" s="182"/>
      <c r="P111" s="182"/>
      <c r="Q111" s="182"/>
      <c r="R111" s="182"/>
      <c r="S111" s="182"/>
    </row>
    <row r="112" spans="1:19">
      <c r="A112" s="42"/>
      <c r="B112" s="49"/>
      <c r="C112" s="49"/>
      <c r="D112" s="49"/>
      <c r="E112" s="49"/>
      <c r="F112" s="49"/>
      <c r="G112" s="49"/>
      <c r="H112" s="49"/>
      <c r="I112" s="49"/>
      <c r="J112" s="49"/>
      <c r="K112" s="49"/>
      <c r="L112" s="49"/>
      <c r="M112" s="49"/>
      <c r="N112" s="49"/>
      <c r="O112" s="49"/>
      <c r="P112" s="49"/>
      <c r="Q112" s="49"/>
      <c r="R112" s="49"/>
      <c r="S112" s="49"/>
    </row>
    <row r="113" spans="1:19">
      <c r="A113" s="182" t="s">
        <v>247</v>
      </c>
      <c r="B113" s="182"/>
      <c r="C113" s="182"/>
      <c r="D113" s="182"/>
      <c r="E113" s="182"/>
      <c r="F113" s="182"/>
      <c r="G113" s="182"/>
      <c r="H113" s="182"/>
      <c r="I113" s="182"/>
      <c r="J113" s="182"/>
      <c r="K113" s="182"/>
      <c r="L113" s="182"/>
      <c r="M113" s="182"/>
      <c r="N113" s="182"/>
      <c r="O113" s="182"/>
      <c r="P113" s="182"/>
      <c r="Q113" s="182"/>
      <c r="R113" s="182"/>
      <c r="S113" s="182"/>
    </row>
    <row r="114" spans="1:19">
      <c r="A114" s="182"/>
      <c r="B114" s="182"/>
      <c r="C114" s="182"/>
      <c r="D114" s="182"/>
      <c r="E114" s="182"/>
      <c r="F114" s="182"/>
      <c r="G114" s="182"/>
      <c r="H114" s="182"/>
      <c r="I114" s="182"/>
      <c r="J114" s="182"/>
      <c r="K114" s="182"/>
      <c r="L114" s="182"/>
      <c r="M114" s="182"/>
      <c r="N114" s="182"/>
      <c r="O114" s="182"/>
      <c r="P114" s="182"/>
      <c r="Q114" s="182"/>
      <c r="R114" s="182"/>
      <c r="S114" s="182"/>
    </row>
    <row r="115" spans="1:19">
      <c r="A115" s="42"/>
      <c r="B115" s="49"/>
      <c r="C115" s="49"/>
      <c r="D115" s="49"/>
      <c r="E115" s="49"/>
      <c r="F115" s="49"/>
      <c r="G115" s="49"/>
      <c r="H115" s="49"/>
      <c r="I115" s="49"/>
      <c r="J115" s="49"/>
      <c r="K115" s="49"/>
      <c r="L115" s="49"/>
      <c r="M115" s="49"/>
      <c r="N115" s="49"/>
      <c r="O115" s="49"/>
      <c r="P115" s="49"/>
      <c r="Q115" s="49"/>
      <c r="R115" s="49"/>
      <c r="S115" s="49"/>
    </row>
    <row r="116" spans="1:19">
      <c r="A116" s="183" t="s">
        <v>248</v>
      </c>
      <c r="B116" s="184"/>
      <c r="C116" s="184"/>
      <c r="D116" s="184"/>
      <c r="E116" s="184"/>
      <c r="F116" s="184"/>
      <c r="G116" s="184"/>
      <c r="H116" s="184"/>
      <c r="I116" s="184"/>
      <c r="J116" s="184"/>
      <c r="K116" s="184"/>
      <c r="L116" s="184"/>
      <c r="M116" s="184"/>
      <c r="N116" s="184"/>
      <c r="O116" s="184"/>
      <c r="P116" s="184"/>
      <c r="Q116" s="184"/>
      <c r="R116" s="184"/>
      <c r="S116" s="184"/>
    </row>
    <row r="117" spans="1:19">
      <c r="A117" s="42"/>
      <c r="B117" s="49"/>
      <c r="C117" s="49"/>
      <c r="D117" s="49"/>
      <c r="E117" s="49"/>
      <c r="F117" s="49"/>
      <c r="G117" s="49"/>
      <c r="H117" s="49"/>
      <c r="I117" s="49"/>
      <c r="J117" s="49"/>
      <c r="K117" s="49"/>
      <c r="L117" s="49"/>
      <c r="M117" s="49"/>
      <c r="N117" s="49"/>
      <c r="O117" s="49"/>
      <c r="P117" s="49"/>
      <c r="Q117" s="49"/>
      <c r="R117" s="49"/>
      <c r="S117" s="49"/>
    </row>
    <row r="118" spans="1:19">
      <c r="A118" s="185" t="s">
        <v>249</v>
      </c>
      <c r="B118" s="185"/>
      <c r="C118" s="185"/>
      <c r="D118" s="185"/>
      <c r="E118" s="185"/>
      <c r="F118" s="185"/>
      <c r="G118" s="185"/>
      <c r="H118" s="185"/>
      <c r="I118" s="185"/>
      <c r="J118" s="185"/>
      <c r="K118" s="185"/>
      <c r="L118" s="185"/>
      <c r="M118" s="185"/>
      <c r="N118" s="185"/>
      <c r="O118" s="185"/>
      <c r="P118" s="185"/>
      <c r="Q118" s="185"/>
      <c r="R118" s="185"/>
      <c r="S118" s="185"/>
    </row>
    <row r="119" spans="1:19">
      <c r="A119" s="42"/>
      <c r="B119" s="42"/>
      <c r="C119" s="42"/>
      <c r="D119" s="42"/>
      <c r="E119" s="42"/>
      <c r="F119" s="42"/>
      <c r="G119" s="42"/>
      <c r="H119" s="42"/>
      <c r="I119" s="42"/>
      <c r="J119" s="42"/>
      <c r="K119" s="42"/>
      <c r="L119" s="42"/>
      <c r="M119" s="42"/>
      <c r="N119" s="42"/>
      <c r="O119" s="42"/>
      <c r="P119" s="42"/>
      <c r="Q119" s="42"/>
      <c r="R119" s="42"/>
      <c r="S119" s="42"/>
    </row>
    <row r="120" spans="1:19">
      <c r="A120" s="185" t="s">
        <v>250</v>
      </c>
      <c r="B120" s="186"/>
      <c r="C120" s="186"/>
      <c r="D120" s="186"/>
      <c r="E120" s="186"/>
      <c r="F120" s="186"/>
      <c r="G120" s="186"/>
      <c r="H120" s="186"/>
      <c r="I120" s="186"/>
      <c r="J120" s="186"/>
      <c r="K120" s="186"/>
      <c r="L120" s="186"/>
      <c r="M120" s="186"/>
      <c r="N120" s="186"/>
      <c r="O120" s="186"/>
      <c r="P120" s="186"/>
      <c r="Q120" s="186"/>
      <c r="R120" s="186"/>
      <c r="S120" s="186"/>
    </row>
    <row r="121" spans="1:19">
      <c r="A121" s="42"/>
      <c r="B121" s="49"/>
      <c r="C121" s="49"/>
      <c r="D121" s="49"/>
      <c r="E121" s="49"/>
      <c r="F121" s="49"/>
      <c r="G121" s="49"/>
      <c r="H121" s="49"/>
      <c r="I121" s="49"/>
      <c r="J121" s="49"/>
      <c r="K121" s="49"/>
      <c r="L121" s="49"/>
      <c r="M121" s="49"/>
      <c r="N121" s="49"/>
      <c r="O121" s="49"/>
      <c r="P121" s="49"/>
      <c r="Q121" s="49"/>
      <c r="R121" s="49"/>
      <c r="S121" s="49"/>
    </row>
    <row r="122" spans="1:19">
      <c r="A122" s="182" t="s">
        <v>251</v>
      </c>
      <c r="B122" s="182"/>
      <c r="C122" s="182"/>
      <c r="D122" s="182"/>
      <c r="E122" s="182"/>
      <c r="F122" s="182"/>
      <c r="G122" s="182"/>
      <c r="H122" s="182"/>
      <c r="I122" s="182"/>
      <c r="J122" s="182"/>
      <c r="K122" s="182"/>
      <c r="L122" s="182"/>
      <c r="M122" s="182"/>
      <c r="N122" s="182"/>
      <c r="O122" s="182"/>
      <c r="P122" s="182"/>
      <c r="Q122" s="182"/>
      <c r="R122" s="182"/>
      <c r="S122" s="182"/>
    </row>
    <row r="123" spans="1:19">
      <c r="A123" s="42"/>
      <c r="B123" s="49"/>
      <c r="C123" s="49"/>
      <c r="D123" s="49"/>
      <c r="E123" s="49"/>
      <c r="F123" s="49"/>
      <c r="G123" s="49"/>
      <c r="H123" s="49"/>
      <c r="I123" s="49"/>
      <c r="J123" s="49"/>
      <c r="K123" s="49"/>
      <c r="L123" s="49"/>
      <c r="M123" s="49"/>
      <c r="N123" s="49"/>
      <c r="O123" s="49"/>
      <c r="P123" s="49"/>
      <c r="Q123" s="49"/>
      <c r="R123" s="49"/>
      <c r="S123" s="49"/>
    </row>
    <row r="124" spans="1:19">
      <c r="A124" s="182" t="s">
        <v>252</v>
      </c>
      <c r="B124" s="182"/>
      <c r="C124" s="182"/>
      <c r="D124" s="182"/>
      <c r="E124" s="182"/>
      <c r="F124" s="182"/>
      <c r="G124" s="182"/>
      <c r="H124" s="182"/>
      <c r="I124" s="182"/>
      <c r="J124" s="182"/>
      <c r="K124" s="182"/>
      <c r="L124" s="182"/>
      <c r="M124" s="182"/>
      <c r="N124" s="182"/>
      <c r="O124" s="182"/>
      <c r="P124" s="182"/>
      <c r="Q124" s="182"/>
      <c r="R124" s="182"/>
      <c r="S124" s="182"/>
    </row>
    <row r="125" spans="1:19">
      <c r="A125" s="182"/>
      <c r="B125" s="182"/>
      <c r="C125" s="182"/>
      <c r="D125" s="182"/>
      <c r="E125" s="182"/>
      <c r="F125" s="182"/>
      <c r="G125" s="182"/>
      <c r="H125" s="182"/>
      <c r="I125" s="182"/>
      <c r="J125" s="182"/>
      <c r="K125" s="182"/>
      <c r="L125" s="182"/>
      <c r="M125" s="182"/>
      <c r="N125" s="182"/>
      <c r="O125" s="182"/>
      <c r="P125" s="182"/>
      <c r="Q125" s="182"/>
      <c r="R125" s="182"/>
      <c r="S125" s="182"/>
    </row>
    <row r="126" spans="1:19">
      <c r="A126" s="182"/>
      <c r="B126" s="182"/>
      <c r="C126" s="182"/>
      <c r="D126" s="182"/>
      <c r="E126" s="182"/>
      <c r="F126" s="182"/>
      <c r="G126" s="182"/>
      <c r="H126" s="182"/>
      <c r="I126" s="182"/>
      <c r="J126" s="182"/>
      <c r="K126" s="182"/>
      <c r="L126" s="182"/>
      <c r="M126" s="182"/>
      <c r="N126" s="182"/>
      <c r="O126" s="182"/>
      <c r="P126" s="182"/>
      <c r="Q126" s="182"/>
      <c r="R126" s="182"/>
      <c r="S126" s="182"/>
    </row>
    <row r="127" spans="1:19">
      <c r="A127" s="50"/>
      <c r="B127" s="50"/>
      <c r="C127" s="50"/>
      <c r="D127" s="50"/>
      <c r="E127" s="50"/>
      <c r="F127" s="50"/>
      <c r="G127" s="50"/>
      <c r="H127" s="50"/>
      <c r="I127" s="50"/>
      <c r="J127" s="50"/>
      <c r="K127" s="50"/>
      <c r="L127" s="50"/>
      <c r="M127" s="50"/>
      <c r="N127" s="50"/>
      <c r="O127" s="50"/>
      <c r="P127" s="50"/>
      <c r="Q127" s="50"/>
      <c r="R127" s="50"/>
      <c r="S127" s="50"/>
    </row>
    <row r="128" spans="1:19">
      <c r="A128" s="185" t="s">
        <v>253</v>
      </c>
      <c r="B128" s="185"/>
      <c r="C128" s="185"/>
      <c r="D128" s="185"/>
      <c r="E128" s="185"/>
      <c r="F128" s="185"/>
      <c r="G128" s="185"/>
      <c r="H128" s="185"/>
      <c r="I128" s="185"/>
      <c r="J128" s="185"/>
      <c r="K128" s="185"/>
      <c r="L128" s="185"/>
      <c r="M128" s="185"/>
      <c r="N128" s="185"/>
      <c r="O128" s="185"/>
      <c r="P128" s="185"/>
      <c r="Q128" s="185"/>
      <c r="R128" s="185"/>
      <c r="S128" s="185"/>
    </row>
    <row r="129" spans="1:19">
      <c r="A129" s="23"/>
      <c r="B129" s="23"/>
      <c r="C129" s="23"/>
      <c r="D129" s="23"/>
      <c r="E129" s="23"/>
      <c r="F129" s="23"/>
      <c r="G129" s="23"/>
      <c r="H129" s="23"/>
      <c r="I129" s="23"/>
      <c r="J129" s="23"/>
      <c r="K129" s="23"/>
      <c r="L129" s="23"/>
      <c r="M129" s="23"/>
      <c r="N129" s="23"/>
      <c r="O129" s="23"/>
      <c r="P129" s="23"/>
      <c r="Q129" s="23"/>
      <c r="R129" s="23"/>
      <c r="S129" s="23"/>
    </row>
    <row r="130" spans="1:19">
      <c r="A130" s="44"/>
      <c r="B130" s="44"/>
      <c r="C130" s="44"/>
      <c r="D130" s="44"/>
      <c r="E130" s="44"/>
      <c r="F130" s="45"/>
      <c r="G130" s="45"/>
      <c r="H130" s="45"/>
      <c r="I130" s="45"/>
      <c r="J130" s="45"/>
      <c r="K130" s="45"/>
      <c r="L130" s="45"/>
      <c r="M130" s="45"/>
      <c r="N130" s="45"/>
      <c r="O130" s="45"/>
      <c r="P130" s="45"/>
      <c r="Q130" s="44"/>
      <c r="R130" s="44"/>
      <c r="S130" s="44"/>
    </row>
    <row r="131" spans="1:19">
      <c r="A131" s="180" t="s">
        <v>224</v>
      </c>
      <c r="B131" s="180"/>
      <c r="C131" s="180"/>
      <c r="D131" s="180"/>
      <c r="E131" s="180"/>
      <c r="F131" s="12"/>
      <c r="G131" s="12"/>
      <c r="H131" s="12"/>
      <c r="I131" s="12"/>
      <c r="J131" s="12"/>
      <c r="K131" s="12"/>
      <c r="L131" s="12"/>
      <c r="M131" s="12"/>
      <c r="N131" s="12"/>
      <c r="O131" s="12"/>
      <c r="P131" s="12"/>
      <c r="Q131" s="12"/>
      <c r="R131" s="12"/>
      <c r="S131" s="12"/>
    </row>
    <row r="132" spans="1:19">
      <c r="A132" s="12"/>
      <c r="B132" s="12"/>
      <c r="C132" s="12"/>
      <c r="D132" s="12"/>
      <c r="E132" s="12"/>
      <c r="F132" s="12"/>
      <c r="G132" s="12"/>
      <c r="H132" s="12"/>
      <c r="I132" s="12"/>
      <c r="J132" s="12"/>
      <c r="K132" s="12"/>
      <c r="L132" s="12"/>
      <c r="M132" s="12"/>
      <c r="N132" s="12"/>
      <c r="O132" s="12"/>
      <c r="P132" s="12"/>
      <c r="Q132" s="12"/>
      <c r="R132" s="12"/>
      <c r="S132" s="12"/>
    </row>
    <row r="133" spans="1:19">
      <c r="A133" s="12"/>
      <c r="B133" s="12"/>
      <c r="C133" s="12"/>
      <c r="D133" s="12"/>
      <c r="E133" s="12"/>
      <c r="F133" s="12"/>
      <c r="G133" s="12"/>
      <c r="H133" s="12"/>
      <c r="I133" s="12"/>
      <c r="J133" s="12"/>
      <c r="K133" s="12"/>
      <c r="L133" s="12"/>
      <c r="M133" s="12"/>
      <c r="N133" s="12"/>
      <c r="O133" s="12"/>
      <c r="P133" s="12"/>
      <c r="Q133" s="12"/>
      <c r="R133" s="12"/>
      <c r="S133" s="12"/>
    </row>
    <row r="134" spans="1:19">
      <c r="A134" s="12"/>
      <c r="B134" s="12"/>
      <c r="C134" s="12"/>
      <c r="D134" s="12"/>
      <c r="E134" s="12"/>
      <c r="F134" s="12"/>
      <c r="G134" s="12"/>
      <c r="H134" s="12"/>
      <c r="I134" s="12"/>
      <c r="J134" s="12"/>
      <c r="K134" s="12"/>
      <c r="L134" s="12"/>
      <c r="M134" s="12"/>
      <c r="N134" s="12"/>
      <c r="O134" s="12"/>
      <c r="P134" s="12"/>
      <c r="Q134" s="12"/>
      <c r="R134" s="12"/>
      <c r="S134" s="12"/>
    </row>
    <row r="135" spans="1:19">
      <c r="A135" s="12"/>
      <c r="B135" s="12"/>
      <c r="C135" s="12"/>
      <c r="D135" s="12"/>
      <c r="E135" s="12"/>
      <c r="F135" s="12"/>
      <c r="G135" s="12"/>
      <c r="H135" s="12"/>
      <c r="I135" s="12"/>
      <c r="J135" s="12"/>
      <c r="K135" s="12"/>
      <c r="L135" s="12"/>
      <c r="M135" s="12"/>
      <c r="N135" s="12"/>
      <c r="O135" s="12"/>
      <c r="P135" s="12"/>
      <c r="Q135" s="12"/>
      <c r="R135" s="12"/>
      <c r="S135" s="12"/>
    </row>
    <row r="136" spans="1:19">
      <c r="A136" s="12"/>
      <c r="B136" s="12"/>
      <c r="C136" s="12"/>
      <c r="D136" s="12"/>
      <c r="E136" s="12"/>
      <c r="F136" s="12"/>
      <c r="G136" s="12"/>
      <c r="H136" s="12"/>
      <c r="I136" s="12"/>
      <c r="J136" s="12"/>
      <c r="K136" s="12"/>
      <c r="L136" s="12"/>
      <c r="M136" s="12"/>
      <c r="N136" s="12"/>
      <c r="O136" s="12"/>
      <c r="P136" s="12"/>
      <c r="Q136" s="12"/>
      <c r="R136" s="12"/>
      <c r="S136" s="12"/>
    </row>
    <row r="137" spans="1:19">
      <c r="A137" s="12"/>
      <c r="B137" s="12"/>
      <c r="C137" s="12"/>
      <c r="D137" s="12"/>
      <c r="E137" s="12"/>
      <c r="F137" s="12"/>
      <c r="G137" s="12"/>
      <c r="H137" s="12"/>
      <c r="I137" s="12"/>
      <c r="J137" s="12"/>
      <c r="K137" s="12"/>
      <c r="L137" s="12"/>
      <c r="M137" s="12"/>
      <c r="N137" s="12"/>
      <c r="O137" s="12"/>
      <c r="P137" s="12"/>
      <c r="Q137" s="12"/>
      <c r="R137" s="12"/>
      <c r="S137" s="12"/>
    </row>
    <row r="138" spans="1:19">
      <c r="A138" s="12"/>
      <c r="B138" s="12"/>
      <c r="C138" s="12"/>
      <c r="D138" s="12"/>
      <c r="E138" s="12"/>
      <c r="F138" s="12"/>
      <c r="G138" s="12"/>
      <c r="H138" s="12"/>
      <c r="I138" s="12"/>
      <c r="J138" s="12"/>
      <c r="K138" s="12"/>
      <c r="L138" s="12"/>
      <c r="M138" s="12"/>
      <c r="N138" s="12"/>
      <c r="O138" s="12"/>
      <c r="P138" s="12"/>
      <c r="Q138" s="12"/>
      <c r="R138" s="12"/>
      <c r="S138" s="12"/>
    </row>
    <row r="139" spans="1:19">
      <c r="A139" s="12"/>
      <c r="B139" s="12"/>
      <c r="C139" s="12"/>
      <c r="D139" s="12"/>
      <c r="E139" s="12"/>
      <c r="F139" s="12"/>
      <c r="G139" s="12"/>
      <c r="H139" s="12"/>
      <c r="I139" s="12"/>
      <c r="J139" s="12"/>
      <c r="K139" s="12"/>
      <c r="L139" s="12"/>
      <c r="M139" s="12"/>
      <c r="N139" s="12"/>
      <c r="O139" s="12"/>
      <c r="P139" s="12"/>
      <c r="Q139" s="12"/>
      <c r="R139" s="12"/>
      <c r="S139" s="12"/>
    </row>
    <row r="140" spans="1:19">
      <c r="A140" s="12"/>
      <c r="B140" s="12"/>
      <c r="C140" s="12"/>
      <c r="D140" s="12"/>
      <c r="E140" s="12"/>
      <c r="F140" s="12"/>
      <c r="G140" s="12"/>
      <c r="H140" s="12"/>
      <c r="I140" s="12"/>
      <c r="J140" s="12"/>
      <c r="K140" s="12"/>
      <c r="L140" s="12"/>
      <c r="M140" s="12"/>
      <c r="N140" s="12"/>
      <c r="O140" s="12"/>
      <c r="P140" s="12"/>
      <c r="Q140" s="12"/>
      <c r="R140" s="12"/>
      <c r="S140" s="12"/>
    </row>
    <row r="141" spans="1:19">
      <c r="A141" s="12"/>
      <c r="B141" s="12"/>
      <c r="C141" s="12"/>
      <c r="D141" s="12"/>
      <c r="E141" s="12"/>
      <c r="F141" s="12"/>
      <c r="G141" s="12"/>
      <c r="H141" s="12"/>
      <c r="I141" s="12"/>
      <c r="J141" s="12"/>
      <c r="K141" s="12"/>
      <c r="L141" s="12"/>
      <c r="M141" s="12"/>
      <c r="N141" s="12"/>
      <c r="O141" s="12"/>
      <c r="P141" s="12"/>
      <c r="Q141" s="12"/>
      <c r="R141" s="12"/>
      <c r="S141" s="12"/>
    </row>
    <row r="142" spans="1:19">
      <c r="A142" s="12"/>
      <c r="B142" s="12"/>
      <c r="C142" s="12"/>
      <c r="D142" s="12"/>
      <c r="E142" s="12"/>
      <c r="F142" s="12"/>
      <c r="G142" s="12"/>
      <c r="H142" s="12"/>
      <c r="I142" s="12"/>
      <c r="J142" s="12"/>
      <c r="K142" s="12"/>
      <c r="L142" s="12"/>
      <c r="M142" s="12"/>
      <c r="N142" s="12"/>
      <c r="O142" s="12"/>
      <c r="P142" s="12"/>
      <c r="Q142" s="12"/>
      <c r="R142" s="12"/>
      <c r="S142" s="12"/>
    </row>
    <row r="143" spans="1:19">
      <c r="A143" s="12"/>
      <c r="B143" s="12"/>
      <c r="C143" s="12"/>
      <c r="D143" s="12"/>
      <c r="E143" s="12"/>
      <c r="F143" s="12"/>
      <c r="G143" s="12"/>
      <c r="H143" s="12"/>
      <c r="I143" s="12"/>
      <c r="J143" s="12"/>
      <c r="K143" s="12"/>
      <c r="L143" s="12"/>
      <c r="M143" s="12"/>
      <c r="N143" s="12"/>
      <c r="O143" s="12"/>
      <c r="P143" s="12"/>
      <c r="Q143" s="12"/>
      <c r="R143" s="12"/>
      <c r="S143" s="12"/>
    </row>
    <row r="144" spans="1:19">
      <c r="A144" s="12"/>
      <c r="B144" s="12"/>
      <c r="C144" s="12"/>
      <c r="D144" s="12"/>
      <c r="E144" s="12"/>
      <c r="F144" s="12"/>
      <c r="G144" s="12"/>
      <c r="H144" s="12"/>
      <c r="I144" s="12"/>
      <c r="J144" s="12"/>
      <c r="K144" s="12"/>
      <c r="L144" s="12"/>
      <c r="M144" s="12"/>
      <c r="N144" s="12"/>
      <c r="O144" s="12"/>
      <c r="P144" s="12"/>
      <c r="Q144" s="12"/>
      <c r="R144" s="12"/>
      <c r="S144" s="12"/>
    </row>
    <row r="145" spans="1:19">
      <c r="A145" s="12"/>
      <c r="B145" s="12"/>
      <c r="C145" s="12"/>
      <c r="D145" s="12"/>
      <c r="E145" s="12"/>
      <c r="F145" s="12"/>
      <c r="G145" s="12"/>
      <c r="H145" s="12"/>
      <c r="I145" s="12"/>
      <c r="J145" s="12"/>
      <c r="K145" s="12"/>
      <c r="L145" s="12"/>
      <c r="M145" s="12"/>
      <c r="N145" s="12"/>
      <c r="O145" s="12"/>
      <c r="P145" s="12"/>
      <c r="Q145" s="12"/>
      <c r="R145" s="12"/>
      <c r="S145" s="12"/>
    </row>
    <row r="146" spans="1:19">
      <c r="A146" s="12"/>
      <c r="B146" s="12"/>
      <c r="C146" s="12"/>
      <c r="D146" s="12"/>
      <c r="E146" s="12"/>
      <c r="F146" s="12"/>
      <c r="G146" s="12"/>
      <c r="H146" s="12"/>
      <c r="I146" s="12"/>
      <c r="J146" s="12"/>
      <c r="K146" s="12"/>
      <c r="L146" s="12"/>
      <c r="M146" s="12"/>
      <c r="N146" s="12"/>
      <c r="O146" s="12"/>
      <c r="P146" s="12"/>
      <c r="Q146" s="12"/>
      <c r="R146" s="12"/>
      <c r="S146" s="12"/>
    </row>
    <row r="147" spans="1:19">
      <c r="A147" s="12"/>
      <c r="B147" s="12"/>
      <c r="C147" s="12"/>
      <c r="D147" s="12"/>
      <c r="E147" s="12"/>
      <c r="F147" s="12"/>
      <c r="G147" s="12"/>
      <c r="H147" s="12"/>
      <c r="I147" s="12"/>
      <c r="J147" s="12"/>
      <c r="K147" s="12"/>
      <c r="L147" s="12"/>
      <c r="M147" s="12"/>
      <c r="N147" s="12"/>
      <c r="O147" s="12"/>
      <c r="P147" s="12"/>
      <c r="Q147" s="12"/>
      <c r="R147" s="12"/>
      <c r="S147" s="12"/>
    </row>
    <row r="148" spans="1:19">
      <c r="A148" s="12"/>
      <c r="B148" s="12"/>
      <c r="C148" s="12"/>
      <c r="D148" s="12"/>
      <c r="E148" s="12"/>
      <c r="F148" s="12"/>
      <c r="G148" s="12"/>
      <c r="H148" s="12"/>
      <c r="I148" s="12"/>
      <c r="J148" s="12"/>
      <c r="K148" s="12"/>
      <c r="L148" s="12"/>
      <c r="M148" s="12"/>
      <c r="N148" s="12"/>
      <c r="O148" s="12"/>
      <c r="P148" s="12"/>
      <c r="Q148" s="12"/>
      <c r="R148" s="12"/>
      <c r="S148" s="12"/>
    </row>
    <row r="149" spans="1:19">
      <c r="A149" s="12"/>
      <c r="B149" s="12"/>
      <c r="C149" s="12"/>
      <c r="D149" s="12"/>
      <c r="E149" s="12"/>
      <c r="F149" s="12"/>
      <c r="G149" s="12"/>
      <c r="H149" s="12"/>
      <c r="I149" s="12"/>
      <c r="J149" s="12"/>
      <c r="K149" s="12"/>
      <c r="L149" s="12"/>
      <c r="M149" s="12"/>
      <c r="N149" s="12"/>
      <c r="O149" s="12"/>
      <c r="P149" s="12"/>
      <c r="Q149" s="12"/>
      <c r="R149" s="12"/>
      <c r="S149" s="12"/>
    </row>
    <row r="150" spans="1:19">
      <c r="A150" s="12"/>
      <c r="B150" s="12"/>
      <c r="C150" s="12"/>
      <c r="D150" s="12"/>
      <c r="E150" s="12"/>
      <c r="F150" s="12"/>
      <c r="G150" s="12"/>
      <c r="H150" s="12"/>
      <c r="I150" s="12"/>
      <c r="J150" s="12"/>
      <c r="K150" s="12"/>
      <c r="L150" s="12"/>
      <c r="M150" s="12"/>
      <c r="N150" s="12"/>
      <c r="O150" s="12"/>
      <c r="P150" s="12"/>
      <c r="Q150" s="12"/>
      <c r="R150" s="12"/>
      <c r="S150" s="12"/>
    </row>
    <row r="151" spans="1:19">
      <c r="A151" s="12"/>
      <c r="B151" s="12"/>
      <c r="C151" s="12"/>
      <c r="D151" s="12"/>
      <c r="E151" s="12"/>
      <c r="F151" s="12"/>
      <c r="G151" s="12"/>
      <c r="H151" s="12"/>
      <c r="I151" s="12"/>
      <c r="J151" s="12"/>
      <c r="K151" s="12"/>
      <c r="L151" s="12"/>
      <c r="M151" s="12"/>
      <c r="N151" s="12"/>
      <c r="O151" s="12"/>
      <c r="P151" s="12"/>
      <c r="Q151" s="12"/>
      <c r="R151" s="12"/>
      <c r="S151" s="12"/>
    </row>
    <row r="152" spans="1:19">
      <c r="A152" s="12"/>
      <c r="B152" s="12"/>
      <c r="C152" s="12"/>
      <c r="D152" s="12"/>
      <c r="E152" s="12"/>
      <c r="F152" s="12"/>
      <c r="G152" s="12"/>
      <c r="H152" s="12"/>
      <c r="I152" s="12"/>
      <c r="J152" s="12"/>
      <c r="K152" s="12"/>
      <c r="L152" s="12"/>
      <c r="M152" s="12"/>
      <c r="N152" s="12"/>
      <c r="O152" s="12"/>
      <c r="P152" s="12"/>
      <c r="Q152" s="12"/>
      <c r="R152" s="12"/>
      <c r="S152" s="12"/>
    </row>
    <row r="153" spans="1:19">
      <c r="A153" s="12"/>
      <c r="B153" s="12"/>
      <c r="C153" s="12"/>
      <c r="D153" s="12"/>
      <c r="E153" s="12"/>
      <c r="F153" s="12"/>
      <c r="G153" s="12"/>
      <c r="H153" s="12"/>
      <c r="I153" s="12"/>
      <c r="J153" s="12"/>
      <c r="K153" s="12"/>
      <c r="L153" s="12"/>
      <c r="M153" s="12"/>
      <c r="N153" s="12"/>
      <c r="O153" s="12"/>
      <c r="P153" s="12"/>
      <c r="Q153" s="12"/>
      <c r="R153" s="12"/>
      <c r="S153" s="12"/>
    </row>
    <row r="154" spans="1:19">
      <c r="A154" s="12"/>
      <c r="B154" s="12"/>
      <c r="C154" s="12"/>
      <c r="D154" s="12"/>
      <c r="E154" s="12"/>
      <c r="F154" s="12"/>
      <c r="G154" s="12"/>
      <c r="H154" s="12"/>
      <c r="I154" s="12"/>
      <c r="J154" s="12"/>
      <c r="K154" s="12"/>
      <c r="L154" s="12"/>
      <c r="M154" s="12"/>
      <c r="N154" s="12"/>
      <c r="O154" s="12"/>
      <c r="P154" s="12"/>
      <c r="Q154" s="12"/>
      <c r="R154" s="12"/>
      <c r="S154" s="12"/>
    </row>
    <row r="155" spans="1:19">
      <c r="A155" s="12"/>
      <c r="B155" s="12"/>
      <c r="C155" s="12"/>
      <c r="D155" s="12"/>
      <c r="E155" s="12"/>
      <c r="F155" s="12"/>
      <c r="G155" s="12"/>
      <c r="H155" s="12"/>
      <c r="I155" s="12"/>
      <c r="J155" s="12"/>
      <c r="K155" s="12"/>
      <c r="L155" s="12"/>
      <c r="M155" s="12"/>
      <c r="N155" s="12"/>
      <c r="O155" s="12"/>
      <c r="P155" s="12"/>
      <c r="Q155" s="12"/>
      <c r="R155" s="12"/>
      <c r="S155" s="12"/>
    </row>
    <row r="156" spans="1:19">
      <c r="A156" s="12"/>
      <c r="B156" s="12"/>
      <c r="C156" s="12"/>
      <c r="D156" s="12"/>
      <c r="E156" s="12"/>
      <c r="F156" s="12"/>
      <c r="G156" s="12"/>
      <c r="H156" s="12"/>
      <c r="I156" s="12"/>
      <c r="J156" s="12"/>
      <c r="K156" s="12"/>
      <c r="L156" s="12"/>
      <c r="M156" s="12"/>
      <c r="N156" s="12"/>
      <c r="O156" s="12"/>
      <c r="P156" s="12"/>
      <c r="Q156" s="12"/>
      <c r="R156" s="12"/>
      <c r="S156" s="12"/>
    </row>
    <row r="157" spans="1:19">
      <c r="A157" s="12"/>
      <c r="B157" s="12"/>
      <c r="C157" s="12"/>
      <c r="D157" s="12"/>
      <c r="E157" s="12"/>
      <c r="F157" s="12"/>
      <c r="G157" s="12"/>
      <c r="H157" s="12"/>
      <c r="I157" s="12"/>
      <c r="J157" s="12"/>
      <c r="K157" s="12"/>
      <c r="L157" s="12"/>
      <c r="M157" s="12"/>
      <c r="N157" s="12"/>
      <c r="O157" s="12"/>
      <c r="P157" s="12"/>
      <c r="Q157" s="12"/>
      <c r="R157" s="12"/>
      <c r="S157" s="12"/>
    </row>
    <row r="158" spans="1:19">
      <c r="A158" s="12"/>
      <c r="B158" s="12"/>
      <c r="C158" s="12"/>
      <c r="D158" s="12"/>
      <c r="E158" s="12"/>
      <c r="F158" s="12"/>
      <c r="G158" s="12"/>
      <c r="H158" s="12"/>
      <c r="I158" s="12"/>
      <c r="J158" s="12"/>
      <c r="K158" s="12"/>
      <c r="L158" s="12"/>
      <c r="M158" s="12"/>
      <c r="N158" s="12"/>
      <c r="O158" s="12"/>
      <c r="P158" s="12"/>
      <c r="Q158" s="12"/>
      <c r="R158" s="12"/>
      <c r="S158" s="12"/>
    </row>
    <row r="159" spans="1:19">
      <c r="A159" s="12"/>
      <c r="B159" s="12"/>
      <c r="C159" s="12"/>
      <c r="D159" s="12"/>
      <c r="E159" s="12"/>
      <c r="F159" s="12"/>
      <c r="G159" s="12"/>
      <c r="H159" s="12"/>
      <c r="I159" s="12"/>
      <c r="J159" s="12"/>
      <c r="K159" s="12"/>
      <c r="L159" s="12"/>
      <c r="M159" s="12"/>
      <c r="N159" s="12"/>
      <c r="O159" s="12"/>
      <c r="P159" s="12"/>
      <c r="Q159" s="12"/>
      <c r="R159" s="12"/>
      <c r="S159" s="12"/>
    </row>
    <row r="160" spans="1:19">
      <c r="A160" s="12"/>
      <c r="B160" s="12"/>
      <c r="C160" s="12"/>
      <c r="D160" s="12"/>
      <c r="E160" s="12"/>
      <c r="F160" s="12"/>
      <c r="G160" s="12"/>
      <c r="H160" s="12"/>
      <c r="I160" s="12"/>
      <c r="J160" s="12"/>
      <c r="K160" s="12"/>
      <c r="L160" s="12"/>
      <c r="M160" s="12"/>
      <c r="N160" s="12"/>
      <c r="O160" s="12"/>
      <c r="P160" s="12"/>
      <c r="Q160" s="12"/>
      <c r="R160" s="12"/>
      <c r="S160" s="12"/>
    </row>
    <row r="161" spans="1:19">
      <c r="A161" s="12"/>
      <c r="B161" s="12"/>
      <c r="C161" s="12"/>
      <c r="D161" s="12"/>
      <c r="E161" s="12"/>
      <c r="F161" s="12"/>
      <c r="G161" s="12"/>
      <c r="H161" s="12"/>
      <c r="I161" s="12"/>
      <c r="J161" s="12"/>
      <c r="K161" s="12"/>
      <c r="L161" s="12"/>
      <c r="M161" s="12"/>
      <c r="N161" s="12"/>
      <c r="O161" s="12"/>
      <c r="P161" s="12"/>
      <c r="Q161" s="12"/>
      <c r="R161" s="12"/>
      <c r="S161" s="12"/>
    </row>
    <row r="162" spans="1:19">
      <c r="A162" s="12"/>
      <c r="B162" s="12"/>
      <c r="C162" s="12"/>
      <c r="D162" s="12"/>
      <c r="E162" s="12"/>
      <c r="F162" s="12"/>
      <c r="G162" s="12"/>
      <c r="H162" s="12"/>
      <c r="I162" s="12"/>
      <c r="J162" s="12"/>
      <c r="K162" s="12"/>
      <c r="L162" s="12"/>
      <c r="M162" s="12"/>
      <c r="N162" s="12"/>
      <c r="O162" s="12"/>
      <c r="P162" s="12"/>
      <c r="Q162" s="12"/>
      <c r="R162" s="12"/>
      <c r="S162" s="12"/>
    </row>
    <row r="163" spans="1:19">
      <c r="A163" s="12"/>
      <c r="B163" s="12"/>
      <c r="C163" s="12"/>
      <c r="D163" s="12"/>
      <c r="E163" s="12"/>
      <c r="F163" s="12"/>
      <c r="G163" s="12"/>
      <c r="H163" s="12"/>
      <c r="I163" s="12"/>
      <c r="J163" s="12"/>
      <c r="K163" s="12"/>
      <c r="L163" s="12"/>
      <c r="M163" s="12"/>
      <c r="N163" s="12"/>
      <c r="O163" s="12"/>
      <c r="P163" s="12"/>
      <c r="Q163" s="12"/>
      <c r="R163" s="12"/>
      <c r="S163" s="12"/>
    </row>
    <row r="164" spans="1:19">
      <c r="A164" s="12"/>
      <c r="B164" s="12"/>
      <c r="C164" s="12"/>
      <c r="D164" s="12"/>
      <c r="E164" s="12"/>
      <c r="F164" s="12"/>
      <c r="G164" s="12"/>
      <c r="H164" s="12"/>
      <c r="I164" s="12"/>
      <c r="J164" s="12"/>
      <c r="K164" s="12"/>
      <c r="L164" s="12"/>
      <c r="M164" s="12"/>
      <c r="N164" s="12"/>
      <c r="O164" s="12"/>
      <c r="P164" s="12"/>
      <c r="Q164" s="12"/>
      <c r="R164" s="12"/>
      <c r="S164" s="12"/>
    </row>
    <row r="165" spans="1:19">
      <c r="A165" s="12"/>
      <c r="B165" s="12"/>
      <c r="C165" s="12"/>
      <c r="D165" s="12"/>
      <c r="E165" s="12"/>
      <c r="F165" s="12"/>
      <c r="G165" s="12"/>
      <c r="H165" s="12"/>
      <c r="I165" s="12"/>
      <c r="J165" s="12"/>
      <c r="K165" s="12"/>
      <c r="L165" s="12"/>
      <c r="M165" s="12"/>
      <c r="N165" s="12"/>
      <c r="O165" s="12"/>
      <c r="P165" s="12"/>
      <c r="Q165" s="12"/>
      <c r="R165" s="12"/>
      <c r="S165" s="12"/>
    </row>
    <row r="166" spans="1:19">
      <c r="A166" s="12"/>
      <c r="B166" s="12"/>
      <c r="C166" s="12"/>
      <c r="D166" s="12"/>
      <c r="E166" s="12"/>
      <c r="F166" s="12"/>
      <c r="G166" s="12"/>
      <c r="H166" s="12"/>
      <c r="I166" s="12"/>
      <c r="J166" s="12"/>
      <c r="K166" s="12"/>
      <c r="L166" s="12"/>
      <c r="M166" s="12"/>
      <c r="N166" s="12"/>
      <c r="O166" s="12"/>
      <c r="P166" s="12"/>
      <c r="Q166" s="12"/>
      <c r="R166" s="12"/>
      <c r="S166" s="12"/>
    </row>
    <row r="167" spans="1:19">
      <c r="A167" s="12"/>
      <c r="B167" s="12"/>
      <c r="C167" s="12"/>
      <c r="D167" s="12"/>
      <c r="E167" s="12"/>
      <c r="F167" s="12"/>
      <c r="G167" s="12"/>
      <c r="H167" s="12"/>
      <c r="I167" s="12"/>
      <c r="J167" s="12"/>
      <c r="K167" s="12"/>
      <c r="L167" s="12"/>
      <c r="M167" s="12"/>
      <c r="N167" s="12"/>
      <c r="O167" s="12"/>
      <c r="P167" s="12"/>
      <c r="Q167" s="12"/>
      <c r="R167" s="12"/>
      <c r="S167" s="12"/>
    </row>
    <row r="168" spans="1:19">
      <c r="A168" s="12"/>
      <c r="B168" s="12"/>
      <c r="C168" s="12"/>
      <c r="D168" s="12"/>
      <c r="E168" s="12"/>
      <c r="F168" s="12"/>
      <c r="G168" s="12"/>
      <c r="H168" s="12"/>
      <c r="I168" s="12"/>
      <c r="J168" s="12"/>
      <c r="K168" s="12"/>
      <c r="L168" s="12"/>
      <c r="M168" s="12"/>
      <c r="N168" s="12"/>
      <c r="O168" s="12"/>
      <c r="P168" s="12"/>
      <c r="Q168" s="12"/>
      <c r="R168" s="12"/>
      <c r="S168" s="12"/>
    </row>
    <row r="169" spans="1:19">
      <c r="A169" s="12"/>
      <c r="B169" s="12"/>
      <c r="C169" s="12"/>
      <c r="D169" s="12"/>
      <c r="E169" s="12"/>
      <c r="F169" s="12"/>
      <c r="G169" s="12"/>
      <c r="H169" s="12"/>
      <c r="I169" s="12"/>
      <c r="J169" s="12"/>
      <c r="K169" s="12"/>
      <c r="L169" s="12"/>
      <c r="M169" s="12"/>
      <c r="N169" s="12"/>
      <c r="O169" s="12"/>
      <c r="P169" s="12"/>
      <c r="Q169" s="12"/>
      <c r="R169" s="12"/>
      <c r="S169" s="12"/>
    </row>
    <row r="170" spans="1:19">
      <c r="A170" s="12"/>
      <c r="B170" s="12"/>
      <c r="C170" s="12"/>
      <c r="D170" s="12"/>
      <c r="E170" s="12"/>
      <c r="F170" s="12"/>
      <c r="G170" s="12"/>
      <c r="H170" s="12"/>
      <c r="I170" s="12"/>
      <c r="J170" s="12"/>
      <c r="K170" s="12"/>
      <c r="L170" s="12"/>
      <c r="M170" s="12"/>
      <c r="N170" s="12"/>
      <c r="O170" s="12"/>
      <c r="P170" s="12"/>
      <c r="Q170" s="12"/>
      <c r="R170" s="12"/>
      <c r="S170" s="12"/>
    </row>
    <row r="171" spans="1:19">
      <c r="A171" s="12"/>
      <c r="B171" s="12"/>
      <c r="C171" s="12"/>
      <c r="D171" s="12"/>
      <c r="E171" s="12"/>
      <c r="F171" s="12"/>
      <c r="G171" s="12"/>
      <c r="H171" s="12"/>
      <c r="I171" s="12"/>
      <c r="J171" s="12"/>
      <c r="K171" s="12"/>
      <c r="L171" s="12"/>
      <c r="M171" s="12"/>
      <c r="N171" s="12"/>
      <c r="O171" s="12"/>
      <c r="P171" s="12"/>
      <c r="Q171" s="12"/>
      <c r="R171" s="12"/>
      <c r="S171" s="12"/>
    </row>
    <row r="172" spans="1:19">
      <c r="A172" s="12"/>
      <c r="B172" s="12"/>
      <c r="C172" s="12"/>
      <c r="D172" s="12"/>
      <c r="E172" s="12"/>
      <c r="F172" s="12"/>
      <c r="G172" s="12"/>
      <c r="H172" s="12"/>
      <c r="I172" s="12"/>
      <c r="J172" s="12"/>
      <c r="K172" s="12"/>
      <c r="L172" s="12"/>
      <c r="M172" s="12"/>
      <c r="N172" s="12"/>
      <c r="O172" s="12"/>
      <c r="P172" s="12"/>
      <c r="Q172" s="12"/>
      <c r="R172" s="12"/>
      <c r="S172" s="12"/>
    </row>
    <row r="173" spans="1:19">
      <c r="A173" s="12"/>
      <c r="B173" s="12"/>
      <c r="C173" s="12"/>
      <c r="D173" s="12"/>
      <c r="E173" s="12"/>
      <c r="F173" s="12"/>
      <c r="G173" s="12"/>
      <c r="H173" s="12"/>
      <c r="I173" s="12"/>
      <c r="J173" s="12"/>
      <c r="K173" s="12"/>
      <c r="L173" s="12"/>
      <c r="M173" s="12"/>
      <c r="N173" s="12"/>
      <c r="O173" s="12"/>
      <c r="P173" s="12"/>
      <c r="Q173" s="12"/>
      <c r="R173" s="12"/>
      <c r="S173" s="12"/>
    </row>
    <row r="174" spans="1:19">
      <c r="A174" s="12"/>
      <c r="B174" s="12"/>
      <c r="C174" s="12"/>
      <c r="D174" s="12"/>
      <c r="E174" s="12"/>
      <c r="F174" s="12"/>
      <c r="G174" s="12"/>
      <c r="H174" s="12"/>
      <c r="I174" s="12"/>
      <c r="J174" s="12"/>
      <c r="K174" s="12"/>
      <c r="L174" s="12"/>
      <c r="M174" s="12"/>
      <c r="N174" s="12"/>
      <c r="O174" s="12"/>
      <c r="P174" s="12"/>
      <c r="Q174" s="12"/>
      <c r="R174" s="12"/>
      <c r="S174" s="12"/>
    </row>
    <row r="175" spans="1:19">
      <c r="A175" s="12"/>
      <c r="B175" s="12"/>
      <c r="C175" s="12"/>
      <c r="D175" s="12"/>
      <c r="E175" s="12"/>
      <c r="F175" s="12"/>
      <c r="G175" s="12"/>
      <c r="H175" s="12"/>
      <c r="I175" s="12"/>
      <c r="J175" s="12"/>
      <c r="K175" s="12"/>
      <c r="L175" s="12"/>
      <c r="M175" s="12"/>
      <c r="N175" s="12"/>
      <c r="O175" s="12"/>
      <c r="P175" s="12"/>
      <c r="Q175" s="12"/>
      <c r="R175" s="12"/>
      <c r="S175" s="12"/>
    </row>
    <row r="176" spans="1:19">
      <c r="A176" s="12"/>
      <c r="B176" s="12"/>
      <c r="C176" s="12"/>
      <c r="D176" s="12"/>
      <c r="E176" s="12"/>
      <c r="F176" s="12"/>
      <c r="G176" s="12"/>
      <c r="H176" s="12"/>
      <c r="I176" s="12"/>
      <c r="J176" s="12"/>
      <c r="K176" s="12"/>
      <c r="L176" s="12"/>
      <c r="M176" s="12"/>
      <c r="N176" s="12"/>
      <c r="O176" s="12"/>
      <c r="P176" s="12"/>
      <c r="Q176" s="12"/>
      <c r="R176" s="12"/>
      <c r="S176" s="12"/>
    </row>
    <row r="177" spans="1:19">
      <c r="A177" s="12"/>
      <c r="B177" s="12"/>
      <c r="C177" s="12"/>
      <c r="D177" s="12"/>
      <c r="E177" s="12"/>
      <c r="F177" s="12"/>
      <c r="G177" s="12"/>
      <c r="H177" s="12"/>
      <c r="I177" s="12"/>
      <c r="J177" s="12"/>
      <c r="K177" s="12"/>
      <c r="L177" s="12"/>
      <c r="M177" s="12"/>
      <c r="N177" s="12"/>
      <c r="O177" s="12"/>
      <c r="P177" s="12"/>
      <c r="Q177" s="12"/>
      <c r="R177" s="12"/>
      <c r="S177" s="12"/>
    </row>
    <row r="178" spans="1:19">
      <c r="A178" s="12"/>
      <c r="B178" s="12"/>
      <c r="C178" s="12"/>
      <c r="D178" s="12"/>
      <c r="E178" s="12"/>
      <c r="F178" s="12"/>
      <c r="G178" s="12"/>
      <c r="H178" s="12"/>
      <c r="I178" s="12"/>
      <c r="J178" s="12"/>
      <c r="K178" s="12"/>
      <c r="L178" s="12"/>
      <c r="M178" s="12"/>
      <c r="N178" s="12"/>
      <c r="O178" s="12"/>
      <c r="P178" s="12"/>
      <c r="Q178" s="12"/>
      <c r="R178" s="12"/>
      <c r="S178" s="12"/>
    </row>
    <row r="179" spans="1:19">
      <c r="A179" s="12"/>
      <c r="B179" s="12"/>
      <c r="C179" s="12"/>
      <c r="D179" s="12"/>
      <c r="E179" s="12"/>
      <c r="F179" s="12"/>
      <c r="G179" s="12"/>
      <c r="H179" s="12"/>
      <c r="I179" s="12"/>
      <c r="J179" s="12"/>
      <c r="K179" s="12"/>
      <c r="L179" s="12"/>
      <c r="M179" s="12"/>
      <c r="N179" s="12"/>
      <c r="O179" s="12"/>
      <c r="P179" s="12"/>
      <c r="Q179" s="12"/>
      <c r="R179" s="12"/>
      <c r="S179" s="12"/>
    </row>
    <row r="180" spans="1:19">
      <c r="A180" s="12"/>
      <c r="B180" s="12"/>
      <c r="C180" s="12"/>
      <c r="D180" s="12"/>
      <c r="E180" s="12"/>
      <c r="F180" s="12"/>
      <c r="G180" s="12"/>
      <c r="H180" s="12"/>
      <c r="I180" s="12"/>
      <c r="J180" s="12"/>
      <c r="K180" s="12"/>
      <c r="L180" s="12"/>
      <c r="M180" s="12"/>
      <c r="N180" s="12"/>
      <c r="O180" s="12"/>
      <c r="P180" s="12"/>
      <c r="Q180" s="12"/>
      <c r="R180" s="12"/>
      <c r="S180" s="12"/>
    </row>
    <row r="181" spans="1:19">
      <c r="A181" s="12"/>
      <c r="B181" s="12"/>
      <c r="C181" s="12"/>
      <c r="D181" s="12"/>
      <c r="E181" s="12"/>
      <c r="F181" s="12"/>
      <c r="G181" s="12"/>
      <c r="H181" s="12"/>
      <c r="I181" s="12"/>
      <c r="J181" s="12"/>
      <c r="K181" s="12"/>
      <c r="L181" s="12"/>
      <c r="M181" s="12"/>
      <c r="N181" s="12"/>
      <c r="O181" s="12"/>
      <c r="P181" s="12"/>
      <c r="Q181" s="12"/>
      <c r="R181" s="12"/>
      <c r="S181" s="12"/>
    </row>
    <row r="182" spans="1:19">
      <c r="A182" s="12"/>
      <c r="B182" s="12"/>
      <c r="C182" s="12"/>
      <c r="D182" s="12"/>
      <c r="E182" s="12"/>
      <c r="F182" s="12"/>
      <c r="G182" s="12"/>
      <c r="H182" s="12"/>
      <c r="I182" s="12"/>
      <c r="J182" s="12"/>
      <c r="K182" s="12"/>
      <c r="L182" s="12"/>
      <c r="M182" s="12"/>
      <c r="N182" s="12"/>
      <c r="O182" s="12"/>
      <c r="P182" s="12"/>
      <c r="Q182" s="12"/>
      <c r="R182" s="12"/>
      <c r="S182" s="12"/>
    </row>
    <row r="183" spans="1:19">
      <c r="A183" s="12"/>
      <c r="B183" s="12"/>
      <c r="C183" s="12"/>
      <c r="D183" s="12"/>
      <c r="E183" s="12"/>
      <c r="F183" s="12"/>
      <c r="G183" s="12"/>
      <c r="H183" s="12"/>
      <c r="I183" s="12"/>
      <c r="J183" s="12"/>
      <c r="K183" s="12"/>
      <c r="L183" s="12"/>
      <c r="M183" s="12"/>
      <c r="N183" s="12"/>
      <c r="O183" s="12"/>
      <c r="P183" s="12"/>
      <c r="Q183" s="12"/>
      <c r="R183" s="12"/>
      <c r="S183" s="12"/>
    </row>
    <row r="184" spans="1:19">
      <c r="A184" s="12"/>
      <c r="B184" s="12"/>
      <c r="C184" s="12"/>
      <c r="D184" s="12"/>
      <c r="E184" s="12"/>
      <c r="F184" s="12"/>
      <c r="G184" s="12"/>
      <c r="H184" s="12"/>
      <c r="I184" s="12"/>
      <c r="J184" s="12"/>
      <c r="K184" s="12"/>
      <c r="L184" s="12"/>
      <c r="M184" s="12"/>
      <c r="N184" s="12"/>
      <c r="O184" s="12"/>
      <c r="P184" s="12"/>
      <c r="Q184" s="12"/>
      <c r="R184" s="12"/>
      <c r="S184" s="12"/>
    </row>
    <row r="185" spans="1:19">
      <c r="A185" s="12"/>
      <c r="B185" s="12"/>
      <c r="C185" s="12"/>
      <c r="D185" s="12"/>
      <c r="E185" s="12"/>
      <c r="F185" s="12"/>
      <c r="G185" s="12"/>
      <c r="H185" s="12"/>
      <c r="I185" s="12"/>
      <c r="J185" s="12"/>
      <c r="K185" s="12"/>
      <c r="L185" s="12"/>
      <c r="M185" s="12"/>
      <c r="N185" s="12"/>
      <c r="O185" s="12"/>
      <c r="P185" s="12"/>
      <c r="Q185" s="12"/>
      <c r="R185" s="12"/>
      <c r="S185" s="12"/>
    </row>
    <row r="186" spans="1:19">
      <c r="A186" s="12"/>
      <c r="B186" s="12"/>
      <c r="C186" s="12"/>
      <c r="D186" s="12"/>
      <c r="E186" s="12"/>
      <c r="F186" s="12"/>
      <c r="G186" s="12"/>
      <c r="H186" s="12"/>
      <c r="I186" s="12"/>
      <c r="J186" s="12"/>
      <c r="K186" s="12"/>
      <c r="L186" s="12"/>
      <c r="M186" s="12"/>
      <c r="N186" s="12"/>
      <c r="O186" s="12"/>
      <c r="P186" s="12"/>
      <c r="Q186" s="12"/>
      <c r="R186" s="12"/>
      <c r="S186" s="12"/>
    </row>
    <row r="187" spans="1:19">
      <c r="A187" s="12"/>
      <c r="B187" s="12"/>
      <c r="C187" s="12"/>
      <c r="D187" s="12"/>
      <c r="E187" s="12"/>
      <c r="F187" s="12"/>
      <c r="G187" s="12"/>
      <c r="H187" s="12"/>
      <c r="I187" s="12"/>
      <c r="J187" s="12"/>
      <c r="K187" s="12"/>
      <c r="L187" s="12"/>
      <c r="M187" s="12"/>
      <c r="N187" s="12"/>
      <c r="O187" s="12"/>
      <c r="P187" s="12"/>
      <c r="Q187" s="12"/>
      <c r="R187" s="12"/>
      <c r="S187" s="12"/>
    </row>
    <row r="188" spans="1:19">
      <c r="A188" s="12"/>
      <c r="B188" s="12"/>
      <c r="C188" s="12"/>
      <c r="D188" s="12"/>
      <c r="E188" s="12"/>
      <c r="F188" s="12"/>
      <c r="G188" s="12"/>
      <c r="H188" s="12"/>
      <c r="I188" s="12"/>
      <c r="J188" s="12"/>
      <c r="K188" s="12"/>
      <c r="L188" s="12"/>
      <c r="M188" s="12"/>
      <c r="N188" s="12"/>
      <c r="O188" s="12"/>
      <c r="P188" s="12"/>
      <c r="Q188" s="12"/>
      <c r="R188" s="12"/>
      <c r="S188" s="12"/>
    </row>
    <row r="189" spans="1:19">
      <c r="A189" s="12"/>
      <c r="B189" s="12"/>
      <c r="C189" s="12"/>
      <c r="D189" s="12"/>
      <c r="E189" s="12"/>
      <c r="F189" s="12"/>
      <c r="G189" s="12"/>
      <c r="H189" s="12"/>
      <c r="I189" s="12"/>
      <c r="J189" s="12"/>
      <c r="K189" s="12"/>
      <c r="L189" s="12"/>
      <c r="M189" s="12"/>
      <c r="N189" s="12"/>
      <c r="O189" s="12"/>
      <c r="P189" s="12"/>
      <c r="Q189" s="12"/>
      <c r="R189" s="12"/>
      <c r="S189" s="12"/>
    </row>
    <row r="190" spans="1:19">
      <c r="A190" s="12"/>
      <c r="B190" s="12"/>
      <c r="C190" s="12"/>
      <c r="D190" s="12"/>
      <c r="E190" s="12"/>
      <c r="F190" s="12"/>
      <c r="G190" s="12"/>
      <c r="H190" s="12"/>
      <c r="I190" s="12"/>
      <c r="J190" s="12"/>
      <c r="K190" s="12"/>
      <c r="L190" s="12"/>
      <c r="M190" s="12"/>
      <c r="N190" s="12"/>
      <c r="O190" s="12"/>
      <c r="P190" s="12"/>
      <c r="Q190" s="12"/>
      <c r="R190" s="12"/>
      <c r="S190" s="12"/>
    </row>
    <row r="191" spans="1:19">
      <c r="A191" s="12"/>
      <c r="B191" s="12"/>
      <c r="C191" s="12"/>
      <c r="D191" s="12"/>
      <c r="E191" s="12"/>
      <c r="F191" s="12"/>
      <c r="G191" s="12"/>
      <c r="H191" s="12"/>
      <c r="I191" s="12"/>
      <c r="J191" s="12"/>
      <c r="K191" s="12"/>
      <c r="L191" s="12"/>
      <c r="M191" s="12"/>
      <c r="N191" s="12"/>
      <c r="O191" s="12"/>
      <c r="P191" s="12"/>
      <c r="Q191" s="12"/>
      <c r="R191" s="12"/>
      <c r="S191" s="12"/>
    </row>
    <row r="192" spans="1:19">
      <c r="A192" s="12"/>
      <c r="B192" s="12"/>
      <c r="C192" s="12"/>
      <c r="D192" s="12"/>
      <c r="E192" s="12"/>
      <c r="F192" s="12"/>
      <c r="G192" s="12"/>
      <c r="H192" s="12"/>
      <c r="I192" s="12"/>
      <c r="J192" s="12"/>
      <c r="K192" s="12"/>
      <c r="L192" s="12"/>
      <c r="M192" s="12"/>
      <c r="N192" s="12"/>
      <c r="O192" s="12"/>
      <c r="P192" s="12"/>
      <c r="Q192" s="12"/>
      <c r="R192" s="12"/>
      <c r="S192" s="12"/>
    </row>
    <row r="193" spans="1:19">
      <c r="A193" s="12"/>
      <c r="B193" s="12"/>
      <c r="C193" s="12"/>
      <c r="D193" s="12"/>
      <c r="E193" s="12"/>
      <c r="F193" s="12"/>
      <c r="G193" s="12"/>
      <c r="H193" s="12"/>
      <c r="I193" s="12"/>
      <c r="J193" s="12"/>
      <c r="K193" s="12"/>
      <c r="L193" s="12"/>
      <c r="M193" s="12"/>
      <c r="N193" s="12"/>
      <c r="O193" s="12"/>
      <c r="P193" s="12"/>
      <c r="Q193" s="12"/>
      <c r="R193" s="12"/>
      <c r="S193" s="12"/>
    </row>
    <row r="194" spans="1:19">
      <c r="A194" s="12"/>
      <c r="B194" s="12"/>
      <c r="C194" s="12"/>
      <c r="D194" s="12"/>
      <c r="E194" s="12"/>
      <c r="F194" s="12"/>
      <c r="G194" s="12"/>
      <c r="H194" s="12"/>
      <c r="I194" s="12"/>
      <c r="J194" s="12"/>
      <c r="K194" s="12"/>
      <c r="L194" s="12"/>
      <c r="M194" s="12"/>
      <c r="N194" s="12"/>
      <c r="O194" s="12"/>
      <c r="P194" s="12"/>
      <c r="Q194" s="12"/>
      <c r="R194" s="12"/>
      <c r="S194" s="12"/>
    </row>
    <row r="195" spans="1:19">
      <c r="A195" s="12"/>
      <c r="B195" s="12"/>
      <c r="C195" s="12"/>
      <c r="D195" s="12"/>
      <c r="E195" s="12"/>
      <c r="F195" s="12"/>
      <c r="G195" s="12"/>
      <c r="H195" s="12"/>
      <c r="I195" s="12"/>
      <c r="J195" s="12"/>
      <c r="K195" s="12"/>
      <c r="L195" s="12"/>
      <c r="M195" s="12"/>
      <c r="N195" s="12"/>
      <c r="O195" s="12"/>
      <c r="P195" s="12"/>
      <c r="Q195" s="12"/>
      <c r="R195" s="12"/>
      <c r="S195" s="12"/>
    </row>
    <row r="196" spans="1:19">
      <c r="A196" s="12"/>
      <c r="B196" s="12"/>
      <c r="C196" s="12"/>
      <c r="D196" s="12"/>
      <c r="E196" s="12"/>
      <c r="F196" s="12"/>
      <c r="G196" s="12"/>
      <c r="H196" s="12"/>
      <c r="I196" s="12"/>
      <c r="J196" s="12"/>
      <c r="K196" s="12"/>
      <c r="L196" s="12"/>
      <c r="M196" s="12"/>
      <c r="N196" s="12"/>
      <c r="O196" s="12"/>
      <c r="P196" s="12"/>
      <c r="Q196" s="12"/>
      <c r="R196" s="12"/>
      <c r="S196" s="12"/>
    </row>
    <row r="197" spans="1:19">
      <c r="A197" s="12"/>
      <c r="B197" s="12"/>
      <c r="C197" s="12"/>
      <c r="D197" s="12"/>
      <c r="E197" s="12"/>
      <c r="F197" s="12"/>
      <c r="G197" s="12"/>
      <c r="H197" s="12"/>
      <c r="I197" s="12"/>
      <c r="J197" s="12"/>
      <c r="K197" s="12"/>
      <c r="L197" s="12"/>
      <c r="M197" s="12"/>
      <c r="N197" s="12"/>
      <c r="O197" s="12"/>
      <c r="P197" s="12"/>
      <c r="Q197" s="12"/>
      <c r="R197" s="12"/>
      <c r="S197" s="12"/>
    </row>
    <row r="198" spans="1:19">
      <c r="A198" s="12"/>
      <c r="B198" s="12"/>
      <c r="C198" s="12"/>
      <c r="D198" s="12"/>
      <c r="E198" s="12"/>
      <c r="F198" s="12"/>
      <c r="G198" s="12"/>
      <c r="H198" s="12"/>
      <c r="I198" s="12"/>
      <c r="J198" s="12"/>
      <c r="K198" s="12"/>
      <c r="L198" s="12"/>
      <c r="M198" s="12"/>
      <c r="N198" s="12"/>
      <c r="O198" s="12"/>
      <c r="P198" s="12"/>
      <c r="Q198" s="12"/>
      <c r="R198" s="12"/>
      <c r="S198" s="12"/>
    </row>
    <row r="199" spans="1:19">
      <c r="A199" s="12"/>
      <c r="B199" s="12"/>
      <c r="C199" s="12"/>
      <c r="D199" s="12"/>
      <c r="E199" s="12"/>
      <c r="F199" s="12"/>
      <c r="G199" s="12"/>
      <c r="H199" s="12"/>
      <c r="I199" s="12"/>
      <c r="J199" s="12"/>
      <c r="K199" s="12"/>
      <c r="L199" s="12"/>
      <c r="M199" s="12"/>
      <c r="N199" s="12"/>
      <c r="O199" s="12"/>
      <c r="P199" s="12"/>
      <c r="Q199" s="12"/>
      <c r="R199" s="12"/>
      <c r="S199" s="12"/>
    </row>
    <row r="200" spans="1:19">
      <c r="A200" s="12"/>
      <c r="B200" s="12"/>
      <c r="C200" s="12"/>
      <c r="D200" s="12"/>
      <c r="E200" s="12"/>
      <c r="F200" s="12"/>
      <c r="G200" s="12"/>
      <c r="H200" s="12"/>
      <c r="I200" s="12"/>
      <c r="J200" s="12"/>
      <c r="K200" s="12"/>
      <c r="L200" s="12"/>
      <c r="M200" s="12"/>
      <c r="N200" s="12"/>
      <c r="O200" s="12"/>
      <c r="P200" s="12"/>
      <c r="Q200" s="12"/>
      <c r="R200" s="12"/>
      <c r="S200" s="12"/>
    </row>
    <row r="201" spans="1:19">
      <c r="A201" s="12"/>
      <c r="B201" s="12"/>
      <c r="C201" s="12"/>
      <c r="D201" s="12"/>
      <c r="E201" s="12"/>
      <c r="F201" s="12"/>
      <c r="G201" s="12"/>
      <c r="H201" s="12"/>
      <c r="I201" s="12"/>
      <c r="J201" s="12"/>
      <c r="K201" s="12"/>
      <c r="L201" s="12"/>
      <c r="M201" s="12"/>
      <c r="N201" s="12"/>
      <c r="O201" s="12"/>
      <c r="P201" s="12"/>
      <c r="Q201" s="12"/>
      <c r="R201" s="12"/>
      <c r="S201" s="12"/>
    </row>
    <row r="202" spans="1:19">
      <c r="A202" s="12"/>
      <c r="B202" s="12"/>
      <c r="C202" s="12"/>
      <c r="D202" s="12"/>
      <c r="E202" s="12"/>
      <c r="F202" s="12"/>
      <c r="G202" s="12"/>
      <c r="H202" s="12"/>
      <c r="I202" s="12"/>
      <c r="J202" s="12"/>
      <c r="K202" s="12"/>
      <c r="L202" s="12"/>
      <c r="M202" s="12"/>
      <c r="N202" s="12"/>
      <c r="O202" s="12"/>
      <c r="P202" s="12"/>
      <c r="Q202" s="12"/>
      <c r="R202" s="12"/>
      <c r="S202" s="12"/>
    </row>
    <row r="203" spans="1:19">
      <c r="A203" s="12"/>
      <c r="B203" s="12"/>
      <c r="C203" s="12"/>
      <c r="D203" s="12"/>
      <c r="E203" s="12"/>
      <c r="F203" s="12"/>
      <c r="G203" s="12"/>
      <c r="H203" s="12"/>
      <c r="I203" s="12"/>
      <c r="J203" s="12"/>
      <c r="K203" s="12"/>
      <c r="L203" s="12"/>
      <c r="M203" s="12"/>
      <c r="N203" s="12"/>
      <c r="O203" s="12"/>
      <c r="P203" s="12"/>
      <c r="Q203" s="12"/>
      <c r="R203" s="12"/>
      <c r="S203" s="12"/>
    </row>
    <row r="204" spans="1:19">
      <c r="A204" s="12"/>
      <c r="B204" s="12"/>
      <c r="C204" s="12"/>
      <c r="D204" s="12"/>
      <c r="E204" s="12"/>
      <c r="F204" s="12"/>
      <c r="G204" s="12"/>
      <c r="H204" s="12"/>
      <c r="I204" s="12"/>
      <c r="J204" s="12"/>
      <c r="K204" s="12"/>
      <c r="L204" s="12"/>
      <c r="M204" s="12"/>
      <c r="N204" s="12"/>
      <c r="O204" s="12"/>
      <c r="P204" s="12"/>
      <c r="Q204" s="12"/>
      <c r="R204" s="12"/>
      <c r="S204" s="12"/>
    </row>
    <row r="205" spans="1:19">
      <c r="A205" s="12"/>
      <c r="B205" s="12"/>
      <c r="C205" s="12"/>
      <c r="D205" s="12"/>
      <c r="E205" s="12"/>
      <c r="F205" s="12"/>
      <c r="G205" s="12"/>
      <c r="H205" s="12"/>
      <c r="I205" s="12"/>
      <c r="J205" s="12"/>
      <c r="K205" s="12"/>
      <c r="L205" s="12"/>
      <c r="M205" s="12"/>
      <c r="N205" s="12"/>
      <c r="O205" s="12"/>
      <c r="P205" s="12"/>
      <c r="Q205" s="12"/>
      <c r="R205" s="12"/>
      <c r="S205" s="12"/>
    </row>
    <row r="206" spans="1:19">
      <c r="A206" s="12"/>
      <c r="B206" s="12"/>
      <c r="C206" s="12"/>
      <c r="D206" s="12"/>
      <c r="E206" s="12"/>
      <c r="F206" s="12"/>
      <c r="G206" s="12"/>
      <c r="H206" s="12"/>
      <c r="I206" s="12"/>
      <c r="J206" s="12"/>
      <c r="K206" s="12"/>
      <c r="L206" s="12"/>
      <c r="M206" s="12"/>
      <c r="N206" s="12"/>
      <c r="O206" s="12"/>
      <c r="P206" s="12"/>
      <c r="Q206" s="12"/>
      <c r="R206" s="12"/>
      <c r="S206" s="12"/>
    </row>
    <row r="207" spans="1:19">
      <c r="A207" s="12"/>
      <c r="B207" s="12"/>
      <c r="C207" s="12"/>
      <c r="D207" s="12"/>
      <c r="E207" s="12"/>
      <c r="F207" s="12"/>
      <c r="G207" s="12"/>
      <c r="H207" s="12"/>
      <c r="I207" s="12"/>
      <c r="J207" s="12"/>
      <c r="K207" s="12"/>
      <c r="L207" s="12"/>
      <c r="M207" s="12"/>
      <c r="N207" s="12"/>
      <c r="O207" s="12"/>
      <c r="P207" s="12"/>
      <c r="Q207" s="12"/>
      <c r="R207" s="12"/>
      <c r="S207" s="12"/>
    </row>
    <row r="208" spans="1:19">
      <c r="A208" s="12"/>
      <c r="B208" s="12"/>
      <c r="C208" s="12"/>
      <c r="D208" s="12"/>
      <c r="E208" s="12"/>
      <c r="F208" s="12"/>
      <c r="G208" s="12"/>
      <c r="H208" s="12"/>
      <c r="I208" s="12"/>
      <c r="J208" s="12"/>
      <c r="K208" s="12"/>
      <c r="L208" s="12"/>
      <c r="M208" s="12"/>
      <c r="N208" s="12"/>
      <c r="O208" s="12"/>
      <c r="P208" s="12"/>
      <c r="Q208" s="12"/>
      <c r="R208" s="12"/>
      <c r="S208" s="12"/>
    </row>
    <row r="209" spans="1:19">
      <c r="A209" s="12"/>
      <c r="B209" s="12"/>
      <c r="C209" s="12"/>
      <c r="D209" s="12"/>
      <c r="E209" s="12"/>
      <c r="F209" s="12"/>
      <c r="G209" s="12"/>
      <c r="H209" s="12"/>
      <c r="I209" s="12"/>
      <c r="J209" s="12"/>
      <c r="K209" s="12"/>
      <c r="L209" s="12"/>
      <c r="M209" s="12"/>
      <c r="N209" s="12"/>
      <c r="O209" s="12"/>
      <c r="P209" s="12"/>
      <c r="Q209" s="12"/>
      <c r="R209" s="12"/>
      <c r="S209" s="12"/>
    </row>
    <row r="210" spans="1:19">
      <c r="A210" s="12"/>
      <c r="B210" s="12"/>
      <c r="C210" s="12"/>
      <c r="D210" s="12"/>
      <c r="E210" s="12"/>
      <c r="F210" s="12"/>
      <c r="G210" s="12"/>
      <c r="H210" s="12"/>
      <c r="I210" s="12"/>
      <c r="J210" s="12"/>
      <c r="K210" s="12"/>
      <c r="L210" s="12"/>
      <c r="M210" s="12"/>
      <c r="N210" s="12"/>
      <c r="O210" s="12"/>
      <c r="P210" s="12"/>
      <c r="Q210" s="12"/>
      <c r="R210" s="12"/>
      <c r="S210" s="12"/>
    </row>
    <row r="211" spans="1:19">
      <c r="A211" s="12"/>
      <c r="B211" s="12"/>
      <c r="C211" s="12"/>
      <c r="D211" s="12"/>
      <c r="E211" s="12"/>
      <c r="F211" s="12"/>
      <c r="G211" s="12"/>
      <c r="H211" s="12"/>
      <c r="I211" s="12"/>
      <c r="J211" s="12"/>
      <c r="K211" s="12"/>
      <c r="L211" s="12"/>
      <c r="M211" s="12"/>
      <c r="N211" s="12"/>
      <c r="O211" s="12"/>
      <c r="P211" s="12"/>
      <c r="Q211" s="12"/>
      <c r="R211" s="12"/>
      <c r="S211" s="12"/>
    </row>
    <row r="212" spans="1:19">
      <c r="A212" s="12"/>
      <c r="B212" s="12"/>
      <c r="C212" s="12"/>
      <c r="D212" s="12"/>
      <c r="E212" s="12"/>
      <c r="F212" s="12"/>
      <c r="G212" s="12"/>
      <c r="H212" s="12"/>
      <c r="I212" s="12"/>
      <c r="J212" s="12"/>
      <c r="K212" s="12"/>
      <c r="L212" s="12"/>
      <c r="M212" s="12"/>
      <c r="N212" s="12"/>
      <c r="O212" s="12"/>
      <c r="P212" s="12"/>
      <c r="Q212" s="12"/>
      <c r="R212" s="12"/>
      <c r="S212" s="12"/>
    </row>
  </sheetData>
  <mergeCells count="18">
    <mergeCell ref="A131:E131"/>
    <mergeCell ref="A103:S103"/>
    <mergeCell ref="A105:S105"/>
    <mergeCell ref="A107:S108"/>
    <mergeCell ref="A110:S111"/>
    <mergeCell ref="A113:S114"/>
    <mergeCell ref="A116:S116"/>
    <mergeCell ref="A118:S118"/>
    <mergeCell ref="A120:S120"/>
    <mergeCell ref="A122:S122"/>
    <mergeCell ref="A124:S126"/>
    <mergeCell ref="A128:S128"/>
    <mergeCell ref="D70:E70"/>
    <mergeCell ref="A2:E2"/>
    <mergeCell ref="A5:S5"/>
    <mergeCell ref="A6:S6"/>
    <mergeCell ref="A7:S7"/>
    <mergeCell ref="R9:S9"/>
  </mergeCells>
  <hyperlinks>
    <hyperlink ref="A131" location="Contents!A1" display="Back to Table of Contents" xr:uid="{0E4F5F3B-39F1-4470-ACDD-DE07398E7AAC}"/>
    <hyperlink ref="A2" r:id="rId1" xr:uid="{E50323F7-792F-4879-9DC7-5B2B39F7B42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268C-F027-4B4E-B589-69EBF907536B}">
  <dimension ref="A1:W144"/>
  <sheetViews>
    <sheetView workbookViewId="0">
      <selection activeCell="G9" sqref="G9:Q9"/>
    </sheetView>
  </sheetViews>
  <sheetFormatPr defaultRowHeight="15"/>
  <cols>
    <col min="6" max="6" width="9.140625" bestFit="1" customWidth="1"/>
  </cols>
  <sheetData>
    <row r="1" spans="1:23">
      <c r="A1" s="11" t="s">
        <v>148</v>
      </c>
      <c r="B1" s="12"/>
      <c r="C1" s="12"/>
      <c r="D1" s="12"/>
      <c r="E1" s="12"/>
      <c r="F1" s="12"/>
      <c r="G1" s="12"/>
      <c r="H1" s="12"/>
      <c r="I1" s="12"/>
      <c r="J1" s="12"/>
      <c r="K1" s="12"/>
      <c r="L1" s="12"/>
      <c r="M1" s="12"/>
      <c r="N1" s="12"/>
      <c r="O1" s="12"/>
      <c r="P1" s="12"/>
      <c r="Q1" s="12"/>
      <c r="R1" s="12"/>
      <c r="S1" s="12"/>
    </row>
    <row r="2" spans="1:23">
      <c r="A2" s="187" t="s">
        <v>149</v>
      </c>
      <c r="B2" s="187"/>
      <c r="C2" s="187"/>
      <c r="D2" s="187"/>
      <c r="E2" s="187"/>
      <c r="F2" s="187"/>
      <c r="G2" s="187"/>
      <c r="H2" s="187"/>
      <c r="I2" s="12"/>
      <c r="J2" s="12"/>
      <c r="K2" s="12"/>
      <c r="L2" s="12"/>
      <c r="M2" s="12"/>
      <c r="N2" s="12"/>
      <c r="O2" s="12"/>
      <c r="P2" s="12"/>
      <c r="Q2" s="12"/>
      <c r="R2" s="12"/>
      <c r="S2" s="12"/>
    </row>
    <row r="3" spans="1:23">
      <c r="A3" s="12"/>
      <c r="B3" s="12"/>
      <c r="C3" s="12"/>
      <c r="D3" s="12"/>
      <c r="E3" s="12"/>
      <c r="F3" s="12"/>
      <c r="G3" s="12"/>
      <c r="H3" s="12"/>
      <c r="I3" s="12"/>
      <c r="J3" s="12"/>
      <c r="K3" s="12"/>
      <c r="L3" s="12"/>
      <c r="M3" s="12"/>
      <c r="N3" s="12"/>
      <c r="O3" s="12"/>
      <c r="P3" s="12"/>
      <c r="Q3" s="12"/>
      <c r="R3" s="12"/>
      <c r="S3" s="12"/>
    </row>
    <row r="4" spans="1:23">
      <c r="A4" s="12"/>
      <c r="B4" s="12"/>
      <c r="C4" s="12"/>
      <c r="D4" s="12"/>
      <c r="E4" s="12"/>
      <c r="F4" s="12"/>
      <c r="G4" s="12"/>
      <c r="H4" s="12"/>
      <c r="I4" s="12"/>
      <c r="J4" s="12"/>
      <c r="K4" s="12"/>
      <c r="L4" s="12"/>
      <c r="M4" s="12"/>
      <c r="N4" s="12"/>
      <c r="O4" s="12"/>
      <c r="P4" s="12"/>
      <c r="Q4" s="12"/>
      <c r="R4" s="12"/>
      <c r="S4" s="12"/>
    </row>
    <row r="5" spans="1:23">
      <c r="A5" s="173" t="s">
        <v>150</v>
      </c>
      <c r="B5" s="173"/>
      <c r="C5" s="173"/>
      <c r="D5" s="173"/>
      <c r="E5" s="173"/>
      <c r="F5" s="173"/>
      <c r="G5" s="173"/>
      <c r="H5" s="173"/>
      <c r="I5" s="173"/>
      <c r="J5" s="173"/>
      <c r="K5" s="173"/>
      <c r="L5" s="173"/>
      <c r="M5" s="173"/>
      <c r="N5" s="173"/>
      <c r="O5" s="173"/>
      <c r="P5" s="173"/>
      <c r="Q5" s="173"/>
      <c r="R5" s="173"/>
      <c r="S5" s="173"/>
    </row>
    <row r="6" spans="1:23">
      <c r="A6" s="175" t="s">
        <v>151</v>
      </c>
      <c r="B6" s="188"/>
      <c r="C6" s="188"/>
      <c r="D6" s="188"/>
      <c r="E6" s="188"/>
      <c r="F6" s="188"/>
      <c r="G6" s="188"/>
      <c r="H6" s="188"/>
      <c r="I6" s="188"/>
      <c r="J6" s="188"/>
      <c r="K6" s="188"/>
      <c r="L6" s="188"/>
      <c r="M6" s="188"/>
      <c r="N6" s="188"/>
      <c r="O6" s="188"/>
      <c r="P6" s="188"/>
      <c r="Q6" s="188"/>
      <c r="R6" s="188"/>
      <c r="S6" s="188"/>
    </row>
    <row r="7" spans="1:23">
      <c r="A7" s="177" t="s">
        <v>152</v>
      </c>
      <c r="B7" s="177"/>
      <c r="C7" s="177"/>
      <c r="D7" s="177"/>
      <c r="E7" s="177"/>
      <c r="F7" s="177"/>
      <c r="G7" s="177"/>
      <c r="H7" s="177"/>
      <c r="I7" s="177"/>
      <c r="J7" s="177"/>
      <c r="K7" s="177"/>
      <c r="L7" s="177"/>
      <c r="M7" s="177"/>
      <c r="N7" s="177"/>
      <c r="O7" s="177"/>
      <c r="P7" s="177"/>
      <c r="Q7" s="177"/>
      <c r="R7" s="177"/>
      <c r="S7" s="177"/>
    </row>
    <row r="8" spans="1:23">
      <c r="A8" s="13"/>
      <c r="B8" s="13"/>
      <c r="C8" s="13"/>
      <c r="D8" s="13"/>
      <c r="F8" s="14">
        <f t="shared" ref="F8:Q8" si="0">F16+F19+F35+F48</f>
        <v>2073.143</v>
      </c>
      <c r="G8" s="14">
        <f t="shared" si="0"/>
        <v>2215.1799999999998</v>
      </c>
      <c r="H8" s="14">
        <f t="shared" si="0"/>
        <v>2336.9390000000003</v>
      </c>
      <c r="I8" s="14">
        <f t="shared" si="0"/>
        <v>2479.29</v>
      </c>
      <c r="J8" s="14">
        <f t="shared" si="0"/>
        <v>2692.6790000000001</v>
      </c>
      <c r="K8" s="14">
        <f t="shared" si="0"/>
        <v>2792.9630000000002</v>
      </c>
      <c r="L8" s="14">
        <f t="shared" si="0"/>
        <v>2895.3409999999999</v>
      </c>
      <c r="M8" s="14">
        <f t="shared" si="0"/>
        <v>3124.0479999999998</v>
      </c>
      <c r="N8" s="14">
        <f t="shared" si="0"/>
        <v>3303.6059999999998</v>
      </c>
      <c r="O8" s="14">
        <f t="shared" si="0"/>
        <v>3483.5229999999997</v>
      </c>
      <c r="P8" s="14">
        <f t="shared" si="0"/>
        <v>3779.625</v>
      </c>
      <c r="Q8" s="14">
        <f t="shared" si="0"/>
        <v>3827.9670000000001</v>
      </c>
      <c r="R8" s="13"/>
      <c r="S8" s="13"/>
    </row>
    <row r="9" spans="1:23">
      <c r="A9" s="15"/>
      <c r="B9" s="15"/>
      <c r="C9" s="16"/>
      <c r="D9" s="16"/>
      <c r="E9" s="16"/>
      <c r="F9" s="12"/>
      <c r="G9" s="14">
        <v>2232.1960000000004</v>
      </c>
      <c r="H9" s="14">
        <v>2353.627</v>
      </c>
      <c r="I9" s="14">
        <v>2484.3450000000003</v>
      </c>
      <c r="J9" s="14">
        <v>2690.2240000000002</v>
      </c>
      <c r="K9" s="14">
        <v>2808.7539999999999</v>
      </c>
      <c r="L9" s="14">
        <v>2916.9930000000004</v>
      </c>
      <c r="M9" s="14">
        <v>3153.5819999999999</v>
      </c>
      <c r="N9" s="14">
        <v>3336.8340000000007</v>
      </c>
      <c r="O9" s="14">
        <v>3515.7510000000002</v>
      </c>
      <c r="P9" s="14">
        <v>3802.2020000000002</v>
      </c>
      <c r="Q9" s="17">
        <v>3847.1979999999999</v>
      </c>
      <c r="R9" s="178" t="s">
        <v>153</v>
      </c>
      <c r="S9" s="179"/>
      <c r="U9" t="s">
        <v>312</v>
      </c>
      <c r="V9" t="s">
        <v>313</v>
      </c>
    </row>
    <row r="10" spans="1:23">
      <c r="A10" s="15"/>
      <c r="B10" s="15"/>
      <c r="C10" s="18"/>
      <c r="D10" s="18"/>
      <c r="E10" s="18"/>
      <c r="F10" s="19" t="s">
        <v>154</v>
      </c>
      <c r="G10" s="20">
        <f>G9-G8</f>
        <v>17.016000000000531</v>
      </c>
      <c r="H10" s="159">
        <f t="shared" ref="H10:Q10" si="1">H9-H8</f>
        <v>16.687999999999647</v>
      </c>
      <c r="I10" s="159">
        <f t="shared" si="1"/>
        <v>5.055000000000291</v>
      </c>
      <c r="J10" s="159">
        <f t="shared" si="1"/>
        <v>-2.4549999999999272</v>
      </c>
      <c r="K10" s="159">
        <f t="shared" si="1"/>
        <v>15.790999999999713</v>
      </c>
      <c r="L10" s="159">
        <f t="shared" si="1"/>
        <v>21.652000000000498</v>
      </c>
      <c r="M10" s="159">
        <f t="shared" si="1"/>
        <v>29.534000000000106</v>
      </c>
      <c r="N10" s="159">
        <f t="shared" si="1"/>
        <v>33.228000000000975</v>
      </c>
      <c r="O10" s="159">
        <f t="shared" si="1"/>
        <v>32.22800000000052</v>
      </c>
      <c r="P10" s="159">
        <f t="shared" si="1"/>
        <v>22.577000000000226</v>
      </c>
      <c r="Q10" s="159">
        <f t="shared" si="1"/>
        <v>19.230999999999767</v>
      </c>
      <c r="R10" s="22" t="s">
        <v>155</v>
      </c>
      <c r="S10" s="22" t="s">
        <v>155</v>
      </c>
      <c r="U10">
        <v>2108.6219999999998</v>
      </c>
      <c r="V10">
        <v>2232.1960000000004</v>
      </c>
      <c r="W10">
        <f>V10-U10</f>
        <v>123.57400000000052</v>
      </c>
    </row>
    <row r="11" spans="1:23">
      <c r="A11" s="23"/>
      <c r="B11" s="23"/>
      <c r="C11" s="24"/>
      <c r="D11" s="24"/>
      <c r="E11" s="24"/>
      <c r="F11" s="25">
        <v>2018</v>
      </c>
      <c r="G11" s="25">
        <v>2019</v>
      </c>
      <c r="H11" s="25">
        <v>2020</v>
      </c>
      <c r="I11" s="25">
        <v>2021</v>
      </c>
      <c r="J11" s="25">
        <v>2022</v>
      </c>
      <c r="K11" s="25">
        <v>2023</v>
      </c>
      <c r="L11" s="25">
        <v>2024</v>
      </c>
      <c r="M11" s="25">
        <v>2025</v>
      </c>
      <c r="N11" s="25">
        <v>2026</v>
      </c>
      <c r="O11" s="25">
        <v>2027</v>
      </c>
      <c r="P11" s="25">
        <v>2028</v>
      </c>
      <c r="Q11" s="25">
        <v>2029</v>
      </c>
      <c r="R11" s="26">
        <v>2024</v>
      </c>
      <c r="S11" s="26">
        <v>2029</v>
      </c>
      <c r="U11">
        <v>2215.1799999999998</v>
      </c>
      <c r="V11">
        <v>2353.627</v>
      </c>
      <c r="W11" s="148">
        <f t="shared" ref="W11:W21" si="2">V11-U11</f>
        <v>138.44700000000012</v>
      </c>
    </row>
    <row r="12" spans="1:23">
      <c r="A12" s="27" t="s">
        <v>156</v>
      </c>
      <c r="B12" s="28"/>
      <c r="C12" s="28"/>
      <c r="D12" s="28"/>
      <c r="E12" s="28"/>
      <c r="F12" s="29"/>
      <c r="G12" s="29"/>
      <c r="H12" s="29"/>
      <c r="I12" s="29"/>
      <c r="J12" s="29"/>
      <c r="K12" s="29"/>
      <c r="L12" s="29"/>
      <c r="M12" s="29"/>
      <c r="N12" s="29"/>
      <c r="O12" s="29"/>
      <c r="P12" s="29"/>
      <c r="Q12" s="29"/>
      <c r="R12" s="30"/>
      <c r="S12" s="30"/>
      <c r="U12">
        <v>2336.9390000000003</v>
      </c>
      <c r="V12">
        <v>2484.3450000000003</v>
      </c>
      <c r="W12" s="148">
        <f t="shared" si="2"/>
        <v>147.40599999999995</v>
      </c>
    </row>
    <row r="13" spans="1:23">
      <c r="A13" s="27"/>
      <c r="B13" s="28" t="s">
        <v>157</v>
      </c>
      <c r="C13" s="28"/>
      <c r="D13" s="28"/>
      <c r="E13" s="28"/>
      <c r="F13" s="161">
        <v>838.05200000000002</v>
      </c>
      <c r="G13" s="161">
        <v>892.83199999999999</v>
      </c>
      <c r="H13" s="161">
        <v>951.51599999999996</v>
      </c>
      <c r="I13" s="161">
        <v>1013.09</v>
      </c>
      <c r="J13" s="161">
        <v>1078.8820000000001</v>
      </c>
      <c r="K13" s="161">
        <v>1147.048</v>
      </c>
      <c r="L13" s="161">
        <v>1217.0050000000001</v>
      </c>
      <c r="M13" s="161">
        <v>1290.693</v>
      </c>
      <c r="N13" s="161">
        <v>1365.8969999999999</v>
      </c>
      <c r="O13" s="161">
        <v>1445.075</v>
      </c>
      <c r="P13" s="161">
        <v>1533.0830000000001</v>
      </c>
      <c r="Q13" s="161">
        <v>1621.11</v>
      </c>
      <c r="R13" s="161">
        <v>5407.5410000000002</v>
      </c>
      <c r="S13" s="161">
        <v>12663.398999999999</v>
      </c>
      <c r="U13">
        <v>2479.29</v>
      </c>
      <c r="V13">
        <v>2635.1779999999999</v>
      </c>
      <c r="W13" s="148">
        <f t="shared" si="2"/>
        <v>155.88799999999992</v>
      </c>
    </row>
    <row r="14" spans="1:23">
      <c r="A14" s="27"/>
      <c r="B14" s="28" t="s">
        <v>158</v>
      </c>
      <c r="C14" s="28"/>
      <c r="D14" s="28"/>
      <c r="E14" s="28"/>
      <c r="F14" s="161">
        <v>143.96299999999999</v>
      </c>
      <c r="G14" s="161">
        <v>144.761</v>
      </c>
      <c r="H14" s="161">
        <v>147.202</v>
      </c>
      <c r="I14" s="161">
        <v>152.68899999999999</v>
      </c>
      <c r="J14" s="161">
        <v>159.05699999999999</v>
      </c>
      <c r="K14" s="161">
        <v>166.03200000000001</v>
      </c>
      <c r="L14" s="161">
        <v>173.91300000000001</v>
      </c>
      <c r="M14" s="161">
        <v>181.595</v>
      </c>
      <c r="N14" s="161">
        <v>190.18299999999999</v>
      </c>
      <c r="O14" s="161">
        <v>199.185</v>
      </c>
      <c r="P14" s="161">
        <v>203.89699999999999</v>
      </c>
      <c r="Q14" s="161">
        <v>211.11</v>
      </c>
      <c r="R14" s="161">
        <v>798.89300000000003</v>
      </c>
      <c r="S14" s="161">
        <v>1784.8630000000001</v>
      </c>
      <c r="U14">
        <v>2640.4749999999999</v>
      </c>
      <c r="V14">
        <v>2803.5699999999997</v>
      </c>
      <c r="W14" s="148">
        <f t="shared" si="2"/>
        <v>163.0949999999998</v>
      </c>
    </row>
    <row r="15" spans="1:23">
      <c r="A15" s="27"/>
      <c r="B15" s="27"/>
      <c r="C15" s="27"/>
      <c r="D15" s="27"/>
      <c r="E15" s="27"/>
      <c r="F15" s="158" t="s">
        <v>159</v>
      </c>
      <c r="G15" s="158" t="s">
        <v>159</v>
      </c>
      <c r="H15" s="158" t="s">
        <v>159</v>
      </c>
      <c r="I15" s="158" t="s">
        <v>159</v>
      </c>
      <c r="J15" s="158" t="s">
        <v>159</v>
      </c>
      <c r="K15" s="158" t="s">
        <v>159</v>
      </c>
      <c r="L15" s="158" t="s">
        <v>159</v>
      </c>
      <c r="M15" s="158" t="s">
        <v>159</v>
      </c>
      <c r="N15" s="158" t="s">
        <v>159</v>
      </c>
      <c r="O15" s="158" t="s">
        <v>159</v>
      </c>
      <c r="P15" s="158" t="s">
        <v>159</v>
      </c>
      <c r="Q15" s="158" t="s">
        <v>159</v>
      </c>
      <c r="R15" s="158" t="s">
        <v>159</v>
      </c>
      <c r="S15" s="158" t="s">
        <v>160</v>
      </c>
      <c r="U15">
        <v>2788.203</v>
      </c>
      <c r="V15">
        <v>2977.223</v>
      </c>
      <c r="W15" s="148">
        <f t="shared" si="2"/>
        <v>189.01999999999998</v>
      </c>
    </row>
    <row r="16" spans="1:23">
      <c r="A16" s="27"/>
      <c r="B16" s="28"/>
      <c r="C16" s="15"/>
      <c r="D16" s="27" t="s">
        <v>161</v>
      </c>
      <c r="E16" s="28"/>
      <c r="F16" s="161">
        <v>982.01499999999999</v>
      </c>
      <c r="G16" s="161">
        <v>1037.5930000000001</v>
      </c>
      <c r="H16" s="161">
        <v>1098.7180000000001</v>
      </c>
      <c r="I16" s="161">
        <v>1165.779</v>
      </c>
      <c r="J16" s="161">
        <v>1237.9390000000001</v>
      </c>
      <c r="K16" s="161">
        <v>1313.08</v>
      </c>
      <c r="L16" s="161">
        <v>1390.9179999999999</v>
      </c>
      <c r="M16" s="161">
        <v>1472.288</v>
      </c>
      <c r="N16" s="161">
        <v>1556.08</v>
      </c>
      <c r="O16" s="161">
        <v>1644.26</v>
      </c>
      <c r="P16" s="161">
        <v>1736.98</v>
      </c>
      <c r="Q16" s="161">
        <v>1832.22</v>
      </c>
      <c r="R16" s="161">
        <v>6206.4340000000002</v>
      </c>
      <c r="S16" s="161">
        <v>14448.262000000001</v>
      </c>
      <c r="U16">
        <v>2952.3049999999998</v>
      </c>
      <c r="V16">
        <v>3153.5819999999999</v>
      </c>
      <c r="W16" s="148">
        <f t="shared" si="2"/>
        <v>201.27700000000004</v>
      </c>
    </row>
    <row r="17" spans="1:23">
      <c r="A17" s="27"/>
      <c r="B17" s="27"/>
      <c r="C17" s="27"/>
      <c r="D17" s="27"/>
      <c r="E17" s="27"/>
      <c r="F17" s="160"/>
      <c r="G17" s="160"/>
      <c r="H17" s="160"/>
      <c r="I17" s="160"/>
      <c r="J17" s="160"/>
      <c r="K17" s="160"/>
      <c r="L17" s="160"/>
      <c r="M17" s="160"/>
      <c r="N17" s="160"/>
      <c r="O17" s="160"/>
      <c r="P17" s="160"/>
      <c r="Q17" s="160"/>
      <c r="R17" s="160"/>
      <c r="S17" s="160"/>
      <c r="U17">
        <v>3124.0479999999998</v>
      </c>
      <c r="V17">
        <v>3336.8340000000007</v>
      </c>
      <c r="W17" s="148">
        <f t="shared" si="2"/>
        <v>212.78600000000097</v>
      </c>
    </row>
    <row r="18" spans="1:23">
      <c r="A18" s="27" t="s">
        <v>162</v>
      </c>
      <c r="B18" s="28"/>
      <c r="C18" s="28"/>
      <c r="D18" s="28"/>
      <c r="E18" s="28"/>
      <c r="F18" s="156"/>
      <c r="G18" s="156">
        <v>775.32100000000003</v>
      </c>
      <c r="H18" s="156">
        <v>834.85699999999997</v>
      </c>
      <c r="I18" s="156">
        <v>895.64800000000002</v>
      </c>
      <c r="J18" s="156">
        <v>1004.383</v>
      </c>
      <c r="K18" s="156">
        <v>1042.5830000000001</v>
      </c>
      <c r="L18" s="156">
        <v>1073.377</v>
      </c>
      <c r="M18" s="156">
        <v>1200.6600000000001</v>
      </c>
      <c r="N18" s="156">
        <v>1286.6790000000001</v>
      </c>
      <c r="O18" s="156">
        <v>1378.8810000000001</v>
      </c>
      <c r="P18" s="156">
        <v>1542.402</v>
      </c>
      <c r="Q18" s="156">
        <v>1517.9870000000001</v>
      </c>
      <c r="R18" s="156"/>
      <c r="S18" s="156"/>
      <c r="U18">
        <v>3303.6059999999998</v>
      </c>
      <c r="V18">
        <v>3515.7510000000002</v>
      </c>
      <c r="W18" s="148">
        <f t="shared" si="2"/>
        <v>212.14500000000044</v>
      </c>
    </row>
    <row r="19" spans="1:23" ht="17.25">
      <c r="A19" s="27"/>
      <c r="B19" s="33" t="s">
        <v>163</v>
      </c>
      <c r="C19" s="33"/>
      <c r="D19" s="33"/>
      <c r="E19" s="33"/>
      <c r="F19" s="161">
        <v>704.52099999999996</v>
      </c>
      <c r="G19" s="161">
        <v>764.75699999999995</v>
      </c>
      <c r="H19" s="161">
        <v>813.88599999999997</v>
      </c>
      <c r="I19" s="161">
        <v>876.58</v>
      </c>
      <c r="J19" s="161">
        <v>987.11</v>
      </c>
      <c r="K19" s="161">
        <v>1016.693</v>
      </c>
      <c r="L19" s="161">
        <v>1046.0260000000001</v>
      </c>
      <c r="M19" s="161">
        <v>1166.373</v>
      </c>
      <c r="N19" s="161">
        <v>1249.951</v>
      </c>
      <c r="O19" s="161">
        <v>1341.2260000000001</v>
      </c>
      <c r="P19" s="161">
        <v>1513.2650000000001</v>
      </c>
      <c r="Q19" s="161">
        <v>1487.884</v>
      </c>
      <c r="R19" s="161">
        <v>4740.2950000000001</v>
      </c>
      <c r="S19" s="161">
        <v>11498.994000000001</v>
      </c>
      <c r="U19">
        <v>3483.5229999999997</v>
      </c>
      <c r="V19">
        <v>3716.5270000000005</v>
      </c>
      <c r="W19" s="148">
        <f t="shared" si="2"/>
        <v>233.00400000000081</v>
      </c>
    </row>
    <row r="20" spans="1:23">
      <c r="A20" s="27"/>
      <c r="B20" s="33" t="s">
        <v>164</v>
      </c>
      <c r="C20" s="33"/>
      <c r="D20" s="33"/>
      <c r="E20" s="33"/>
      <c r="F20" s="161">
        <v>389.15699999999998</v>
      </c>
      <c r="G20" s="161">
        <v>404.54599999999999</v>
      </c>
      <c r="H20" s="161">
        <v>418.423</v>
      </c>
      <c r="I20" s="161">
        <v>437.517</v>
      </c>
      <c r="J20" s="161">
        <v>464.25400000000002</v>
      </c>
      <c r="K20" s="161">
        <v>492.48</v>
      </c>
      <c r="L20" s="161">
        <v>521.14400000000001</v>
      </c>
      <c r="M20" s="161">
        <v>551.85299999999995</v>
      </c>
      <c r="N20" s="161">
        <v>584.83699999999999</v>
      </c>
      <c r="O20" s="161">
        <v>619.279</v>
      </c>
      <c r="P20" s="161">
        <v>655.41300000000001</v>
      </c>
      <c r="Q20" s="161">
        <v>693.995</v>
      </c>
      <c r="R20" s="161">
        <v>2333.8180000000002</v>
      </c>
      <c r="S20" s="161">
        <v>5439.1949999999997</v>
      </c>
      <c r="U20">
        <v>3698.0960000000005</v>
      </c>
      <c r="V20">
        <v>3932.873</v>
      </c>
      <c r="W20" s="148">
        <f t="shared" si="2"/>
        <v>234.77699999999959</v>
      </c>
    </row>
    <row r="21" spans="1:23">
      <c r="A21" s="27"/>
      <c r="B21" s="33" t="s">
        <v>165</v>
      </c>
      <c r="C21" s="27"/>
      <c r="D21" s="27"/>
      <c r="E21" s="27"/>
      <c r="F21" s="161"/>
      <c r="G21" s="161"/>
      <c r="H21" s="161"/>
      <c r="I21" s="161"/>
      <c r="J21" s="161"/>
      <c r="K21" s="161"/>
      <c r="L21" s="161"/>
      <c r="M21" s="161"/>
      <c r="N21" s="161"/>
      <c r="O21" s="161"/>
      <c r="P21" s="161"/>
      <c r="Q21" s="161"/>
      <c r="R21" s="161"/>
      <c r="S21" s="161"/>
      <c r="U21">
        <v>3909.4960000000001</v>
      </c>
      <c r="V21">
        <v>4181.6930000000002</v>
      </c>
      <c r="W21" s="148">
        <f t="shared" si="2"/>
        <v>272.19700000000012</v>
      </c>
    </row>
    <row r="22" spans="1:23" ht="17.25">
      <c r="A22" s="27"/>
      <c r="B22" s="33" t="s">
        <v>166</v>
      </c>
      <c r="C22" s="15"/>
      <c r="D22" s="33"/>
      <c r="E22" s="33"/>
      <c r="F22" s="161">
        <v>49.277000000000001</v>
      </c>
      <c r="G22" s="161">
        <v>58.331000000000003</v>
      </c>
      <c r="H22" s="161">
        <v>55.000999999999998</v>
      </c>
      <c r="I22" s="161">
        <v>55.34</v>
      </c>
      <c r="J22" s="161">
        <v>57.548999999999999</v>
      </c>
      <c r="K22" s="161">
        <v>60.609000000000002</v>
      </c>
      <c r="L22" s="161">
        <v>63.23</v>
      </c>
      <c r="M22" s="161">
        <v>66.897999999999996</v>
      </c>
      <c r="N22" s="161">
        <v>69.402000000000001</v>
      </c>
      <c r="O22" s="161">
        <v>70.587000000000003</v>
      </c>
      <c r="P22" s="161">
        <v>72.191999999999993</v>
      </c>
      <c r="Q22" s="161">
        <v>74.801000000000002</v>
      </c>
      <c r="R22" s="161">
        <v>291.72899999999998</v>
      </c>
      <c r="S22" s="161">
        <v>645.60900000000004</v>
      </c>
    </row>
    <row r="23" spans="1:23">
      <c r="A23" s="27"/>
      <c r="B23" s="33" t="s">
        <v>167</v>
      </c>
      <c r="C23" s="33"/>
      <c r="D23" s="33"/>
      <c r="E23" s="33"/>
      <c r="F23" s="161">
        <v>17.282</v>
      </c>
      <c r="G23" s="161">
        <v>18.027000000000001</v>
      </c>
      <c r="H23" s="161">
        <v>16.451000000000001</v>
      </c>
      <c r="I23" s="161">
        <v>14.113</v>
      </c>
      <c r="J23" s="161">
        <v>14.388999999999999</v>
      </c>
      <c r="K23" s="161">
        <v>14.991</v>
      </c>
      <c r="L23" s="161">
        <v>15.656000000000001</v>
      </c>
      <c r="M23" s="161">
        <v>16.352</v>
      </c>
      <c r="N23" s="161">
        <v>17.077000000000002</v>
      </c>
      <c r="O23" s="161">
        <v>17.832000000000001</v>
      </c>
      <c r="P23" s="161">
        <v>18.297999999999998</v>
      </c>
      <c r="Q23" s="161">
        <v>19.117999999999999</v>
      </c>
      <c r="R23" s="161">
        <v>75.599999999999994</v>
      </c>
      <c r="S23" s="161">
        <v>164.27699999999999</v>
      </c>
    </row>
    <row r="24" spans="1:23">
      <c r="A24" s="27"/>
      <c r="B24" s="27"/>
      <c r="C24" s="27"/>
      <c r="D24" s="27"/>
      <c r="E24" s="27"/>
      <c r="F24" s="158" t="s">
        <v>159</v>
      </c>
      <c r="G24" s="158" t="s">
        <v>159</v>
      </c>
      <c r="H24" s="158" t="s">
        <v>159</v>
      </c>
      <c r="I24" s="158" t="s">
        <v>159</v>
      </c>
      <c r="J24" s="158" t="s">
        <v>159</v>
      </c>
      <c r="K24" s="158" t="s">
        <v>159</v>
      </c>
      <c r="L24" s="158" t="s">
        <v>159</v>
      </c>
      <c r="M24" s="158" t="s">
        <v>159</v>
      </c>
      <c r="N24" s="158" t="s">
        <v>159</v>
      </c>
      <c r="O24" s="158" t="s">
        <v>159</v>
      </c>
      <c r="P24" s="158" t="s">
        <v>159</v>
      </c>
      <c r="Q24" s="158" t="s">
        <v>159</v>
      </c>
      <c r="R24" s="158" t="s">
        <v>159</v>
      </c>
      <c r="S24" s="158" t="s">
        <v>160</v>
      </c>
    </row>
    <row r="25" spans="1:23" ht="17.25">
      <c r="A25" s="27"/>
      <c r="B25" s="27"/>
      <c r="C25" s="15"/>
      <c r="D25" s="27" t="s">
        <v>168</v>
      </c>
      <c r="E25" s="27"/>
      <c r="F25" s="161">
        <v>1160.2370000000001</v>
      </c>
      <c r="G25" s="161">
        <v>1245.6610000000001</v>
      </c>
      <c r="H25" s="161">
        <v>1303.761</v>
      </c>
      <c r="I25" s="161">
        <v>1383.55</v>
      </c>
      <c r="J25" s="161">
        <v>1523.3019999999999</v>
      </c>
      <c r="K25" s="161">
        <v>1584.7729999999999</v>
      </c>
      <c r="L25" s="161">
        <v>1646.056</v>
      </c>
      <c r="M25" s="161">
        <v>1801.4760000000001</v>
      </c>
      <c r="N25" s="161">
        <v>1921.2670000000001</v>
      </c>
      <c r="O25" s="161">
        <v>2048.924</v>
      </c>
      <c r="P25" s="161">
        <v>2259.1680000000001</v>
      </c>
      <c r="Q25" s="161">
        <v>2275.7979999999998</v>
      </c>
      <c r="R25" s="161">
        <v>7441.442</v>
      </c>
      <c r="S25" s="161">
        <v>17748.075000000001</v>
      </c>
    </row>
    <row r="26" spans="1:23">
      <c r="A26" s="27"/>
      <c r="B26" s="27"/>
      <c r="C26" s="27"/>
      <c r="D26" s="27"/>
      <c r="E26" s="27"/>
      <c r="F26" s="160"/>
      <c r="G26" s="160"/>
      <c r="H26" s="160"/>
      <c r="I26" s="160"/>
      <c r="J26" s="160"/>
      <c r="K26" s="160"/>
      <c r="L26" s="160"/>
      <c r="M26" s="160"/>
      <c r="N26" s="160"/>
      <c r="O26" s="160"/>
      <c r="P26" s="160"/>
      <c r="Q26" s="160"/>
      <c r="R26" s="160"/>
      <c r="S26" s="160"/>
    </row>
    <row r="27" spans="1:23">
      <c r="A27" s="27" t="s">
        <v>169</v>
      </c>
      <c r="B27" s="28"/>
      <c r="C27" s="28"/>
      <c r="D27" s="28"/>
      <c r="E27" s="28"/>
      <c r="F27" s="160"/>
      <c r="G27" s="160"/>
      <c r="H27" s="160"/>
      <c r="I27" s="160"/>
      <c r="J27" s="160"/>
      <c r="K27" s="160"/>
      <c r="L27" s="160"/>
      <c r="M27" s="160"/>
      <c r="N27" s="160"/>
      <c r="O27" s="160"/>
      <c r="P27" s="160"/>
      <c r="Q27" s="160"/>
      <c r="R27" s="160"/>
      <c r="S27" s="160"/>
    </row>
    <row r="28" spans="1:23">
      <c r="A28" s="27"/>
      <c r="B28" s="27" t="s">
        <v>170</v>
      </c>
      <c r="C28" s="28"/>
      <c r="D28" s="28"/>
      <c r="E28" s="28"/>
      <c r="F28" s="161">
        <v>81.486000000000004</v>
      </c>
      <c r="G28" s="161">
        <v>93.123000000000005</v>
      </c>
      <c r="H28" s="161">
        <v>93.442999999999998</v>
      </c>
      <c r="I28" s="161">
        <v>93.721999999999994</v>
      </c>
      <c r="J28" s="161">
        <v>94.254999999999995</v>
      </c>
      <c r="K28" s="161">
        <v>93.841999999999999</v>
      </c>
      <c r="L28" s="161">
        <v>94.367000000000004</v>
      </c>
      <c r="M28" s="161">
        <v>94.927000000000007</v>
      </c>
      <c r="N28" s="161">
        <v>95.864999999999995</v>
      </c>
      <c r="O28" s="161">
        <v>84.197999999999993</v>
      </c>
      <c r="P28" s="161">
        <v>84.864999999999995</v>
      </c>
      <c r="Q28" s="161">
        <v>85.192999999999998</v>
      </c>
      <c r="R28" s="161">
        <v>469.62900000000002</v>
      </c>
      <c r="S28" s="161">
        <v>914.67700000000002</v>
      </c>
    </row>
    <row r="29" spans="1:23">
      <c r="A29" s="27"/>
      <c r="B29" s="27" t="s">
        <v>171</v>
      </c>
      <c r="C29" s="28"/>
      <c r="D29" s="28"/>
      <c r="E29" s="28"/>
      <c r="F29" s="161">
        <v>68.492000000000004</v>
      </c>
      <c r="G29" s="161">
        <v>64.991</v>
      </c>
      <c r="H29" s="161">
        <v>63.86</v>
      </c>
      <c r="I29" s="161">
        <v>63.774000000000001</v>
      </c>
      <c r="J29" s="161">
        <v>64.108999999999995</v>
      </c>
      <c r="K29" s="161">
        <v>64.671000000000006</v>
      </c>
      <c r="L29" s="161">
        <v>65.463999999999999</v>
      </c>
      <c r="M29" s="161">
        <v>66.212999999999994</v>
      </c>
      <c r="N29" s="161">
        <v>66.956999999999994</v>
      </c>
      <c r="O29" s="161">
        <v>68.197999999999993</v>
      </c>
      <c r="P29" s="161">
        <v>69.665999999999997</v>
      </c>
      <c r="Q29" s="161">
        <v>71.340999999999994</v>
      </c>
      <c r="R29" s="161">
        <v>321.87799999999999</v>
      </c>
      <c r="S29" s="161">
        <v>664.25300000000004</v>
      </c>
    </row>
    <row r="30" spans="1:23" ht="17.25">
      <c r="A30" s="27"/>
      <c r="B30" s="27" t="s">
        <v>172</v>
      </c>
      <c r="C30" s="28"/>
      <c r="D30" s="28"/>
      <c r="E30" s="28"/>
      <c r="F30" s="161">
        <v>50.883000000000003</v>
      </c>
      <c r="G30" s="161">
        <v>55.81</v>
      </c>
      <c r="H30" s="161">
        <v>57.029000000000003</v>
      </c>
      <c r="I30" s="161">
        <v>58.46</v>
      </c>
      <c r="J30" s="161">
        <v>65.022000000000006</v>
      </c>
      <c r="K30" s="161">
        <v>61.970999999999997</v>
      </c>
      <c r="L30" s="161">
        <v>58.66</v>
      </c>
      <c r="M30" s="161">
        <v>65.819000000000003</v>
      </c>
      <c r="N30" s="161">
        <v>67.888999999999996</v>
      </c>
      <c r="O30" s="161">
        <v>70.088999999999999</v>
      </c>
      <c r="P30" s="161">
        <v>78.218999999999994</v>
      </c>
      <c r="Q30" s="161">
        <v>68.909000000000006</v>
      </c>
      <c r="R30" s="161">
        <v>301.142</v>
      </c>
      <c r="S30" s="161">
        <v>652.06700000000001</v>
      </c>
    </row>
    <row r="31" spans="1:23">
      <c r="A31" s="27"/>
      <c r="B31" s="27" t="s">
        <v>173</v>
      </c>
      <c r="C31" s="28"/>
      <c r="D31" s="28"/>
      <c r="E31" s="28"/>
      <c r="F31" s="161">
        <v>28.69</v>
      </c>
      <c r="G31" s="161">
        <v>27.965</v>
      </c>
      <c r="H31" s="161">
        <v>28.818000000000001</v>
      </c>
      <c r="I31" s="161">
        <v>37.654000000000003</v>
      </c>
      <c r="J31" s="161">
        <v>45.453000000000003</v>
      </c>
      <c r="K31" s="161">
        <v>47.423999999999999</v>
      </c>
      <c r="L31" s="161">
        <v>49.030999999999999</v>
      </c>
      <c r="M31" s="161">
        <v>50.948999999999998</v>
      </c>
      <c r="N31" s="161">
        <v>52.890999999999998</v>
      </c>
      <c r="O31" s="161">
        <v>54.874000000000002</v>
      </c>
      <c r="P31" s="161">
        <v>56.932000000000002</v>
      </c>
      <c r="Q31" s="161">
        <v>59.088999999999999</v>
      </c>
      <c r="R31" s="161">
        <v>208.38</v>
      </c>
      <c r="S31" s="161">
        <v>483.11500000000001</v>
      </c>
    </row>
    <row r="32" spans="1:23" ht="17.25">
      <c r="A32" s="27"/>
      <c r="B32" s="27" t="s">
        <v>174</v>
      </c>
      <c r="C32" s="28"/>
      <c r="D32" s="28"/>
      <c r="E32" s="28"/>
      <c r="F32" s="161">
        <v>32.198</v>
      </c>
      <c r="G32" s="161">
        <v>32.231000000000002</v>
      </c>
      <c r="H32" s="161">
        <v>32.523000000000003</v>
      </c>
      <c r="I32" s="161">
        <v>32.798999999999999</v>
      </c>
      <c r="J32" s="161">
        <v>33.29</v>
      </c>
      <c r="K32" s="161">
        <v>33.505000000000003</v>
      </c>
      <c r="L32" s="161">
        <v>33.881</v>
      </c>
      <c r="M32" s="161">
        <v>34.073999999999998</v>
      </c>
      <c r="N32" s="161">
        <v>34.305999999999997</v>
      </c>
      <c r="O32" s="161">
        <v>34.581000000000003</v>
      </c>
      <c r="P32" s="161">
        <v>34.781999999999996</v>
      </c>
      <c r="Q32" s="161">
        <v>34.994999999999997</v>
      </c>
      <c r="R32" s="161">
        <v>165.99799999999999</v>
      </c>
      <c r="S32" s="161">
        <v>338.73599999999999</v>
      </c>
    </row>
    <row r="33" spans="1:19">
      <c r="A33" s="27"/>
      <c r="B33" s="27" t="s">
        <v>175</v>
      </c>
      <c r="C33" s="28"/>
      <c r="D33" s="28"/>
      <c r="E33" s="28"/>
      <c r="F33" s="161">
        <v>23.507000000000001</v>
      </c>
      <c r="G33" s="161">
        <v>24.634</v>
      </c>
      <c r="H33" s="161">
        <v>25.652999999999999</v>
      </c>
      <c r="I33" s="161">
        <v>26.588000000000001</v>
      </c>
      <c r="J33" s="161">
        <v>27.753</v>
      </c>
      <c r="K33" s="161">
        <v>28.943999999999999</v>
      </c>
      <c r="L33" s="161">
        <v>30.177</v>
      </c>
      <c r="M33" s="161">
        <v>31.475000000000001</v>
      </c>
      <c r="N33" s="161">
        <v>32.832999999999998</v>
      </c>
      <c r="O33" s="161">
        <v>34.250999999999998</v>
      </c>
      <c r="P33" s="161">
        <v>35.731999999999999</v>
      </c>
      <c r="Q33" s="161">
        <v>37.284999999999997</v>
      </c>
      <c r="R33" s="161">
        <v>139.11500000000001</v>
      </c>
      <c r="S33" s="161">
        <v>310.69099999999997</v>
      </c>
    </row>
    <row r="34" spans="1:19">
      <c r="A34" s="27"/>
      <c r="B34" s="27"/>
      <c r="C34" s="27"/>
      <c r="D34" s="27"/>
      <c r="E34" s="27"/>
      <c r="F34" s="158" t="s">
        <v>159</v>
      </c>
      <c r="G34" s="158" t="s">
        <v>159</v>
      </c>
      <c r="H34" s="158" t="s">
        <v>159</v>
      </c>
      <c r="I34" s="158" t="s">
        <v>159</v>
      </c>
      <c r="J34" s="158" t="s">
        <v>159</v>
      </c>
      <c r="K34" s="158" t="s">
        <v>159</v>
      </c>
      <c r="L34" s="158" t="s">
        <v>159</v>
      </c>
      <c r="M34" s="158" t="s">
        <v>159</v>
      </c>
      <c r="N34" s="158" t="s">
        <v>159</v>
      </c>
      <c r="O34" s="158" t="s">
        <v>159</v>
      </c>
      <c r="P34" s="158" t="s">
        <v>159</v>
      </c>
      <c r="Q34" s="158" t="s">
        <v>159</v>
      </c>
      <c r="R34" s="158" t="s">
        <v>159</v>
      </c>
      <c r="S34" s="158" t="s">
        <v>160</v>
      </c>
    </row>
    <row r="35" spans="1:19">
      <c r="A35" s="27"/>
      <c r="B35" s="27"/>
      <c r="C35" s="15"/>
      <c r="D35" s="27" t="s">
        <v>161</v>
      </c>
      <c r="E35" s="27"/>
      <c r="F35" s="161">
        <v>285.25599999999997</v>
      </c>
      <c r="G35" s="161">
        <v>298.75400000000002</v>
      </c>
      <c r="H35" s="161">
        <v>301.32600000000002</v>
      </c>
      <c r="I35" s="161">
        <v>312.99700000000001</v>
      </c>
      <c r="J35" s="161">
        <v>329.88200000000001</v>
      </c>
      <c r="K35" s="161">
        <v>330.35700000000003</v>
      </c>
      <c r="L35" s="161">
        <v>331.58</v>
      </c>
      <c r="M35" s="161">
        <v>343.45699999999999</v>
      </c>
      <c r="N35" s="161">
        <v>350.74099999999999</v>
      </c>
      <c r="O35" s="161">
        <v>346.19099999999997</v>
      </c>
      <c r="P35" s="161">
        <v>360.19600000000003</v>
      </c>
      <c r="Q35" s="161">
        <v>356.81200000000001</v>
      </c>
      <c r="R35" s="161">
        <v>1606.1420000000001</v>
      </c>
      <c r="S35" s="161">
        <v>3363.5390000000002</v>
      </c>
    </row>
    <row r="36" spans="1:19">
      <c r="A36" s="27"/>
      <c r="B36" s="27"/>
      <c r="C36" s="27"/>
      <c r="D36" s="27"/>
      <c r="E36" s="27"/>
      <c r="F36" s="156"/>
      <c r="G36" s="156"/>
      <c r="H36" s="156"/>
      <c r="I36" s="156"/>
      <c r="J36" s="156"/>
      <c r="K36" s="156"/>
      <c r="L36" s="156"/>
      <c r="M36" s="156"/>
      <c r="N36" s="156"/>
      <c r="O36" s="156"/>
      <c r="P36" s="156"/>
      <c r="Q36" s="156"/>
      <c r="R36" s="156"/>
      <c r="S36" s="156"/>
    </row>
    <row r="37" spans="1:19">
      <c r="A37" s="27" t="s">
        <v>176</v>
      </c>
      <c r="B37" s="28"/>
      <c r="C37" s="28"/>
      <c r="D37" s="28"/>
      <c r="E37" s="28"/>
      <c r="F37" s="156"/>
      <c r="G37" s="156"/>
      <c r="H37" s="156"/>
      <c r="I37" s="156"/>
      <c r="J37" s="156"/>
      <c r="K37" s="156"/>
      <c r="L37" s="156"/>
      <c r="M37" s="156"/>
      <c r="N37" s="156"/>
      <c r="O37" s="156"/>
      <c r="P37" s="156"/>
      <c r="Q37" s="156"/>
      <c r="R37" s="156"/>
      <c r="S37" s="156"/>
    </row>
    <row r="38" spans="1:19" ht="17.25">
      <c r="A38" s="27"/>
      <c r="B38" s="27" t="s">
        <v>177</v>
      </c>
      <c r="C38" s="28"/>
      <c r="D38" s="28"/>
      <c r="E38" s="28"/>
      <c r="F38" s="161">
        <v>102.642</v>
      </c>
      <c r="G38" s="161">
        <v>105.413</v>
      </c>
      <c r="H38" s="161">
        <v>108.82899999999999</v>
      </c>
      <c r="I38" s="161">
        <v>113.605</v>
      </c>
      <c r="J38" s="161">
        <v>117.739</v>
      </c>
      <c r="K38" s="161">
        <v>121.729</v>
      </c>
      <c r="L38" s="161">
        <v>125.68300000000001</v>
      </c>
      <c r="M38" s="161">
        <v>129.602</v>
      </c>
      <c r="N38" s="161">
        <v>133.267</v>
      </c>
      <c r="O38" s="161">
        <v>137.26400000000001</v>
      </c>
      <c r="P38" s="161">
        <v>141.267</v>
      </c>
      <c r="Q38" s="161">
        <v>145.05600000000001</v>
      </c>
      <c r="R38" s="161">
        <v>587.58500000000004</v>
      </c>
      <c r="S38" s="161">
        <v>1274.0409999999999</v>
      </c>
    </row>
    <row r="39" spans="1:19" ht="17.25">
      <c r="A39" s="27"/>
      <c r="B39" s="27" t="s">
        <v>178</v>
      </c>
      <c r="C39" s="28"/>
      <c r="D39" s="28"/>
      <c r="E39" s="28"/>
      <c r="F39" s="161">
        <v>54.475999999999999</v>
      </c>
      <c r="G39" s="161">
        <v>60.45</v>
      </c>
      <c r="H39" s="161">
        <v>62.6</v>
      </c>
      <c r="I39" s="161">
        <v>64.650000000000006</v>
      </c>
      <c r="J39" s="161">
        <v>71.75</v>
      </c>
      <c r="K39" s="161">
        <v>68.650000000000006</v>
      </c>
      <c r="L39" s="161">
        <v>65.05</v>
      </c>
      <c r="M39" s="161">
        <v>72.150000000000006</v>
      </c>
      <c r="N39" s="161">
        <v>73.95</v>
      </c>
      <c r="O39" s="161">
        <v>75.75</v>
      </c>
      <c r="P39" s="161">
        <v>83.55</v>
      </c>
      <c r="Q39" s="161">
        <v>73.599999999999994</v>
      </c>
      <c r="R39" s="161">
        <v>332.7</v>
      </c>
      <c r="S39" s="161">
        <v>711.7</v>
      </c>
    </row>
    <row r="40" spans="1:19">
      <c r="A40" s="27"/>
      <c r="B40" s="27" t="s">
        <v>91</v>
      </c>
      <c r="C40" s="28"/>
      <c r="D40" s="28"/>
      <c r="E40" s="28"/>
      <c r="F40" s="161">
        <v>5.98</v>
      </c>
      <c r="G40" s="161">
        <v>3.9089999999999998</v>
      </c>
      <c r="H40" s="161">
        <v>5.54</v>
      </c>
      <c r="I40" s="161">
        <v>6.2990000000000004</v>
      </c>
      <c r="J40" s="161">
        <v>6.9249999999999998</v>
      </c>
      <c r="K40" s="161">
        <v>7.7489999999999997</v>
      </c>
      <c r="L40" s="161">
        <v>8.8989999999999991</v>
      </c>
      <c r="M40" s="161">
        <v>4.9080000000000004</v>
      </c>
      <c r="N40" s="161">
        <v>9.8879999999999999</v>
      </c>
      <c r="O40" s="161">
        <v>7.2320000000000002</v>
      </c>
      <c r="P40" s="161">
        <v>7.0720000000000001</v>
      </c>
      <c r="Q40" s="161">
        <v>7.016</v>
      </c>
      <c r="R40" s="161">
        <v>35.411999999999999</v>
      </c>
      <c r="S40" s="161">
        <v>71.528000000000006</v>
      </c>
    </row>
    <row r="41" spans="1:19">
      <c r="A41" s="27"/>
      <c r="B41" s="27"/>
      <c r="C41" s="27"/>
      <c r="D41" s="27"/>
      <c r="E41" s="27"/>
      <c r="F41" s="158" t="s">
        <v>159</v>
      </c>
      <c r="G41" s="158" t="s">
        <v>159</v>
      </c>
      <c r="H41" s="158" t="s">
        <v>159</v>
      </c>
      <c r="I41" s="158" t="s">
        <v>159</v>
      </c>
      <c r="J41" s="158" t="s">
        <v>159</v>
      </c>
      <c r="K41" s="158" t="s">
        <v>159</v>
      </c>
      <c r="L41" s="158" t="s">
        <v>159</v>
      </c>
      <c r="M41" s="158" t="s">
        <v>159</v>
      </c>
      <c r="N41" s="158" t="s">
        <v>159</v>
      </c>
      <c r="O41" s="158" t="s">
        <v>159</v>
      </c>
      <c r="P41" s="158" t="s">
        <v>159</v>
      </c>
      <c r="Q41" s="158" t="s">
        <v>159</v>
      </c>
      <c r="R41" s="158" t="s">
        <v>159</v>
      </c>
      <c r="S41" s="158" t="s">
        <v>160</v>
      </c>
    </row>
    <row r="42" spans="1:19">
      <c r="A42" s="27"/>
      <c r="B42" s="27"/>
      <c r="C42" s="15"/>
      <c r="D42" s="27" t="s">
        <v>161</v>
      </c>
      <c r="E42" s="27"/>
      <c r="F42" s="161">
        <v>163.09800000000001</v>
      </c>
      <c r="G42" s="161">
        <v>169.77199999999999</v>
      </c>
      <c r="H42" s="161">
        <v>176.96899999999999</v>
      </c>
      <c r="I42" s="161">
        <v>184.554</v>
      </c>
      <c r="J42" s="161">
        <v>196.41399999999999</v>
      </c>
      <c r="K42" s="161">
        <v>198.12799999999999</v>
      </c>
      <c r="L42" s="161">
        <v>199.63200000000001</v>
      </c>
      <c r="M42" s="161">
        <v>206.66</v>
      </c>
      <c r="N42" s="161">
        <v>217.10499999999999</v>
      </c>
      <c r="O42" s="161">
        <v>220.24600000000001</v>
      </c>
      <c r="P42" s="161">
        <v>231.88900000000001</v>
      </c>
      <c r="Q42" s="161">
        <v>225.672</v>
      </c>
      <c r="R42" s="161">
        <v>955.697</v>
      </c>
      <c r="S42" s="161">
        <v>2057.2689999999998</v>
      </c>
    </row>
    <row r="43" spans="1:19">
      <c r="A43" s="27"/>
      <c r="B43" s="27"/>
      <c r="C43" s="27"/>
      <c r="D43" s="27"/>
      <c r="E43" s="27"/>
      <c r="F43" s="156"/>
      <c r="G43" s="156"/>
      <c r="H43" s="156"/>
      <c r="I43" s="156"/>
      <c r="J43" s="156"/>
      <c r="K43" s="156"/>
      <c r="L43" s="156"/>
      <c r="M43" s="156"/>
      <c r="N43" s="156"/>
      <c r="O43" s="156"/>
      <c r="P43" s="156"/>
      <c r="Q43" s="156"/>
      <c r="R43" s="156"/>
      <c r="S43" s="156"/>
    </row>
    <row r="44" spans="1:19">
      <c r="A44" s="27" t="s">
        <v>179</v>
      </c>
      <c r="B44" s="27"/>
      <c r="C44" s="27"/>
      <c r="D44" s="27"/>
      <c r="E44" s="27"/>
      <c r="F44" s="156"/>
      <c r="G44" s="156"/>
      <c r="H44" s="156"/>
      <c r="I44" s="156"/>
      <c r="J44" s="156"/>
      <c r="K44" s="156"/>
      <c r="L44" s="156"/>
      <c r="M44" s="156"/>
      <c r="N44" s="156"/>
      <c r="O44" s="156"/>
      <c r="P44" s="156"/>
      <c r="Q44" s="156"/>
      <c r="R44" s="156"/>
      <c r="S44" s="156"/>
    </row>
    <row r="45" spans="1:19" ht="17.25">
      <c r="A45" s="27"/>
      <c r="B45" s="27" t="s">
        <v>180</v>
      </c>
      <c r="C45" s="28"/>
      <c r="D45" s="28"/>
      <c r="E45" s="28"/>
      <c r="F45" s="161">
        <v>85.587000000000003</v>
      </c>
      <c r="G45" s="161">
        <v>98.605999999999995</v>
      </c>
      <c r="H45" s="161">
        <v>104.176</v>
      </c>
      <c r="I45" s="161">
        <v>107.294</v>
      </c>
      <c r="J45" s="161">
        <v>119.902</v>
      </c>
      <c r="K45" s="161">
        <v>115.30500000000001</v>
      </c>
      <c r="L45" s="161">
        <v>109.57599999999999</v>
      </c>
      <c r="M45" s="161">
        <v>123.31699999999999</v>
      </c>
      <c r="N45" s="161">
        <v>127.577</v>
      </c>
      <c r="O45" s="161">
        <v>131.922</v>
      </c>
      <c r="P45" s="161">
        <v>147.70599999999999</v>
      </c>
      <c r="Q45" s="161">
        <v>130.01599999999999</v>
      </c>
      <c r="R45" s="161">
        <v>556.25300000000004</v>
      </c>
      <c r="S45" s="161">
        <v>1216.7909999999999</v>
      </c>
    </row>
    <row r="46" spans="1:19" ht="17.25">
      <c r="A46" s="27"/>
      <c r="B46" s="27" t="s">
        <v>181</v>
      </c>
      <c r="C46" s="27"/>
      <c r="D46" s="27"/>
      <c r="E46" s="27"/>
      <c r="F46" s="161">
        <v>15.763999999999999</v>
      </c>
      <c r="G46" s="161">
        <v>15.47</v>
      </c>
      <c r="H46" s="161">
        <v>18.832999999999998</v>
      </c>
      <c r="I46" s="161">
        <v>16.64</v>
      </c>
      <c r="J46" s="161">
        <v>17.846</v>
      </c>
      <c r="K46" s="161">
        <v>17.527999999999999</v>
      </c>
      <c r="L46" s="161">
        <v>17.241</v>
      </c>
      <c r="M46" s="161">
        <v>18.613</v>
      </c>
      <c r="N46" s="161">
        <v>19.257000000000001</v>
      </c>
      <c r="O46" s="161">
        <v>19.923999999999999</v>
      </c>
      <c r="P46" s="161">
        <v>21.478000000000002</v>
      </c>
      <c r="Q46" s="161">
        <v>21.035</v>
      </c>
      <c r="R46" s="161">
        <v>88.087999999999994</v>
      </c>
      <c r="S46" s="161">
        <v>188.39500000000001</v>
      </c>
    </row>
    <row r="47" spans="1:19">
      <c r="A47" s="27"/>
      <c r="B47" s="27"/>
      <c r="C47" s="27"/>
      <c r="D47" s="27"/>
      <c r="E47" s="27"/>
      <c r="F47" s="158" t="s">
        <v>159</v>
      </c>
      <c r="G47" s="158" t="s">
        <v>159</v>
      </c>
      <c r="H47" s="158" t="s">
        <v>159</v>
      </c>
      <c r="I47" s="158" t="s">
        <v>159</v>
      </c>
      <c r="J47" s="158" t="s">
        <v>159</v>
      </c>
      <c r="K47" s="158" t="s">
        <v>159</v>
      </c>
      <c r="L47" s="158" t="s">
        <v>159</v>
      </c>
      <c r="M47" s="158" t="s">
        <v>159</v>
      </c>
      <c r="N47" s="158" t="s">
        <v>159</v>
      </c>
      <c r="O47" s="158" t="s">
        <v>159</v>
      </c>
      <c r="P47" s="158" t="s">
        <v>159</v>
      </c>
      <c r="Q47" s="158" t="s">
        <v>159</v>
      </c>
      <c r="R47" s="158" t="s">
        <v>159</v>
      </c>
      <c r="S47" s="158" t="s">
        <v>160</v>
      </c>
    </row>
    <row r="48" spans="1:19">
      <c r="A48" s="27"/>
      <c r="B48" s="27"/>
      <c r="C48" s="15"/>
      <c r="D48" s="27" t="s">
        <v>161</v>
      </c>
      <c r="E48" s="27"/>
      <c r="F48" s="161">
        <v>101.351</v>
      </c>
      <c r="G48" s="161">
        <v>114.07599999999999</v>
      </c>
      <c r="H48" s="161">
        <v>123.009</v>
      </c>
      <c r="I48" s="161">
        <v>123.934</v>
      </c>
      <c r="J48" s="161">
        <v>137.74799999999999</v>
      </c>
      <c r="K48" s="161">
        <v>132.833</v>
      </c>
      <c r="L48" s="161">
        <v>126.81699999999999</v>
      </c>
      <c r="M48" s="161">
        <v>141.93</v>
      </c>
      <c r="N48" s="161">
        <v>146.834</v>
      </c>
      <c r="O48" s="161">
        <v>151.846</v>
      </c>
      <c r="P48" s="161">
        <v>169.184</v>
      </c>
      <c r="Q48" s="161">
        <v>151.05099999999999</v>
      </c>
      <c r="R48" s="161">
        <v>644.34100000000001</v>
      </c>
      <c r="S48" s="161">
        <v>1405.1859999999999</v>
      </c>
    </row>
    <row r="49" spans="1:19">
      <c r="A49" s="27"/>
      <c r="B49" s="27"/>
      <c r="C49" s="27"/>
      <c r="D49" s="27"/>
      <c r="E49" s="27"/>
      <c r="F49" s="156"/>
      <c r="G49" s="156"/>
      <c r="H49" s="156"/>
      <c r="I49" s="156"/>
      <c r="J49" s="156"/>
      <c r="K49" s="156"/>
      <c r="L49" s="156"/>
      <c r="M49" s="156"/>
      <c r="N49" s="156"/>
      <c r="O49" s="156"/>
      <c r="P49" s="156"/>
      <c r="Q49" s="156"/>
      <c r="R49" s="156"/>
      <c r="S49" s="156"/>
    </row>
    <row r="50" spans="1:19">
      <c r="A50" s="27" t="s">
        <v>182</v>
      </c>
      <c r="B50" s="28"/>
      <c r="C50" s="28"/>
      <c r="D50" s="28"/>
      <c r="E50" s="28"/>
      <c r="F50" s="156"/>
      <c r="G50" s="156"/>
      <c r="H50" s="156"/>
      <c r="I50" s="156"/>
      <c r="J50" s="156"/>
      <c r="K50" s="156"/>
      <c r="L50" s="156"/>
      <c r="M50" s="156"/>
      <c r="N50" s="156"/>
      <c r="O50" s="156"/>
      <c r="P50" s="156"/>
      <c r="Q50" s="156"/>
      <c r="R50" s="156"/>
      <c r="S50" s="156"/>
    </row>
    <row r="51" spans="1:19">
      <c r="A51" s="27"/>
      <c r="B51" s="27" t="s">
        <v>183</v>
      </c>
      <c r="C51" s="28"/>
      <c r="D51" s="28"/>
      <c r="E51" s="28"/>
      <c r="F51" s="161">
        <v>15.946999999999999</v>
      </c>
      <c r="G51" s="161">
        <v>25.175000000000001</v>
      </c>
      <c r="H51" s="161">
        <v>14.486000000000001</v>
      </c>
      <c r="I51" s="161">
        <v>14.749000000000001</v>
      </c>
      <c r="J51" s="161">
        <v>14.329000000000001</v>
      </c>
      <c r="K51" s="161">
        <v>15.815</v>
      </c>
      <c r="L51" s="161">
        <v>15.744999999999999</v>
      </c>
      <c r="M51" s="161">
        <v>15.759</v>
      </c>
      <c r="N51" s="161">
        <v>15.81</v>
      </c>
      <c r="O51" s="161">
        <v>15.882</v>
      </c>
      <c r="P51" s="161">
        <v>16.475999999999999</v>
      </c>
      <c r="Q51" s="161">
        <v>16.138999999999999</v>
      </c>
      <c r="R51" s="161">
        <v>75.123999999999995</v>
      </c>
      <c r="S51" s="161">
        <v>155.19</v>
      </c>
    </row>
    <row r="52" spans="1:19">
      <c r="A52" s="27"/>
      <c r="B52" s="27" t="s">
        <v>184</v>
      </c>
      <c r="C52" s="28"/>
      <c r="D52" s="28"/>
      <c r="E52" s="28"/>
      <c r="F52" s="161">
        <v>-15.888999999999999</v>
      </c>
      <c r="G52" s="161">
        <v>-8.532</v>
      </c>
      <c r="H52" s="161">
        <v>-6.524</v>
      </c>
      <c r="I52" s="161">
        <v>-6.7750000000000004</v>
      </c>
      <c r="J52" s="161">
        <v>-6.9829999999999997</v>
      </c>
      <c r="K52" s="161">
        <v>-6.5510000000000002</v>
      </c>
      <c r="L52" s="161">
        <v>-6.8440000000000003</v>
      </c>
      <c r="M52" s="161">
        <v>-7.3239999999999998</v>
      </c>
      <c r="N52" s="161">
        <v>-7.7030000000000003</v>
      </c>
      <c r="O52" s="161">
        <v>-7.9939999999999998</v>
      </c>
      <c r="P52" s="161">
        <v>-8.2370000000000001</v>
      </c>
      <c r="Q52" s="161">
        <v>-8.6859999999999999</v>
      </c>
      <c r="R52" s="161">
        <v>-33.677</v>
      </c>
      <c r="S52" s="161">
        <v>-73.620999999999995</v>
      </c>
    </row>
    <row r="53" spans="1:19">
      <c r="A53" s="27"/>
      <c r="B53" s="27" t="s">
        <v>185</v>
      </c>
      <c r="C53" s="28"/>
      <c r="D53" s="28"/>
      <c r="E53" s="28"/>
      <c r="F53" s="161">
        <v>10.066000000000001</v>
      </c>
      <c r="G53" s="161">
        <v>10.311999999999999</v>
      </c>
      <c r="H53" s="161">
        <v>10.789</v>
      </c>
      <c r="I53" s="161">
        <v>11.416</v>
      </c>
      <c r="J53" s="161">
        <v>11.939</v>
      </c>
      <c r="K53" s="161">
        <v>12.605</v>
      </c>
      <c r="L53" s="161">
        <v>13.183</v>
      </c>
      <c r="M53" s="161">
        <v>13.933</v>
      </c>
      <c r="N53" s="161">
        <v>14.615</v>
      </c>
      <c r="O53" s="161">
        <v>15.43</v>
      </c>
      <c r="P53" s="161">
        <v>16.184999999999999</v>
      </c>
      <c r="Q53" s="161">
        <v>16.988</v>
      </c>
      <c r="R53" s="161">
        <v>59.932000000000002</v>
      </c>
      <c r="S53" s="161">
        <v>137.083</v>
      </c>
    </row>
    <row r="54" spans="1:19" ht="17.25">
      <c r="A54" s="27"/>
      <c r="B54" s="34" t="s">
        <v>186</v>
      </c>
      <c r="C54" s="28"/>
      <c r="D54" s="28"/>
      <c r="E54" s="28"/>
      <c r="F54" s="161">
        <v>3.9990000000000001</v>
      </c>
      <c r="G54" s="161">
        <v>0</v>
      </c>
      <c r="H54" s="161">
        <v>1.5</v>
      </c>
      <c r="I54" s="161">
        <v>1.6</v>
      </c>
      <c r="J54" s="161">
        <v>3.1</v>
      </c>
      <c r="K54" s="161">
        <v>3</v>
      </c>
      <c r="L54" s="161">
        <v>3.3</v>
      </c>
      <c r="M54" s="161">
        <v>3.6</v>
      </c>
      <c r="N54" s="161">
        <v>3.9</v>
      </c>
      <c r="O54" s="161">
        <v>4.0999999999999996</v>
      </c>
      <c r="P54" s="161">
        <v>4.0999999999999996</v>
      </c>
      <c r="Q54" s="161">
        <v>4.3</v>
      </c>
      <c r="R54" s="161">
        <v>12.5</v>
      </c>
      <c r="S54" s="161">
        <v>32.5</v>
      </c>
    </row>
    <row r="55" spans="1:19">
      <c r="A55" s="27"/>
      <c r="B55" s="27" t="s">
        <v>187</v>
      </c>
      <c r="C55" s="28"/>
      <c r="D55" s="28"/>
      <c r="E55" s="28"/>
      <c r="F55" s="161">
        <v>-6.2380000000000004</v>
      </c>
      <c r="G55" s="161">
        <v>34.536000000000001</v>
      </c>
      <c r="H55" s="161">
        <v>3.8940000000000001</v>
      </c>
      <c r="I55" s="161">
        <v>4.9870000000000001</v>
      </c>
      <c r="J55" s="161">
        <v>6.0060000000000002</v>
      </c>
      <c r="K55" s="161">
        <v>6.8179999999999996</v>
      </c>
      <c r="L55" s="161">
        <v>7.2290000000000001</v>
      </c>
      <c r="M55" s="161">
        <v>6.93</v>
      </c>
      <c r="N55" s="161">
        <v>6.702</v>
      </c>
      <c r="O55" s="161">
        <v>6.7190000000000003</v>
      </c>
      <c r="P55" s="161">
        <v>6.5369999999999999</v>
      </c>
      <c r="Q55" s="161">
        <v>6.2720000000000002</v>
      </c>
      <c r="R55" s="161">
        <v>28.934000000000001</v>
      </c>
      <c r="S55" s="161">
        <v>62.094000000000001</v>
      </c>
    </row>
    <row r="56" spans="1:19">
      <c r="A56" s="27"/>
      <c r="B56" s="27" t="s">
        <v>91</v>
      </c>
      <c r="C56" s="28"/>
      <c r="D56" s="28"/>
      <c r="E56" s="28"/>
      <c r="F56" s="161">
        <v>82.451999999999998</v>
      </c>
      <c r="G56" s="161">
        <v>52.351999999999997</v>
      </c>
      <c r="H56" s="161">
        <v>69.683999999999997</v>
      </c>
      <c r="I56" s="161">
        <v>69.867000000000004</v>
      </c>
      <c r="J56" s="161">
        <v>71.754999999999995</v>
      </c>
      <c r="K56" s="161">
        <v>70.332999999999998</v>
      </c>
      <c r="L56" s="161">
        <v>68.900999999999996</v>
      </c>
      <c r="M56" s="161">
        <v>69.042000000000002</v>
      </c>
      <c r="N56" s="161">
        <v>67.926000000000002</v>
      </c>
      <c r="O56" s="161">
        <v>67.742999999999995</v>
      </c>
      <c r="P56" s="161">
        <v>70.114999999999995</v>
      </c>
      <c r="Q56" s="161">
        <v>70.605000000000004</v>
      </c>
      <c r="R56" s="161">
        <v>350.54</v>
      </c>
      <c r="S56" s="161">
        <v>695.971</v>
      </c>
    </row>
    <row r="57" spans="1:19">
      <c r="A57" s="27"/>
      <c r="B57" s="27"/>
      <c r="C57" s="27"/>
      <c r="D57" s="27"/>
      <c r="E57" s="27"/>
      <c r="F57" s="158" t="s">
        <v>159</v>
      </c>
      <c r="G57" s="158" t="s">
        <v>159</v>
      </c>
      <c r="H57" s="158" t="s">
        <v>159</v>
      </c>
      <c r="I57" s="158" t="s">
        <v>159</v>
      </c>
      <c r="J57" s="158" t="s">
        <v>159</v>
      </c>
      <c r="K57" s="158" t="s">
        <v>159</v>
      </c>
      <c r="L57" s="158" t="s">
        <v>159</v>
      </c>
      <c r="M57" s="158" t="s">
        <v>159</v>
      </c>
      <c r="N57" s="158" t="s">
        <v>159</v>
      </c>
      <c r="O57" s="158" t="s">
        <v>159</v>
      </c>
      <c r="P57" s="158" t="s">
        <v>159</v>
      </c>
      <c r="Q57" s="158" t="s">
        <v>159</v>
      </c>
      <c r="R57" s="158" t="s">
        <v>159</v>
      </c>
      <c r="S57" s="158" t="s">
        <v>160</v>
      </c>
    </row>
    <row r="58" spans="1:19">
      <c r="A58" s="27"/>
      <c r="B58" s="27"/>
      <c r="C58" s="15"/>
      <c r="D58" s="27" t="s">
        <v>161</v>
      </c>
      <c r="E58" s="27"/>
      <c r="F58" s="161">
        <v>90.337000000000003</v>
      </c>
      <c r="G58" s="161">
        <v>113.843</v>
      </c>
      <c r="H58" s="161">
        <v>93.828999999999994</v>
      </c>
      <c r="I58" s="161">
        <v>95.843999999999994</v>
      </c>
      <c r="J58" s="161">
        <v>100.146</v>
      </c>
      <c r="K58" s="161">
        <v>102.02</v>
      </c>
      <c r="L58" s="161">
        <v>101.514</v>
      </c>
      <c r="M58" s="161">
        <v>101.94</v>
      </c>
      <c r="N58" s="161">
        <v>101.25</v>
      </c>
      <c r="O58" s="161">
        <v>101.88</v>
      </c>
      <c r="P58" s="161">
        <v>105.176</v>
      </c>
      <c r="Q58" s="161">
        <v>105.61799999999999</v>
      </c>
      <c r="R58" s="161">
        <v>493.35300000000001</v>
      </c>
      <c r="S58" s="161">
        <v>1009.217</v>
      </c>
    </row>
    <row r="59" spans="1:19">
      <c r="A59" s="27"/>
      <c r="B59" s="27"/>
      <c r="C59" s="15"/>
      <c r="D59" s="27"/>
      <c r="E59" s="27"/>
      <c r="F59" s="160"/>
      <c r="G59" s="160"/>
      <c r="H59" s="160"/>
      <c r="I59" s="160"/>
      <c r="J59" s="160"/>
      <c r="K59" s="160"/>
      <c r="L59" s="160"/>
      <c r="M59" s="160"/>
      <c r="N59" s="160"/>
      <c r="O59" s="160"/>
      <c r="P59" s="160"/>
      <c r="Q59" s="160"/>
      <c r="R59" s="156"/>
      <c r="S59" s="156"/>
    </row>
    <row r="60" spans="1:19">
      <c r="A60" s="27" t="s">
        <v>188</v>
      </c>
      <c r="B60" s="27"/>
      <c r="C60" s="15"/>
      <c r="D60" s="27"/>
      <c r="E60" s="27"/>
      <c r="F60" s="160"/>
      <c r="G60" s="160"/>
      <c r="H60" s="160"/>
      <c r="I60" s="160"/>
      <c r="J60" s="160"/>
      <c r="K60" s="160"/>
      <c r="L60" s="160"/>
      <c r="M60" s="160"/>
      <c r="N60" s="160"/>
      <c r="O60" s="160"/>
      <c r="P60" s="160"/>
      <c r="Q60" s="160"/>
      <c r="R60" s="156"/>
      <c r="S60" s="156"/>
    </row>
    <row r="61" spans="1:19" ht="17.25">
      <c r="A61" s="27" t="s">
        <v>189</v>
      </c>
      <c r="B61" s="27"/>
      <c r="C61" s="15"/>
      <c r="D61" s="27"/>
      <c r="E61" s="27"/>
      <c r="F61" s="161">
        <v>-122.673</v>
      </c>
      <c r="G61" s="161">
        <v>-134.43899999999999</v>
      </c>
      <c r="H61" s="161">
        <v>-142.67699999999999</v>
      </c>
      <c r="I61" s="161">
        <v>-151.12100000000001</v>
      </c>
      <c r="J61" s="161">
        <v>-161.286</v>
      </c>
      <c r="K61" s="161">
        <v>-173.49600000000001</v>
      </c>
      <c r="L61" s="161">
        <v>-187.483</v>
      </c>
      <c r="M61" s="161">
        <v>-202.03800000000001</v>
      </c>
      <c r="N61" s="161">
        <v>-217.46700000000001</v>
      </c>
      <c r="O61" s="161">
        <v>-234.52699999999999</v>
      </c>
      <c r="P61" s="161">
        <v>-254.483</v>
      </c>
      <c r="Q61" s="161">
        <v>-274.23899999999998</v>
      </c>
      <c r="R61" s="161">
        <v>-816.06299999999999</v>
      </c>
      <c r="S61" s="161">
        <v>-1998.817</v>
      </c>
    </row>
    <row r="62" spans="1:19">
      <c r="A62" s="27"/>
      <c r="B62" s="27"/>
      <c r="C62" s="27"/>
      <c r="D62" s="27"/>
      <c r="E62" s="27"/>
      <c r="F62" s="160"/>
      <c r="G62" s="160"/>
      <c r="H62" s="160"/>
      <c r="I62" s="160"/>
      <c r="J62" s="160"/>
      <c r="K62" s="160"/>
      <c r="L62" s="160"/>
      <c r="M62" s="160"/>
      <c r="N62" s="160"/>
      <c r="O62" s="160"/>
      <c r="P62" s="160"/>
      <c r="Q62" s="160"/>
      <c r="R62" s="160"/>
      <c r="S62" s="160"/>
    </row>
    <row r="63" spans="1:19">
      <c r="A63" s="27" t="s">
        <v>190</v>
      </c>
      <c r="B63" s="28"/>
      <c r="C63" s="28"/>
      <c r="D63" s="28"/>
      <c r="E63" s="28"/>
      <c r="F63" s="160"/>
      <c r="G63" s="160"/>
      <c r="H63" s="160"/>
      <c r="I63" s="160"/>
      <c r="J63" s="160"/>
      <c r="K63" s="160"/>
      <c r="L63" s="160"/>
      <c r="M63" s="160"/>
      <c r="N63" s="160"/>
      <c r="O63" s="160"/>
      <c r="P63" s="160"/>
      <c r="Q63" s="160"/>
      <c r="R63" s="160"/>
      <c r="S63" s="160"/>
    </row>
    <row r="64" spans="1:19" ht="17.25">
      <c r="A64" s="27"/>
      <c r="B64" s="28" t="s">
        <v>191</v>
      </c>
      <c r="C64" s="28"/>
      <c r="D64" s="28"/>
      <c r="E64" s="28"/>
      <c r="F64" s="161">
        <v>-18.193000000000001</v>
      </c>
      <c r="G64" s="161">
        <v>-17.844000000000001</v>
      </c>
      <c r="H64" s="161">
        <v>-18.486000000000001</v>
      </c>
      <c r="I64" s="161">
        <v>-19.155000000000001</v>
      </c>
      <c r="J64" s="161">
        <v>-19.818000000000001</v>
      </c>
      <c r="K64" s="161">
        <v>-20.472999999999999</v>
      </c>
      <c r="L64" s="161">
        <v>-21.13</v>
      </c>
      <c r="M64" s="161">
        <v>-21.794</v>
      </c>
      <c r="N64" s="161">
        <v>-22.469000000000001</v>
      </c>
      <c r="O64" s="161">
        <v>-23.158000000000001</v>
      </c>
      <c r="P64" s="161">
        <v>-23.867000000000001</v>
      </c>
      <c r="Q64" s="161">
        <v>-24.597000000000001</v>
      </c>
      <c r="R64" s="161">
        <v>-99.061999999999998</v>
      </c>
      <c r="S64" s="161">
        <v>-214.947</v>
      </c>
    </row>
    <row r="65" spans="1:19">
      <c r="A65" s="27"/>
      <c r="B65" s="28" t="s">
        <v>192</v>
      </c>
      <c r="C65" s="28"/>
      <c r="D65" s="28"/>
      <c r="E65" s="28"/>
      <c r="F65" s="161">
        <v>-18.204999999999998</v>
      </c>
      <c r="G65" s="161">
        <v>-20.422000000000001</v>
      </c>
      <c r="H65" s="161">
        <v>-21.602</v>
      </c>
      <c r="I65" s="161">
        <v>-22.062000000000001</v>
      </c>
      <c r="J65" s="161">
        <v>-22.611999999999998</v>
      </c>
      <c r="K65" s="161">
        <v>-23.19</v>
      </c>
      <c r="L65" s="161">
        <v>-23.75</v>
      </c>
      <c r="M65" s="161">
        <v>-24.297000000000001</v>
      </c>
      <c r="N65" s="161">
        <v>-24.837</v>
      </c>
      <c r="O65" s="161">
        <v>-25.367000000000001</v>
      </c>
      <c r="P65" s="161">
        <v>-25.908000000000001</v>
      </c>
      <c r="Q65" s="161">
        <v>-26.463999999999999</v>
      </c>
      <c r="R65" s="161">
        <v>-113.21599999999999</v>
      </c>
      <c r="S65" s="161">
        <v>-240.089</v>
      </c>
    </row>
    <row r="66" spans="1:19">
      <c r="A66" s="27"/>
      <c r="B66" s="28" t="s">
        <v>193</v>
      </c>
      <c r="C66" s="15"/>
      <c r="D66" s="28"/>
      <c r="E66" s="28"/>
      <c r="F66" s="161">
        <v>-35.756999999999998</v>
      </c>
      <c r="G66" s="161">
        <v>-36.756999999999998</v>
      </c>
      <c r="H66" s="161">
        <v>-39.374000000000002</v>
      </c>
      <c r="I66" s="161">
        <v>-40.816000000000003</v>
      </c>
      <c r="J66" s="161">
        <v>-42.387</v>
      </c>
      <c r="K66" s="161">
        <v>-43.984999999999999</v>
      </c>
      <c r="L66" s="161">
        <v>-45.552999999999997</v>
      </c>
      <c r="M66" s="161">
        <v>-47.124000000000002</v>
      </c>
      <c r="N66" s="161">
        <v>-48.692</v>
      </c>
      <c r="O66" s="161">
        <v>-50.238</v>
      </c>
      <c r="P66" s="161">
        <v>-51.802</v>
      </c>
      <c r="Q66" s="161">
        <v>-53.398000000000003</v>
      </c>
      <c r="R66" s="161">
        <v>-212.11500000000001</v>
      </c>
      <c r="S66" s="161">
        <v>-463.36900000000003</v>
      </c>
    </row>
    <row r="67" spans="1:19">
      <c r="A67" s="27"/>
      <c r="B67" s="28"/>
      <c r="C67" s="33" t="s">
        <v>156</v>
      </c>
      <c r="D67" s="33"/>
      <c r="E67" s="33"/>
      <c r="F67" s="158" t="s">
        <v>159</v>
      </c>
      <c r="G67" s="158" t="s">
        <v>159</v>
      </c>
      <c r="H67" s="158" t="s">
        <v>159</v>
      </c>
      <c r="I67" s="158" t="s">
        <v>159</v>
      </c>
      <c r="J67" s="158" t="s">
        <v>159</v>
      </c>
      <c r="K67" s="158" t="s">
        <v>159</v>
      </c>
      <c r="L67" s="158" t="s">
        <v>159</v>
      </c>
      <c r="M67" s="158" t="s">
        <v>159</v>
      </c>
      <c r="N67" s="158" t="s">
        <v>159</v>
      </c>
      <c r="O67" s="158" t="s">
        <v>159</v>
      </c>
      <c r="P67" s="158" t="s">
        <v>159</v>
      </c>
      <c r="Q67" s="158" t="s">
        <v>159</v>
      </c>
      <c r="R67" s="158" t="s">
        <v>159</v>
      </c>
      <c r="S67" s="158" t="s">
        <v>160</v>
      </c>
    </row>
    <row r="68" spans="1:19">
      <c r="A68" s="27"/>
      <c r="B68" s="28"/>
      <c r="C68" s="33" t="s">
        <v>194</v>
      </c>
      <c r="D68" s="33"/>
      <c r="E68" s="33"/>
      <c r="F68" s="161">
        <v>-72.155000000000001</v>
      </c>
      <c r="G68" s="161">
        <v>-75.022999999999996</v>
      </c>
      <c r="H68" s="161">
        <v>-79.462000000000003</v>
      </c>
      <c r="I68" s="161">
        <v>-82.033000000000001</v>
      </c>
      <c r="J68" s="161">
        <v>-84.816999999999993</v>
      </c>
      <c r="K68" s="161">
        <v>-87.647999999999996</v>
      </c>
      <c r="L68" s="161">
        <v>-90.433000000000007</v>
      </c>
      <c r="M68" s="161">
        <v>-93.215000000000003</v>
      </c>
      <c r="N68" s="161">
        <v>-95.998000000000005</v>
      </c>
      <c r="O68" s="161">
        <v>-98.763000000000005</v>
      </c>
      <c r="P68" s="161">
        <v>-101.577</v>
      </c>
      <c r="Q68" s="161">
        <v>-104.459</v>
      </c>
      <c r="R68" s="161">
        <v>-424.39299999999997</v>
      </c>
      <c r="S68" s="161">
        <v>-918.40499999999997</v>
      </c>
    </row>
    <row r="69" spans="1:19">
      <c r="A69" s="27"/>
      <c r="B69" s="28"/>
      <c r="C69" s="33" t="s">
        <v>195</v>
      </c>
      <c r="D69" s="33"/>
      <c r="E69" s="33"/>
      <c r="F69" s="162"/>
      <c r="G69" s="162"/>
      <c r="H69" s="162"/>
      <c r="I69" s="162"/>
      <c r="J69" s="162"/>
      <c r="K69" s="162"/>
      <c r="L69" s="162"/>
      <c r="M69" s="162"/>
      <c r="N69" s="162"/>
      <c r="O69" s="162"/>
      <c r="P69" s="162"/>
      <c r="Q69" s="162"/>
      <c r="R69" s="162"/>
      <c r="S69" s="162"/>
    </row>
    <row r="70" spans="1:19">
      <c r="A70" s="27"/>
      <c r="B70" s="28"/>
      <c r="C70" s="27"/>
      <c r="D70" s="27"/>
      <c r="E70" s="27"/>
      <c r="F70" s="161">
        <v>-11.148999999999999</v>
      </c>
      <c r="G70" s="161">
        <v>-13.938000000000001</v>
      </c>
      <c r="H70" s="161">
        <v>-12.215</v>
      </c>
      <c r="I70" s="161">
        <v>-11.932</v>
      </c>
      <c r="J70" s="161">
        <v>-13.202</v>
      </c>
      <c r="K70" s="161">
        <v>-11.718999999999999</v>
      </c>
      <c r="L70" s="161">
        <v>-12.59</v>
      </c>
      <c r="M70" s="161">
        <v>-12.919</v>
      </c>
      <c r="N70" s="161">
        <v>-12.617000000000001</v>
      </c>
      <c r="O70" s="161">
        <v>-12.833</v>
      </c>
      <c r="P70" s="161">
        <v>-12.667</v>
      </c>
      <c r="Q70" s="161">
        <v>-13.455</v>
      </c>
      <c r="R70" s="161">
        <v>-61.658000000000001</v>
      </c>
      <c r="S70" s="161">
        <v>-126.149</v>
      </c>
    </row>
    <row r="71" spans="1:19">
      <c r="A71" s="27"/>
      <c r="B71" s="28"/>
      <c r="C71" s="27"/>
      <c r="D71" s="170" t="s">
        <v>161</v>
      </c>
      <c r="E71" s="171"/>
      <c r="F71" s="161">
        <v>-8.3849999999999998</v>
      </c>
      <c r="G71" s="161">
        <v>-7.7629999999999999</v>
      </c>
      <c r="H71" s="161">
        <v>-8.0540000000000003</v>
      </c>
      <c r="I71" s="161">
        <v>-8.5860000000000003</v>
      </c>
      <c r="J71" s="161">
        <v>-9.0370000000000008</v>
      </c>
      <c r="K71" s="161">
        <v>-9.51</v>
      </c>
      <c r="L71" s="161">
        <v>-10.01</v>
      </c>
      <c r="M71" s="161">
        <v>-10.536</v>
      </c>
      <c r="N71" s="161">
        <v>-11.089</v>
      </c>
      <c r="O71" s="161">
        <v>-11.670999999999999</v>
      </c>
      <c r="P71" s="161">
        <v>-12.284000000000001</v>
      </c>
      <c r="Q71" s="161">
        <v>-12.929</v>
      </c>
      <c r="R71" s="161">
        <v>-45.197000000000003</v>
      </c>
      <c r="S71" s="161">
        <v>-103.706</v>
      </c>
    </row>
    <row r="72" spans="1:19">
      <c r="A72" s="35"/>
      <c r="B72" s="34"/>
      <c r="C72" s="35"/>
      <c r="D72" s="35"/>
      <c r="E72" s="35"/>
      <c r="F72" s="161">
        <v>-13.492000000000001</v>
      </c>
      <c r="G72" s="161">
        <v>-24</v>
      </c>
      <c r="H72" s="161">
        <v>0</v>
      </c>
      <c r="I72" s="161">
        <v>0</v>
      </c>
      <c r="J72" s="161">
        <v>0</v>
      </c>
      <c r="K72" s="161">
        <v>0</v>
      </c>
      <c r="L72" s="161">
        <v>0</v>
      </c>
      <c r="M72" s="161">
        <v>0</v>
      </c>
      <c r="N72" s="161">
        <v>0</v>
      </c>
      <c r="O72" s="161">
        <v>0</v>
      </c>
      <c r="P72" s="161">
        <v>0</v>
      </c>
      <c r="Q72" s="161">
        <v>0</v>
      </c>
      <c r="R72" s="161">
        <v>0</v>
      </c>
      <c r="S72" s="161">
        <v>0</v>
      </c>
    </row>
    <row r="73" spans="1:19" ht="17.25">
      <c r="A73" s="35"/>
      <c r="B73" s="34" t="s">
        <v>196</v>
      </c>
      <c r="C73" s="34"/>
      <c r="D73" s="34"/>
      <c r="E73" s="34"/>
      <c r="F73" s="161">
        <v>-31.797999999999998</v>
      </c>
      <c r="G73" s="161">
        <v>-28.416</v>
      </c>
      <c r="H73" s="161">
        <v>-30.515000000000001</v>
      </c>
      <c r="I73" s="161">
        <v>-33.402999999999999</v>
      </c>
      <c r="J73" s="161">
        <v>-32.558</v>
      </c>
      <c r="K73" s="161">
        <v>-31.986999999999998</v>
      </c>
      <c r="L73" s="161">
        <v>-30.686</v>
      </c>
      <c r="M73" s="161">
        <v>-43.753999999999998</v>
      </c>
      <c r="N73" s="161">
        <v>-31.922999999999998</v>
      </c>
      <c r="O73" s="161">
        <v>-31.954999999999998</v>
      </c>
      <c r="P73" s="161">
        <v>-22.193000000000001</v>
      </c>
      <c r="Q73" s="161">
        <v>-21.231999999999999</v>
      </c>
      <c r="R73" s="161">
        <v>-159.149</v>
      </c>
      <c r="S73" s="161">
        <v>-310.20600000000002</v>
      </c>
    </row>
    <row r="74" spans="1:19">
      <c r="A74" s="35"/>
      <c r="B74" s="37" t="s">
        <v>185</v>
      </c>
      <c r="C74" s="35"/>
      <c r="D74" s="35"/>
      <c r="E74" s="35"/>
      <c r="F74" s="158" t="s">
        <v>159</v>
      </c>
      <c r="G74" s="158" t="s">
        <v>159</v>
      </c>
      <c r="H74" s="158" t="s">
        <v>159</v>
      </c>
      <c r="I74" s="158" t="s">
        <v>159</v>
      </c>
      <c r="J74" s="158" t="s">
        <v>159</v>
      </c>
      <c r="K74" s="158" t="s">
        <v>159</v>
      </c>
      <c r="L74" s="158" t="s">
        <v>159</v>
      </c>
      <c r="M74" s="158" t="s">
        <v>159</v>
      </c>
      <c r="N74" s="158" t="s">
        <v>159</v>
      </c>
      <c r="O74" s="158" t="s">
        <v>159</v>
      </c>
      <c r="P74" s="158" t="s">
        <v>159</v>
      </c>
      <c r="Q74" s="158" t="s">
        <v>159</v>
      </c>
      <c r="R74" s="158" t="s">
        <v>159</v>
      </c>
      <c r="S74" s="158" t="s">
        <v>160</v>
      </c>
    </row>
    <row r="75" spans="1:19" ht="17.25">
      <c r="A75" s="35"/>
      <c r="B75" s="34" t="s">
        <v>186</v>
      </c>
      <c r="C75" s="37"/>
      <c r="D75" s="37"/>
      <c r="E75" s="37"/>
      <c r="F75" s="161">
        <v>-259.65199999999999</v>
      </c>
      <c r="G75" s="161">
        <v>-283.57900000000001</v>
      </c>
      <c r="H75" s="161">
        <v>-272.923</v>
      </c>
      <c r="I75" s="161">
        <v>-287.07499999999999</v>
      </c>
      <c r="J75" s="161">
        <v>-300.89999999999998</v>
      </c>
      <c r="K75" s="161">
        <v>-314.36</v>
      </c>
      <c r="L75" s="161">
        <v>-331.202</v>
      </c>
      <c r="M75" s="161">
        <v>-362.46199999999999</v>
      </c>
      <c r="N75" s="161">
        <v>-369.09399999999999</v>
      </c>
      <c r="O75" s="161">
        <v>-389.74900000000002</v>
      </c>
      <c r="P75" s="161">
        <v>-403.20400000000001</v>
      </c>
      <c r="Q75" s="161">
        <v>-426.31400000000002</v>
      </c>
      <c r="R75" s="161">
        <v>-1506.46</v>
      </c>
      <c r="S75" s="161">
        <v>-3457.2829999999999</v>
      </c>
    </row>
    <row r="76" spans="1:19">
      <c r="A76" s="35"/>
      <c r="B76" s="34" t="s">
        <v>91</v>
      </c>
      <c r="C76" s="34"/>
      <c r="D76" s="34"/>
      <c r="E76" s="34"/>
      <c r="F76" s="157"/>
      <c r="G76" s="157"/>
      <c r="H76" s="157"/>
      <c r="I76" s="157"/>
      <c r="J76" s="157"/>
      <c r="K76" s="157"/>
      <c r="L76" s="157"/>
      <c r="M76" s="157"/>
      <c r="N76" s="157"/>
      <c r="O76" s="157"/>
      <c r="P76" s="157"/>
      <c r="Q76" s="157"/>
      <c r="R76" s="157"/>
      <c r="S76" s="157"/>
    </row>
    <row r="77" spans="1:19">
      <c r="A77" s="35"/>
      <c r="B77" s="34"/>
      <c r="C77" s="34"/>
      <c r="D77" s="34"/>
      <c r="E77" s="34"/>
      <c r="F77" s="161">
        <v>2522.6419999999998</v>
      </c>
      <c r="G77" s="161">
        <v>2696.12</v>
      </c>
      <c r="H77" s="161">
        <v>2824.6889999999999</v>
      </c>
      <c r="I77" s="161">
        <v>2979.5830000000001</v>
      </c>
      <c r="J77" s="161">
        <v>3224.5309999999999</v>
      </c>
      <c r="K77" s="161">
        <v>3346.8310000000001</v>
      </c>
      <c r="L77" s="161">
        <v>3465.3150000000001</v>
      </c>
      <c r="M77" s="161">
        <v>3705.2890000000002</v>
      </c>
      <c r="N77" s="161">
        <v>3924.183</v>
      </c>
      <c r="O77" s="161">
        <v>4123.598</v>
      </c>
      <c r="P77" s="161">
        <v>4459.3890000000001</v>
      </c>
      <c r="Q77" s="161">
        <v>4520.857</v>
      </c>
      <c r="R77" s="161">
        <v>15840.949000000001</v>
      </c>
      <c r="S77" s="161">
        <v>36574.264999999999</v>
      </c>
    </row>
    <row r="78" spans="1:19">
      <c r="A78" s="35"/>
      <c r="B78" s="34"/>
      <c r="C78" s="15"/>
      <c r="D78" s="34" t="s">
        <v>161</v>
      </c>
      <c r="E78" s="34"/>
      <c r="F78" s="161"/>
      <c r="G78" s="161"/>
      <c r="H78" s="161"/>
      <c r="I78" s="161"/>
      <c r="J78" s="161"/>
      <c r="K78" s="161"/>
      <c r="L78" s="161"/>
      <c r="M78" s="161"/>
      <c r="N78" s="161"/>
      <c r="O78" s="161"/>
      <c r="P78" s="161"/>
      <c r="Q78" s="161"/>
      <c r="R78" s="161"/>
      <c r="S78" s="161"/>
    </row>
    <row r="79" spans="1:19">
      <c r="A79" s="35"/>
      <c r="B79" s="35"/>
      <c r="C79" s="35"/>
      <c r="D79" s="35"/>
      <c r="E79" s="35"/>
      <c r="F79" s="161"/>
      <c r="G79" s="161"/>
      <c r="H79" s="161"/>
      <c r="I79" s="161"/>
      <c r="J79" s="161"/>
      <c r="K79" s="161"/>
      <c r="L79" s="161"/>
      <c r="M79" s="161"/>
      <c r="N79" s="161"/>
      <c r="O79" s="161"/>
      <c r="P79" s="161"/>
      <c r="Q79" s="161"/>
      <c r="R79" s="161"/>
      <c r="S79" s="161"/>
    </row>
    <row r="80" spans="1:19">
      <c r="A80" s="35"/>
      <c r="B80" s="35"/>
      <c r="C80" s="35"/>
      <c r="D80" s="35"/>
      <c r="E80" s="35" t="s">
        <v>197</v>
      </c>
      <c r="F80" s="162"/>
      <c r="G80" s="162"/>
      <c r="H80" s="162"/>
      <c r="I80" s="162"/>
      <c r="J80" s="162"/>
      <c r="K80" s="162"/>
      <c r="L80" s="162"/>
      <c r="M80" s="162"/>
      <c r="N80" s="162"/>
      <c r="O80" s="162"/>
      <c r="P80" s="162"/>
      <c r="Q80" s="162"/>
      <c r="R80" s="162"/>
      <c r="S80" s="162"/>
    </row>
    <row r="81" spans="1:19" ht="17.25">
      <c r="A81" s="15"/>
      <c r="B81" s="39"/>
      <c r="C81" s="39"/>
      <c r="D81" s="39"/>
      <c r="E81" s="35" t="s">
        <v>198</v>
      </c>
      <c r="F81" s="161">
        <v>581.84799999999996</v>
      </c>
      <c r="G81" s="161">
        <v>630.31799999999998</v>
      </c>
      <c r="H81" s="161">
        <v>671.20899999999995</v>
      </c>
      <c r="I81" s="161">
        <v>725.45899999999995</v>
      </c>
      <c r="J81" s="161">
        <v>825.82399999999996</v>
      </c>
      <c r="K81" s="161">
        <v>843.197</v>
      </c>
      <c r="L81" s="161">
        <v>858.54300000000001</v>
      </c>
      <c r="M81" s="161">
        <v>964.33500000000004</v>
      </c>
      <c r="N81" s="161">
        <v>1032.4839999999999</v>
      </c>
      <c r="O81" s="161">
        <v>1106.6990000000001</v>
      </c>
      <c r="P81" s="161">
        <v>1258.7819999999999</v>
      </c>
      <c r="Q81" s="161">
        <v>1213.645</v>
      </c>
      <c r="R81" s="161">
        <v>3924.232</v>
      </c>
      <c r="S81" s="161">
        <v>9500.1769999999997</v>
      </c>
    </row>
    <row r="82" spans="1:19">
      <c r="A82" s="35"/>
      <c r="B82" s="35"/>
      <c r="C82" s="35"/>
      <c r="D82" s="35"/>
      <c r="E82" s="35"/>
      <c r="F82" s="160">
        <v>1037.5640000000001</v>
      </c>
      <c r="G82" s="160">
        <v>1111.222</v>
      </c>
      <c r="H82" s="160">
        <v>1161.0840000000001</v>
      </c>
      <c r="I82" s="160">
        <v>1232.4290000000001</v>
      </c>
      <c r="J82" s="160">
        <v>1362.0160000000001</v>
      </c>
      <c r="K82" s="160">
        <v>1411.277</v>
      </c>
      <c r="L82" s="160">
        <v>1458.5730000000001</v>
      </c>
      <c r="M82" s="160">
        <v>1599.4380000000001</v>
      </c>
      <c r="N82" s="160">
        <v>1703.8</v>
      </c>
      <c r="O82" s="160">
        <v>1814.3969999999999</v>
      </c>
      <c r="P82" s="160">
        <v>2004.6849999999999</v>
      </c>
      <c r="Q82" s="160">
        <v>2001.559</v>
      </c>
      <c r="R82" s="160">
        <v>6625.3789999999999</v>
      </c>
      <c r="S82" s="160">
        <v>15749.258</v>
      </c>
    </row>
    <row r="83" spans="1:19">
      <c r="A83" s="35" t="s">
        <v>199</v>
      </c>
      <c r="B83" s="35"/>
      <c r="C83" s="35"/>
      <c r="D83" s="35"/>
      <c r="E83" s="35"/>
      <c r="F83" s="38"/>
      <c r="G83" s="38"/>
      <c r="H83" s="38"/>
      <c r="I83" s="38"/>
      <c r="J83" s="38"/>
      <c r="K83" s="38"/>
      <c r="L83" s="38"/>
      <c r="M83" s="38"/>
      <c r="N83" s="38"/>
      <c r="O83" s="38"/>
      <c r="P83" s="38"/>
      <c r="Q83" s="38"/>
      <c r="R83" s="38"/>
      <c r="S83" s="38"/>
    </row>
    <row r="84" spans="1:19">
      <c r="A84" s="35" t="s">
        <v>200</v>
      </c>
      <c r="B84" s="35"/>
      <c r="C84" s="35"/>
      <c r="D84" s="35"/>
      <c r="E84" s="35"/>
      <c r="F84" s="38"/>
      <c r="G84" s="38"/>
      <c r="H84" s="38"/>
      <c r="I84" s="38"/>
      <c r="J84" s="38"/>
      <c r="K84" s="38"/>
      <c r="L84" s="38"/>
      <c r="M84" s="38"/>
      <c r="N84" s="38"/>
      <c r="O84" s="38"/>
      <c r="P84" s="38"/>
      <c r="Q84" s="38"/>
      <c r="R84" s="38"/>
      <c r="S84" s="38"/>
    </row>
    <row r="85" spans="1:19">
      <c r="A85" s="35"/>
      <c r="B85" s="35" t="s">
        <v>201</v>
      </c>
      <c r="C85" s="35"/>
      <c r="D85" s="35"/>
      <c r="E85" s="35"/>
      <c r="F85" s="38">
        <v>-23.593</v>
      </c>
      <c r="G85" s="38">
        <v>0</v>
      </c>
      <c r="H85" s="38">
        <v>0</v>
      </c>
      <c r="I85" s="38">
        <v>0</v>
      </c>
      <c r="J85" s="38">
        <v>37.779000000000003</v>
      </c>
      <c r="K85" s="38">
        <v>3.7090000000000001</v>
      </c>
      <c r="L85" s="38">
        <v>-41.488</v>
      </c>
      <c r="M85" s="38">
        <v>0</v>
      </c>
      <c r="N85" s="38">
        <v>0</v>
      </c>
      <c r="O85" s="38">
        <v>0</v>
      </c>
      <c r="P85" s="38">
        <v>63.884999999999998</v>
      </c>
      <c r="Q85" s="38">
        <v>-63.884999999999998</v>
      </c>
      <c r="R85" s="32" t="s">
        <v>202</v>
      </c>
      <c r="S85" s="32" t="s">
        <v>202</v>
      </c>
    </row>
    <row r="86" spans="1:19">
      <c r="A86" s="35"/>
      <c r="B86" s="35" t="s">
        <v>203</v>
      </c>
      <c r="C86" s="35"/>
      <c r="D86" s="35"/>
      <c r="E86" s="35"/>
      <c r="F86" s="38">
        <v>-4.4720000000000004</v>
      </c>
      <c r="G86" s="38">
        <v>0</v>
      </c>
      <c r="H86" s="38">
        <v>0</v>
      </c>
      <c r="I86" s="38">
        <v>0</v>
      </c>
      <c r="J86" s="38">
        <v>4.55</v>
      </c>
      <c r="K86" s="38">
        <v>0.29899999999999999</v>
      </c>
      <c r="L86" s="38">
        <v>-4.8490000000000002</v>
      </c>
      <c r="M86" s="38">
        <v>0</v>
      </c>
      <c r="N86" s="38">
        <v>0</v>
      </c>
      <c r="O86" s="38">
        <v>0</v>
      </c>
      <c r="P86" s="38">
        <v>5.4740000000000002</v>
      </c>
      <c r="Q86" s="38">
        <v>-5.4740000000000002</v>
      </c>
      <c r="R86" s="32" t="s">
        <v>202</v>
      </c>
      <c r="S86" s="32" t="s">
        <v>202</v>
      </c>
    </row>
    <row r="87" spans="1:19">
      <c r="A87" s="35"/>
      <c r="B87" s="35" t="s">
        <v>194</v>
      </c>
      <c r="C87" s="35"/>
      <c r="D87" s="35"/>
      <c r="E87" s="35"/>
      <c r="F87" s="38">
        <v>-4.5</v>
      </c>
      <c r="G87" s="38">
        <v>0</v>
      </c>
      <c r="H87" s="38">
        <v>0</v>
      </c>
      <c r="I87" s="38">
        <v>0</v>
      </c>
      <c r="J87" s="38">
        <v>5.0999999999999996</v>
      </c>
      <c r="K87" s="38">
        <v>0.15</v>
      </c>
      <c r="L87" s="38">
        <v>-5.25</v>
      </c>
      <c r="M87" s="38">
        <v>0</v>
      </c>
      <c r="N87" s="38">
        <v>0</v>
      </c>
      <c r="O87" s="38">
        <v>0</v>
      </c>
      <c r="P87" s="38">
        <v>5.95</v>
      </c>
      <c r="Q87" s="38">
        <v>-5.95</v>
      </c>
      <c r="R87" s="32" t="s">
        <v>202</v>
      </c>
      <c r="S87" s="32" t="s">
        <v>202</v>
      </c>
    </row>
    <row r="88" spans="1:19">
      <c r="A88" s="35"/>
      <c r="B88" s="35" t="s">
        <v>204</v>
      </c>
      <c r="C88" s="35"/>
      <c r="D88" s="35"/>
      <c r="E88" s="35"/>
      <c r="F88" s="38">
        <v>-7.4139999999999997</v>
      </c>
      <c r="G88" s="38">
        <v>0</v>
      </c>
      <c r="H88" s="38">
        <v>0</v>
      </c>
      <c r="I88" s="38">
        <v>0</v>
      </c>
      <c r="J88" s="38">
        <v>9.875</v>
      </c>
      <c r="K88" s="38">
        <v>0.752</v>
      </c>
      <c r="L88" s="38">
        <v>-10.627000000000001</v>
      </c>
      <c r="M88" s="38">
        <v>0</v>
      </c>
      <c r="N88" s="38">
        <v>0</v>
      </c>
      <c r="O88" s="38">
        <v>0</v>
      </c>
      <c r="P88" s="38">
        <v>12.17</v>
      </c>
      <c r="Q88" s="38">
        <v>-12.17</v>
      </c>
      <c r="R88" s="32" t="s">
        <v>202</v>
      </c>
      <c r="S88" s="32" t="s">
        <v>202</v>
      </c>
    </row>
    <row r="89" spans="1:19">
      <c r="A89" s="35"/>
      <c r="B89" s="35" t="s">
        <v>205</v>
      </c>
      <c r="C89" s="35"/>
      <c r="D89" s="35"/>
      <c r="E89" s="35"/>
      <c r="F89" s="38">
        <v>-0.23799999999999999</v>
      </c>
      <c r="G89" s="38">
        <v>0</v>
      </c>
      <c r="H89" s="38">
        <v>0</v>
      </c>
      <c r="I89" s="38">
        <v>0</v>
      </c>
      <c r="J89" s="38">
        <v>0</v>
      </c>
      <c r="K89" s="38">
        <v>0.36</v>
      </c>
      <c r="L89" s="38">
        <v>-0.36</v>
      </c>
      <c r="M89" s="38">
        <v>0</v>
      </c>
      <c r="N89" s="38">
        <v>0</v>
      </c>
      <c r="O89" s="38">
        <v>0</v>
      </c>
      <c r="P89" s="38">
        <v>0.42</v>
      </c>
      <c r="Q89" s="38">
        <v>2.1999999999999999E-2</v>
      </c>
      <c r="R89" s="32" t="s">
        <v>202</v>
      </c>
      <c r="S89" s="32" t="s">
        <v>202</v>
      </c>
    </row>
    <row r="90" spans="1:19">
      <c r="A90" s="35"/>
      <c r="B90" s="35"/>
      <c r="C90" s="35"/>
      <c r="D90" s="35"/>
      <c r="E90" s="35"/>
      <c r="F90" s="32" t="s">
        <v>159</v>
      </c>
      <c r="G90" s="32" t="s">
        <v>159</v>
      </c>
      <c r="H90" s="32" t="s">
        <v>159</v>
      </c>
      <c r="I90" s="32" t="s">
        <v>159</v>
      </c>
      <c r="J90" s="32" t="s">
        <v>159</v>
      </c>
      <c r="K90" s="32" t="s">
        <v>159</v>
      </c>
      <c r="L90" s="32" t="s">
        <v>159</v>
      </c>
      <c r="M90" s="32" t="s">
        <v>159</v>
      </c>
      <c r="N90" s="32" t="s">
        <v>159</v>
      </c>
      <c r="O90" s="32" t="s">
        <v>159</v>
      </c>
      <c r="P90" s="32" t="s">
        <v>159</v>
      </c>
      <c r="Q90" s="32" t="s">
        <v>159</v>
      </c>
      <c r="R90" s="32"/>
      <c r="S90" s="32"/>
    </row>
    <row r="91" spans="1:19">
      <c r="A91" s="35"/>
      <c r="B91" s="35"/>
      <c r="C91" s="35" t="s">
        <v>153</v>
      </c>
      <c r="D91" s="35"/>
      <c r="E91" s="35"/>
      <c r="F91" s="38">
        <v>-40.216999999999999</v>
      </c>
      <c r="G91" s="38">
        <v>0</v>
      </c>
      <c r="H91" s="38">
        <v>0</v>
      </c>
      <c r="I91" s="38">
        <v>0</v>
      </c>
      <c r="J91" s="38">
        <v>57.304000000000002</v>
      </c>
      <c r="K91" s="38">
        <v>5.2709999999999999</v>
      </c>
      <c r="L91" s="38">
        <v>-62.573999999999998</v>
      </c>
      <c r="M91" s="38">
        <v>0</v>
      </c>
      <c r="N91" s="38">
        <v>0</v>
      </c>
      <c r="O91" s="38">
        <v>0</v>
      </c>
      <c r="P91" s="38">
        <v>87.899000000000001</v>
      </c>
      <c r="Q91" s="38">
        <v>-87.456999999999994</v>
      </c>
      <c r="R91" s="32" t="s">
        <v>202</v>
      </c>
      <c r="S91" s="32" t="s">
        <v>202</v>
      </c>
    </row>
    <row r="92" spans="1:19">
      <c r="A92" s="35"/>
      <c r="B92" s="35"/>
      <c r="C92" s="35"/>
      <c r="D92" s="35"/>
      <c r="E92" s="35"/>
      <c r="F92" s="38"/>
      <c r="G92" s="38"/>
      <c r="H92" s="38"/>
      <c r="I92" s="38"/>
      <c r="J92" s="38"/>
      <c r="K92" s="38"/>
      <c r="L92" s="38"/>
      <c r="M92" s="38"/>
      <c r="N92" s="38"/>
      <c r="O92" s="38"/>
      <c r="P92" s="38"/>
      <c r="Q92" s="38"/>
      <c r="R92" s="38"/>
      <c r="S92" s="38"/>
    </row>
    <row r="93" spans="1:19">
      <c r="A93" s="35"/>
      <c r="B93" s="35"/>
      <c r="C93" s="35" t="s">
        <v>206</v>
      </c>
      <c r="D93" s="35"/>
      <c r="E93" s="35"/>
      <c r="F93" s="38"/>
      <c r="G93" s="38"/>
      <c r="H93" s="38"/>
      <c r="I93" s="38"/>
      <c r="J93" s="38"/>
      <c r="K93" s="38"/>
      <c r="L93" s="38"/>
      <c r="M93" s="38"/>
      <c r="N93" s="38"/>
      <c r="O93" s="38"/>
      <c r="P93" s="38"/>
      <c r="Q93" s="38"/>
      <c r="R93" s="38"/>
      <c r="S93" s="38"/>
    </row>
    <row r="94" spans="1:19">
      <c r="A94" s="35"/>
      <c r="B94" s="35"/>
      <c r="C94" s="35" t="s">
        <v>207</v>
      </c>
      <c r="D94" s="35"/>
      <c r="E94" s="35"/>
      <c r="F94" s="38">
        <v>2522.6419999999998</v>
      </c>
      <c r="G94" s="38">
        <v>2696.12</v>
      </c>
      <c r="H94" s="38">
        <v>2824.6889999999999</v>
      </c>
      <c r="I94" s="38">
        <v>2979.5830000000001</v>
      </c>
      <c r="J94" s="38">
        <v>3224.5309999999999</v>
      </c>
      <c r="K94" s="38">
        <v>3346.8310000000001</v>
      </c>
      <c r="L94" s="38">
        <v>3465.3150000000001</v>
      </c>
      <c r="M94" s="38">
        <v>3705.2890000000002</v>
      </c>
      <c r="N94" s="38">
        <v>3924.183</v>
      </c>
      <c r="O94" s="38">
        <v>4123.598</v>
      </c>
      <c r="P94" s="38">
        <v>4459.3890000000001</v>
      </c>
      <c r="Q94" s="38">
        <v>4520.857</v>
      </c>
      <c r="R94" s="38">
        <v>15840.949000000001</v>
      </c>
      <c r="S94" s="38">
        <v>36574.264999999999</v>
      </c>
    </row>
    <row r="95" spans="1:19">
      <c r="A95" s="35"/>
      <c r="B95" s="35"/>
      <c r="C95" s="35"/>
      <c r="D95" s="35"/>
      <c r="E95" s="35"/>
      <c r="F95" s="38"/>
      <c r="G95" s="38"/>
      <c r="H95" s="38"/>
      <c r="I95" s="38"/>
      <c r="J95" s="38"/>
      <c r="K95" s="38"/>
      <c r="L95" s="38"/>
      <c r="M95" s="38"/>
      <c r="N95" s="38"/>
      <c r="O95" s="38"/>
      <c r="P95" s="38"/>
      <c r="Q95" s="38"/>
      <c r="R95" s="38"/>
      <c r="S95" s="38"/>
    </row>
    <row r="96" spans="1:19">
      <c r="A96" s="40" t="s">
        <v>208</v>
      </c>
      <c r="B96" s="39"/>
      <c r="C96" s="39"/>
      <c r="D96" s="39"/>
      <c r="E96" s="39"/>
      <c r="F96" s="36"/>
      <c r="G96" s="36"/>
      <c r="H96" s="36"/>
      <c r="I96" s="36"/>
      <c r="J96" s="36"/>
      <c r="K96" s="36"/>
      <c r="L96" s="36"/>
      <c r="M96" s="36"/>
      <c r="N96" s="36"/>
      <c r="O96" s="36"/>
      <c r="P96" s="36"/>
      <c r="Q96" s="36"/>
      <c r="R96" s="36"/>
      <c r="S96" s="36"/>
    </row>
    <row r="97" spans="1:19">
      <c r="A97" s="35" t="s">
        <v>209</v>
      </c>
      <c r="B97" s="39"/>
      <c r="C97" s="39"/>
      <c r="D97" s="39"/>
      <c r="E97" s="39"/>
      <c r="F97" s="36"/>
      <c r="G97" s="36"/>
      <c r="H97" s="36"/>
      <c r="I97" s="36"/>
      <c r="J97" s="36"/>
      <c r="K97" s="36"/>
      <c r="L97" s="36"/>
      <c r="M97" s="36"/>
      <c r="N97" s="36"/>
      <c r="O97" s="36"/>
      <c r="P97" s="36"/>
      <c r="Q97" s="36"/>
      <c r="R97" s="36"/>
      <c r="S97" s="36"/>
    </row>
    <row r="98" spans="1:19">
      <c r="A98" s="35" t="s">
        <v>210</v>
      </c>
      <c r="B98" s="39"/>
      <c r="C98" s="39"/>
      <c r="D98" s="39"/>
      <c r="E98" s="39"/>
      <c r="F98" s="36"/>
      <c r="G98" s="36"/>
      <c r="H98" s="36"/>
      <c r="I98" s="36"/>
      <c r="J98" s="36"/>
      <c r="K98" s="36"/>
      <c r="L98" s="36"/>
      <c r="M98" s="36"/>
      <c r="N98" s="36"/>
      <c r="O98" s="36"/>
      <c r="P98" s="36"/>
      <c r="Q98" s="36"/>
      <c r="R98" s="36"/>
      <c r="S98" s="36"/>
    </row>
    <row r="99" spans="1:19" ht="17.25">
      <c r="A99" s="35"/>
      <c r="B99" s="35" t="s">
        <v>211</v>
      </c>
      <c r="C99" s="35"/>
      <c r="D99" s="35"/>
      <c r="E99" s="35"/>
      <c r="F99" s="31">
        <v>605.44100000000003</v>
      </c>
      <c r="G99" s="31">
        <v>630.31799999999998</v>
      </c>
      <c r="H99" s="31">
        <v>671.20899999999995</v>
      </c>
      <c r="I99" s="31">
        <v>725.45899999999995</v>
      </c>
      <c r="J99" s="31">
        <v>788.04499999999996</v>
      </c>
      <c r="K99" s="31">
        <v>839.48800000000006</v>
      </c>
      <c r="L99" s="31">
        <v>900.03099999999995</v>
      </c>
      <c r="M99" s="31">
        <v>964.33500000000004</v>
      </c>
      <c r="N99" s="31">
        <v>1032.4839999999999</v>
      </c>
      <c r="O99" s="31">
        <v>1106.6990000000001</v>
      </c>
      <c r="P99" s="31">
        <v>1194.8969999999999</v>
      </c>
      <c r="Q99" s="31">
        <v>1277.53</v>
      </c>
      <c r="R99" s="31">
        <v>3924.232</v>
      </c>
      <c r="S99" s="31">
        <v>9500.1769999999997</v>
      </c>
    </row>
    <row r="100" spans="1:19">
      <c r="A100" s="41"/>
      <c r="B100" s="41" t="s">
        <v>212</v>
      </c>
      <c r="C100" s="41"/>
      <c r="D100" s="35"/>
      <c r="E100" s="35"/>
      <c r="F100" s="31">
        <v>1061.1569999999999</v>
      </c>
      <c r="G100" s="31">
        <v>1111.222</v>
      </c>
      <c r="H100" s="31">
        <v>1161.0840000000001</v>
      </c>
      <c r="I100" s="31">
        <v>1232.4290000000001</v>
      </c>
      <c r="J100" s="31">
        <v>1324.2370000000001</v>
      </c>
      <c r="K100" s="31">
        <v>1407.568</v>
      </c>
      <c r="L100" s="31">
        <v>1500.0609999999999</v>
      </c>
      <c r="M100" s="31">
        <v>1599.4380000000001</v>
      </c>
      <c r="N100" s="31">
        <v>1703.8</v>
      </c>
      <c r="O100" s="31">
        <v>1814.3969999999999</v>
      </c>
      <c r="P100" s="31">
        <v>1940.8</v>
      </c>
      <c r="Q100" s="31">
        <v>2065.444</v>
      </c>
      <c r="R100" s="31">
        <v>6625.3789999999999</v>
      </c>
      <c r="S100" s="31">
        <v>15749.258</v>
      </c>
    </row>
    <row r="101" spans="1:19">
      <c r="A101" s="15"/>
      <c r="B101" s="15"/>
      <c r="C101" s="42"/>
      <c r="D101" s="43"/>
      <c r="E101" s="43"/>
      <c r="F101" s="43"/>
      <c r="G101" s="43"/>
      <c r="H101" s="43"/>
      <c r="I101" s="43"/>
      <c r="J101" s="43"/>
      <c r="K101" s="43"/>
      <c r="L101" s="43"/>
      <c r="M101" s="43"/>
      <c r="N101" s="43"/>
      <c r="O101" s="43"/>
      <c r="P101" s="43"/>
      <c r="Q101" s="43"/>
      <c r="R101" s="43"/>
      <c r="S101" s="43"/>
    </row>
    <row r="102" spans="1:19">
      <c r="A102" s="185" t="s">
        <v>213</v>
      </c>
      <c r="B102" s="185"/>
      <c r="C102" s="185"/>
      <c r="D102" s="185"/>
      <c r="E102" s="185"/>
      <c r="F102" s="185"/>
      <c r="G102" s="185"/>
      <c r="H102" s="185"/>
      <c r="I102" s="185"/>
      <c r="J102" s="185"/>
      <c r="K102" s="185"/>
      <c r="L102" s="185"/>
      <c r="M102" s="185"/>
      <c r="N102" s="185"/>
      <c r="O102" s="185"/>
      <c r="P102" s="185"/>
      <c r="Q102" s="185"/>
      <c r="R102" s="185"/>
      <c r="S102" s="185"/>
    </row>
    <row r="103" spans="1:19">
      <c r="A103" s="181" t="s">
        <v>214</v>
      </c>
      <c r="B103" s="181"/>
      <c r="C103" s="181"/>
      <c r="D103" s="181"/>
      <c r="E103" s="181"/>
      <c r="F103" s="181"/>
      <c r="G103" s="181"/>
      <c r="H103" s="181"/>
      <c r="I103" s="181"/>
      <c r="J103" s="181"/>
      <c r="K103" s="181"/>
      <c r="L103" s="181"/>
      <c r="M103" s="181"/>
      <c r="N103" s="181"/>
      <c r="O103" s="181"/>
      <c r="P103" s="181"/>
      <c r="Q103" s="181"/>
      <c r="R103" s="181"/>
      <c r="S103" s="181"/>
    </row>
    <row r="104" spans="1:19">
      <c r="A104" s="181" t="s">
        <v>215</v>
      </c>
      <c r="B104" s="181"/>
      <c r="C104" s="181"/>
      <c r="D104" s="181"/>
      <c r="E104" s="181"/>
      <c r="F104" s="181"/>
      <c r="G104" s="181"/>
      <c r="H104" s="181"/>
      <c r="I104" s="181"/>
      <c r="J104" s="181"/>
      <c r="K104" s="181"/>
      <c r="L104" s="181"/>
      <c r="M104" s="181"/>
      <c r="N104" s="181"/>
      <c r="O104" s="181"/>
      <c r="P104" s="181"/>
      <c r="Q104" s="181"/>
      <c r="R104" s="181"/>
      <c r="S104" s="181"/>
    </row>
    <row r="105" spans="1:19" ht="15" customHeight="1">
      <c r="A105" s="182" t="s">
        <v>216</v>
      </c>
      <c r="B105" s="182"/>
      <c r="C105" s="182"/>
      <c r="D105" s="182"/>
      <c r="E105" s="182"/>
      <c r="F105" s="182"/>
      <c r="G105" s="182"/>
      <c r="H105" s="182"/>
      <c r="I105" s="182"/>
      <c r="J105" s="182"/>
      <c r="K105" s="182"/>
      <c r="L105" s="182"/>
      <c r="M105" s="182"/>
      <c r="N105" s="182"/>
      <c r="O105" s="182"/>
      <c r="P105" s="182"/>
      <c r="Q105" s="182"/>
      <c r="R105" s="182"/>
      <c r="S105" s="182"/>
    </row>
    <row r="106" spans="1:19" ht="15" customHeight="1">
      <c r="A106" s="182" t="s">
        <v>217</v>
      </c>
      <c r="B106" s="182"/>
      <c r="C106" s="182"/>
      <c r="D106" s="182"/>
      <c r="E106" s="182"/>
      <c r="F106" s="182"/>
      <c r="G106" s="182"/>
      <c r="H106" s="182"/>
      <c r="I106" s="182"/>
      <c r="J106" s="182"/>
      <c r="K106" s="182"/>
      <c r="L106" s="182"/>
      <c r="M106" s="182"/>
      <c r="N106" s="182"/>
      <c r="O106" s="182"/>
      <c r="P106" s="182"/>
      <c r="Q106" s="182"/>
      <c r="R106" s="182"/>
      <c r="S106" s="182"/>
    </row>
    <row r="107" spans="1:19" ht="15" customHeight="1">
      <c r="A107" s="182" t="s">
        <v>218</v>
      </c>
      <c r="B107" s="182"/>
      <c r="C107" s="182"/>
      <c r="D107" s="182"/>
      <c r="E107" s="182"/>
      <c r="F107" s="182"/>
      <c r="G107" s="182"/>
      <c r="H107" s="182"/>
      <c r="I107" s="182"/>
      <c r="J107" s="182"/>
      <c r="K107" s="182"/>
      <c r="L107" s="182"/>
      <c r="M107" s="182"/>
      <c r="N107" s="182"/>
      <c r="O107" s="182"/>
      <c r="P107" s="182"/>
      <c r="Q107" s="182"/>
      <c r="R107" s="182"/>
      <c r="S107" s="182"/>
    </row>
    <row r="108" spans="1:19">
      <c r="A108" s="185" t="s">
        <v>219</v>
      </c>
      <c r="B108" s="185"/>
      <c r="C108" s="185"/>
      <c r="D108" s="185"/>
      <c r="E108" s="185"/>
      <c r="F108" s="185"/>
      <c r="G108" s="185"/>
      <c r="H108" s="185"/>
      <c r="I108" s="185"/>
      <c r="J108" s="185"/>
      <c r="K108" s="185"/>
      <c r="L108" s="185"/>
      <c r="M108" s="185"/>
      <c r="N108" s="185"/>
      <c r="O108" s="185"/>
      <c r="P108" s="185"/>
      <c r="Q108" s="185"/>
      <c r="R108" s="185"/>
      <c r="S108" s="185"/>
    </row>
    <row r="109" spans="1:19">
      <c r="A109" s="185" t="s">
        <v>220</v>
      </c>
      <c r="B109" s="185"/>
      <c r="C109" s="185"/>
      <c r="D109" s="185"/>
      <c r="E109" s="185"/>
      <c r="F109" s="185"/>
      <c r="G109" s="185"/>
      <c r="H109" s="185"/>
      <c r="I109" s="185"/>
      <c r="J109" s="185"/>
      <c r="K109" s="185"/>
      <c r="L109" s="185"/>
      <c r="M109" s="185"/>
      <c r="N109" s="185"/>
      <c r="O109" s="185"/>
      <c r="P109" s="185"/>
      <c r="Q109" s="185"/>
      <c r="R109" s="185"/>
      <c r="S109" s="185"/>
    </row>
    <row r="110" spans="1:19" ht="15" customHeight="1">
      <c r="A110" s="182" t="s">
        <v>221</v>
      </c>
      <c r="B110" s="182"/>
      <c r="C110" s="182"/>
      <c r="D110" s="182"/>
      <c r="E110" s="182"/>
      <c r="F110" s="182"/>
      <c r="G110" s="182"/>
      <c r="H110" s="182"/>
      <c r="I110" s="182"/>
      <c r="J110" s="182"/>
      <c r="K110" s="182"/>
      <c r="L110" s="182"/>
      <c r="M110" s="182"/>
      <c r="N110" s="182"/>
      <c r="O110" s="182"/>
      <c r="P110" s="182"/>
      <c r="Q110" s="182"/>
      <c r="R110" s="182"/>
      <c r="S110" s="182"/>
    </row>
    <row r="111" spans="1:19" ht="15" customHeight="1">
      <c r="A111" s="182" t="s">
        <v>222</v>
      </c>
      <c r="B111" s="182"/>
      <c r="C111" s="182"/>
      <c r="D111" s="182"/>
      <c r="E111" s="182"/>
      <c r="F111" s="182"/>
      <c r="G111" s="182"/>
      <c r="H111" s="182"/>
      <c r="I111" s="182"/>
      <c r="J111" s="182"/>
      <c r="K111" s="182"/>
      <c r="L111" s="182"/>
      <c r="M111" s="182"/>
      <c r="N111" s="182"/>
      <c r="O111" s="182"/>
      <c r="P111" s="182"/>
      <c r="Q111" s="182"/>
      <c r="R111" s="182"/>
      <c r="S111" s="182"/>
    </row>
    <row r="112" spans="1:19">
      <c r="A112" s="185" t="s">
        <v>223</v>
      </c>
      <c r="B112" s="185"/>
      <c r="C112" s="185"/>
      <c r="D112" s="185"/>
      <c r="E112" s="185"/>
      <c r="F112" s="185"/>
      <c r="G112" s="185"/>
      <c r="H112" s="185"/>
      <c r="I112" s="185"/>
      <c r="J112" s="185"/>
      <c r="K112" s="185"/>
      <c r="L112" s="185"/>
      <c r="M112" s="185"/>
      <c r="N112" s="185"/>
      <c r="O112" s="185"/>
      <c r="P112" s="185"/>
      <c r="Q112" s="185"/>
      <c r="R112" s="185"/>
      <c r="S112" s="185"/>
    </row>
    <row r="113" spans="1:19">
      <c r="A113" s="23"/>
      <c r="B113" s="23"/>
      <c r="C113" s="23"/>
      <c r="D113" s="23"/>
      <c r="E113" s="23"/>
      <c r="F113" s="23"/>
      <c r="G113" s="23"/>
      <c r="H113" s="23"/>
      <c r="I113" s="23"/>
      <c r="J113" s="23"/>
      <c r="K113" s="23"/>
      <c r="L113" s="23"/>
      <c r="M113" s="23"/>
      <c r="N113" s="23"/>
      <c r="O113" s="23"/>
      <c r="P113" s="23"/>
      <c r="Q113" s="23"/>
      <c r="R113" s="23"/>
      <c r="S113" s="23"/>
    </row>
    <row r="114" spans="1:19">
      <c r="A114" s="44"/>
      <c r="B114" s="44"/>
      <c r="C114" s="44"/>
      <c r="D114" s="44"/>
      <c r="E114" s="44"/>
      <c r="F114" s="45"/>
      <c r="G114" s="45"/>
      <c r="H114" s="45"/>
      <c r="I114" s="45"/>
      <c r="J114" s="45"/>
      <c r="K114" s="45"/>
      <c r="L114" s="45"/>
      <c r="M114" s="45"/>
      <c r="N114" s="45"/>
      <c r="O114" s="45"/>
      <c r="P114" s="45"/>
      <c r="Q114" s="44"/>
      <c r="R114" s="44"/>
      <c r="S114" s="44"/>
    </row>
    <row r="115" spans="1:19">
      <c r="A115" s="46" t="s">
        <v>224</v>
      </c>
      <c r="B115" s="12"/>
      <c r="C115" s="12"/>
      <c r="D115" s="12"/>
      <c r="E115" s="12"/>
      <c r="F115" s="12"/>
      <c r="G115" s="12"/>
      <c r="H115" s="12"/>
      <c r="I115" s="12"/>
      <c r="J115" s="12"/>
      <c r="K115" s="12"/>
      <c r="L115" s="12"/>
      <c r="M115" s="12"/>
      <c r="N115" s="12"/>
      <c r="O115" s="12"/>
      <c r="P115" s="12"/>
      <c r="Q115" s="12"/>
      <c r="R115" s="12"/>
      <c r="S115" s="12"/>
    </row>
    <row r="116" spans="1:19">
      <c r="A116" s="12"/>
      <c r="B116" s="12"/>
      <c r="C116" s="12"/>
      <c r="D116" s="12"/>
      <c r="E116" s="12"/>
      <c r="F116" s="12"/>
      <c r="G116" s="12"/>
      <c r="H116" s="12"/>
      <c r="I116" s="12"/>
      <c r="J116" s="12"/>
      <c r="K116" s="12"/>
      <c r="L116" s="12"/>
      <c r="M116" s="12"/>
      <c r="N116" s="12"/>
      <c r="O116" s="12"/>
      <c r="P116" s="12"/>
      <c r="Q116" s="12"/>
      <c r="R116" s="12"/>
      <c r="S116" s="12"/>
    </row>
    <row r="117" spans="1:19">
      <c r="A117" s="12"/>
      <c r="B117" s="12"/>
      <c r="C117" s="12"/>
      <c r="D117" s="12"/>
      <c r="E117" s="12"/>
      <c r="F117" s="12"/>
      <c r="G117" s="12"/>
      <c r="H117" s="12"/>
      <c r="I117" s="12"/>
      <c r="J117" s="12"/>
      <c r="K117" s="12"/>
      <c r="L117" s="12"/>
      <c r="M117" s="12"/>
      <c r="N117" s="12"/>
      <c r="O117" s="12"/>
      <c r="P117" s="12"/>
      <c r="Q117" s="12"/>
      <c r="R117" s="12"/>
      <c r="S117" s="12"/>
    </row>
    <row r="118" spans="1:19">
      <c r="A118" s="12"/>
      <c r="B118" s="12"/>
      <c r="C118" s="12"/>
      <c r="D118" s="12"/>
      <c r="E118" s="12"/>
      <c r="F118" s="12"/>
      <c r="G118" s="12"/>
      <c r="H118" s="12"/>
      <c r="I118" s="12"/>
      <c r="J118" s="12"/>
      <c r="K118" s="12"/>
      <c r="L118" s="12"/>
      <c r="M118" s="12"/>
      <c r="N118" s="12"/>
      <c r="O118" s="12"/>
      <c r="P118" s="12"/>
      <c r="Q118" s="12"/>
      <c r="R118" s="12"/>
      <c r="S118" s="12"/>
    </row>
    <row r="119" spans="1:19">
      <c r="A119" s="12"/>
      <c r="B119" s="12"/>
      <c r="C119" s="12"/>
      <c r="D119" s="12"/>
      <c r="E119" s="12"/>
      <c r="F119" s="12"/>
      <c r="G119" s="12"/>
      <c r="H119" s="12"/>
      <c r="I119" s="12"/>
      <c r="J119" s="12"/>
      <c r="K119" s="12"/>
      <c r="L119" s="12"/>
      <c r="M119" s="12"/>
      <c r="N119" s="12"/>
      <c r="O119" s="12"/>
      <c r="P119" s="12"/>
      <c r="Q119" s="12"/>
      <c r="R119" s="12"/>
      <c r="S119" s="12"/>
    </row>
    <row r="120" spans="1:19">
      <c r="A120" s="12"/>
      <c r="B120" s="12"/>
      <c r="C120" s="12"/>
      <c r="D120" s="12"/>
      <c r="E120" s="12"/>
      <c r="F120" s="12"/>
      <c r="G120" s="12"/>
      <c r="H120" s="12"/>
      <c r="I120" s="12"/>
      <c r="J120" s="12"/>
      <c r="K120" s="12"/>
      <c r="L120" s="12"/>
      <c r="M120" s="12"/>
      <c r="N120" s="12"/>
      <c r="O120" s="12"/>
      <c r="P120" s="12"/>
      <c r="Q120" s="12"/>
      <c r="R120" s="12"/>
      <c r="S120" s="12"/>
    </row>
    <row r="121" spans="1:19">
      <c r="A121" s="12"/>
      <c r="B121" s="12"/>
      <c r="C121" s="12"/>
      <c r="D121" s="12"/>
      <c r="E121" s="12"/>
      <c r="F121" s="12"/>
      <c r="G121" s="12"/>
      <c r="H121" s="12"/>
      <c r="I121" s="12"/>
      <c r="J121" s="12"/>
      <c r="K121" s="12"/>
      <c r="L121" s="12"/>
      <c r="M121" s="12"/>
      <c r="N121" s="12"/>
      <c r="O121" s="12"/>
      <c r="P121" s="12"/>
      <c r="Q121" s="12"/>
      <c r="R121" s="12"/>
      <c r="S121" s="12"/>
    </row>
    <row r="122" spans="1:19">
      <c r="A122" s="12"/>
      <c r="B122" s="12"/>
      <c r="C122" s="12"/>
      <c r="D122" s="12"/>
      <c r="E122" s="12"/>
      <c r="F122" s="12"/>
      <c r="G122" s="12"/>
      <c r="H122" s="12"/>
      <c r="I122" s="12"/>
      <c r="J122" s="12"/>
      <c r="K122" s="12"/>
      <c r="L122" s="12"/>
      <c r="M122" s="12"/>
      <c r="N122" s="12"/>
      <c r="O122" s="12"/>
      <c r="P122" s="12"/>
      <c r="Q122" s="12"/>
      <c r="R122" s="12"/>
      <c r="S122" s="12"/>
    </row>
    <row r="123" spans="1:19">
      <c r="A123" s="12"/>
      <c r="B123" s="12"/>
      <c r="C123" s="12"/>
      <c r="D123" s="12"/>
      <c r="E123" s="12"/>
      <c r="F123" s="12"/>
      <c r="G123" s="12"/>
      <c r="H123" s="12"/>
      <c r="I123" s="12"/>
      <c r="J123" s="12"/>
      <c r="K123" s="12"/>
      <c r="L123" s="12"/>
      <c r="M123" s="12"/>
      <c r="N123" s="12"/>
      <c r="O123" s="12"/>
      <c r="P123" s="12"/>
      <c r="Q123" s="12"/>
      <c r="R123" s="12"/>
      <c r="S123" s="12"/>
    </row>
    <row r="124" spans="1:19">
      <c r="A124" s="12"/>
      <c r="B124" s="12"/>
      <c r="C124" s="12"/>
      <c r="D124" s="12"/>
      <c r="E124" s="12"/>
      <c r="F124" s="12"/>
      <c r="G124" s="12"/>
      <c r="H124" s="12"/>
      <c r="I124" s="12"/>
      <c r="J124" s="12"/>
      <c r="K124" s="12"/>
      <c r="L124" s="12"/>
      <c r="M124" s="12"/>
      <c r="N124" s="12"/>
      <c r="O124" s="12"/>
      <c r="P124" s="12"/>
      <c r="Q124" s="12"/>
      <c r="R124" s="12"/>
      <c r="S124" s="12"/>
    </row>
    <row r="125" spans="1:19">
      <c r="A125" s="12"/>
      <c r="B125" s="12"/>
      <c r="C125" s="12"/>
      <c r="D125" s="12"/>
      <c r="E125" s="12"/>
      <c r="F125" s="12"/>
      <c r="G125" s="12"/>
      <c r="H125" s="12"/>
      <c r="I125" s="12"/>
      <c r="J125" s="12"/>
      <c r="K125" s="12"/>
      <c r="L125" s="12"/>
      <c r="M125" s="12"/>
      <c r="N125" s="12"/>
      <c r="O125" s="12"/>
      <c r="P125" s="12"/>
      <c r="Q125" s="12"/>
      <c r="R125" s="12"/>
      <c r="S125" s="12"/>
    </row>
    <row r="126" spans="1:19">
      <c r="A126" s="12"/>
      <c r="B126" s="12"/>
      <c r="C126" s="12"/>
      <c r="D126" s="12"/>
      <c r="E126" s="12"/>
      <c r="F126" s="12"/>
      <c r="G126" s="12"/>
      <c r="H126" s="12"/>
      <c r="I126" s="12"/>
      <c r="J126" s="12"/>
      <c r="K126" s="12"/>
      <c r="L126" s="12"/>
      <c r="M126" s="12"/>
      <c r="N126" s="12"/>
      <c r="O126" s="12"/>
      <c r="P126" s="12"/>
      <c r="Q126" s="12"/>
      <c r="R126" s="12"/>
      <c r="S126" s="12"/>
    </row>
    <row r="127" spans="1:19">
      <c r="A127" s="12"/>
      <c r="B127" s="12"/>
      <c r="C127" s="12"/>
      <c r="D127" s="12"/>
      <c r="E127" s="12"/>
      <c r="F127" s="12"/>
      <c r="G127" s="12"/>
      <c r="H127" s="12"/>
      <c r="I127" s="12"/>
      <c r="J127" s="12"/>
      <c r="K127" s="12"/>
      <c r="L127" s="12"/>
      <c r="M127" s="12"/>
      <c r="N127" s="12"/>
      <c r="O127" s="12"/>
      <c r="P127" s="12"/>
      <c r="Q127" s="12"/>
      <c r="R127" s="12"/>
      <c r="S127" s="12"/>
    </row>
    <row r="128" spans="1:19">
      <c r="A128" s="12"/>
      <c r="B128" s="12"/>
      <c r="C128" s="12"/>
      <c r="D128" s="12"/>
      <c r="E128" s="12"/>
      <c r="F128" s="12"/>
      <c r="G128" s="12"/>
      <c r="H128" s="12"/>
      <c r="I128" s="12"/>
      <c r="J128" s="12"/>
      <c r="K128" s="12"/>
      <c r="L128" s="12"/>
      <c r="M128" s="12"/>
      <c r="N128" s="12"/>
      <c r="O128" s="12"/>
      <c r="P128" s="12"/>
      <c r="Q128" s="12"/>
      <c r="R128" s="12"/>
      <c r="S128" s="12"/>
    </row>
    <row r="129" spans="1:19">
      <c r="A129" s="12"/>
      <c r="B129" s="12"/>
      <c r="C129" s="12"/>
      <c r="D129" s="12"/>
      <c r="E129" s="12"/>
      <c r="F129" s="12"/>
      <c r="G129" s="12"/>
      <c r="H129" s="12"/>
      <c r="I129" s="12"/>
      <c r="J129" s="12"/>
      <c r="K129" s="12"/>
      <c r="L129" s="12"/>
      <c r="M129" s="12"/>
      <c r="N129" s="12"/>
      <c r="O129" s="12"/>
      <c r="P129" s="12"/>
      <c r="Q129" s="12"/>
      <c r="R129" s="12"/>
      <c r="S129" s="12"/>
    </row>
    <row r="130" spans="1:19">
      <c r="A130" s="12"/>
      <c r="B130" s="12"/>
      <c r="C130" s="12"/>
      <c r="D130" s="12"/>
      <c r="E130" s="12"/>
      <c r="F130" s="12"/>
      <c r="G130" s="12"/>
      <c r="H130" s="12"/>
      <c r="I130" s="12"/>
      <c r="J130" s="12"/>
      <c r="K130" s="12"/>
      <c r="L130" s="12"/>
      <c r="M130" s="12"/>
      <c r="N130" s="12"/>
      <c r="O130" s="12"/>
      <c r="P130" s="12"/>
      <c r="Q130" s="12"/>
      <c r="R130" s="12"/>
      <c r="S130" s="12"/>
    </row>
    <row r="131" spans="1:19">
      <c r="A131" s="12"/>
      <c r="B131" s="12"/>
      <c r="C131" s="12"/>
      <c r="D131" s="12"/>
      <c r="E131" s="12"/>
      <c r="F131" s="12"/>
      <c r="G131" s="12"/>
      <c r="H131" s="12"/>
      <c r="I131" s="12"/>
      <c r="J131" s="12"/>
      <c r="K131" s="12"/>
      <c r="L131" s="12"/>
      <c r="M131" s="12"/>
      <c r="N131" s="12"/>
      <c r="O131" s="12"/>
      <c r="P131" s="12"/>
      <c r="Q131" s="12"/>
      <c r="R131" s="12"/>
      <c r="S131" s="12"/>
    </row>
    <row r="132" spans="1:19">
      <c r="A132" s="12"/>
      <c r="B132" s="12"/>
      <c r="C132" s="12"/>
      <c r="D132" s="12"/>
      <c r="E132" s="12"/>
      <c r="F132" s="12"/>
      <c r="G132" s="12"/>
      <c r="H132" s="12"/>
      <c r="I132" s="12"/>
      <c r="J132" s="12"/>
      <c r="K132" s="12"/>
      <c r="L132" s="12"/>
      <c r="M132" s="12"/>
      <c r="N132" s="12"/>
      <c r="O132" s="12"/>
      <c r="P132" s="12"/>
      <c r="Q132" s="12"/>
      <c r="R132" s="12"/>
      <c r="S132" s="12"/>
    </row>
    <row r="133" spans="1:19">
      <c r="A133" s="12"/>
      <c r="B133" s="12"/>
      <c r="C133" s="12"/>
      <c r="D133" s="12"/>
      <c r="E133" s="12"/>
      <c r="F133" s="12"/>
      <c r="G133" s="12"/>
      <c r="H133" s="12"/>
      <c r="I133" s="12"/>
      <c r="J133" s="12"/>
      <c r="K133" s="12"/>
      <c r="L133" s="12"/>
      <c r="M133" s="12"/>
      <c r="N133" s="12"/>
      <c r="O133" s="12"/>
      <c r="P133" s="12"/>
      <c r="Q133" s="12"/>
      <c r="R133" s="12"/>
      <c r="S133" s="12"/>
    </row>
    <row r="134" spans="1:19">
      <c r="A134" s="12"/>
      <c r="B134" s="12"/>
      <c r="C134" s="12"/>
      <c r="D134" s="12"/>
      <c r="E134" s="12"/>
      <c r="F134" s="12"/>
      <c r="G134" s="12"/>
      <c r="H134" s="12"/>
      <c r="I134" s="12"/>
      <c r="J134" s="12"/>
      <c r="K134" s="12"/>
      <c r="L134" s="12"/>
      <c r="M134" s="12"/>
      <c r="N134" s="12"/>
      <c r="O134" s="12"/>
      <c r="P134" s="12"/>
      <c r="Q134" s="12"/>
      <c r="R134" s="12"/>
      <c r="S134" s="12"/>
    </row>
    <row r="135" spans="1:19">
      <c r="A135" s="12"/>
      <c r="B135" s="12"/>
      <c r="C135" s="12"/>
      <c r="D135" s="12"/>
      <c r="E135" s="12"/>
      <c r="F135" s="12"/>
      <c r="G135" s="12"/>
      <c r="H135" s="12"/>
      <c r="I135" s="12"/>
      <c r="J135" s="12"/>
      <c r="K135" s="12"/>
      <c r="L135" s="12"/>
      <c r="M135" s="12"/>
      <c r="N135" s="12"/>
      <c r="O135" s="12"/>
      <c r="P135" s="12"/>
      <c r="Q135" s="12"/>
      <c r="R135" s="12"/>
      <c r="S135" s="12"/>
    </row>
    <row r="136" spans="1:19">
      <c r="A136" s="12"/>
      <c r="B136" s="12"/>
      <c r="C136" s="12"/>
      <c r="D136" s="12"/>
      <c r="E136" s="12"/>
      <c r="F136" s="12"/>
      <c r="G136" s="12"/>
      <c r="H136" s="12"/>
      <c r="I136" s="12"/>
      <c r="J136" s="12"/>
      <c r="K136" s="12"/>
      <c r="L136" s="12"/>
      <c r="M136" s="12"/>
      <c r="N136" s="12"/>
      <c r="O136" s="12"/>
      <c r="P136" s="12"/>
      <c r="Q136" s="12"/>
      <c r="R136" s="12"/>
      <c r="S136" s="12"/>
    </row>
    <row r="137" spans="1:19">
      <c r="A137" s="12"/>
      <c r="B137" s="12"/>
      <c r="C137" s="12"/>
      <c r="D137" s="12"/>
      <c r="E137" s="12"/>
      <c r="F137" s="12"/>
      <c r="G137" s="12"/>
      <c r="H137" s="12"/>
      <c r="I137" s="12"/>
      <c r="J137" s="12"/>
      <c r="K137" s="12"/>
      <c r="L137" s="12"/>
      <c r="M137" s="12"/>
      <c r="N137" s="12"/>
      <c r="O137" s="12"/>
      <c r="P137" s="12"/>
      <c r="Q137" s="12"/>
      <c r="R137" s="12"/>
      <c r="S137" s="12"/>
    </row>
    <row r="138" spans="1:19">
      <c r="A138" s="12"/>
      <c r="B138" s="12"/>
      <c r="C138" s="12"/>
      <c r="D138" s="12"/>
      <c r="E138" s="12"/>
      <c r="F138" s="12"/>
      <c r="G138" s="12"/>
      <c r="H138" s="12"/>
      <c r="I138" s="12"/>
      <c r="J138" s="12"/>
      <c r="K138" s="12"/>
      <c r="L138" s="12"/>
      <c r="M138" s="12"/>
      <c r="N138" s="12"/>
      <c r="O138" s="12"/>
      <c r="P138" s="12"/>
      <c r="Q138" s="12"/>
      <c r="R138" s="12"/>
      <c r="S138" s="12"/>
    </row>
    <row r="139" spans="1:19">
      <c r="A139" s="12"/>
      <c r="B139" s="12"/>
      <c r="C139" s="12"/>
      <c r="D139" s="12"/>
      <c r="E139" s="12"/>
      <c r="F139" s="12"/>
      <c r="G139" s="12"/>
      <c r="H139" s="12"/>
      <c r="I139" s="12"/>
      <c r="J139" s="12"/>
      <c r="K139" s="12"/>
      <c r="L139" s="12"/>
      <c r="M139" s="12"/>
      <c r="N139" s="12"/>
      <c r="O139" s="12"/>
      <c r="P139" s="12"/>
      <c r="Q139" s="12"/>
      <c r="R139" s="12"/>
      <c r="S139" s="12"/>
    </row>
    <row r="140" spans="1:19">
      <c r="A140" s="12"/>
      <c r="B140" s="12"/>
      <c r="C140" s="12"/>
      <c r="D140" s="12"/>
      <c r="E140" s="12"/>
      <c r="F140" s="12"/>
      <c r="G140" s="12"/>
      <c r="H140" s="12"/>
      <c r="I140" s="12"/>
      <c r="J140" s="12"/>
      <c r="K140" s="12"/>
      <c r="L140" s="12"/>
      <c r="M140" s="12"/>
      <c r="N140" s="12"/>
      <c r="O140" s="12"/>
      <c r="P140" s="12"/>
      <c r="Q140" s="12"/>
      <c r="R140" s="12"/>
      <c r="S140" s="12"/>
    </row>
    <row r="141" spans="1:19">
      <c r="A141" s="12"/>
      <c r="B141" s="12"/>
      <c r="C141" s="12"/>
      <c r="D141" s="12"/>
      <c r="E141" s="12"/>
      <c r="F141" s="12"/>
      <c r="G141" s="12"/>
      <c r="H141" s="12"/>
      <c r="I141" s="12"/>
      <c r="J141" s="12"/>
      <c r="K141" s="12"/>
      <c r="L141" s="12"/>
      <c r="M141" s="12"/>
      <c r="N141" s="12"/>
      <c r="O141" s="12"/>
      <c r="P141" s="12"/>
      <c r="Q141" s="12"/>
      <c r="R141" s="12"/>
      <c r="S141" s="12"/>
    </row>
    <row r="142" spans="1:19">
      <c r="A142" s="12"/>
      <c r="B142" s="12"/>
      <c r="C142" s="12"/>
      <c r="D142" s="12"/>
      <c r="E142" s="12"/>
      <c r="F142" s="12"/>
      <c r="G142" s="12"/>
      <c r="H142" s="12"/>
      <c r="I142" s="12"/>
      <c r="J142" s="12"/>
      <c r="K142" s="12"/>
      <c r="L142" s="12"/>
      <c r="M142" s="12"/>
      <c r="N142" s="12"/>
      <c r="O142" s="12"/>
      <c r="P142" s="12"/>
      <c r="Q142" s="12"/>
      <c r="R142" s="12"/>
      <c r="S142" s="12"/>
    </row>
    <row r="143" spans="1:19">
      <c r="A143" s="12"/>
      <c r="B143" s="12"/>
      <c r="C143" s="12"/>
      <c r="D143" s="12"/>
      <c r="E143" s="12"/>
      <c r="F143" s="12"/>
      <c r="G143" s="12"/>
      <c r="H143" s="12"/>
      <c r="I143" s="12"/>
      <c r="J143" s="12"/>
      <c r="K143" s="12"/>
      <c r="L143" s="12"/>
      <c r="M143" s="12"/>
      <c r="N143" s="12"/>
      <c r="O143" s="12"/>
      <c r="P143" s="12"/>
      <c r="Q143" s="12"/>
      <c r="R143" s="12"/>
      <c r="S143" s="12"/>
    </row>
    <row r="144" spans="1:19">
      <c r="A144" s="12"/>
      <c r="B144" s="12"/>
      <c r="C144" s="12"/>
      <c r="D144" s="12"/>
      <c r="E144" s="12"/>
      <c r="F144" s="12"/>
      <c r="G144" s="12"/>
      <c r="H144" s="12"/>
      <c r="I144" s="12"/>
      <c r="J144" s="12"/>
      <c r="K144" s="12"/>
      <c r="L144" s="12"/>
      <c r="M144" s="12"/>
      <c r="N144" s="12"/>
      <c r="O144" s="12"/>
      <c r="P144" s="12"/>
      <c r="Q144" s="12"/>
      <c r="R144" s="12"/>
      <c r="S144" s="12"/>
    </row>
  </sheetData>
  <mergeCells count="17">
    <mergeCell ref="A108:S108"/>
    <mergeCell ref="A109:S109"/>
    <mergeCell ref="A110:S110"/>
    <mergeCell ref="A111:S111"/>
    <mergeCell ref="A112:S112"/>
    <mergeCell ref="A107:S107"/>
    <mergeCell ref="A2:H2"/>
    <mergeCell ref="A5:S5"/>
    <mergeCell ref="A6:S6"/>
    <mergeCell ref="A7:S7"/>
    <mergeCell ref="R9:S9"/>
    <mergeCell ref="D71:E71"/>
    <mergeCell ref="A102:S102"/>
    <mergeCell ref="A103:S103"/>
    <mergeCell ref="A104:S104"/>
    <mergeCell ref="A105:S105"/>
    <mergeCell ref="A106:S106"/>
  </mergeCells>
  <hyperlinks>
    <hyperlink ref="A2" r:id="rId1" xr:uid="{FC6E795D-ACAF-423C-ACEF-1843FFA6F1D3}"/>
    <hyperlink ref="A2:H2" r:id="rId2" display="www.cbo.gov/publication/55151" xr:uid="{FBFD5534-B51D-491D-9C92-73C7AD77F6E8}"/>
    <hyperlink ref="A115" location="Contents!A1" display="Back to Table of Contents" xr:uid="{3C2D2964-DD52-45E7-B6EA-AD6C323CCD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9F03-272B-4E2A-A338-3EB7F6B5B68E}">
  <dimension ref="A1:Q17"/>
  <sheetViews>
    <sheetView workbookViewId="0">
      <selection activeCell="D4" sqref="D4"/>
    </sheetView>
  </sheetViews>
  <sheetFormatPr defaultRowHeight="15"/>
  <cols>
    <col min="3" max="3" width="17.28515625" customWidth="1"/>
  </cols>
  <sheetData>
    <row r="1" spans="1:17">
      <c r="A1" s="87"/>
      <c r="B1" s="87"/>
      <c r="C1" s="87"/>
      <c r="D1" s="87"/>
      <c r="E1" s="87"/>
      <c r="F1" s="87"/>
      <c r="G1" s="87"/>
      <c r="H1" s="87"/>
      <c r="I1" s="87"/>
      <c r="J1" s="87"/>
      <c r="K1" s="87"/>
      <c r="L1" s="87"/>
      <c r="M1" s="87"/>
      <c r="N1" s="87"/>
      <c r="O1" s="87"/>
      <c r="P1" s="93"/>
      <c r="Q1" s="93"/>
    </row>
    <row r="2" spans="1:17">
      <c r="A2" s="190" t="s">
        <v>271</v>
      </c>
      <c r="B2" s="191"/>
      <c r="C2" s="191"/>
      <c r="D2" s="191"/>
      <c r="E2" s="191"/>
      <c r="F2" s="191"/>
      <c r="G2" s="191"/>
      <c r="H2" s="191"/>
      <c r="I2" s="191"/>
      <c r="J2" s="191"/>
      <c r="K2" s="191"/>
      <c r="L2" s="191"/>
      <c r="M2" s="191"/>
      <c r="N2" s="191"/>
      <c r="O2" s="191"/>
      <c r="P2" s="191"/>
      <c r="Q2" s="191"/>
    </row>
    <row r="3" spans="1:17">
      <c r="A3" s="87"/>
      <c r="B3" s="87"/>
      <c r="C3" s="87"/>
      <c r="D3" s="87"/>
      <c r="E3" s="87"/>
      <c r="F3" s="87"/>
      <c r="G3" s="87"/>
      <c r="H3" s="87"/>
      <c r="I3" s="87"/>
      <c r="J3" s="87"/>
      <c r="K3" s="87"/>
      <c r="L3" s="87"/>
      <c r="M3" s="87"/>
      <c r="N3" s="87"/>
      <c r="O3" s="87"/>
      <c r="P3" s="93"/>
      <c r="Q3" s="93"/>
    </row>
    <row r="4" spans="1:17">
      <c r="A4" s="87"/>
      <c r="B4" s="87"/>
      <c r="C4" s="87" t="s">
        <v>273</v>
      </c>
      <c r="D4" s="92">
        <f>D12+D14</f>
        <v>169.69900000000001</v>
      </c>
      <c r="E4" s="92">
        <f t="shared" ref="E4:O4" si="0">E12+E14</f>
        <v>181.03100000000001</v>
      </c>
      <c r="F4" s="92">
        <f t="shared" si="0"/>
        <v>175.858</v>
      </c>
      <c r="G4" s="92">
        <f t="shared" si="0"/>
        <v>183.62700000000001</v>
      </c>
      <c r="H4" s="92">
        <f t="shared" si="0"/>
        <v>188.39600000000002</v>
      </c>
      <c r="I4" s="92">
        <f t="shared" si="0"/>
        <v>191.25200000000001</v>
      </c>
      <c r="J4" s="92">
        <f t="shared" si="0"/>
        <v>193.535</v>
      </c>
      <c r="K4" s="92">
        <f t="shared" si="0"/>
        <v>196.73400000000001</v>
      </c>
      <c r="L4" s="92">
        <f t="shared" si="0"/>
        <v>199.71099999999996</v>
      </c>
      <c r="M4" s="92">
        <f t="shared" si="0"/>
        <v>202.81700000000001</v>
      </c>
      <c r="N4" s="92">
        <f t="shared" si="0"/>
        <v>206.053</v>
      </c>
      <c r="O4" s="92">
        <f t="shared" si="0"/>
        <v>209.36699999999999</v>
      </c>
      <c r="P4" s="189" t="s">
        <v>153</v>
      </c>
      <c r="Q4" s="189"/>
    </row>
    <row r="5" spans="1:17">
      <c r="A5" s="87"/>
      <c r="B5" s="87"/>
      <c r="C5" s="87"/>
      <c r="D5" s="88" t="s">
        <v>154</v>
      </c>
      <c r="E5" s="87"/>
      <c r="F5" s="87"/>
      <c r="G5" s="87"/>
      <c r="H5" s="87"/>
      <c r="I5" s="87"/>
      <c r="J5" s="87"/>
      <c r="K5" s="87"/>
      <c r="L5" s="87"/>
      <c r="M5" s="87"/>
      <c r="N5" s="87"/>
      <c r="O5" s="87"/>
      <c r="P5" s="97" t="s">
        <v>231</v>
      </c>
      <c r="Q5" s="97" t="s">
        <v>231</v>
      </c>
    </row>
    <row r="6" spans="1:17">
      <c r="A6" s="89" t="s">
        <v>272</v>
      </c>
      <c r="B6" s="90"/>
      <c r="C6" s="90"/>
      <c r="D6" s="90">
        <v>2019</v>
      </c>
      <c r="E6" s="90">
        <v>2020</v>
      </c>
      <c r="F6" s="90">
        <v>2021</v>
      </c>
      <c r="G6" s="90">
        <v>2022</v>
      </c>
      <c r="H6" s="90">
        <v>2023</v>
      </c>
      <c r="I6" s="90">
        <v>2024</v>
      </c>
      <c r="J6" s="90">
        <v>2025</v>
      </c>
      <c r="K6" s="90">
        <v>2026</v>
      </c>
      <c r="L6" s="90">
        <v>2027</v>
      </c>
      <c r="M6" s="90">
        <v>2028</v>
      </c>
      <c r="N6" s="90">
        <v>2029</v>
      </c>
      <c r="O6" s="90">
        <v>2030</v>
      </c>
      <c r="P6" s="94">
        <v>2025</v>
      </c>
      <c r="Q6" s="94">
        <v>2030</v>
      </c>
    </row>
    <row r="7" spans="1:17">
      <c r="A7" s="86"/>
      <c r="B7" s="96"/>
      <c r="C7" s="96"/>
      <c r="D7" s="192" t="s">
        <v>152</v>
      </c>
      <c r="E7" s="192"/>
      <c r="F7" s="192"/>
      <c r="G7" s="192"/>
      <c r="H7" s="192"/>
      <c r="I7" s="192"/>
      <c r="J7" s="192"/>
      <c r="K7" s="192"/>
      <c r="L7" s="192"/>
      <c r="M7" s="192"/>
      <c r="N7" s="192"/>
      <c r="O7" s="192"/>
      <c r="P7" s="192"/>
      <c r="Q7" s="192"/>
    </row>
    <row r="8" spans="1:17">
      <c r="A8" s="87" t="s">
        <v>12</v>
      </c>
      <c r="B8" s="87"/>
      <c r="C8" s="87"/>
      <c r="D8" s="91">
        <v>1717.857</v>
      </c>
      <c r="E8" s="91">
        <v>1791.7990000000002</v>
      </c>
      <c r="F8" s="91">
        <v>1905.0369999999998</v>
      </c>
      <c r="G8" s="91">
        <v>1996.64</v>
      </c>
      <c r="H8" s="91">
        <v>2096.4280000000003</v>
      </c>
      <c r="I8" s="91">
        <v>2179.127</v>
      </c>
      <c r="J8" s="91">
        <v>2267.3020000000001</v>
      </c>
      <c r="K8" s="91">
        <v>2484.6110000000003</v>
      </c>
      <c r="L8" s="91">
        <v>2710.0999999999995</v>
      </c>
      <c r="M8" s="91">
        <v>2810.634</v>
      </c>
      <c r="N8" s="91">
        <v>2929.0859999999993</v>
      </c>
      <c r="O8" s="91">
        <v>3048.5920000000001</v>
      </c>
      <c r="P8" s="98">
        <v>10444.534</v>
      </c>
      <c r="Q8" s="98">
        <v>24427.557000000001</v>
      </c>
    </row>
    <row r="9" spans="1:17">
      <c r="A9" s="87" t="s">
        <v>9</v>
      </c>
      <c r="B9" s="87"/>
      <c r="C9" s="87"/>
      <c r="D9" s="91">
        <v>1243.0870000000002</v>
      </c>
      <c r="E9" s="91">
        <v>1302.3310000000001</v>
      </c>
      <c r="F9" s="91">
        <v>1356.3520000000001</v>
      </c>
      <c r="G9" s="91">
        <v>1408.5390000000002</v>
      </c>
      <c r="H9" s="91">
        <v>1463.7149999999999</v>
      </c>
      <c r="I9" s="91">
        <v>1523.1580000000001</v>
      </c>
      <c r="J9" s="91">
        <v>1583.605</v>
      </c>
      <c r="K9" s="91">
        <v>1642.366</v>
      </c>
      <c r="L9" s="91">
        <v>1703.4199999999998</v>
      </c>
      <c r="M9" s="91">
        <v>1767.7930000000001</v>
      </c>
      <c r="N9" s="91">
        <v>1831.999</v>
      </c>
      <c r="O9" s="91">
        <v>1896.2429999999999</v>
      </c>
      <c r="P9" s="98">
        <v>7335.3690000000006</v>
      </c>
      <c r="Q9" s="98">
        <v>16177.19</v>
      </c>
    </row>
    <row r="10" spans="1:17">
      <c r="A10" s="87" t="s">
        <v>10</v>
      </c>
      <c r="B10" s="87"/>
      <c r="C10" s="87"/>
      <c r="D10" s="91">
        <v>230.245</v>
      </c>
      <c r="E10" s="91">
        <v>233.78800000000001</v>
      </c>
      <c r="F10" s="91">
        <v>256.71199999999999</v>
      </c>
      <c r="G10" s="91">
        <v>291.74700000000001</v>
      </c>
      <c r="H10" s="91">
        <v>333.89500000000004</v>
      </c>
      <c r="I10" s="91">
        <v>362.428</v>
      </c>
      <c r="J10" s="91">
        <v>386.15199999999999</v>
      </c>
      <c r="K10" s="91">
        <v>384.91300000000001</v>
      </c>
      <c r="L10" s="91">
        <v>382.13800000000003</v>
      </c>
      <c r="M10" s="91">
        <v>390.16300000000001</v>
      </c>
      <c r="N10" s="91">
        <v>397.81200000000001</v>
      </c>
      <c r="O10" s="91">
        <v>405.71700000000004</v>
      </c>
      <c r="P10" s="98">
        <v>1630.9340000000002</v>
      </c>
      <c r="Q10" s="98">
        <v>3591.6770000000001</v>
      </c>
    </row>
    <row r="11" spans="1:17">
      <c r="A11" s="87" t="s">
        <v>265</v>
      </c>
      <c r="B11" s="87"/>
      <c r="C11" s="87"/>
      <c r="D11" s="91"/>
      <c r="E11" s="91"/>
      <c r="F11" s="91"/>
      <c r="G11" s="91"/>
      <c r="H11" s="91"/>
      <c r="I11" s="91"/>
      <c r="J11" s="91"/>
      <c r="K11" s="91"/>
      <c r="L11" s="91"/>
      <c r="M11" s="91"/>
      <c r="N11" s="91"/>
      <c r="O11" s="91"/>
      <c r="P11" s="98"/>
      <c r="Q11" s="98"/>
    </row>
    <row r="12" spans="1:17">
      <c r="A12" s="87"/>
      <c r="B12" s="87" t="s">
        <v>266</v>
      </c>
      <c r="C12" s="87"/>
      <c r="D12" s="91">
        <v>98.915000000000006</v>
      </c>
      <c r="E12" s="91">
        <v>103.105</v>
      </c>
      <c r="F12" s="91">
        <v>89.822000000000003</v>
      </c>
      <c r="G12" s="91">
        <v>90.426999999999992</v>
      </c>
      <c r="H12" s="91">
        <v>90.882000000000005</v>
      </c>
      <c r="I12" s="91">
        <v>91.38</v>
      </c>
      <c r="J12" s="91">
        <v>91.86099999999999</v>
      </c>
      <c r="K12" s="91">
        <v>92.461000000000013</v>
      </c>
      <c r="L12" s="91">
        <v>93.206999999999965</v>
      </c>
      <c r="M12" s="91">
        <v>94.061000000000007</v>
      </c>
      <c r="N12" s="91">
        <v>94.988</v>
      </c>
      <c r="O12" s="91">
        <v>95.971999999999994</v>
      </c>
      <c r="P12" s="98">
        <v>454.37199999999996</v>
      </c>
      <c r="Q12" s="98">
        <v>925.06099999999992</v>
      </c>
    </row>
    <row r="13" spans="1:17">
      <c r="A13" s="87"/>
      <c r="B13" s="87" t="s">
        <v>267</v>
      </c>
      <c r="C13" s="87"/>
      <c r="D13" s="91">
        <v>52.792999999999999</v>
      </c>
      <c r="E13" s="91">
        <v>67.478000000000009</v>
      </c>
      <c r="F13" s="91">
        <v>66.920999999999992</v>
      </c>
      <c r="G13" s="91">
        <v>64.790999999999997</v>
      </c>
      <c r="H13" s="91">
        <v>65.167000000000002</v>
      </c>
      <c r="I13" s="91">
        <v>64.998999999999995</v>
      </c>
      <c r="J13" s="91">
        <v>70.007999999999996</v>
      </c>
      <c r="K13" s="91">
        <v>77.411999999999992</v>
      </c>
      <c r="L13" s="91">
        <v>80.115000000000009</v>
      </c>
      <c r="M13" s="91">
        <v>87.575000000000003</v>
      </c>
      <c r="N13" s="91">
        <v>92.483000000000004</v>
      </c>
      <c r="O13" s="91">
        <v>94.332999999999998</v>
      </c>
      <c r="P13" s="98">
        <v>331.88599999999997</v>
      </c>
      <c r="Q13" s="98">
        <v>763.80399999999997</v>
      </c>
    </row>
    <row r="14" spans="1:17">
      <c r="A14" s="87"/>
      <c r="B14" s="87" t="s">
        <v>268</v>
      </c>
      <c r="C14" s="87"/>
      <c r="D14" s="91">
        <v>70.784000000000006</v>
      </c>
      <c r="E14" s="91">
        <v>77.926000000000002</v>
      </c>
      <c r="F14" s="91">
        <v>86.036000000000001</v>
      </c>
      <c r="G14" s="91">
        <v>93.2</v>
      </c>
      <c r="H14" s="91">
        <v>97.513999999999996</v>
      </c>
      <c r="I14" s="91">
        <v>99.872</v>
      </c>
      <c r="J14" s="91">
        <v>101.67400000000001</v>
      </c>
      <c r="K14" s="91">
        <v>104.273</v>
      </c>
      <c r="L14" s="91">
        <v>106.504</v>
      </c>
      <c r="M14" s="91">
        <v>108.756</v>
      </c>
      <c r="N14" s="91">
        <v>111.065</v>
      </c>
      <c r="O14" s="91">
        <v>113.395</v>
      </c>
      <c r="P14" s="98">
        <v>478.29600000000005</v>
      </c>
      <c r="Q14" s="98">
        <v>1022.289</v>
      </c>
    </row>
    <row r="15" spans="1:17">
      <c r="A15" s="87"/>
      <c r="B15" s="87" t="s">
        <v>269</v>
      </c>
      <c r="C15" s="87"/>
      <c r="D15" s="91">
        <v>16.672000000000001</v>
      </c>
      <c r="E15" s="91">
        <v>18.785</v>
      </c>
      <c r="F15" s="91">
        <v>19.754000000000001</v>
      </c>
      <c r="G15" s="91">
        <v>20.635999999999999</v>
      </c>
      <c r="H15" s="91">
        <v>21.366</v>
      </c>
      <c r="I15" s="91">
        <v>22.685000000000002</v>
      </c>
      <c r="J15" s="91">
        <v>23.715</v>
      </c>
      <c r="K15" s="91">
        <v>25.042000000000002</v>
      </c>
      <c r="L15" s="91">
        <v>37.216000000000001</v>
      </c>
      <c r="M15" s="91">
        <v>40.577000000000005</v>
      </c>
      <c r="N15" s="91">
        <v>43.292000000000002</v>
      </c>
      <c r="O15" s="91">
        <v>46.063000000000002</v>
      </c>
      <c r="P15" s="98">
        <v>108.15600000000001</v>
      </c>
      <c r="Q15" s="98">
        <v>300.346</v>
      </c>
    </row>
    <row r="16" spans="1:17">
      <c r="A16" s="87"/>
      <c r="B16" s="87" t="s">
        <v>270</v>
      </c>
      <c r="C16" s="87"/>
      <c r="D16" s="91">
        <v>31.842999999999996</v>
      </c>
      <c r="E16" s="91">
        <v>36.766999999999996</v>
      </c>
      <c r="F16" s="91">
        <v>35.349000000000004</v>
      </c>
      <c r="G16" s="91">
        <v>35.385999999999996</v>
      </c>
      <c r="H16" s="91">
        <v>36.657000000000004</v>
      </c>
      <c r="I16" s="91">
        <v>38.163000000000004</v>
      </c>
      <c r="J16" s="91">
        <v>38.168999999999997</v>
      </c>
      <c r="K16" s="91">
        <v>39.838999999999999</v>
      </c>
      <c r="L16" s="91">
        <v>41.42</v>
      </c>
      <c r="M16" s="91">
        <v>43.020999999999994</v>
      </c>
      <c r="N16" s="91">
        <v>44.51</v>
      </c>
      <c r="O16" s="91">
        <v>44.424999999999997</v>
      </c>
      <c r="P16" s="98">
        <v>183.72399999999999</v>
      </c>
      <c r="Q16" s="98">
        <v>396.93900000000002</v>
      </c>
    </row>
    <row r="17" spans="1:17">
      <c r="A17" s="87"/>
      <c r="B17" s="87"/>
      <c r="C17" s="87" t="s">
        <v>161</v>
      </c>
      <c r="D17" s="91">
        <v>271.00700000000001</v>
      </c>
      <c r="E17" s="91">
        <v>304.06100000000004</v>
      </c>
      <c r="F17" s="91">
        <v>297.88200000000001</v>
      </c>
      <c r="G17" s="91">
        <v>304.44000000000005</v>
      </c>
      <c r="H17" s="91">
        <v>311.58599999999996</v>
      </c>
      <c r="I17" s="91">
        <v>317.09899999999999</v>
      </c>
      <c r="J17" s="91">
        <v>325.42699999999996</v>
      </c>
      <c r="K17" s="91">
        <v>339.02699999999999</v>
      </c>
      <c r="L17" s="91">
        <v>358.46199999999999</v>
      </c>
      <c r="M17" s="91">
        <v>373.99000000000007</v>
      </c>
      <c r="N17" s="91">
        <v>386.33799999999997</v>
      </c>
      <c r="O17" s="91">
        <v>394.18799999999999</v>
      </c>
      <c r="P17" s="98">
        <v>1556.434</v>
      </c>
      <c r="Q17" s="98">
        <v>3408.4390000000003</v>
      </c>
    </row>
  </sheetData>
  <mergeCells count="3">
    <mergeCell ref="P4:Q4"/>
    <mergeCell ref="A2:Q2"/>
    <mergeCell ref="D7:Q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6951ee6-cd93-49c7-9437-e871b2a117d6">
      <UserInfo>
        <DisplayName>Manuel Alcala Kovalski</DisplayName>
        <AccountId>1406</AccountId>
        <AccountType/>
      </UserInfo>
    </SharedWithUsers>
  </documentManagement>
</p:properties>
</file>

<file path=customXml/itemProps1.xml><?xml version="1.0" encoding="utf-8"?>
<ds:datastoreItem xmlns:ds="http://schemas.openxmlformats.org/officeDocument/2006/customXml" ds:itemID="{9326D46F-70D0-479C-AB03-C1911367DE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731227-DD49-4F83-B165-B0721DEBD2E7}">
  <ds:schemaRefs>
    <ds:schemaRef ds:uri="http://schemas.microsoft.com/sharepoint/v3/contenttype/forms"/>
  </ds:schemaRefs>
</ds:datastoreItem>
</file>

<file path=customXml/itemProps3.xml><?xml version="1.0" encoding="utf-8"?>
<ds:datastoreItem xmlns:ds="http://schemas.openxmlformats.org/officeDocument/2006/customXml" ds:itemID="{FD1560BA-20C6-44BE-8366-9B99A87ADD98}">
  <ds:schemaRefs>
    <ds:schemaRef ds:uri="cac5d118-ba7b-4807-b700-df6f95cfff50"/>
    <ds:schemaRef ds:uri="http://purl.org/dc/term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66951ee6-cd93-49c7-9437-e871b2a117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Sheet1</vt:lpstr>
      <vt:lpstr>copy of leg changes we made in</vt:lpstr>
      <vt:lpstr>compare with Kadija Manu</vt:lpstr>
      <vt:lpstr>redo Kadija</vt:lpstr>
      <vt:lpstr>NIPA Data</vt:lpstr>
      <vt:lpstr>CBO Jan mandatory</vt:lpstr>
      <vt:lpstr>CBO May Mandatory</vt:lpstr>
      <vt:lpstr>cbo jAN TAXES</vt:lpstr>
      <vt:lpstr>cbo mAY TAXES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Sage Belz</cp:lastModifiedBy>
  <dcterms:created xsi:type="dcterms:W3CDTF">2020-02-01T22:35:48Z</dcterms:created>
  <dcterms:modified xsi:type="dcterms:W3CDTF">2020-02-02T21:16:15Z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