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EA539E6E-7956-4C69-8E9B-C76ACF288C57}" xr6:coauthVersionLast="44" xr6:coauthVersionMax="46" xr10:uidLastSave="{00000000-0000-0000-0000-000000000000}"/>
  <bookViews>
    <workbookView xWindow="-110" yWindow="-110" windowWidth="19420" windowHeight="1042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9" l="1"/>
  <c r="L72" i="1" l="1"/>
  <c r="L73" i="1"/>
  <c r="M72" i="1" l="1"/>
  <c r="L69" i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P63" i="1"/>
  <c r="O63" i="1"/>
  <c r="Q92" i="1"/>
  <c r="Z80" i="1"/>
  <c r="X79" i="1"/>
  <c r="V81" i="1"/>
  <c r="Y79" i="1"/>
  <c r="W81" i="1"/>
  <c r="Z79" i="1"/>
  <c r="X81" i="1"/>
  <c r="Y80" i="1"/>
  <c r="O80" i="1"/>
  <c r="Y81" i="1"/>
  <c r="R90" i="1"/>
  <c r="O65" i="1"/>
  <c r="P80" i="1"/>
  <c r="Z81" i="1"/>
  <c r="P65" i="1"/>
  <c r="Q80" i="1"/>
  <c r="Q65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O64" i="1"/>
  <c r="U66" i="1"/>
  <c r="Q64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71" i="5" s="1"/>
  <c r="H47" i="5"/>
  <c r="H50" i="5" s="1"/>
  <c r="I68" i="5" l="1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<sst xmlns="http://schemas.openxmlformats.org/spreadsheetml/2006/main" count="1016" uniqueCount="383">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</sst>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34" zoomScaleNormal="110" workbookViewId="0">
      <pane xSplit="2" ySplit="3" topLeftCell="K70" activePane="bottomRight" state="frozen"/>
      <selection pane="topRight" activeCell="C1" sqref="C1"/>
      <selection pane="bottomLeft" activeCell="A4" sqref="A4"/>
      <selection pane="bottomRight" activeCell="R83" sqref="R83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371</v>
      </c>
      <c r="B1" s="341"/>
      <c r="C1" s="268"/>
      <c r="D1" s="268"/>
      <c r="E1" s="35"/>
      <c r="N1" t="s">
        <v>373</v>
      </c>
      <c r="AC1" s="347" t="s">
        <v>247</v>
      </c>
      <c r="AD1" s="347"/>
      <c r="AE1" s="345" t="s">
        <v>245</v>
      </c>
      <c r="AF1" s="346"/>
      <c r="AG1" t="s">
        <v>28</v>
      </c>
      <c r="AI1" s="343" t="s">
        <v>278</v>
      </c>
      <c r="AJ1" s="343"/>
      <c r="AK1" s="343"/>
      <c r="AL1" s="343"/>
      <c r="AM1" s="342" t="s">
        <v>276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265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39" t="s">
        <v>261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280</v>
      </c>
      <c r="C48" s="107" t="s">
        <v>305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382</v>
      </c>
      <c r="B49" s="107" t="s">
        <v>280</v>
      </c>
      <c r="C49" s="107" t="s">
        <v>306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214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268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280</v>
      </c>
      <c r="C54" t="s">
        <v>307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794083.58333333337</v>
      </c>
      <c r="P54" s="144">
        <f t="shared" si="39"/>
        <v>794083.58333333337</v>
      </c>
      <c r="Q54" s="144">
        <f t="shared" si="39"/>
        <v>144083.58333333331</v>
      </c>
      <c r="R54" s="144">
        <f t="shared" si="39"/>
        <v>122750.25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719253.33333333337</v>
      </c>
      <c r="P55" s="116">
        <f t="shared" ref="P55:V55" si="41">P57+P58+SUM(P63:P66)</f>
        <v>719253.33333333337</v>
      </c>
      <c r="Q55" s="116">
        <f t="shared" si="41"/>
        <v>69253.333333333328</v>
      </c>
      <c r="R55" s="116">
        <f t="shared" si="41"/>
        <v>47920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336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334</v>
      </c>
      <c r="C57" t="s">
        <v>308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271</v>
      </c>
      <c r="C58" t="s">
        <v>333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281</v>
      </c>
      <c r="B59" s="185" t="s">
        <v>280</v>
      </c>
      <c r="C59" t="s">
        <v>309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282</v>
      </c>
      <c r="B60" s="185" t="s">
        <v>280</v>
      </c>
      <c r="C60" t="s">
        <v>310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283</v>
      </c>
      <c r="B61" s="185" t="s">
        <v>280</v>
      </c>
      <c r="C61" t="s">
        <v>311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337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335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348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351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280</v>
      </c>
      <c r="C68" t="s">
        <v>312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562900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227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228</v>
      </c>
      <c r="F71" s="197"/>
      <c r="G71" s="197"/>
      <c r="H71" s="197"/>
      <c r="I71" s="202"/>
      <c r="J71" s="202"/>
      <c r="K71" s="202"/>
      <c r="L71" s="202">
        <f>L70-L72</f>
        <v>230950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280</v>
      </c>
      <c r="C72" t="s">
        <v>313</v>
      </c>
      <c r="D72"/>
      <c r="F72" s="204"/>
      <c r="G72" s="204"/>
      <c r="H72" s="204"/>
      <c r="I72" s="205"/>
      <c r="J72" s="205"/>
      <c r="K72" s="205"/>
      <c r="L72" s="205">
        <f>597.9*1000 +L77+L76</f>
        <v>653300</v>
      </c>
      <c r="M72" s="205">
        <f>M75+M76+M77</f>
        <v>87800</v>
      </c>
      <c r="N72" s="205">
        <f>VLOOKUP($C$72,'Haver NA'!$A$1:$J$34,10,0)</f>
        <v>29000</v>
      </c>
      <c r="O72" s="139"/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x14ac:dyDescent="0.35">
      <c r="A73" s="134" t="s">
        <v>209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87200</v>
      </c>
      <c r="O73" s="116">
        <f t="shared" ref="O73:Z73" si="44">O74+O78</f>
        <v>159900</v>
      </c>
      <c r="P73" s="116">
        <f t="shared" si="44"/>
        <v>121000</v>
      </c>
      <c r="Q73" s="116">
        <f t="shared" si="44"/>
        <v>121000</v>
      </c>
      <c r="R73" s="116">
        <f t="shared" si="44"/>
        <v>115000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59000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340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100900</v>
      </c>
      <c r="P74" s="116">
        <f t="shared" si="45"/>
        <v>62000</v>
      </c>
      <c r="Q74" s="116">
        <f t="shared" si="45"/>
        <v>62000</v>
      </c>
      <c r="R74" s="116">
        <f t="shared" si="45"/>
        <v>56000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280</v>
      </c>
      <c r="C75" s="35" t="s">
        <v>377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60000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381</v>
      </c>
      <c r="B76" s="107" t="s">
        <v>280</v>
      </c>
      <c r="C76" s="107" t="s">
        <v>378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28900</v>
      </c>
      <c r="P76" s="337">
        <v>0</v>
      </c>
      <c r="Q76" s="337">
        <v>0</v>
      </c>
      <c r="R76" s="337">
        <v>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280</v>
      </c>
      <c r="C77" s="107" t="s">
        <v>379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12000</v>
      </c>
      <c r="O77" s="337">
        <v>12000</v>
      </c>
      <c r="P77" s="337">
        <v>12000</v>
      </c>
      <c r="Q77" s="337">
        <v>12000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341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59000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342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343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</f>
        <v>27333.333333333332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347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216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321350</v>
      </c>
      <c r="M83" s="206">
        <f t="shared" si="47"/>
        <v>291400</v>
      </c>
      <c r="N83" s="308">
        <f t="shared" si="47"/>
        <v>284151</v>
      </c>
      <c r="O83" s="144">
        <f t="shared" si="47"/>
        <v>357638.804</v>
      </c>
      <c r="P83" s="144">
        <f t="shared" si="47"/>
        <v>319529.75921599998</v>
      </c>
      <c r="Q83" s="144">
        <f t="shared" si="47"/>
        <v>320323.878252864</v>
      </c>
      <c r="R83" s="144">
        <f t="shared" si="47"/>
        <v>315121.17376587546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263972.36794275837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280</v>
      </c>
      <c r="C85" t="s">
        <v>314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280</v>
      </c>
      <c r="C86" t="s">
        <v>315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380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356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280</v>
      </c>
      <c r="C93" t="s">
        <v>316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213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280</v>
      </c>
      <c r="C97" t="s">
        <v>317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229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226</v>
      </c>
      <c r="B100" s="35" t="s">
        <v>280</v>
      </c>
      <c r="C100" t="s">
        <v>318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268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221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280</v>
      </c>
      <c r="C103" t="s">
        <v>319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284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285</v>
      </c>
      <c r="B105" s="35" t="s">
        <v>280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215</v>
      </c>
      <c r="B106" s="35" t="s">
        <v>280</v>
      </c>
      <c r="C106" t="s">
        <v>320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284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285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372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212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230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30" zoomScaleNormal="130" workbookViewId="0">
      <pane xSplit="2" ySplit="8" topLeftCell="C31" activePane="bottomRight" state="frozen"/>
      <selection pane="topRight" activeCell="C1" sqref="C1"/>
      <selection pane="bottomLeft" activeCell="A9" sqref="A9"/>
      <selection pane="bottomRight" activeCell="I71" sqref="I71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48" t="s">
        <v>206</v>
      </c>
      <c r="B1" s="349"/>
      <c r="C1" s="35"/>
      <c r="H1"/>
      <c r="I1" s="240"/>
      <c r="J1" s="356" t="s">
        <v>279</v>
      </c>
      <c r="V1" s="340"/>
      <c r="W1" s="340"/>
      <c r="X1" s="340"/>
      <c r="Y1" s="340"/>
    </row>
    <row r="2" spans="1:50" x14ac:dyDescent="0.35">
      <c r="A2" s="350" t="s">
        <v>191</v>
      </c>
      <c r="B2" s="126"/>
      <c r="C2" t="s">
        <v>192</v>
      </c>
      <c r="I2" s="241"/>
      <c r="J2" s="356"/>
    </row>
    <row r="3" spans="1:50" x14ac:dyDescent="0.35">
      <c r="A3" s="351"/>
      <c r="B3" s="127"/>
      <c r="C3" t="s">
        <v>193</v>
      </c>
      <c r="I3" s="241"/>
      <c r="J3" s="356"/>
    </row>
    <row r="4" spans="1:50" x14ac:dyDescent="0.35">
      <c r="A4" s="351"/>
      <c r="B4" s="128"/>
      <c r="C4" t="s">
        <v>194</v>
      </c>
    </row>
    <row r="5" spans="1:50" x14ac:dyDescent="0.35">
      <c r="A5" s="352"/>
      <c r="B5" s="129"/>
      <c r="C5" t="s">
        <v>181</v>
      </c>
    </row>
    <row r="7" spans="1:50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E10">
        <v>156.16</v>
      </c>
      <c r="F10">
        <v>197.62799999999999</v>
      </c>
      <c r="G10">
        <v>170.20699999999999</v>
      </c>
      <c r="H10">
        <v>164.13699999999989</v>
      </c>
      <c r="I10">
        <v>168.2833827902208</v>
      </c>
      <c r="J10">
        <v>172.42976558044171</v>
      </c>
      <c r="K10">
        <v>173.0148583315212</v>
      </c>
      <c r="L10">
        <v>173.59995108260071</v>
      </c>
      <c r="M10">
        <v>174.1850438336802</v>
      </c>
      <c r="N10">
        <v>174.77013658475971</v>
      </c>
      <c r="O10">
        <v>172.87701948733081</v>
      </c>
      <c r="P10">
        <v>170.98390238990191</v>
      </c>
      <c r="Q10">
        <v>169.09078529247299</v>
      </c>
      <c r="R10">
        <v>167.19766819504409</v>
      </c>
      <c r="S10">
        <v>168.18650468764571</v>
      </c>
      <c r="T10">
        <v>169.1753411802471</v>
      </c>
      <c r="U10">
        <v>170.1641776728485</v>
      </c>
      <c r="V10">
        <v>171.15301416545</v>
      </c>
      <c r="W10">
        <v>173.69648926200901</v>
      </c>
      <c r="X10">
        <v>176.23996435856819</v>
      </c>
      <c r="Y10">
        <v>178.78343945512711</v>
      </c>
      <c r="Z10">
        <v>181.3269145516862</v>
      </c>
      <c r="AA10">
        <v>183.85985203007041</v>
      </c>
      <c r="AB10">
        <v>186.3927895084546</v>
      </c>
      <c r="AC10">
        <v>188.9257269868389</v>
      </c>
      <c r="AD10">
        <v>191.45866446522299</v>
      </c>
      <c r="AE10">
        <v>194.36254309952051</v>
      </c>
      <c r="AF10">
        <v>197.26642173381791</v>
      </c>
      <c r="AG10">
        <v>200.17030036811531</v>
      </c>
      <c r="AH10">
        <v>203.07417900241259</v>
      </c>
      <c r="AI10">
        <v>206.00159731602</v>
      </c>
      <c r="AJ10">
        <v>208.92901562962729</v>
      </c>
      <c r="AK10">
        <v>211.85643394323469</v>
      </c>
      <c r="AL10">
        <v>214.7838522568419</v>
      </c>
      <c r="AM10">
        <v>217.8087435385666</v>
      </c>
      <c r="AN10">
        <v>220.83363482029131</v>
      </c>
      <c r="AO10">
        <v>223.85852610201621</v>
      </c>
      <c r="AP10">
        <v>226.88341738374069</v>
      </c>
      <c r="AQ10">
        <v>230.0749559980533</v>
      </c>
      <c r="AR10">
        <v>233.2664946123657</v>
      </c>
      <c r="AS10">
        <v>236.45803322667831</v>
      </c>
      <c r="AT10">
        <v>239.6495718409908</v>
      </c>
      <c r="AU10">
        <v>242.96586225756681</v>
      </c>
      <c r="AV10">
        <v>246.28215267414279</v>
      </c>
      <c r="AW10">
        <v>249.59844309071909</v>
      </c>
      <c r="AX10">
        <v>252.91473350729501</v>
      </c>
    </row>
    <row r="11" spans="1:50" x14ac:dyDescent="0.35">
      <c r="B11" s="86" t="s">
        <v>171</v>
      </c>
      <c r="E11">
        <v>736.59999999999991</v>
      </c>
      <c r="F11">
        <v>582.79999999999995</v>
      </c>
      <c r="G11">
        <v>341</v>
      </c>
      <c r="H11">
        <v>287.69999999999987</v>
      </c>
      <c r="I11">
        <v>249.4722454529217</v>
      </c>
      <c r="J11">
        <v>238.93299559334321</v>
      </c>
      <c r="K11">
        <v>241.82759010290039</v>
      </c>
      <c r="L11">
        <v>245.1419882747505</v>
      </c>
      <c r="M11">
        <v>248.49241388178211</v>
      </c>
      <c r="N11">
        <v>249.5444242270961</v>
      </c>
      <c r="O11">
        <v>259.81500173946711</v>
      </c>
      <c r="P11">
        <v>226.09143780901999</v>
      </c>
      <c r="Q11">
        <v>236.37374708214861</v>
      </c>
      <c r="R11">
        <v>255.74027715387331</v>
      </c>
      <c r="S11">
        <v>263.44759160026678</v>
      </c>
      <c r="T11">
        <v>271.56345516923977</v>
      </c>
      <c r="U11">
        <v>280.05072703146732</v>
      </c>
      <c r="V11">
        <v>288.01802728313891</v>
      </c>
      <c r="W11">
        <v>288.91839029917872</v>
      </c>
      <c r="X11">
        <v>289.78161248589288</v>
      </c>
      <c r="Y11">
        <v>290.60769384328211</v>
      </c>
      <c r="Z11">
        <v>291.43377520067099</v>
      </c>
      <c r="AA11">
        <v>292.30398131342662</v>
      </c>
      <c r="AB11">
        <v>293.17418742618202</v>
      </c>
      <c r="AC11">
        <v>294.08153436826302</v>
      </c>
      <c r="AD11">
        <v>294.98888131034357</v>
      </c>
      <c r="AE11">
        <v>294.38010652389193</v>
      </c>
      <c r="AF11">
        <v>293.77133173744051</v>
      </c>
      <c r="AG11">
        <v>293.1996977803143</v>
      </c>
      <c r="AH11">
        <v>292.66520465251352</v>
      </c>
      <c r="AI11">
        <v>292.03214251474122</v>
      </c>
      <c r="AJ11">
        <v>291.39908037696858</v>
      </c>
      <c r="AK11">
        <v>290.80315906852138</v>
      </c>
      <c r="AL11">
        <v>290.20723776007452</v>
      </c>
      <c r="AM11">
        <v>289.24030329381378</v>
      </c>
      <c r="AN11">
        <v>288.27336882755282</v>
      </c>
      <c r="AO11">
        <v>287.30643436129151</v>
      </c>
      <c r="AP11">
        <v>286.37664072435621</v>
      </c>
      <c r="AQ11">
        <v>284.82331709063999</v>
      </c>
      <c r="AR11">
        <v>283.30713428624921</v>
      </c>
      <c r="AS11">
        <v>281.86523314050908</v>
      </c>
      <c r="AT11">
        <v>280.49761365341982</v>
      </c>
      <c r="AU11">
        <v>278.68189565661112</v>
      </c>
      <c r="AV11">
        <v>276.94045931845392</v>
      </c>
      <c r="AW11">
        <v>275.31044546827241</v>
      </c>
      <c r="AX11">
        <v>273.7175724474165</v>
      </c>
    </row>
    <row r="12" spans="1:50" x14ac:dyDescent="0.35">
      <c r="B12" s="86" t="s">
        <v>172</v>
      </c>
      <c r="E12">
        <v>1779.8</v>
      </c>
      <c r="F12">
        <v>1871.3</v>
      </c>
      <c r="G12">
        <v>1907.1</v>
      </c>
      <c r="H12">
        <v>1958.3</v>
      </c>
      <c r="I12">
        <v>1978.3751090344099</v>
      </c>
      <c r="J12">
        <v>2007.0179878174349</v>
      </c>
      <c r="K12">
        <v>2033.6981662082569</v>
      </c>
      <c r="L12">
        <v>2058.944408239478</v>
      </c>
      <c r="M12">
        <v>2079.7902580671739</v>
      </c>
      <c r="N12">
        <v>2102.1686273791929</v>
      </c>
      <c r="O12">
        <v>2124.2512473170441</v>
      </c>
      <c r="P12">
        <v>2144.5772952143848</v>
      </c>
      <c r="Q12">
        <v>2167.3231107185511</v>
      </c>
      <c r="R12">
        <v>2191.2429616171412</v>
      </c>
      <c r="S12">
        <v>2215.8977049000259</v>
      </c>
      <c r="T12">
        <v>2239.1633223345489</v>
      </c>
      <c r="U12">
        <v>2263.8359898219292</v>
      </c>
      <c r="V12">
        <v>2288.696861456508</v>
      </c>
      <c r="W12">
        <v>2314.5704506450529</v>
      </c>
      <c r="X12">
        <v>2339.8704652897591</v>
      </c>
      <c r="Y12">
        <v>2365.3049114681771</v>
      </c>
      <c r="Z12">
        <v>2390.1837073072502</v>
      </c>
      <c r="AA12">
        <v>2414.937033714858</v>
      </c>
      <c r="AB12">
        <v>2439.8964884741581</v>
      </c>
      <c r="AC12">
        <v>2464.336141303103</v>
      </c>
      <c r="AD12">
        <v>2488.5158931668711</v>
      </c>
      <c r="AE12">
        <v>2512.2565020205111</v>
      </c>
      <c r="AF12">
        <v>2535.665513090993</v>
      </c>
      <c r="AG12">
        <v>2559.083486263723</v>
      </c>
      <c r="AH12">
        <v>2582.8330572196101</v>
      </c>
      <c r="AI12">
        <v>2607.0934680036062</v>
      </c>
      <c r="AJ12">
        <v>2631.766135490986</v>
      </c>
      <c r="AK12">
        <v>2656.7704007615239</v>
      </c>
      <c r="AL12">
        <v>2681.7298555208249</v>
      </c>
      <c r="AM12">
        <v>2706.7878934048481</v>
      </c>
      <c r="AN12">
        <v>2731.9265902090979</v>
      </c>
      <c r="AO12">
        <v>2757.0204765021122</v>
      </c>
      <c r="AP12">
        <v>2782.0157796704029</v>
      </c>
      <c r="AQ12">
        <v>2807.2440974971282</v>
      </c>
      <c r="AR12">
        <v>2832.5441121418339</v>
      </c>
      <c r="AS12">
        <v>2858.1488382629541</v>
      </c>
      <c r="AT12">
        <v>2884.2464800076882</v>
      </c>
      <c r="AU12">
        <v>2910.8011889670452</v>
      </c>
      <c r="AV12">
        <v>2937.8756998567569</v>
      </c>
      <c r="AW12">
        <v>2965.0487938711908</v>
      </c>
      <c r="AX12">
        <v>2992.3742436238322</v>
      </c>
    </row>
    <row r="13" spans="1:50" x14ac:dyDescent="0.35">
      <c r="B13" s="86" t="s">
        <v>173</v>
      </c>
      <c r="E13">
        <v>54.2</v>
      </c>
      <c r="F13">
        <v>90.2</v>
      </c>
      <c r="G13">
        <v>95.9</v>
      </c>
      <c r="H13">
        <v>95.9</v>
      </c>
      <c r="I13">
        <v>96.883099094316492</v>
      </c>
      <c r="J13">
        <v>98.285770837814454</v>
      </c>
      <c r="K13">
        <v>99.592327089502035</v>
      </c>
      <c r="L13">
        <v>100.82866197730991</v>
      </c>
      <c r="M13">
        <v>101.8495050547117</v>
      </c>
      <c r="N13">
        <v>102.94539721476001</v>
      </c>
      <c r="O13">
        <v>104.0268062185081</v>
      </c>
      <c r="P13">
        <v>105.0221940515036</v>
      </c>
      <c r="Q13">
        <v>106.1360804360461</v>
      </c>
      <c r="R13">
        <v>107.30746056226521</v>
      </c>
      <c r="S13">
        <v>108.5148291374726</v>
      </c>
      <c r="T13">
        <v>109.6541707664215</v>
      </c>
      <c r="U13">
        <v>110.8624171086775</v>
      </c>
      <c r="V13">
        <v>112.07988000494259</v>
      </c>
      <c r="W13">
        <v>113.3469367394478</v>
      </c>
      <c r="X13">
        <v>114.58590492840121</v>
      </c>
      <c r="Y13">
        <v>115.83145637021821</v>
      </c>
      <c r="Z13">
        <v>117.0497970335318</v>
      </c>
      <c r="AA13">
        <v>118.261993327506</v>
      </c>
      <c r="AB13">
        <v>119.4842839425379</v>
      </c>
      <c r="AC13">
        <v>120.68111931316329</v>
      </c>
      <c r="AD13">
        <v>121.8652270615856</v>
      </c>
      <c r="AE13">
        <v>123.0278295173197</v>
      </c>
      <c r="AF13">
        <v>124.1741932826566</v>
      </c>
      <c r="AG13">
        <v>125.3209959315177</v>
      </c>
      <c r="AH13">
        <v>126.4840372707761</v>
      </c>
      <c r="AI13">
        <v>127.6720949709166</v>
      </c>
      <c r="AJ13">
        <v>128.88034131317249</v>
      </c>
      <c r="AK13">
        <v>130.10482634582559</v>
      </c>
      <c r="AL13">
        <v>131.3271169608575</v>
      </c>
      <c r="AM13">
        <v>132.55423529465611</v>
      </c>
      <c r="AN13">
        <v>133.78530358017301</v>
      </c>
      <c r="AO13">
        <v>135.01417744806861</v>
      </c>
      <c r="AP13">
        <v>136.23822359719739</v>
      </c>
      <c r="AQ13">
        <v>137.47368071795671</v>
      </c>
      <c r="AR13">
        <v>138.71264890691</v>
      </c>
      <c r="AS13">
        <v>139.96653913568781</v>
      </c>
      <c r="AT13">
        <v>141.24456795829931</v>
      </c>
      <c r="AU13">
        <v>142.54497984064739</v>
      </c>
      <c r="AV13">
        <v>143.8708469674018</v>
      </c>
      <c r="AW13">
        <v>145.2015418129231</v>
      </c>
      <c r="AX13">
        <v>146.53969767835659</v>
      </c>
    </row>
    <row r="14" spans="1:50" x14ac:dyDescent="0.35">
      <c r="B14" s="86" t="s">
        <v>175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1561.0795271182501</v>
      </c>
      <c r="J14">
        <v>1552.4560542365</v>
      </c>
      <c r="K14">
        <v>1499.467429866125</v>
      </c>
      <c r="L14">
        <v>1506.8658054957491</v>
      </c>
      <c r="M14">
        <v>1537.0971811253739</v>
      </c>
      <c r="N14">
        <v>1567.3285567549981</v>
      </c>
      <c r="O14">
        <v>1580.1471557667951</v>
      </c>
      <c r="P14">
        <v>1536.385754778594</v>
      </c>
      <c r="Q14">
        <v>1549.204353790391</v>
      </c>
      <c r="R14">
        <v>1562.0229528021889</v>
      </c>
      <c r="S14">
        <v>1572.589547736397</v>
      </c>
      <c r="T14">
        <v>1580.1431426706049</v>
      </c>
      <c r="U14">
        <v>1590.709737604813</v>
      </c>
      <c r="V14">
        <v>1601.276332539021</v>
      </c>
      <c r="W14">
        <v>1640.712675451804</v>
      </c>
      <c r="X14">
        <v>1676.695018364587</v>
      </c>
      <c r="Y14">
        <v>1716.131361277369</v>
      </c>
      <c r="Z14">
        <v>1755.567704190152</v>
      </c>
      <c r="AA14">
        <v>1784.9596955994989</v>
      </c>
      <c r="AB14">
        <v>1817.0116870088459</v>
      </c>
      <c r="AC14">
        <v>1846.403678418194</v>
      </c>
      <c r="AD14">
        <v>1875.7956698275409</v>
      </c>
      <c r="AE14">
        <v>1908.214872793631</v>
      </c>
      <c r="AF14">
        <v>1940.63407575972</v>
      </c>
      <c r="AG14">
        <v>1973.0532787258101</v>
      </c>
      <c r="AH14">
        <v>2005.472481691899</v>
      </c>
      <c r="AI14">
        <v>2057.1759873287519</v>
      </c>
      <c r="AJ14">
        <v>2108.879492965606</v>
      </c>
      <c r="AK14">
        <v>2160.5829986024601</v>
      </c>
      <c r="AL14">
        <v>2212.2865042393132</v>
      </c>
      <c r="AM14">
        <v>2211.5343138466092</v>
      </c>
      <c r="AN14">
        <v>2210.7821234539051</v>
      </c>
      <c r="AO14">
        <v>2210.0299330612011</v>
      </c>
      <c r="AP14">
        <v>2209.2777426684961</v>
      </c>
      <c r="AQ14">
        <v>2261.6493087725662</v>
      </c>
      <c r="AR14">
        <v>2314.0208748766349</v>
      </c>
      <c r="AS14">
        <v>2366.392440980705</v>
      </c>
      <c r="AT14">
        <v>2418.7640070847742</v>
      </c>
      <c r="AU14">
        <v>2464.3652051309859</v>
      </c>
      <c r="AV14">
        <v>2509.9664031771981</v>
      </c>
      <c r="AW14">
        <v>2555.5676012234089</v>
      </c>
      <c r="AX14">
        <v>2601.1687992696211</v>
      </c>
    </row>
    <row r="15" spans="1:50" x14ac:dyDescent="0.35">
      <c r="B15" s="86" t="s">
        <v>166</v>
      </c>
      <c r="E15">
        <v>3694.6000000000008</v>
      </c>
      <c r="F15">
        <v>2433.1999999999998</v>
      </c>
      <c r="G15">
        <v>1959.6999999999989</v>
      </c>
      <c r="H15">
        <v>4215.9000000000005</v>
      </c>
      <c r="I15">
        <v>3373.426597104331</v>
      </c>
      <c r="J15">
        <v>2112.8103287165659</v>
      </c>
      <c r="K15">
        <v>1607.2419452477011</v>
      </c>
      <c r="L15">
        <v>1668.6360242949511</v>
      </c>
      <c r="M15">
        <v>1662.947416318757</v>
      </c>
      <c r="N15">
        <v>1646.738834055632</v>
      </c>
      <c r="O15">
        <v>1665.98195354688</v>
      </c>
      <c r="P15">
        <v>1537.7289938823201</v>
      </c>
      <c r="Q15">
        <v>1541.2608178749949</v>
      </c>
      <c r="R15">
        <v>1537.318273222138</v>
      </c>
      <c r="S15">
        <v>1545.0206025699781</v>
      </c>
      <c r="T15">
        <v>1545.1543350641321</v>
      </c>
      <c r="U15">
        <v>1553.4099515766361</v>
      </c>
      <c r="V15">
        <v>1562.1978389633259</v>
      </c>
      <c r="W15">
        <v>1598.3725871791</v>
      </c>
      <c r="X15">
        <v>1627.3015946783901</v>
      </c>
      <c r="Y15">
        <v>1650.8297581859961</v>
      </c>
      <c r="Z15">
        <v>1667.9976210501891</v>
      </c>
      <c r="AA15">
        <v>1676.0086991660939</v>
      </c>
      <c r="AB15">
        <v>1682.1431104472849</v>
      </c>
      <c r="AC15">
        <v>1694.6607802102719</v>
      </c>
      <c r="AD15">
        <v>1709.3896382183029</v>
      </c>
      <c r="AE15">
        <v>1722.372615576626</v>
      </c>
      <c r="AF15">
        <v>1735.0429474429729</v>
      </c>
      <c r="AG15">
        <v>1746.4953393081139</v>
      </c>
      <c r="AH15">
        <v>1757.1882121565191</v>
      </c>
      <c r="AI15">
        <v>1788.9509959744839</v>
      </c>
      <c r="AJ15">
        <v>1816.7189541257289</v>
      </c>
      <c r="AK15">
        <v>1839.6922791598031</v>
      </c>
      <c r="AL15">
        <v>1858.259733230635</v>
      </c>
      <c r="AM15">
        <v>1832.4294189532291</v>
      </c>
      <c r="AN15">
        <v>1818.576749321116</v>
      </c>
      <c r="AO15">
        <v>1816.4404652627579</v>
      </c>
      <c r="AP15">
        <v>1826.107622074454</v>
      </c>
      <c r="AQ15">
        <v>1883.521840106393</v>
      </c>
      <c r="AR15">
        <v>1928.497184954686</v>
      </c>
      <c r="AS15">
        <v>1962.138859372219</v>
      </c>
      <c r="AT15">
        <v>1983.801049724259</v>
      </c>
      <c r="AU15">
        <v>1944.7885028241169</v>
      </c>
      <c r="AV15">
        <v>1906.4485972733521</v>
      </c>
      <c r="AW15">
        <v>1870.239333659976</v>
      </c>
      <c r="AX15">
        <v>1835.4218257479581</v>
      </c>
    </row>
    <row r="16" spans="1:50" x14ac:dyDescent="0.35">
      <c r="B16" s="86" t="s">
        <v>169</v>
      </c>
      <c r="E16">
        <v>1085.9000000000001</v>
      </c>
      <c r="F16">
        <v>1212.9000000000001</v>
      </c>
      <c r="G16">
        <v>609.79999999999995</v>
      </c>
      <c r="H16">
        <v>402.3</v>
      </c>
      <c r="I16">
        <v>567.87138158623384</v>
      </c>
      <c r="J16">
        <v>569.80008156777501</v>
      </c>
      <c r="K16">
        <v>489.92497438316559</v>
      </c>
      <c r="L16">
        <v>520.32055778657434</v>
      </c>
      <c r="M16">
        <v>522.2987645056096</v>
      </c>
      <c r="N16">
        <v>524.24602951371094</v>
      </c>
      <c r="O16">
        <v>526.18091783743887</v>
      </c>
      <c r="P16">
        <v>430.58968059970891</v>
      </c>
      <c r="Q16">
        <v>432.52663170416571</v>
      </c>
      <c r="R16">
        <v>434.48214783518279</v>
      </c>
      <c r="S16">
        <v>436.4562289927602</v>
      </c>
      <c r="T16">
        <v>427.08168683471098</v>
      </c>
      <c r="U16">
        <v>429.06401911520402</v>
      </c>
      <c r="V16">
        <v>431.05253973788388</v>
      </c>
      <c r="W16">
        <v>433.04518592202157</v>
      </c>
      <c r="X16">
        <v>432.76976932543027</v>
      </c>
      <c r="Y16">
        <v>434.73559936009212</v>
      </c>
      <c r="Z16">
        <v>436.6869899296513</v>
      </c>
      <c r="AA16">
        <v>438.6239410341081</v>
      </c>
      <c r="AB16">
        <v>441.44951545419133</v>
      </c>
      <c r="AC16">
        <v>443.35552484771432</v>
      </c>
      <c r="AD16">
        <v>445.25947146050851</v>
      </c>
      <c r="AE16">
        <v>447.16548085403139</v>
      </c>
      <c r="AF16">
        <v>449.0735530282833</v>
      </c>
      <c r="AG16">
        <v>450.98368798326419</v>
      </c>
      <c r="AH16">
        <v>452.90619962261849</v>
      </c>
      <c r="AI16">
        <v>454.83283682343068</v>
      </c>
      <c r="AJ16">
        <v>456.76772514715861</v>
      </c>
      <c r="AK16">
        <v>458.72736683963342</v>
      </c>
      <c r="AL16">
        <v>460.70763633939748</v>
      </c>
      <c r="AM16">
        <v>462.71059642718001</v>
      </c>
      <c r="AN16">
        <v>464.73212154152247</v>
      </c>
      <c r="AO16">
        <v>466.76808612096738</v>
      </c>
      <c r="AP16">
        <v>468.80198791968348</v>
      </c>
      <c r="AQ16">
        <v>470.83176415694169</v>
      </c>
      <c r="AR16">
        <v>472.86360317492881</v>
      </c>
      <c r="AS16">
        <v>474.89544219291588</v>
      </c>
      <c r="AT16">
        <v>476.92728121090312</v>
      </c>
      <c r="AU16">
        <v>478.96530857107712</v>
      </c>
      <c r="AV16">
        <v>481.00539871197992</v>
      </c>
      <c r="AW16">
        <v>483.04961441434068</v>
      </c>
      <c r="AX16">
        <v>485.09176733597252</v>
      </c>
    </row>
    <row r="17" spans="1:50" x14ac:dyDescent="0.35">
      <c r="B17" t="s">
        <v>195</v>
      </c>
      <c r="E17">
        <v>321.35000000000002</v>
      </c>
      <c r="F17">
        <v>291.39999999999998</v>
      </c>
      <c r="G17">
        <v>284.15100000000001</v>
      </c>
      <c r="H17">
        <v>357.63880399999999</v>
      </c>
      <c r="I17">
        <v>232.07518871317359</v>
      </c>
      <c r="J17">
        <v>215.720203842161</v>
      </c>
      <c r="K17">
        <v>220.89139620745101</v>
      </c>
      <c r="L17">
        <v>226.76914626180869</v>
      </c>
      <c r="M17">
        <v>232.32795235033251</v>
      </c>
      <c r="N17">
        <v>237.9298898973548</v>
      </c>
      <c r="O17">
        <v>251.6040694504666</v>
      </c>
      <c r="P17">
        <v>265.27969850165113</v>
      </c>
      <c r="Q17">
        <v>279.09879389494898</v>
      </c>
      <c r="R17">
        <v>293.05961551598227</v>
      </c>
      <c r="S17">
        <v>298.02592203707633</v>
      </c>
      <c r="T17">
        <v>303.15281641427401</v>
      </c>
      <c r="U17">
        <v>308.34003676535349</v>
      </c>
      <c r="V17">
        <v>313.62925193845189</v>
      </c>
      <c r="W17">
        <v>314.05502117082477</v>
      </c>
      <c r="X17">
        <v>314.5186220365847</v>
      </c>
      <c r="Y17">
        <v>315.03063898617683</v>
      </c>
      <c r="Z17">
        <v>315.58362470772079</v>
      </c>
      <c r="AA17">
        <v>316.2395853229205</v>
      </c>
      <c r="AB17">
        <v>316.95514017513671</v>
      </c>
      <c r="AC17">
        <v>317.71048621778692</v>
      </c>
      <c r="AD17">
        <v>318.55415230022101</v>
      </c>
      <c r="AE17">
        <v>318.29850133827199</v>
      </c>
      <c r="AF17">
        <v>318.13366691457782</v>
      </c>
      <c r="AG17">
        <v>318.04565082439819</v>
      </c>
      <c r="AH17">
        <v>318.06410134177349</v>
      </c>
      <c r="AI17">
        <v>318.09729229239042</v>
      </c>
      <c r="AJ17">
        <v>318.17786928038868</v>
      </c>
      <c r="AK17">
        <v>318.36379279589238</v>
      </c>
      <c r="AL17">
        <v>318.64707655433722</v>
      </c>
      <c r="AM17">
        <v>318.72234084172197</v>
      </c>
      <c r="AN17">
        <v>318.86952061123691</v>
      </c>
      <c r="AO17">
        <v>319.10267892127462</v>
      </c>
      <c r="AP17">
        <v>319.38590629755907</v>
      </c>
      <c r="AQ17">
        <v>319.19110945656053</v>
      </c>
      <c r="AR17">
        <v>319.05567634036208</v>
      </c>
      <c r="AS17">
        <v>318.97514203538952</v>
      </c>
      <c r="AT17">
        <v>318.9496051242694</v>
      </c>
      <c r="AU17">
        <v>318.60334826748328</v>
      </c>
      <c r="AV17">
        <v>318.31720335346819</v>
      </c>
      <c r="AW17">
        <v>318.11173048290601</v>
      </c>
      <c r="AX17">
        <v>317.95738112604761</v>
      </c>
    </row>
    <row r="19" spans="1:50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50" x14ac:dyDescent="0.35">
      <c r="B22" t="s">
        <v>177</v>
      </c>
      <c r="D22" s="102">
        <f t="shared" ref="D22:AA22" si="1">D10</f>
        <v>0</v>
      </c>
      <c r="E22" s="104">
        <f t="shared" si="1"/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50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50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50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195.77916716071002</v>
      </c>
      <c r="N28" s="104">
        <f t="shared" ref="N28:AA28" si="22">M28*(1 + N30)</f>
        <v>196.60801221892581</v>
      </c>
      <c r="O28" s="104">
        <f t="shared" si="22"/>
        <v>204.69986935138584</v>
      </c>
      <c r="P28" s="104">
        <f t="shared" si="22"/>
        <v>178.13015981033357</v>
      </c>
      <c r="Q28" s="104">
        <f t="shared" si="22"/>
        <v>186.23126001912973</v>
      </c>
      <c r="R28" s="104">
        <f t="shared" si="22"/>
        <v>201.48952512672736</v>
      </c>
      <c r="S28" s="104">
        <f t="shared" si="22"/>
        <v>207.56186987073423</v>
      </c>
      <c r="T28" s="104">
        <f t="shared" si="22"/>
        <v>213.95609730610133</v>
      </c>
      <c r="U28" s="104">
        <f t="shared" si="22"/>
        <v>220.64294536997801</v>
      </c>
      <c r="V28" s="104">
        <f t="shared" si="22"/>
        <v>226.92012455394155</v>
      </c>
      <c r="W28" s="104">
        <f t="shared" si="22"/>
        <v>227.62949156707876</v>
      </c>
      <c r="X28" s="104">
        <f t="shared" si="22"/>
        <v>228.30959651736487</v>
      </c>
      <c r="Y28" s="104">
        <f t="shared" si="22"/>
        <v>228.96043940480044</v>
      </c>
      <c r="Z28" s="104">
        <f t="shared" si="22"/>
        <v>229.61128229223573</v>
      </c>
      <c r="AA28" s="104">
        <f t="shared" si="22"/>
        <v>230.29688965284717</v>
      </c>
      <c r="AB28" s="95"/>
    </row>
    <row r="29" spans="1:50" x14ac:dyDescent="0.35">
      <c r="B29" t="s">
        <v>177</v>
      </c>
      <c r="D29" s="102">
        <f t="shared" ref="D29:AA29" si="23">D11</f>
        <v>0</v>
      </c>
      <c r="E29" s="104">
        <f t="shared" si="23"/>
        <v>736.59999999999991</v>
      </c>
      <c r="F29" s="104">
        <f t="shared" si="23"/>
        <v>582.79999999999995</v>
      </c>
      <c r="G29" s="149">
        <f t="shared" si="23"/>
        <v>341</v>
      </c>
      <c r="H29" s="104">
        <f t="shared" si="23"/>
        <v>287.69999999999987</v>
      </c>
      <c r="I29" s="104">
        <f t="shared" si="23"/>
        <v>249.4722454529217</v>
      </c>
      <c r="J29" s="104">
        <f t="shared" si="23"/>
        <v>238.93299559334321</v>
      </c>
      <c r="K29" s="149">
        <f t="shared" si="23"/>
        <v>241.82759010290039</v>
      </c>
      <c r="L29" s="223">
        <f t="shared" si="23"/>
        <v>245.1419882747505</v>
      </c>
      <c r="M29" s="104">
        <f t="shared" si="23"/>
        <v>248.49241388178211</v>
      </c>
      <c r="N29" s="104">
        <f t="shared" si="23"/>
        <v>249.5444242270961</v>
      </c>
      <c r="O29" s="149">
        <f t="shared" si="23"/>
        <v>259.81500173946711</v>
      </c>
      <c r="P29" s="104">
        <f t="shared" si="23"/>
        <v>226.09143780901999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50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1.3667285766143511E-2</v>
      </c>
      <c r="N30" s="230">
        <f t="shared" ref="N30" si="25">(N29/M29)-1</f>
        <v>4.233571274391057E-3</v>
      </c>
      <c r="O30" s="246">
        <f t="shared" ref="O30" si="26">(O29/N29)-1</f>
        <v>4.1157311144825792E-2</v>
      </c>
      <c r="P30" s="230">
        <f t="shared" ref="P30" si="27">(P29/O29)-1</f>
        <v>-0.12979837078177592</v>
      </c>
      <c r="Q30" s="230">
        <f t="shared" ref="Q30" si="28">(Q29/P29)-1</f>
        <v>4.5478543428142171E-2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50" s="97" customFormat="1" x14ac:dyDescent="0.35">
      <c r="B31" s="99" t="s">
        <v>178</v>
      </c>
      <c r="D31" s="103"/>
      <c r="E31" s="217"/>
      <c r="F31" s="217">
        <f t="shared" ref="F31" si="39">F28-F29</f>
        <v>-252.02299999999997</v>
      </c>
      <c r="G31" s="150">
        <f t="shared" ref="G31" si="40">G28-G29</f>
        <v>-159.19200000000001</v>
      </c>
      <c r="H31" s="217">
        <f t="shared" ref="H31" si="41">H28-H29</f>
        <v>-82.229229999999859</v>
      </c>
      <c r="I31" s="217">
        <f t="shared" ref="I31" si="42">I28-I29</f>
        <v>-59.637798527921746</v>
      </c>
      <c r="J31" s="217">
        <f t="shared" ref="J31" si="43">J28-J29</f>
        <v>-48.369376433718287</v>
      </c>
      <c r="K31" s="150">
        <f t="shared" ref="K31:N31" si="44">K28-K29</f>
        <v>-50.164743799578275</v>
      </c>
      <c r="L31" s="239">
        <f t="shared" si="44"/>
        <v>-52.00251350839514</v>
      </c>
      <c r="M31" s="217">
        <f t="shared" si="44"/>
        <v>-52.713246721072096</v>
      </c>
      <c r="N31" s="217">
        <f t="shared" si="44"/>
        <v>-52.936412008170294</v>
      </c>
      <c r="O31" s="150">
        <f t="shared" ref="O31:AA31" si="45">O28-O29</f>
        <v>-55.115132388081264</v>
      </c>
      <c r="P31" s="150">
        <f t="shared" si="45"/>
        <v>-47.961277998686427</v>
      </c>
      <c r="Q31" s="150">
        <f t="shared" si="45"/>
        <v>-50.142487063018876</v>
      </c>
      <c r="R31" s="150">
        <f t="shared" si="45"/>
        <v>-54.25075202714595</v>
      </c>
      <c r="S31" s="150">
        <f t="shared" si="45"/>
        <v>-55.885721729532548</v>
      </c>
      <c r="T31" s="150">
        <f t="shared" si="45"/>
        <v>-57.607357863138446</v>
      </c>
      <c r="U31" s="150">
        <f t="shared" si="45"/>
        <v>-59.407781661489309</v>
      </c>
      <c r="V31" s="150">
        <f t="shared" si="45"/>
        <v>-61.097902729197358</v>
      </c>
      <c r="W31" s="150">
        <f t="shared" si="45"/>
        <v>-61.288898732099966</v>
      </c>
      <c r="X31" s="150">
        <f t="shared" si="45"/>
        <v>-61.472015968528012</v>
      </c>
      <c r="Y31" s="150">
        <f t="shared" si="45"/>
        <v>-61.647254438481667</v>
      </c>
      <c r="Z31" s="150">
        <f t="shared" si="45"/>
        <v>-61.822492908435265</v>
      </c>
      <c r="AA31" s="150">
        <f t="shared" si="45"/>
        <v>-62.007091660579448</v>
      </c>
      <c r="AB31" s="244"/>
    </row>
    <row r="32" spans="1:50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0</v>
      </c>
      <c r="E36" s="104">
        <f t="shared" si="46"/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0</v>
      </c>
      <c r="E42" s="104">
        <f t="shared" si="48"/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1392.3791730252894</v>
      </c>
      <c r="L47" s="104">
        <f t="shared" ref="L47:AA47" si="50">K47*(1+L49)</f>
        <v>1399.249174957793</v>
      </c>
      <c r="M47" s="104">
        <f t="shared" si="50"/>
        <v>1427.321500478296</v>
      </c>
      <c r="N47" s="104">
        <f t="shared" si="50"/>
        <v>1455.3938259987985</v>
      </c>
      <c r="O47" s="149">
        <f t="shared" si="50"/>
        <v>1467.2969523594572</v>
      </c>
      <c r="P47" s="104">
        <f t="shared" si="50"/>
        <v>1426.660882442407</v>
      </c>
      <c r="Q47" s="104">
        <f t="shared" si="50"/>
        <v>1438.5640088030657</v>
      </c>
      <c r="R47" s="104">
        <f t="shared" si="50"/>
        <v>1450.4671351637251</v>
      </c>
      <c r="S47" s="149">
        <f t="shared" si="50"/>
        <v>1460.2790900105863</v>
      </c>
      <c r="T47" s="104">
        <f t="shared" si="50"/>
        <v>1467.2932258686751</v>
      </c>
      <c r="U47" s="104">
        <f t="shared" si="50"/>
        <v>1477.1051807155366</v>
      </c>
      <c r="V47" s="104">
        <f t="shared" si="50"/>
        <v>1486.917135562398</v>
      </c>
      <c r="W47" s="149">
        <f t="shared" si="50"/>
        <v>1523.5370323593195</v>
      </c>
      <c r="X47" s="104">
        <f t="shared" si="50"/>
        <v>1556.9496052972233</v>
      </c>
      <c r="Y47" s="104">
        <f t="shared" si="50"/>
        <v>1593.5695020941439</v>
      </c>
      <c r="Z47" s="104">
        <f t="shared" si="50"/>
        <v>1630.1893988910651</v>
      </c>
      <c r="AA47" s="149">
        <f t="shared" si="50"/>
        <v>1657.4822869371674</v>
      </c>
      <c r="AB47" s="95"/>
    </row>
    <row r="48" spans="1:28" x14ac:dyDescent="0.35">
      <c r="B48" t="s">
        <v>177</v>
      </c>
      <c r="D48" s="102">
        <f t="shared" ref="D48:AA48" si="51">D14</f>
        <v>0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1561.0795271182501</v>
      </c>
      <c r="J48" s="223">
        <f t="shared" si="51"/>
        <v>1552.4560542365</v>
      </c>
      <c r="K48" s="149">
        <f t="shared" si="51"/>
        <v>1499.467429866125</v>
      </c>
      <c r="L48" s="104">
        <f t="shared" si="51"/>
        <v>1506.8658054957491</v>
      </c>
      <c r="M48" s="104">
        <f t="shared" si="51"/>
        <v>1537.0971811253739</v>
      </c>
      <c r="N48" s="104">
        <f t="shared" si="51"/>
        <v>1567.3285567549981</v>
      </c>
      <c r="O48" s="149">
        <f t="shared" si="51"/>
        <v>1580.1471557667951</v>
      </c>
      <c r="P48" s="104">
        <f t="shared" si="51"/>
        <v>1536.385754778594</v>
      </c>
      <c r="Q48" s="104">
        <f t="shared" si="51"/>
        <v>1549.204353790391</v>
      </c>
      <c r="R48" s="104">
        <f t="shared" si="51"/>
        <v>1562.0229528021889</v>
      </c>
      <c r="S48" s="149">
        <f t="shared" si="51"/>
        <v>1572.589547736397</v>
      </c>
      <c r="T48" s="104">
        <f t="shared" si="51"/>
        <v>1580.1431426706049</v>
      </c>
      <c r="U48" s="104">
        <f t="shared" si="51"/>
        <v>1590.709737604813</v>
      </c>
      <c r="V48" s="104">
        <f t="shared" si="51"/>
        <v>1601.276332539021</v>
      </c>
      <c r="W48" s="149">
        <f t="shared" si="51"/>
        <v>1640.712675451804</v>
      </c>
      <c r="X48" s="104">
        <f t="shared" si="51"/>
        <v>1676.695018364587</v>
      </c>
      <c r="Y48" s="104">
        <f t="shared" si="51"/>
        <v>1716.131361277369</v>
      </c>
      <c r="Z48" s="104">
        <f t="shared" si="51"/>
        <v>1755.567704190152</v>
      </c>
      <c r="AA48" s="149">
        <f t="shared" si="51"/>
        <v>1784.9596955994989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-3.4132125174026196E-2</v>
      </c>
      <c r="L49" s="230">
        <f t="shared" ref="L49" si="53">(L48/K48)-1</f>
        <v>4.934002221231637E-3</v>
      </c>
      <c r="M49" s="230">
        <f t="shared" ref="M49" si="54">(M48/L48)-1</f>
        <v>2.0062420634516132E-2</v>
      </c>
      <c r="N49" s="230">
        <f t="shared" ref="N49" si="55">(N48/M48)-1</f>
        <v>1.9667836231077152E-2</v>
      </c>
      <c r="O49" s="246">
        <f t="shared" ref="O49" si="56">(O48/N48)-1</f>
        <v>8.1786291435514968E-3</v>
      </c>
      <c r="P49" s="230">
        <f t="shared" ref="P49" si="57">(P48/O48)-1</f>
        <v>-2.769450986162425E-2</v>
      </c>
      <c r="Q49" s="230">
        <f t="shared" ref="Q49" si="58">(Q48/P48)-1</f>
        <v>8.3433466965749936E-3</v>
      </c>
      <c r="R49" s="230">
        <f t="shared" ref="R49" si="59">(R48/Q48)-1</f>
        <v>8.2743112491485693E-3</v>
      </c>
      <c r="S49" s="246">
        <f t="shared" ref="S49" si="60">(S48/R48)-1</f>
        <v>6.7646860855994362E-3</v>
      </c>
      <c r="T49" s="230">
        <f t="shared" ref="T49" si="61">(T48/S48)-1</f>
        <v>4.8032844584784407E-3</v>
      </c>
      <c r="U49" s="230">
        <f t="shared" ref="U49" si="62">(U48/T48)-1</f>
        <v>6.6871124829548378E-3</v>
      </c>
      <c r="V49" s="230">
        <f t="shared" ref="V49" si="63">(V48/U48)-1</f>
        <v>6.6426920540001433E-3</v>
      </c>
      <c r="W49" s="246">
        <f t="shared" ref="W49" si="64">(W48/V48)-1</f>
        <v>2.4628068317385177E-2</v>
      </c>
      <c r="X49" s="230">
        <f t="shared" ref="X49" si="65">(X48/W48)-1</f>
        <v>2.1930922733241154E-2</v>
      </c>
      <c r="Y49" s="230">
        <f t="shared" ref="Y49" si="66">(Y48/X48)-1</f>
        <v>2.3520283940037912E-2</v>
      </c>
      <c r="Z49" s="230">
        <f t="shared" ref="Z49" si="67">(Z48/Y48)-1</f>
        <v>2.2979792691061318E-2</v>
      </c>
      <c r="AA49" s="246">
        <f t="shared" ref="AA49" si="68">(AA48/Z48)-1</f>
        <v>1.6742157730057716E-2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-142.59036813928606</v>
      </c>
      <c r="J50" s="239">
        <f t="shared" ref="J50" si="73">J47-J48</f>
        <v>-110.87257339429607</v>
      </c>
      <c r="K50" s="150">
        <f t="shared" ref="K50:AA50" si="74">K47-K48</f>
        <v>-107.08825684083558</v>
      </c>
      <c r="L50" s="217">
        <f t="shared" si="74"/>
        <v>-107.6166305379561</v>
      </c>
      <c r="M50" s="217">
        <f t="shared" si="74"/>
        <v>-109.77568064707793</v>
      </c>
      <c r="N50" s="217">
        <f t="shared" si="74"/>
        <v>-111.93473075619954</v>
      </c>
      <c r="O50" s="150">
        <f t="shared" si="74"/>
        <v>-112.85020340733786</v>
      </c>
      <c r="P50" s="217">
        <f t="shared" si="74"/>
        <v>-109.72487233618699</v>
      </c>
      <c r="Q50" s="217">
        <f t="shared" si="74"/>
        <v>-110.64034498732531</v>
      </c>
      <c r="R50" s="217">
        <f t="shared" si="74"/>
        <v>-111.55581763846385</v>
      </c>
      <c r="S50" s="150">
        <f t="shared" si="74"/>
        <v>-112.31045772581069</v>
      </c>
      <c r="T50" s="217">
        <f t="shared" si="74"/>
        <v>-112.84991680192979</v>
      </c>
      <c r="U50" s="217">
        <f t="shared" si="74"/>
        <v>-113.60455688927641</v>
      </c>
      <c r="V50" s="217">
        <f t="shared" si="74"/>
        <v>-114.35919697662302</v>
      </c>
      <c r="W50" s="150">
        <f t="shared" si="74"/>
        <v>-117.17564309248451</v>
      </c>
      <c r="X50" s="217">
        <f t="shared" si="74"/>
        <v>-119.74541306736364</v>
      </c>
      <c r="Y50" s="217">
        <f t="shared" si="74"/>
        <v>-122.56185918322512</v>
      </c>
      <c r="Z50" s="217">
        <f t="shared" si="74"/>
        <v>-125.37830529908683</v>
      </c>
      <c r="AA50" s="150">
        <f t="shared" si="74"/>
        <v>-127.47740866233153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1747.3341365505732</v>
      </c>
      <c r="M54" s="104">
        <f t="shared" ref="M54:AA54" si="75">L54*(1+M56)</f>
        <v>1741.3772359673812</v>
      </c>
      <c r="N54" s="104">
        <f t="shared" si="75"/>
        <v>1724.4042060908307</v>
      </c>
      <c r="O54" s="104">
        <f t="shared" si="75"/>
        <v>1744.554891495688</v>
      </c>
      <c r="P54" s="104">
        <f t="shared" si="75"/>
        <v>1610.2531197056305</v>
      </c>
      <c r="Q54" s="104">
        <f t="shared" si="75"/>
        <v>1613.95151560314</v>
      </c>
      <c r="R54" s="104">
        <f t="shared" si="75"/>
        <v>1609.8230281699848</v>
      </c>
      <c r="S54" s="104">
        <f t="shared" si="75"/>
        <v>1617.8886235451794</v>
      </c>
      <c r="T54" s="104">
        <f t="shared" si="75"/>
        <v>1618.0286632835041</v>
      </c>
      <c r="U54" s="104">
        <f t="shared" si="75"/>
        <v>1626.6736405826512</v>
      </c>
      <c r="V54" s="104">
        <f t="shared" si="75"/>
        <v>1635.87599232105</v>
      </c>
      <c r="W54" s="104">
        <f t="shared" si="75"/>
        <v>1673.7568552044054</v>
      </c>
      <c r="X54" s="104">
        <f t="shared" si="75"/>
        <v>1704.0502454968723</v>
      </c>
      <c r="Y54" s="104">
        <f t="shared" si="75"/>
        <v>1728.6880710433718</v>
      </c>
      <c r="Z54" s="104">
        <f t="shared" si="75"/>
        <v>1746.6656242050317</v>
      </c>
      <c r="AA54" s="104">
        <f t="shared" si="75"/>
        <v>1755.054529909263</v>
      </c>
      <c r="AB54" s="95"/>
    </row>
    <row r="55" spans="1:32" x14ac:dyDescent="0.35">
      <c r="B55" t="s">
        <v>177</v>
      </c>
      <c r="D55" s="102">
        <f t="shared" ref="D55:AA55" si="76">D15</f>
        <v>0</v>
      </c>
      <c r="E55" s="104">
        <f t="shared" si="76"/>
        <v>3694.6000000000008</v>
      </c>
      <c r="F55" s="104">
        <f t="shared" si="76"/>
        <v>2433.1999999999998</v>
      </c>
      <c r="G55" s="149">
        <f t="shared" si="76"/>
        <v>1959.6999999999989</v>
      </c>
      <c r="H55" s="104">
        <f t="shared" si="76"/>
        <v>4215.9000000000005</v>
      </c>
      <c r="I55" s="104">
        <f t="shared" si="76"/>
        <v>3373.426597104331</v>
      </c>
      <c r="J55" s="104">
        <f t="shared" si="76"/>
        <v>2112.8103287165659</v>
      </c>
      <c r="K55" s="263">
        <f t="shared" si="76"/>
        <v>1607.2419452477011</v>
      </c>
      <c r="L55" s="104">
        <f t="shared" si="76"/>
        <v>1668.6360242949511</v>
      </c>
      <c r="M55" s="104">
        <f t="shared" si="76"/>
        <v>1662.947416318757</v>
      </c>
      <c r="N55" s="104">
        <f t="shared" si="76"/>
        <v>1646.738834055632</v>
      </c>
      <c r="O55" s="149">
        <f t="shared" si="76"/>
        <v>1665.98195354688</v>
      </c>
      <c r="P55" s="104">
        <f t="shared" si="76"/>
        <v>1537.7289938823201</v>
      </c>
      <c r="Q55" s="104">
        <f t="shared" si="76"/>
        <v>1541.2608178749949</v>
      </c>
      <c r="R55" s="104">
        <f t="shared" si="76"/>
        <v>1537.318273222138</v>
      </c>
      <c r="S55" s="149">
        <f t="shared" si="76"/>
        <v>1545.0206025699781</v>
      </c>
      <c r="T55" s="104">
        <f t="shared" si="76"/>
        <v>1545.1543350641321</v>
      </c>
      <c r="U55" s="104">
        <f t="shared" si="76"/>
        <v>1553.4099515766361</v>
      </c>
      <c r="V55" s="104">
        <f t="shared" si="76"/>
        <v>1562.1978389633259</v>
      </c>
      <c r="W55" s="149">
        <f t="shared" si="76"/>
        <v>1598.3725871791</v>
      </c>
      <c r="X55" s="104">
        <f t="shared" si="76"/>
        <v>1627.3015946783901</v>
      </c>
      <c r="Y55" s="104">
        <f t="shared" si="76"/>
        <v>1650.8297581859961</v>
      </c>
      <c r="Z55" s="104">
        <f t="shared" si="76"/>
        <v>1667.9976210501891</v>
      </c>
      <c r="AA55" s="149">
        <f t="shared" si="76"/>
        <v>1676.0086991660939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3.8198405180240647E-2</v>
      </c>
      <c r="M56" s="230">
        <f t="shared" ref="M56" si="78">(M55/L55)-1</f>
        <v>-3.40913650033281E-3</v>
      </c>
      <c r="N56" s="230">
        <f t="shared" ref="N56" si="79">(N55/M55)-1</f>
        <v>-9.7469000547267814E-3</v>
      </c>
      <c r="O56" s="246">
        <f t="shared" ref="O56" si="80">(O55/N55)-1</f>
        <v>1.1685592817323398E-2</v>
      </c>
      <c r="P56" s="230">
        <f t="shared" ref="P56" si="81">(P55/O55)-1</f>
        <v>-7.6983402726247485E-2</v>
      </c>
      <c r="Q56" s="230">
        <f t="shared" ref="Q56" si="82">(Q55/P55)-1</f>
        <v>2.2967792157952971E-3</v>
      </c>
      <c r="R56" s="230">
        <f t="shared" ref="R56" si="83">(R55/Q55)-1</f>
        <v>-2.5579996630892277E-3</v>
      </c>
      <c r="S56" s="246">
        <f t="shared" ref="S56" si="84">(S55/R55)-1</f>
        <v>5.0102372956879471E-3</v>
      </c>
      <c r="T56" s="230">
        <f t="shared" ref="T56" si="85">(T55/S55)-1</f>
        <v>8.6557094404859924E-5</v>
      </c>
      <c r="U56" s="230">
        <f t="shared" ref="U56" si="86">(U55/T55)-1</f>
        <v>5.3429073880579825E-3</v>
      </c>
      <c r="V56" s="230">
        <f t="shared" ref="V56" si="87">(V55/U55)-1</f>
        <v>5.6571591921183995E-3</v>
      </c>
      <c r="W56" s="246">
        <f t="shared" ref="W56" si="88">(W55/V55)-1</f>
        <v>2.3156316897595897E-2</v>
      </c>
      <c r="X56" s="230">
        <f t="shared" ref="X56" si="89">(X55/W55)-1</f>
        <v>1.8099038816941748E-2</v>
      </c>
      <c r="Y56" s="230">
        <f t="shared" ref="Y56" si="90">(Y55/X55)-1</f>
        <v>1.4458391477368382E-2</v>
      </c>
      <c r="Z56" s="230">
        <f t="shared" ref="Z56" si="91">(Z55/Y55)-1</f>
        <v>1.0399535614779465E-2</v>
      </c>
      <c r="AA56" s="246">
        <f t="shared" ref="AA56" si="92">(AA55/Z55)-1</f>
        <v>4.80281147575079E-3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32.801000000000386</v>
      </c>
      <c r="G57" s="150">
        <f t="shared" ref="G57" si="94">G54-G55</f>
        <v>68.093000000000984</v>
      </c>
      <c r="H57" s="217">
        <f t="shared" ref="H57" si="95">H54-H55</f>
        <v>-1097.7761975000003</v>
      </c>
      <c r="I57" s="217">
        <f t="shared" ref="I57" si="96">I54-I55</f>
        <v>-1498.5777231230811</v>
      </c>
      <c r="J57" s="217">
        <f t="shared" ref="J57" si="97">J54-J55</f>
        <v>-426.34282129017515</v>
      </c>
      <c r="K57" s="264">
        <f t="shared" ref="K57" si="98">K54-K55</f>
        <v>75.802574790085146</v>
      </c>
      <c r="L57" s="217">
        <f t="shared" ref="L57:AA57" si="99">L54-L55</f>
        <v>78.698112255622164</v>
      </c>
      <c r="M57" s="217">
        <f t="shared" si="99"/>
        <v>78.429819648624289</v>
      </c>
      <c r="N57" s="217">
        <f t="shared" si="99"/>
        <v>77.665372035198743</v>
      </c>
      <c r="O57" s="150">
        <f t="shared" si="99"/>
        <v>78.572937948807976</v>
      </c>
      <c r="P57" s="217">
        <f t="shared" si="99"/>
        <v>72.524125823310442</v>
      </c>
      <c r="Q57" s="217">
        <f t="shared" si="99"/>
        <v>72.690697728145096</v>
      </c>
      <c r="R57" s="217">
        <f t="shared" si="99"/>
        <v>72.504754947846777</v>
      </c>
      <c r="S57" s="150">
        <f t="shared" si="99"/>
        <v>72.868020975201262</v>
      </c>
      <c r="T57" s="217">
        <f t="shared" si="99"/>
        <v>72.874328219372046</v>
      </c>
      <c r="U57" s="217">
        <f t="shared" si="99"/>
        <v>73.263689006015056</v>
      </c>
      <c r="V57" s="217">
        <f t="shared" si="99"/>
        <v>73.678153357724113</v>
      </c>
      <c r="W57" s="150">
        <f t="shared" si="99"/>
        <v>75.384268025305346</v>
      </c>
      <c r="X57" s="217">
        <f t="shared" si="99"/>
        <v>76.748650818482247</v>
      </c>
      <c r="Y57" s="217">
        <f t="shared" si="99"/>
        <v>77.858312857375722</v>
      </c>
      <c r="Z57" s="217">
        <f t="shared" si="99"/>
        <v>78.668003154842609</v>
      </c>
      <c r="AA57" s="150">
        <f t="shared" si="99"/>
        <v>79.045830743169063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77.624251876046245</v>
      </c>
      <c r="N61" s="231">
        <f>M61*(1+N63)</f>
        <v>77.913655182602696</v>
      </c>
      <c r="O61" s="247">
        <f>N61*(1+O63)</f>
        <v>78.201219061363247</v>
      </c>
      <c r="P61" s="231">
        <f>O61*(1+P63)</f>
        <v>63.994411041229114</v>
      </c>
      <c r="Q61" s="231">
        <f t="shared" ref="Q61:AA61" si="100">P61*(1+Q63)</f>
        <v>64.282281491288984</v>
      </c>
      <c r="R61" s="231">
        <f t="shared" si="100"/>
        <v>64.572911083042712</v>
      </c>
      <c r="S61" s="247">
        <f t="shared" si="100"/>
        <v>64.866299816490312</v>
      </c>
      <c r="T61" s="231">
        <f t="shared" si="100"/>
        <v>63.473051600810855</v>
      </c>
      <c r="U61" s="231">
        <f t="shared" si="100"/>
        <v>63.767666619455717</v>
      </c>
      <c r="V61" s="231">
        <f t="shared" si="100"/>
        <v>64.063201351998543</v>
      </c>
      <c r="W61" s="247">
        <f t="shared" si="100"/>
        <v>64.359349227140001</v>
      </c>
      <c r="X61" s="231">
        <f t="shared" si="100"/>
        <v>64.318416702084377</v>
      </c>
      <c r="Y61" s="231">
        <f t="shared" si="100"/>
        <v>64.610579150334729</v>
      </c>
      <c r="Z61" s="231">
        <f t="shared" si="100"/>
        <v>64.900595599489804</v>
      </c>
      <c r="AA61" s="247">
        <f t="shared" si="100"/>
        <v>65.188466049549675</v>
      </c>
      <c r="AB61" s="95"/>
    </row>
    <row r="62" spans="1:32" x14ac:dyDescent="0.35">
      <c r="B62" t="s">
        <v>177</v>
      </c>
      <c r="D62" s="102">
        <f t="shared" ref="D62:AA62" si="101">D16</f>
        <v>0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567.87138158623384</v>
      </c>
      <c r="J62" s="104">
        <f t="shared" si="101"/>
        <v>569.80008156777501</v>
      </c>
      <c r="K62" s="149">
        <f t="shared" si="101"/>
        <v>489.92497438316559</v>
      </c>
      <c r="L62" s="223">
        <f t="shared" si="101"/>
        <v>520.32055778657434</v>
      </c>
      <c r="M62" s="104">
        <f t="shared" si="101"/>
        <v>522.2987645056096</v>
      </c>
      <c r="N62" s="104">
        <f t="shared" si="101"/>
        <v>524.24602951371094</v>
      </c>
      <c r="O62" s="149">
        <f t="shared" si="101"/>
        <v>526.18091783743887</v>
      </c>
      <c r="P62" s="104">
        <f t="shared" si="101"/>
        <v>430.58968059970891</v>
      </c>
      <c r="Q62" s="104">
        <f t="shared" si="101"/>
        <v>432.52663170416571</v>
      </c>
      <c r="R62" s="104">
        <f t="shared" si="101"/>
        <v>434.48214783518279</v>
      </c>
      <c r="S62" s="149">
        <f t="shared" si="101"/>
        <v>436.4562289927602</v>
      </c>
      <c r="T62" s="104">
        <f t="shared" si="101"/>
        <v>427.08168683471098</v>
      </c>
      <c r="U62" s="104">
        <f t="shared" si="101"/>
        <v>429.06401911520402</v>
      </c>
      <c r="V62" s="104">
        <f t="shared" si="101"/>
        <v>431.05253973788388</v>
      </c>
      <c r="W62" s="149">
        <f t="shared" si="101"/>
        <v>433.04518592202157</v>
      </c>
      <c r="X62" s="104">
        <f t="shared" si="101"/>
        <v>432.76976932543027</v>
      </c>
      <c r="Y62" s="104">
        <f t="shared" si="101"/>
        <v>434.73559936009212</v>
      </c>
      <c r="Z62" s="104">
        <f t="shared" si="101"/>
        <v>436.6869899296513</v>
      </c>
      <c r="AA62" s="149">
        <f t="shared" si="101"/>
        <v>438.6239410341081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3.8018999815239152E-3</v>
      </c>
      <c r="N63" s="230">
        <f t="shared" si="102"/>
        <v>3.7282588825278129E-3</v>
      </c>
      <c r="O63" s="246">
        <f t="shared" si="102"/>
        <v>3.690802056284026E-3</v>
      </c>
      <c r="P63" s="230">
        <f t="shared" si="102"/>
        <v>-0.18166990477458256</v>
      </c>
      <c r="Q63" s="230">
        <f t="shared" si="102"/>
        <v>4.4983686133841516E-3</v>
      </c>
      <c r="R63" s="230">
        <f t="shared" si="102"/>
        <v>4.5211461854088864E-3</v>
      </c>
      <c r="S63" s="246">
        <f t="shared" si="102"/>
        <v>4.543526511764151E-3</v>
      </c>
      <c r="T63" s="230">
        <f t="shared" si="102"/>
        <v>-2.1478768168078366E-2</v>
      </c>
      <c r="U63" s="230">
        <f t="shared" si="102"/>
        <v>4.6415764047036401E-3</v>
      </c>
      <c r="V63" s="230">
        <f t="shared" si="102"/>
        <v>4.6345545981238967E-3</v>
      </c>
      <c r="W63" s="246">
        <f t="shared" si="102"/>
        <v>4.6227454902583176E-3</v>
      </c>
      <c r="X63" s="230">
        <f t="shared" si="102"/>
        <v>-6.3599967288607839E-4</v>
      </c>
      <c r="Y63" s="230">
        <f t="shared" si="102"/>
        <v>4.5424384372458881E-3</v>
      </c>
      <c r="Z63" s="230">
        <f t="shared" si="102"/>
        <v>4.48868363306687E-3</v>
      </c>
      <c r="AA63" s="246">
        <f t="shared" si="102"/>
        <v>4.4355594490435024E-3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391.78358333333341</v>
      </c>
      <c r="I64" s="217">
        <f t="shared" si="103"/>
        <v>226.21220174709958</v>
      </c>
      <c r="J64" s="217">
        <f t="shared" si="103"/>
        <v>-425.7164982344417</v>
      </c>
      <c r="K64" s="150">
        <f t="shared" si="103"/>
        <v>-367.1747243831656</v>
      </c>
      <c r="L64" s="217">
        <f t="shared" si="103"/>
        <v>-442.99030778657436</v>
      </c>
      <c r="M64" s="217">
        <f t="shared" si="103"/>
        <v>-444.67451262956337</v>
      </c>
      <c r="N64" s="217">
        <f t="shared" si="103"/>
        <v>-446.33237433110821</v>
      </c>
      <c r="O64" s="150">
        <f t="shared" si="103"/>
        <v>-447.97969877607562</v>
      </c>
      <c r="P64" s="217">
        <f t="shared" si="103"/>
        <v>-366.5952695584798</v>
      </c>
      <c r="Q64" s="217">
        <f t="shared" si="103"/>
        <v>-368.24435021287672</v>
      </c>
      <c r="R64" s="217">
        <f t="shared" si="103"/>
        <v>-369.90923675214009</v>
      </c>
      <c r="S64" s="150">
        <f t="shared" si="103"/>
        <v>-371.58992917626989</v>
      </c>
      <c r="T64" s="217">
        <f t="shared" si="103"/>
        <v>-363.60863523390015</v>
      </c>
      <c r="U64" s="217">
        <f t="shared" si="103"/>
        <v>-365.29635249574829</v>
      </c>
      <c r="V64" s="217">
        <f t="shared" si="103"/>
        <v>-366.98933838588533</v>
      </c>
      <c r="W64" s="150">
        <f t="shared" si="103"/>
        <v>-368.68583669488157</v>
      </c>
      <c r="X64" s="217">
        <f t="shared" si="103"/>
        <v>-368.45135262334588</v>
      </c>
      <c r="Y64" s="217">
        <f t="shared" si="103"/>
        <v>-370.12502020975739</v>
      </c>
      <c r="Z64" s="217">
        <f t="shared" si="103"/>
        <v>-371.7863943301615</v>
      </c>
      <c r="AA64" s="150">
        <f t="shared" si="103"/>
        <v>-373.43547498455843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321.35000000000002</v>
      </c>
      <c r="F68" s="218">
        <f>main!M83/1000</f>
        <v>291.39999999999998</v>
      </c>
      <c r="G68" s="151">
        <f>main!N83/1000</f>
        <v>284.15100000000001</v>
      </c>
      <c r="H68" s="218">
        <f>main!O83/1000</f>
        <v>357.63880399999999</v>
      </c>
      <c r="I68" s="218">
        <f>main!P83/1000</f>
        <v>319.529759216</v>
      </c>
      <c r="J68" s="218">
        <f>main!Q83/1000</f>
        <v>320.32387825286401</v>
      </c>
      <c r="K68" s="151">
        <f>main!R83/1000</f>
        <v>315.12117376587548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177</v>
      </c>
      <c r="D69" s="102">
        <f t="shared" ref="D69:O69" si="105">D17</f>
        <v>0</v>
      </c>
      <c r="E69" s="104">
        <f t="shared" si="105"/>
        <v>321.35000000000002</v>
      </c>
      <c r="F69" s="104">
        <f t="shared" si="105"/>
        <v>291.39999999999998</v>
      </c>
      <c r="G69" s="149">
        <f t="shared" si="105"/>
        <v>284.15100000000001</v>
      </c>
      <c r="H69" s="104">
        <f t="shared" si="105"/>
        <v>357.63880399999999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ref="P69:AA69" si="106">P17</f>
        <v>265.27969850165113</v>
      </c>
      <c r="Q69" s="231">
        <f t="shared" si="106"/>
        <v>279.09879389494898</v>
      </c>
      <c r="R69" s="231">
        <f t="shared" si="106"/>
        <v>293.05961551598227</v>
      </c>
      <c r="S69" s="245">
        <f t="shared" si="106"/>
        <v>298.02592203707633</v>
      </c>
      <c r="T69" s="231">
        <f t="shared" si="106"/>
        <v>303.15281641427401</v>
      </c>
      <c r="U69" s="231">
        <f t="shared" si="106"/>
        <v>308.34003676535349</v>
      </c>
      <c r="V69" s="231">
        <f t="shared" si="106"/>
        <v>313.62925193845189</v>
      </c>
      <c r="W69" s="247">
        <f t="shared" si="106"/>
        <v>314.05502117082477</v>
      </c>
      <c r="X69" s="231">
        <f t="shared" si="106"/>
        <v>314.5186220365847</v>
      </c>
      <c r="Y69" s="231">
        <f t="shared" si="106"/>
        <v>315.03063898617683</v>
      </c>
      <c r="Z69" s="231">
        <f t="shared" si="106"/>
        <v>315.58362470772079</v>
      </c>
      <c r="AA69" s="247">
        <f t="shared" si="106"/>
        <v>316.2395853229205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5.2092547870608463E-2</v>
      </c>
      <c r="R70" s="230">
        <f t="shared" ref="R70" si="108">(R69/Q69)-1</f>
        <v>5.002107471051298E-2</v>
      </c>
      <c r="S70" s="246">
        <f t="shared" ref="S70" si="109">(S69/R69)-1</f>
        <v>1.6946403592149606E-2</v>
      </c>
      <c r="T70" s="230">
        <f t="shared" ref="T70" si="110">(T69/S69)-1</f>
        <v>1.7202847128713339E-2</v>
      </c>
      <c r="U70" s="230">
        <f t="shared" ref="U70" si="111">(U69/T69)-1</f>
        <v>1.7110909317731293E-2</v>
      </c>
      <c r="V70" s="230">
        <f t="shared" ref="V70" si="112">(V69/U69)-1</f>
        <v>1.7153838433000779E-2</v>
      </c>
      <c r="W70" s="246">
        <f t="shared" ref="W70" si="113">(W69/V69)-1</f>
        <v>1.3575558712757285E-3</v>
      </c>
      <c r="X70" s="230">
        <f t="shared" ref="X70" si="114">(X69/W69)-1</f>
        <v>1.4761772126157258E-3</v>
      </c>
      <c r="Y70" s="230">
        <f t="shared" ref="Y70" si="115">(Y69/X69)-1</f>
        <v>1.6279384230946103E-3</v>
      </c>
      <c r="Z70" s="230">
        <f t="shared" ref="Z70" si="116">(Z69/Y69)-1</f>
        <v>1.7553394911795639E-3</v>
      </c>
      <c r="AA70" s="246">
        <f t="shared" ref="AA70" si="117">(AA69/Z69)-1</f>
        <v>2.0785635370252908E-3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0</v>
      </c>
      <c r="I71" s="217">
        <f t="shared" si="118"/>
        <v>87.454570502826414</v>
      </c>
      <c r="J71" s="217">
        <f t="shared" si="118"/>
        <v>104.60367441070301</v>
      </c>
      <c r="K71" s="150">
        <f t="shared" si="118"/>
        <v>94.229777558424473</v>
      </c>
      <c r="L71" s="217">
        <f t="shared" ref="L71:N71" si="119">L68-L69</f>
        <v>83.152512199130257</v>
      </c>
      <c r="M71" s="217">
        <f t="shared" si="119"/>
        <v>78.397392744450201</v>
      </c>
      <c r="N71" s="217">
        <f t="shared" si="119"/>
        <v>73.602356577807058</v>
      </c>
      <c r="O71" s="150">
        <f t="shared" ref="O71:AA71" si="120">O68-O69</f>
        <v>60.738306010595892</v>
      </c>
      <c r="P71" s="250">
        <f t="shared" si="120"/>
        <v>47.876046461255555</v>
      </c>
      <c r="Q71" s="250">
        <f t="shared" si="120"/>
        <v>51.406664131078344</v>
      </c>
      <c r="R71" s="250">
        <f t="shared" si="120"/>
        <v>37.445842510045054</v>
      </c>
      <c r="S71" s="239">
        <f t="shared" si="120"/>
        <v>32.479535988951</v>
      </c>
      <c r="T71" s="250">
        <f t="shared" si="120"/>
        <v>33.038276481380422</v>
      </c>
      <c r="U71" s="250">
        <f t="shared" si="120"/>
        <v>33.603591434267457</v>
      </c>
      <c r="V71" s="250">
        <f t="shared" si="120"/>
        <v>34.180022012499421</v>
      </c>
      <c r="W71" s="251">
        <f t="shared" si="120"/>
        <v>34.226423302062813</v>
      </c>
      <c r="X71" s="250">
        <f t="shared" si="120"/>
        <v>34.27694756821063</v>
      </c>
      <c r="Y71" s="250">
        <f t="shared" si="120"/>
        <v>34.3327483281833</v>
      </c>
      <c r="Z71" s="250">
        <f t="shared" si="120"/>
        <v>34.393013957164499</v>
      </c>
      <c r="AA71" s="251">
        <f t="shared" si="120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H1" activePane="topRight" state="frozen"/>
      <selection pane="topRight" activeCell="J5" sqref="J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-252.02299999999997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32.801000000000386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-159.19200000000001</v>
      </c>
      <c r="D4">
        <v>-35.750999999999976</v>
      </c>
      <c r="E4">
        <v>-4.3825959008611193</v>
      </c>
      <c r="F4">
        <v>-5.9999999998581188E-3</v>
      </c>
      <c r="G4">
        <v>68.093000000000984</v>
      </c>
      <c r="H4">
        <v>0.73599999999999</v>
      </c>
      <c r="I4">
        <v>0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-82.229229999999859</v>
      </c>
      <c r="D5">
        <v>-54.593681691845177</v>
      </c>
      <c r="E5">
        <v>-2.8001771349484841</v>
      </c>
      <c r="F5">
        <v>-12.65283740934774</v>
      </c>
      <c r="G5">
        <v>-1097.7761975000003</v>
      </c>
      <c r="H5">
        <v>391.78358333333341</v>
      </c>
      <c r="I5">
        <v>0</v>
      </c>
      <c r="J5" s="151">
        <f>'add-ons calculations'!H68</f>
        <v>357.63880399999999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-59.637798527921746</v>
      </c>
      <c r="D6">
        <v>-55.153337573248791</v>
      </c>
      <c r="E6">
        <v>-2.8288825740026482</v>
      </c>
      <c r="F6">
        <v>-142.59036813928606</v>
      </c>
      <c r="G6">
        <v>-1498.5777231230811</v>
      </c>
      <c r="H6">
        <v>226.21220174709958</v>
      </c>
      <c r="I6">
        <v>87.454570502826414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v>26.5</v>
      </c>
      <c r="P6">
        <v>0</v>
      </c>
    </row>
    <row r="7" spans="1:16" x14ac:dyDescent="0.35">
      <c r="A7" s="188">
        <v>44469</v>
      </c>
      <c r="B7">
        <v>7.6523185542003773</v>
      </c>
      <c r="C7">
        <v>-48.369376433718287</v>
      </c>
      <c r="D7">
        <v>-55.951846589752222</v>
      </c>
      <c r="E7">
        <v>-2.8698390843673991</v>
      </c>
      <c r="F7">
        <v>-110.87257339429607</v>
      </c>
      <c r="G7">
        <v>-426.34282129017515</v>
      </c>
      <c r="H7">
        <v>-425.7164982344417</v>
      </c>
      <c r="I7">
        <v>104.60367441070301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v>26.5</v>
      </c>
      <c r="P7">
        <v>0</v>
      </c>
    </row>
    <row r="8" spans="1:16" x14ac:dyDescent="0.35">
      <c r="A8" s="188">
        <v>44561</v>
      </c>
      <c r="B8">
        <v>7.0672258031208912</v>
      </c>
      <c r="C8">
        <v>-50.164743799578275</v>
      </c>
      <c r="D8">
        <v>-56.695639249994201</v>
      </c>
      <c r="E8">
        <v>-2.907989125467509</v>
      </c>
      <c r="F8">
        <v>-107.08825684083558</v>
      </c>
      <c r="G8">
        <v>75.802574790085146</v>
      </c>
      <c r="H8">
        <v>-367.1747243831656</v>
      </c>
      <c r="I8">
        <v>94.229777558424473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v>26.5</v>
      </c>
      <c r="P8">
        <v>0</v>
      </c>
    </row>
    <row r="9" spans="1:16" x14ac:dyDescent="0.35">
      <c r="A9" s="188">
        <v>44651</v>
      </c>
      <c r="B9">
        <v>48.039537083112549</v>
      </c>
      <c r="C9">
        <v>-52.00251350839514</v>
      </c>
      <c r="D9">
        <v>0</v>
      </c>
      <c r="E9">
        <v>0</v>
      </c>
      <c r="F9">
        <v>-107.6166305379561</v>
      </c>
      <c r="G9">
        <v>78.698112255622164</v>
      </c>
      <c r="H9">
        <v>-442.99030778657436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26.5</v>
      </c>
      <c r="P9">
        <v>0</v>
      </c>
    </row>
    <row r="10" spans="1:16" x14ac:dyDescent="0.35">
      <c r="A10" s="188">
        <v>44742</v>
      </c>
      <c r="B10">
        <v>47.454444332033063</v>
      </c>
      <c r="C10">
        <v>-52.713246721072096</v>
      </c>
      <c r="D10">
        <v>0</v>
      </c>
      <c r="E10">
        <v>0</v>
      </c>
      <c r="F10">
        <v>-109.77568064707793</v>
      </c>
      <c r="G10">
        <v>78.429819648624289</v>
      </c>
      <c r="H10">
        <v>-444.67451262956337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26.5</v>
      </c>
      <c r="P10">
        <v>0</v>
      </c>
    </row>
    <row r="11" spans="1:16" x14ac:dyDescent="0.35">
      <c r="A11" s="188">
        <v>44834</v>
      </c>
      <c r="B11">
        <v>47.613845224176771</v>
      </c>
      <c r="C11">
        <v>-52.936412008170294</v>
      </c>
      <c r="D11">
        <v>0</v>
      </c>
      <c r="E11">
        <v>0</v>
      </c>
      <c r="F11">
        <v>-111.93473075619954</v>
      </c>
      <c r="G11">
        <v>77.665372035198743</v>
      </c>
      <c r="H11">
        <v>-446.33237433110821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26.5</v>
      </c>
      <c r="P11">
        <v>0</v>
      </c>
    </row>
    <row r="12" spans="1:16" x14ac:dyDescent="0.35">
      <c r="A12" s="188">
        <v>44926</v>
      </c>
      <c r="B12">
        <v>47.098090151658965</v>
      </c>
      <c r="C12">
        <v>-55.115132388081264</v>
      </c>
      <c r="D12">
        <v>0</v>
      </c>
      <c r="E12">
        <v>0</v>
      </c>
      <c r="F12">
        <v>-112.85020340733786</v>
      </c>
      <c r="G12">
        <v>78.572937948807976</v>
      </c>
      <c r="H12">
        <v>-447.97969877607562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26.5</v>
      </c>
      <c r="P12">
        <v>0</v>
      </c>
    </row>
    <row r="13" spans="1:16" x14ac:dyDescent="0.35">
      <c r="A13" s="188">
        <v>45016</v>
      </c>
      <c r="B13">
        <v>46.582335079141131</v>
      </c>
      <c r="C13">
        <v>-47.961277998686427</v>
      </c>
      <c r="D13">
        <v>0</v>
      </c>
      <c r="E13">
        <v>0</v>
      </c>
      <c r="F13">
        <v>-109.72487233618699</v>
      </c>
      <c r="G13">
        <v>72.524125823310442</v>
      </c>
      <c r="H13">
        <v>-366.5952695584798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59</v>
      </c>
      <c r="O13">
        <v>26.5</v>
      </c>
      <c r="P13">
        <v>0</v>
      </c>
    </row>
    <row r="14" spans="1:16" x14ac:dyDescent="0.35">
      <c r="A14" s="188">
        <v>45107</v>
      </c>
      <c r="B14">
        <v>46.066580006623298</v>
      </c>
      <c r="C14">
        <v>-50.142487063018876</v>
      </c>
      <c r="D14">
        <v>0</v>
      </c>
      <c r="E14">
        <v>0</v>
      </c>
      <c r="F14">
        <v>-110.64034498732531</v>
      </c>
      <c r="G14">
        <v>72.690697728145096</v>
      </c>
      <c r="H14">
        <v>-368.24435021287672</v>
      </c>
      <c r="I14">
        <v>51.406664131078344</v>
      </c>
      <c r="K14" s="102">
        <f t="shared" si="1"/>
        <v>0</v>
      </c>
      <c r="N14">
        <v>59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-54.25075202714595</v>
      </c>
      <c r="D15">
        <v>0</v>
      </c>
      <c r="E15">
        <v>0</v>
      </c>
      <c r="F15">
        <v>-111.55581763846385</v>
      </c>
      <c r="G15">
        <v>72.504754947846777</v>
      </c>
      <c r="H15">
        <v>-369.90923675214009</v>
      </c>
      <c r="I15">
        <v>37.445842510045054</v>
      </c>
      <c r="K15" s="102">
        <f t="shared" si="1"/>
        <v>0</v>
      </c>
      <c r="N15">
        <v>59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-55.885721729532548</v>
      </c>
      <c r="D16">
        <v>0</v>
      </c>
      <c r="E16">
        <v>0</v>
      </c>
      <c r="F16">
        <v>-112.31045772581069</v>
      </c>
      <c r="G16">
        <v>72.868020975201262</v>
      </c>
      <c r="H16">
        <v>-371.58992917626989</v>
      </c>
      <c r="I16">
        <v>32.479535988951</v>
      </c>
      <c r="K16" s="102">
        <f t="shared" si="1"/>
        <v>0</v>
      </c>
      <c r="N16">
        <v>59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-57.607357863138446</v>
      </c>
      <c r="D17">
        <v>0</v>
      </c>
      <c r="E17">
        <v>0</v>
      </c>
      <c r="F17">
        <v>-112.84991680192979</v>
      </c>
      <c r="G17">
        <v>72.874328219372046</v>
      </c>
      <c r="H17">
        <v>-363.60863523390015</v>
      </c>
      <c r="I17">
        <v>33.038276481380422</v>
      </c>
      <c r="K17" s="102">
        <f t="shared" si="1"/>
        <v>0</v>
      </c>
      <c r="N17">
        <v>59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-59.407781661489309</v>
      </c>
      <c r="D18">
        <v>0</v>
      </c>
      <c r="E18">
        <v>0</v>
      </c>
      <c r="F18">
        <v>-113.60455688927641</v>
      </c>
      <c r="G18">
        <v>73.263689006015056</v>
      </c>
      <c r="H18">
        <v>-365.29635249574829</v>
      </c>
      <c r="I18">
        <v>33.603591434267457</v>
      </c>
      <c r="K18" s="102">
        <f t="shared" si="1"/>
        <v>0</v>
      </c>
      <c r="N18">
        <v>59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-61.097902729197358</v>
      </c>
      <c r="D19">
        <v>0</v>
      </c>
      <c r="E19">
        <v>0</v>
      </c>
      <c r="F19">
        <v>-114.35919697662302</v>
      </c>
      <c r="G19">
        <v>73.678153357724113</v>
      </c>
      <c r="H19">
        <v>-366.98933838588533</v>
      </c>
      <c r="I19">
        <v>34.180022012499421</v>
      </c>
      <c r="K19" s="102">
        <f t="shared" si="1"/>
        <v>0</v>
      </c>
      <c r="N19">
        <v>59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-61.288898732099966</v>
      </c>
      <c r="D20">
        <v>0</v>
      </c>
      <c r="E20">
        <v>0</v>
      </c>
      <c r="F20">
        <v>-117.17564309248451</v>
      </c>
      <c r="G20">
        <v>75.384268025305346</v>
      </c>
      <c r="H20">
        <v>-368.68583669488157</v>
      </c>
      <c r="I20">
        <v>34.226423302062813</v>
      </c>
      <c r="K20" s="102">
        <f t="shared" si="1"/>
        <v>0</v>
      </c>
      <c r="N20">
        <v>59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-61.472015968528012</v>
      </c>
      <c r="D21">
        <v>0</v>
      </c>
      <c r="E21">
        <v>0</v>
      </c>
      <c r="F21">
        <v>-119.74541306736364</v>
      </c>
      <c r="G21">
        <v>76.748650818482247</v>
      </c>
      <c r="H21">
        <v>-368.45135262334588</v>
      </c>
      <c r="I21">
        <v>34.27694756821063</v>
      </c>
      <c r="K21" s="102">
        <f t="shared" si="1"/>
        <v>0</v>
      </c>
      <c r="N21">
        <v>59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-61.647254438481667</v>
      </c>
      <c r="D22">
        <v>0</v>
      </c>
      <c r="E22">
        <v>0</v>
      </c>
      <c r="F22">
        <v>-122.56185918322512</v>
      </c>
      <c r="G22">
        <v>77.858312857375722</v>
      </c>
      <c r="H22">
        <v>-370.12502020975739</v>
      </c>
      <c r="I22">
        <v>34.3327483281833</v>
      </c>
      <c r="K22" s="102">
        <f t="shared" si="1"/>
        <v>0</v>
      </c>
      <c r="N22">
        <v>59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-61.822492908435265</v>
      </c>
      <c r="D23">
        <v>0</v>
      </c>
      <c r="E23">
        <v>0</v>
      </c>
      <c r="F23">
        <v>-125.37830529908683</v>
      </c>
      <c r="G23">
        <v>78.668003154842609</v>
      </c>
      <c r="H23">
        <v>-371.7863943301615</v>
      </c>
      <c r="I23">
        <v>34.393013957164499</v>
      </c>
      <c r="K23" s="102">
        <f t="shared" si="1"/>
        <v>0</v>
      </c>
      <c r="N23">
        <v>59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-62.007091660579448</v>
      </c>
      <c r="D24">
        <v>0</v>
      </c>
      <c r="E24">
        <v>0</v>
      </c>
      <c r="F24">
        <v>-127.47740866233153</v>
      </c>
      <c r="G24">
        <v>79.045830743169063</v>
      </c>
      <c r="H24">
        <v>-373.43547498455843</v>
      </c>
      <c r="I24">
        <v>34.464502021904309</v>
      </c>
      <c r="K24" s="102">
        <f t="shared" si="1"/>
        <v>0</v>
      </c>
      <c r="N24">
        <v>59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265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279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269</v>
      </c>
      <c r="P7" s="354"/>
      <c r="Q7" s="354"/>
      <c r="R7" s="354"/>
      <c r="S7" s="353" t="s">
        <v>273</v>
      </c>
      <c r="T7" s="354"/>
      <c r="U7" s="354"/>
      <c r="V7" s="354"/>
      <c r="W7" s="353" t="s">
        <v>274</v>
      </c>
      <c r="X7" s="354"/>
      <c r="Y7" s="354"/>
      <c r="Z7" s="354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0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391.78358333333341</v>
      </c>
      <c r="I4" s="259">
        <v>0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226.21220174709958</v>
      </c>
      <c r="I5" s="259">
        <v>87.454570502826414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-425.7164982344417</v>
      </c>
      <c r="I6" s="259">
        <v>104.60367441070301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-367.1747243831656</v>
      </c>
      <c r="I7" s="259">
        <v>94.229777558424473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-442.99030778657436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-444.67451262956337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-446.33237433110821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-447.97969877607562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-366.5952695584798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-368.24435021287672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-369.90923675214009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-371.58992917626989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-363.60863523390015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-365.29635249574829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-366.98933838588533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-368.68583669488157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-368.45135262334588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-370.12502020975739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-371.7863943301615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-373.43547498455843</v>
      </c>
      <c r="I23" s="259">
        <v>34.464502021904309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35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5" thickBot="1" x14ac:dyDescent="0.4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35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35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1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1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66951ee6-cd93-49c7-9437-e871b2a117d6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ac5d118-ba7b-4807-b700-df6f95cfff50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2021-05-04T21:13:31Z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