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A29B748B-4CEE-3047-881D-94AE682E0CA2}" xr6:coauthVersionLast="47" xr6:coauthVersionMax="47" xr10:uidLastSave="{00000000-0000-0000-0000-000000000000}"/>
  <bookViews>
    <workbookView xWindow="16800" yWindow="500" windowWidth="16800" windowHeight="197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" i="5" l="1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E48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E36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D29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E22" i="5"/>
  <c r="D22" i="5"/>
  <c r="J5" i="9"/>
  <c r="E21" i="5"/>
  <c r="D21" i="5"/>
  <c r="B14" i="17" l="1"/>
  <c r="B15" i="17" s="1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C9" i="17" s="1"/>
  <c r="D4" i="17"/>
  <c r="D9" i="17" s="1"/>
  <c r="E4" i="17"/>
  <c r="F4" i="17"/>
  <c r="G4" i="17"/>
  <c r="B4" i="17"/>
  <c r="B9" i="17" s="1"/>
  <c r="E2" i="17"/>
  <c r="J7" i="17" s="1"/>
  <c r="J9" i="17" s="1"/>
  <c r="B12" i="17" l="1"/>
  <c r="B13" i="17" s="1"/>
  <c r="F7" i="17"/>
  <c r="F9" i="17" s="1"/>
  <c r="C14" i="17"/>
  <c r="C15" i="17" s="1"/>
  <c r="I7" i="17"/>
  <c r="I9" i="17" s="1"/>
  <c r="H7" i="17"/>
  <c r="H9" i="17" s="1"/>
  <c r="D12" i="17" s="1"/>
  <c r="D13" i="17" s="1"/>
  <c r="G7" i="17"/>
  <c r="G9" i="17" s="1"/>
  <c r="E7" i="17"/>
  <c r="E9" i="17" s="1"/>
  <c r="C12" i="17" s="1"/>
  <c r="C13" i="17" s="1"/>
  <c r="O68" i="1"/>
  <c r="O72" i="1"/>
  <c r="M72" i="1" l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N21" i="1"/>
  <c r="F28" i="5" l="1"/>
  <c r="F35" i="5"/>
  <c r="E41" i="5"/>
  <c r="F41" i="5"/>
  <c r="E42" i="5"/>
  <c r="F42" i="5"/>
  <c r="G42" i="5"/>
  <c r="H42" i="5"/>
  <c r="I42" i="5"/>
  <c r="J42" i="5"/>
  <c r="K42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N11" i="1"/>
  <c r="N6" i="1"/>
  <c r="N30" i="1" s="1"/>
  <c r="G41" i="5" s="1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N31" i="1"/>
  <c r="O26" i="4"/>
  <c r="N26" i="4"/>
  <c r="L112" i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R92" i="1" s="1"/>
  <c r="C8" i="16"/>
  <c r="C7" i="16"/>
  <c r="O90" i="1" s="1"/>
  <c r="C14" i="16"/>
  <c r="C12" i="16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T80" i="1" l="1"/>
  <c r="O80" i="1"/>
  <c r="Q91" i="1"/>
  <c r="O91" i="1"/>
  <c r="O89" i="1" s="1"/>
  <c r="P92" i="1"/>
  <c r="O92" i="1"/>
  <c r="O63" i="1"/>
  <c r="P63" i="1"/>
  <c r="P64" i="1"/>
  <c r="Q64" i="1"/>
  <c r="P79" i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S40" i="11" l="1"/>
  <c r="AA47" i="1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O35" i="1" l="1"/>
  <c r="P35" i="1" s="1"/>
  <c r="Q35" i="1" s="1"/>
  <c r="R35" i="1" s="1"/>
  <c r="L4" i="10"/>
  <c r="G38" i="11" s="1"/>
  <c r="G41" i="11" s="1"/>
  <c r="Q70" i="5"/>
  <c r="R70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F50" i="6" l="1"/>
  <c r="O95" i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F71" i="5"/>
  <c r="D69" i="5"/>
  <c r="D62" i="5"/>
  <c r="L56" i="5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49" i="2" s="1"/>
  <c r="G50" i="2" s="1"/>
  <c r="G32" i="4"/>
  <c r="G33" i="4" s="1"/>
  <c r="K38" i="4"/>
  <c r="K18" i="4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<sst xmlns="http://schemas.openxmlformats.org/spreadsheetml/2006/main" count="1040" uniqueCount="397">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</sst>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48"/>
  <sheetViews>
    <sheetView zoomScale="125" zoomScaleNormal="46" workbookViewId="0">
      <pane xSplit="2" ySplit="3" topLeftCell="J86" activePane="bottomRight" state="frozen"/>
      <selection pane="topRight" activeCell="C1" sqref="C1"/>
      <selection pane="bottomLeft" activeCell="A4" sqref="A4"/>
      <selection pane="bottomRight" activeCell="K112" sqref="K11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1" t="s">
        <v>369</v>
      </c>
      <c r="B1" s="341"/>
      <c r="C1" s="268"/>
      <c r="D1" s="268"/>
      <c r="E1" s="35"/>
      <c r="N1" t="s">
        <v>371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2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9" x14ac:dyDescent="0.2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374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370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374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374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374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348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380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396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349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381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B75" s="35" t="s">
        <v>279</v>
      </c>
      <c r="C75" s="35" t="s">
        <v>375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379</v>
      </c>
      <c r="B76" s="107" t="s">
        <v>279</v>
      </c>
      <c r="C76" s="107" t="s">
        <v>376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201</v>
      </c>
      <c r="B77" s="107" t="s">
        <v>279</v>
      </c>
      <c r="C77" s="107" t="s">
        <v>377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347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378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354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352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2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2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2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2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370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2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2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44" spans="21:21" x14ac:dyDescent="0.2">
      <c r="U144" s="35"/>
    </row>
    <row r="145" spans="21:21" x14ac:dyDescent="0.2">
      <c r="U145" s="35"/>
    </row>
    <row r="146" spans="21:21" x14ac:dyDescent="0.2">
      <c r="U146" s="35"/>
    </row>
    <row r="147" spans="21:21" x14ac:dyDescent="0.2">
      <c r="U147" s="35"/>
    </row>
    <row r="148" spans="21:21" x14ac:dyDescent="0.2">
      <c r="U14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382</v>
      </c>
      <c r="C1" t="s">
        <v>383</v>
      </c>
      <c r="D1" t="s">
        <v>384</v>
      </c>
      <c r="E1" t="s">
        <v>385</v>
      </c>
      <c r="F1" t="s">
        <v>117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2">
      <c r="A2" t="s">
        <v>386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382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383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384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385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110</v>
      </c>
      <c r="C11" t="s">
        <v>111</v>
      </c>
      <c r="D11" t="s">
        <v>112</v>
      </c>
      <c r="E11" t="s">
        <v>135</v>
      </c>
    </row>
    <row r="12" spans="1:10" x14ac:dyDescent="0.2">
      <c r="A12" t="s">
        <v>392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391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393</v>
      </c>
      <c r="B14">
        <f>SUM(B2:D2)*4</f>
        <v>716</v>
      </c>
      <c r="C14">
        <f>E2*4</f>
        <v>328</v>
      </c>
    </row>
    <row r="15" spans="1:10" x14ac:dyDescent="0.2">
      <c r="A15" t="s">
        <v>394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395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353</v>
      </c>
      <c r="B1" s="97" t="s">
        <v>355</v>
      </c>
      <c r="C1" s="97" t="s">
        <v>356</v>
      </c>
    </row>
    <row r="2" spans="1:3" x14ac:dyDescent="0.2">
      <c r="A2" s="289" t="s">
        <v>358</v>
      </c>
      <c r="B2" s="289">
        <v>325</v>
      </c>
      <c r="C2" s="290">
        <f>B2*1000</f>
        <v>325000</v>
      </c>
    </row>
    <row r="3" spans="1:3" x14ac:dyDescent="0.2">
      <c r="A3" s="289" t="s">
        <v>359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360</v>
      </c>
      <c r="B6" s="289">
        <v>63</v>
      </c>
      <c r="C6" s="290">
        <f t="shared" si="0"/>
        <v>63000</v>
      </c>
    </row>
    <row r="7" spans="1:3" x14ac:dyDescent="0.2">
      <c r="A7" s="291" t="s">
        <v>350</v>
      </c>
      <c r="B7">
        <v>22</v>
      </c>
      <c r="C7" s="290">
        <f>B7*1000</f>
        <v>22000</v>
      </c>
    </row>
    <row r="8" spans="1:3" x14ac:dyDescent="0.2">
      <c r="A8" s="176" t="s">
        <v>351</v>
      </c>
      <c r="B8">
        <v>20</v>
      </c>
      <c r="C8" s="290">
        <f>B8*1000</f>
        <v>20000</v>
      </c>
    </row>
    <row r="9" spans="1:3" x14ac:dyDescent="0.2">
      <c r="A9" s="176" t="s">
        <v>352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361</v>
      </c>
      <c r="B11" s="289">
        <v>45</v>
      </c>
      <c r="C11" s="290">
        <f t="shared" si="0"/>
        <v>45000</v>
      </c>
    </row>
    <row r="12" spans="1:3" x14ac:dyDescent="0.2">
      <c r="A12" s="291" t="s">
        <v>362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363</v>
      </c>
      <c r="B14" s="289">
        <v>80</v>
      </c>
      <c r="C14" s="290">
        <f t="shared" si="0"/>
        <v>80000</v>
      </c>
    </row>
    <row r="15" spans="1:3" x14ac:dyDescent="0.2">
      <c r="A15" s="291" t="s">
        <v>345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364</v>
      </c>
      <c r="B17">
        <v>30</v>
      </c>
      <c r="C17" s="290">
        <f t="shared" si="0"/>
        <v>30000</v>
      </c>
    </row>
    <row r="18" spans="1:3" x14ac:dyDescent="0.2">
      <c r="A18" s="291" t="s">
        <v>365</v>
      </c>
      <c r="B18">
        <v>20</v>
      </c>
      <c r="C18" s="290">
        <f t="shared" si="0"/>
        <v>20000</v>
      </c>
    </row>
    <row r="19" spans="1:3" x14ac:dyDescent="0.2">
      <c r="A19" s="291" t="s">
        <v>366</v>
      </c>
      <c r="B19">
        <v>5</v>
      </c>
      <c r="C19" s="290">
        <f t="shared" si="0"/>
        <v>5000</v>
      </c>
    </row>
    <row r="20" spans="1:3" ht="16" thickBot="1" x14ac:dyDescent="0.25">
      <c r="A20" s="293" t="s">
        <v>367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3" sqref="D13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50" x14ac:dyDescent="0.2">
      <c r="A2" s="350" t="s">
        <v>191</v>
      </c>
      <c r="B2" s="126"/>
      <c r="C2" t="s">
        <v>192</v>
      </c>
      <c r="I2" s="241"/>
      <c r="J2" s="356"/>
    </row>
    <row r="3" spans="1:50" x14ac:dyDescent="0.2">
      <c r="A3" s="351"/>
      <c r="B3" s="127"/>
      <c r="C3" t="s">
        <v>193</v>
      </c>
      <c r="I3" s="241"/>
      <c r="J3" s="356"/>
    </row>
    <row r="4" spans="1:50" x14ac:dyDescent="0.2">
      <c r="A4" s="351"/>
      <c r="B4" s="128"/>
      <c r="C4" t="s">
        <v>194</v>
      </c>
    </row>
    <row r="5" spans="1:50" x14ac:dyDescent="0.2">
      <c r="A5" s="352"/>
      <c r="B5" s="129"/>
      <c r="C5" t="s">
        <v>181</v>
      </c>
    </row>
    <row r="7" spans="1:50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164.137</v>
      </c>
      <c r="I10">
        <v>168.283382790221</v>
      </c>
      <c r="J10">
        <v>172.42976558044199</v>
      </c>
      <c r="K10">
        <v>173.014858331521</v>
      </c>
      <c r="L10">
        <v>173.599951082601</v>
      </c>
      <c r="M10">
        <v>174.18504383368</v>
      </c>
      <c r="N10">
        <v>174.77013658476</v>
      </c>
      <c r="O10">
        <v>172.87701948733101</v>
      </c>
      <c r="P10">
        <v>170.983902389902</v>
      </c>
      <c r="Q10">
        <v>169.09078529247299</v>
      </c>
      <c r="R10">
        <v>167.197668195044</v>
      </c>
      <c r="S10">
        <v>168.18650468764599</v>
      </c>
      <c r="T10">
        <v>169.17534118024699</v>
      </c>
      <c r="U10">
        <v>170.16417767284801</v>
      </c>
      <c r="V10">
        <v>171.15301416545</v>
      </c>
      <c r="W10">
        <v>173.69648926200901</v>
      </c>
      <c r="X10">
        <v>176.23996435856799</v>
      </c>
      <c r="Y10">
        <v>178.783439455127</v>
      </c>
      <c r="Z10">
        <v>181.326914551686</v>
      </c>
      <c r="AA10">
        <v>183.85985203006999</v>
      </c>
      <c r="AB10">
        <v>186.392789508455</v>
      </c>
      <c r="AC10">
        <v>188.92572698683901</v>
      </c>
      <c r="AD10">
        <v>191.45866446522299</v>
      </c>
      <c r="AE10">
        <v>194.36254309952099</v>
      </c>
      <c r="AF10">
        <v>197.26642173381799</v>
      </c>
      <c r="AG10">
        <v>200.17030036811499</v>
      </c>
      <c r="AH10">
        <v>203.07417900241299</v>
      </c>
      <c r="AI10">
        <v>206.00159731602</v>
      </c>
      <c r="AJ10">
        <v>208.929015629627</v>
      </c>
      <c r="AK10">
        <v>211.856433943235</v>
      </c>
      <c r="AL10">
        <v>214.78385225684201</v>
      </c>
      <c r="AM10">
        <v>217.808743538567</v>
      </c>
      <c r="AN10">
        <v>220.833634820291</v>
      </c>
      <c r="AO10">
        <v>223.85852610201599</v>
      </c>
      <c r="AP10">
        <v>226.883417383741</v>
      </c>
      <c r="AQ10">
        <v>230.07495599805301</v>
      </c>
      <c r="AR10">
        <v>233.26649461236599</v>
      </c>
      <c r="AS10">
        <v>236.458033226678</v>
      </c>
      <c r="AT10">
        <v>239.649571840991</v>
      </c>
      <c r="AU10">
        <v>242.96586225756701</v>
      </c>
      <c r="AV10">
        <v>246.28215267414299</v>
      </c>
      <c r="AW10">
        <v>249.598443090719</v>
      </c>
      <c r="AX10">
        <v>252.91473350729501</v>
      </c>
    </row>
    <row r="11" spans="1:50" ht="16" x14ac:dyDescent="0.2">
      <c r="B11" s="86" t="s">
        <v>171</v>
      </c>
      <c r="D11">
        <v>186.4</v>
      </c>
      <c r="E11">
        <v>440</v>
      </c>
      <c r="F11">
        <v>363.8</v>
      </c>
      <c r="G11">
        <v>243.1</v>
      </c>
      <c r="H11">
        <v>216.8</v>
      </c>
      <c r="I11">
        <v>221.238806677822</v>
      </c>
      <c r="J11">
        <v>221.863490042297</v>
      </c>
      <c r="K11">
        <v>234.39138633050499</v>
      </c>
      <c r="L11">
        <v>247.15695601015699</v>
      </c>
      <c r="M11">
        <v>260.16397055036401</v>
      </c>
      <c r="N11">
        <v>272.23431764689798</v>
      </c>
      <c r="O11">
        <v>293.691342591298</v>
      </c>
      <c r="P11">
        <v>314.10658648539999</v>
      </c>
      <c r="Q11">
        <v>334.67508713304699</v>
      </c>
      <c r="R11">
        <v>355.23230513680301</v>
      </c>
      <c r="S11">
        <v>364.17283208422799</v>
      </c>
      <c r="T11">
        <v>373.56443272323401</v>
      </c>
      <c r="U11">
        <v>383.36610035458602</v>
      </c>
      <c r="V11">
        <v>392.59367419665398</v>
      </c>
      <c r="W11">
        <v>394.69632275445201</v>
      </c>
      <c r="X11">
        <v>396.75796461301599</v>
      </c>
      <c r="Y11">
        <v>398.77859977234499</v>
      </c>
      <c r="Z11">
        <v>400.79923493167399</v>
      </c>
      <c r="AA11">
        <v>402.863994846369</v>
      </c>
      <c r="AB11">
        <v>404.928754761064</v>
      </c>
      <c r="AC11">
        <v>407.03452137499397</v>
      </c>
      <c r="AD11">
        <v>409.140287988924</v>
      </c>
      <c r="AE11">
        <v>409.73379874423102</v>
      </c>
      <c r="AF11">
        <v>410.32730949953702</v>
      </c>
      <c r="AG11">
        <v>410.96182695407902</v>
      </c>
      <c r="AH11">
        <v>411.63735110785501</v>
      </c>
      <c r="AI11">
        <v>412.21430625165902</v>
      </c>
      <c r="AJ11">
        <v>412.79126139546298</v>
      </c>
      <c r="AK11">
        <v>413.40922323850202</v>
      </c>
      <c r="AL11">
        <v>414.02718508154101</v>
      </c>
      <c r="AM11">
        <v>414.27799963667502</v>
      </c>
      <c r="AN11">
        <v>414.52881419180898</v>
      </c>
      <c r="AO11">
        <v>414.77962874694299</v>
      </c>
      <c r="AP11">
        <v>415.07145000131197</v>
      </c>
      <c r="AQ11">
        <v>414.74747299871802</v>
      </c>
      <c r="AR11">
        <v>414.46450269535899</v>
      </c>
      <c r="AS11">
        <v>414.26354579046898</v>
      </c>
      <c r="AT11">
        <v>414.14460228404897</v>
      </c>
      <c r="AU11">
        <v>413.58529200772699</v>
      </c>
      <c r="AV11">
        <v>413.10799512987501</v>
      </c>
      <c r="AW11">
        <v>412.753718349726</v>
      </c>
      <c r="AX11">
        <v>412.44044826881299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1907.1</v>
      </c>
      <c r="H12">
        <v>1958.3</v>
      </c>
      <c r="I12">
        <v>1978.3751090344099</v>
      </c>
      <c r="J12">
        <v>2007.0179878174299</v>
      </c>
      <c r="K12">
        <v>2033.6981662082601</v>
      </c>
      <c r="L12">
        <v>2058.9444082394798</v>
      </c>
      <c r="M12">
        <v>2079.7902580671698</v>
      </c>
      <c r="N12">
        <v>2102.1686273791902</v>
      </c>
      <c r="O12">
        <v>2124.25124731704</v>
      </c>
      <c r="P12">
        <v>2144.5772952143798</v>
      </c>
      <c r="Q12">
        <v>2167.3231107185502</v>
      </c>
      <c r="R12">
        <v>2191.2429616171398</v>
      </c>
      <c r="S12">
        <v>2215.89770490003</v>
      </c>
      <c r="T12">
        <v>2239.1633223345498</v>
      </c>
      <c r="U12">
        <v>2263.8359898219301</v>
      </c>
      <c r="V12">
        <v>2288.6968614565099</v>
      </c>
      <c r="W12">
        <v>2314.5704506450502</v>
      </c>
      <c r="X12">
        <v>2339.87046528976</v>
      </c>
      <c r="Y12">
        <v>2365.3049114681799</v>
      </c>
      <c r="Z12">
        <v>2390.1837073072502</v>
      </c>
      <c r="AA12">
        <v>2414.9370337148598</v>
      </c>
      <c r="AB12">
        <v>2439.8964884741599</v>
      </c>
      <c r="AC12">
        <v>2464.3361413031098</v>
      </c>
      <c r="AD12">
        <v>2488.5158931668698</v>
      </c>
      <c r="AE12">
        <v>2512.2565020205102</v>
      </c>
      <c r="AF12">
        <v>2535.6655130909999</v>
      </c>
      <c r="AG12">
        <v>2559.0834862637298</v>
      </c>
      <c r="AH12">
        <v>2582.8330572196101</v>
      </c>
      <c r="AI12">
        <v>2607.0934680036098</v>
      </c>
      <c r="AJ12">
        <v>2631.7661354909901</v>
      </c>
      <c r="AK12">
        <v>2656.7704007615298</v>
      </c>
      <c r="AL12">
        <v>2681.7298555208299</v>
      </c>
      <c r="AM12">
        <v>2706.7878934048499</v>
      </c>
      <c r="AN12">
        <v>2731.9265902091001</v>
      </c>
      <c r="AO12">
        <v>2757.0204765021099</v>
      </c>
      <c r="AP12">
        <v>2782.0157796704102</v>
      </c>
      <c r="AQ12">
        <v>2807.24409749713</v>
      </c>
      <c r="AR12">
        <v>2832.5441121418398</v>
      </c>
      <c r="AS12">
        <v>2858.14883826296</v>
      </c>
      <c r="AT12">
        <v>2884.24648000769</v>
      </c>
      <c r="AU12">
        <v>2910.8011889670502</v>
      </c>
      <c r="AV12">
        <v>2937.8756998567601</v>
      </c>
      <c r="AW12">
        <v>2965.0487938711899</v>
      </c>
      <c r="AX12">
        <v>2992.3742436238399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95.9</v>
      </c>
      <c r="H13">
        <v>95.9</v>
      </c>
      <c r="I13">
        <v>96.883099094316506</v>
      </c>
      <c r="J13">
        <v>98.285770837814496</v>
      </c>
      <c r="K13">
        <v>99.592327089502007</v>
      </c>
      <c r="L13">
        <v>100.82866197731001</v>
      </c>
      <c r="M13">
        <v>101.849505054712</v>
      </c>
      <c r="N13">
        <v>102.94539721476001</v>
      </c>
      <c r="O13">
        <v>104.026806218508</v>
      </c>
      <c r="P13">
        <v>105.022194051504</v>
      </c>
      <c r="Q13">
        <v>106.136080436046</v>
      </c>
      <c r="R13">
        <v>107.30746056226501</v>
      </c>
      <c r="S13">
        <v>108.514829137473</v>
      </c>
      <c r="T13">
        <v>109.654170766422</v>
      </c>
      <c r="U13">
        <v>110.86241710867699</v>
      </c>
      <c r="V13">
        <v>112.07988000494301</v>
      </c>
      <c r="W13">
        <v>113.346936739448</v>
      </c>
      <c r="X13">
        <v>114.58590492840101</v>
      </c>
      <c r="Y13">
        <v>115.83145637021801</v>
      </c>
      <c r="Z13">
        <v>117.049797033532</v>
      </c>
      <c r="AA13">
        <v>118.261993327506</v>
      </c>
      <c r="AB13">
        <v>119.484283942538</v>
      </c>
      <c r="AC13">
        <v>120.68111931316299</v>
      </c>
      <c r="AD13">
        <v>121.865227061586</v>
      </c>
      <c r="AE13">
        <v>123.02782951732</v>
      </c>
      <c r="AF13">
        <v>124.174193282657</v>
      </c>
      <c r="AG13">
        <v>125.320995931518</v>
      </c>
      <c r="AH13">
        <v>126.484037270776</v>
      </c>
      <c r="AI13">
        <v>127.672094970917</v>
      </c>
      <c r="AJ13">
        <v>128.88034131317301</v>
      </c>
      <c r="AK13">
        <v>130.10482634582601</v>
      </c>
      <c r="AL13">
        <v>131.32711696085801</v>
      </c>
      <c r="AM13">
        <v>132.554235294656</v>
      </c>
      <c r="AN13">
        <v>133.78530358017301</v>
      </c>
      <c r="AO13">
        <v>135.01417744806901</v>
      </c>
      <c r="AP13">
        <v>136.23822359719799</v>
      </c>
      <c r="AQ13">
        <v>137.473680717957</v>
      </c>
      <c r="AR13">
        <v>138.71264890691</v>
      </c>
      <c r="AS13">
        <v>139.96653913568801</v>
      </c>
      <c r="AT13">
        <v>141.244567958299</v>
      </c>
      <c r="AU13">
        <v>142.54497984064699</v>
      </c>
      <c r="AV13">
        <v>143.870846967402</v>
      </c>
      <c r="AW13">
        <v>145.20154181292301</v>
      </c>
      <c r="AX13">
        <v>146.53969767835699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166</v>
      </c>
      <c r="D15">
        <v>1574.4</v>
      </c>
      <c r="E15">
        <v>1828.5</v>
      </c>
      <c r="F15">
        <v>1861.4</v>
      </c>
      <c r="G15">
        <v>1756.2</v>
      </c>
      <c r="H15">
        <v>1808.7</v>
      </c>
      <c r="I15">
        <v>1629.3563571043301</v>
      </c>
      <c r="J15">
        <v>1501.6652887165701</v>
      </c>
      <c r="K15">
        <v>1514.2729452476999</v>
      </c>
      <c r="L15">
        <v>1515.61502429495</v>
      </c>
      <c r="M15">
        <v>1509.9264163187599</v>
      </c>
      <c r="N15">
        <v>1493.71783405563</v>
      </c>
      <c r="O15">
        <v>1512.9609535468801</v>
      </c>
      <c r="P15">
        <v>1522.99399388232</v>
      </c>
      <c r="Q15">
        <v>1526.52581787499</v>
      </c>
      <c r="R15">
        <v>1522.58327322214</v>
      </c>
      <c r="S15">
        <v>1530.28560256998</v>
      </c>
      <c r="T15">
        <v>1538.9373350641299</v>
      </c>
      <c r="U15">
        <v>1547.1929515766401</v>
      </c>
      <c r="V15">
        <v>1555.9808389633299</v>
      </c>
      <c r="W15">
        <v>1592.1555871790999</v>
      </c>
      <c r="X15">
        <v>1622.7235946783901</v>
      </c>
      <c r="Y15">
        <v>1646.251758186</v>
      </c>
      <c r="Z15">
        <v>1663.41962105019</v>
      </c>
      <c r="AA15">
        <v>1671.4306991660901</v>
      </c>
      <c r="AB15">
        <v>1682.1431104472799</v>
      </c>
      <c r="AC15">
        <v>1694.6607802102701</v>
      </c>
      <c r="AD15">
        <v>1709.3896382183</v>
      </c>
      <c r="AE15">
        <v>1722.3726155766301</v>
      </c>
      <c r="AF15">
        <v>1735.04294744297</v>
      </c>
      <c r="AG15">
        <v>1746.49533930811</v>
      </c>
      <c r="AH15">
        <v>1757.18821215652</v>
      </c>
      <c r="AI15">
        <v>1788.9509959744801</v>
      </c>
      <c r="AJ15">
        <v>1816.7189541257301</v>
      </c>
      <c r="AK15">
        <v>1839.6922791597999</v>
      </c>
      <c r="AL15">
        <v>1858.25973323063</v>
      </c>
      <c r="AM15">
        <v>1832.42941895323</v>
      </c>
      <c r="AN15">
        <v>1818.5767493211199</v>
      </c>
      <c r="AO15">
        <v>1816.44046526276</v>
      </c>
      <c r="AP15">
        <v>1826.1076220744501</v>
      </c>
      <c r="AQ15">
        <v>1883.5218401063901</v>
      </c>
      <c r="AR15">
        <v>1928.4971849546901</v>
      </c>
      <c r="AS15">
        <v>1962.1388593722199</v>
      </c>
      <c r="AT15">
        <v>1983.8010497242601</v>
      </c>
      <c r="AU15">
        <v>1944.7885028241201</v>
      </c>
      <c r="AV15">
        <v>1906.4485972733501</v>
      </c>
      <c r="AW15">
        <v>1870.23933365998</v>
      </c>
      <c r="AX15">
        <v>1835.4218257479599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402.3</v>
      </c>
      <c r="I16">
        <v>404.18538158623397</v>
      </c>
      <c r="J16">
        <v>406.11408156777497</v>
      </c>
      <c r="K16">
        <v>408.08197438316603</v>
      </c>
      <c r="L16">
        <v>410.07255778657401</v>
      </c>
      <c r="M16">
        <v>412.05076450561</v>
      </c>
      <c r="N16">
        <v>413.998029513711</v>
      </c>
      <c r="O16">
        <v>415.93291783743899</v>
      </c>
      <c r="P16">
        <v>417.86368059970903</v>
      </c>
      <c r="Q16">
        <v>419.80063170416599</v>
      </c>
      <c r="R16">
        <v>421.75614783518301</v>
      </c>
      <c r="S16">
        <v>423.73022899275998</v>
      </c>
      <c r="T16">
        <v>425.71668683471103</v>
      </c>
      <c r="U16">
        <v>427.69901911520401</v>
      </c>
      <c r="V16">
        <v>429.68753973788398</v>
      </c>
      <c r="W16">
        <v>431.68018592202202</v>
      </c>
      <c r="X16">
        <v>433.67076932543</v>
      </c>
      <c r="Y16">
        <v>435.63659936009202</v>
      </c>
      <c r="Z16">
        <v>437.58798992965097</v>
      </c>
      <c r="AA16">
        <v>439.524941034108</v>
      </c>
      <c r="AB16">
        <v>441.44951545419099</v>
      </c>
      <c r="AC16">
        <v>443.35552484771398</v>
      </c>
      <c r="AD16">
        <v>445.259471460508</v>
      </c>
      <c r="AE16">
        <v>447.16548085403099</v>
      </c>
      <c r="AF16">
        <v>449.07355302828302</v>
      </c>
      <c r="AG16">
        <v>450.98368798326402</v>
      </c>
      <c r="AH16">
        <v>452.90619962261798</v>
      </c>
      <c r="AI16">
        <v>454.83283682343102</v>
      </c>
      <c r="AJ16">
        <v>456.76772514715901</v>
      </c>
      <c r="AK16">
        <v>458.72736683963302</v>
      </c>
      <c r="AL16">
        <v>460.70763633939799</v>
      </c>
      <c r="AM16">
        <v>462.71059642718001</v>
      </c>
      <c r="AN16">
        <v>464.73212154152202</v>
      </c>
      <c r="AO16">
        <v>466.76808612096698</v>
      </c>
      <c r="AP16">
        <v>468.801987919684</v>
      </c>
      <c r="AQ16">
        <v>470.83176415694197</v>
      </c>
      <c r="AR16">
        <v>472.86360317492898</v>
      </c>
      <c r="AS16">
        <v>474.89544219291599</v>
      </c>
      <c r="AT16">
        <v>476.927281210903</v>
      </c>
      <c r="AU16">
        <v>478.965308571077</v>
      </c>
      <c r="AV16">
        <v>481.00539871197998</v>
      </c>
      <c r="AW16">
        <v>483.04961441434102</v>
      </c>
      <c r="AX16">
        <v>485.09176733597201</v>
      </c>
    </row>
    <row r="17" spans="1:50" x14ac:dyDescent="0.2">
      <c r="B17" t="s">
        <v>195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260.73700000000002</v>
      </c>
      <c r="I17">
        <v>255.59948840017799</v>
      </c>
      <c r="J17">
        <v>254.55541346215</v>
      </c>
      <c r="K17">
        <v>256.89572380491899</v>
      </c>
      <c r="L17">
        <v>259.47104592492298</v>
      </c>
      <c r="M17">
        <v>261.94028245643398</v>
      </c>
      <c r="N17">
        <v>264.42386516359801</v>
      </c>
      <c r="O17">
        <v>266.96509198785299</v>
      </c>
      <c r="P17">
        <v>269.50680093709798</v>
      </c>
      <c r="Q17">
        <v>272.09622896230098</v>
      </c>
      <c r="R17">
        <v>274.73279727509299</v>
      </c>
      <c r="S17">
        <v>277.43299355096599</v>
      </c>
      <c r="T17">
        <v>280.18660377739002</v>
      </c>
      <c r="U17">
        <v>282.96027933542803</v>
      </c>
      <c r="V17">
        <v>285.76787991439801</v>
      </c>
      <c r="W17">
        <v>288.60599468885499</v>
      </c>
      <c r="X17">
        <v>291.45669283695003</v>
      </c>
      <c r="Y17">
        <v>294.32349490703803</v>
      </c>
      <c r="Z17">
        <v>297.203923810513</v>
      </c>
      <c r="AA17">
        <v>300.10743213158901</v>
      </c>
      <c r="AB17">
        <v>303.03076239752602</v>
      </c>
      <c r="AC17">
        <v>305.96732781542198</v>
      </c>
      <c r="AD17">
        <v>308.933269814786</v>
      </c>
      <c r="AE17">
        <v>311.92682031928803</v>
      </c>
      <c r="AF17">
        <v>314.95057777842101</v>
      </c>
      <c r="AG17">
        <v>317.99988617750199</v>
      </c>
      <c r="AH17">
        <v>321.08460698104102</v>
      </c>
      <c r="AI17">
        <v>324.19918656622298</v>
      </c>
      <c r="AJ17">
        <v>327.32952746436501</v>
      </c>
      <c r="AK17">
        <v>330.49490821139301</v>
      </c>
      <c r="AL17">
        <v>333.69267244823402</v>
      </c>
      <c r="AM17">
        <v>336.92458346914202</v>
      </c>
      <c r="AN17">
        <v>340.18041466745098</v>
      </c>
      <c r="AO17">
        <v>343.46484362914902</v>
      </c>
      <c r="AP17">
        <v>346.76592631979901</v>
      </c>
      <c r="AQ17">
        <v>350.08468421354098</v>
      </c>
      <c r="AR17">
        <v>353.42318738029297</v>
      </c>
      <c r="AS17">
        <v>356.77995072225002</v>
      </c>
      <c r="AT17">
        <v>360.15500702948498</v>
      </c>
      <c r="AU17">
        <v>363.555644240942</v>
      </c>
      <c r="AV17">
        <v>366.97627559402702</v>
      </c>
      <c r="AW17">
        <v>370.42373968929098</v>
      </c>
      <c r="AX17">
        <v>373.88820823868502</v>
      </c>
    </row>
    <row r="19" spans="1:50" x14ac:dyDescent="0.2">
      <c r="E19" s="95"/>
      <c r="G19"/>
      <c r="K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184</v>
      </c>
      <c r="D21" s="102">
        <f>main!K112/1000</f>
        <v>200.667</v>
      </c>
      <c r="E21" s="102">
        <f>main!L112/1000</f>
        <v>156.18299999999999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222.38398180893711</v>
      </c>
      <c r="O21" s="149">
        <f t="shared" ref="O21:AA21" si="0">N21*(1+O23)</f>
        <v>219.97510963899026</v>
      </c>
      <c r="P21" s="104">
        <f t="shared" si="0"/>
        <v>217.56623746904339</v>
      </c>
      <c r="Q21" s="104">
        <f t="shared" si="0"/>
        <v>215.15736529909654</v>
      </c>
      <c r="R21" s="104">
        <f t="shared" si="0"/>
        <v>212.74849312914972</v>
      </c>
      <c r="S21" s="149">
        <f t="shared" si="0"/>
        <v>214.00672523264282</v>
      </c>
      <c r="T21" s="104">
        <f t="shared" si="0"/>
        <v>215.26495733613464</v>
      </c>
      <c r="U21" s="104">
        <f t="shared" si="0"/>
        <v>216.52318943962646</v>
      </c>
      <c r="V21" s="104">
        <f t="shared" si="0"/>
        <v>217.78142154311954</v>
      </c>
      <c r="W21" s="149">
        <f t="shared" si="0"/>
        <v>221.01783327030466</v>
      </c>
      <c r="X21" s="104">
        <f t="shared" si="0"/>
        <v>224.25424499748974</v>
      </c>
      <c r="Y21" s="104">
        <f t="shared" si="0"/>
        <v>227.49065672467486</v>
      </c>
      <c r="Z21" s="104">
        <f t="shared" si="0"/>
        <v>230.72706845185996</v>
      </c>
      <c r="AA21" s="149">
        <f t="shared" si="0"/>
        <v>233.9500717241778</v>
      </c>
      <c r="AB21" s="95"/>
    </row>
    <row r="22" spans="1:50" x14ac:dyDescent="0.2">
      <c r="B22" t="s">
        <v>177</v>
      </c>
      <c r="D22" s="102">
        <f>D10</f>
        <v>200.67099999999999</v>
      </c>
      <c r="E22" s="102">
        <f>E10</f>
        <v>156.16</v>
      </c>
      <c r="F22" s="102">
        <f t="shared" ref="F22:AA22" si="1">F10</f>
        <v>197.62799999999999</v>
      </c>
      <c r="G22" s="102">
        <f t="shared" si="1"/>
        <v>170.20699999999999</v>
      </c>
      <c r="H22" s="102">
        <f t="shared" si="1"/>
        <v>164.137</v>
      </c>
      <c r="I22" s="102">
        <f t="shared" si="1"/>
        <v>168.283382790221</v>
      </c>
      <c r="J22" s="102">
        <f t="shared" si="1"/>
        <v>172.42976558044199</v>
      </c>
      <c r="K22" s="102">
        <f t="shared" si="1"/>
        <v>173.014858331521</v>
      </c>
      <c r="L22" s="102">
        <f t="shared" si="1"/>
        <v>173.599951082601</v>
      </c>
      <c r="M22" s="102">
        <f t="shared" si="1"/>
        <v>174.18504383368</v>
      </c>
      <c r="N22" s="102">
        <f t="shared" si="1"/>
        <v>174.77013658476</v>
      </c>
      <c r="O22" s="102">
        <f t="shared" si="1"/>
        <v>172.87701948733101</v>
      </c>
      <c r="P22" s="102">
        <f t="shared" si="1"/>
        <v>170.983902389902</v>
      </c>
      <c r="Q22" s="102">
        <f t="shared" si="1"/>
        <v>169.09078529247299</v>
      </c>
      <c r="R22" s="102">
        <f t="shared" si="1"/>
        <v>167.197668195044</v>
      </c>
      <c r="S22" s="102">
        <f t="shared" si="1"/>
        <v>168.18650468764599</v>
      </c>
      <c r="T22" s="102">
        <f t="shared" si="1"/>
        <v>169.17534118024699</v>
      </c>
      <c r="U22" s="102">
        <f t="shared" si="1"/>
        <v>170.16417767284801</v>
      </c>
      <c r="V22" s="102">
        <f t="shared" si="1"/>
        <v>171.15301416545</v>
      </c>
      <c r="W22" s="102">
        <f t="shared" si="1"/>
        <v>173.69648926200901</v>
      </c>
      <c r="X22" s="102">
        <f t="shared" si="1"/>
        <v>176.23996435856799</v>
      </c>
      <c r="Y22" s="102">
        <f t="shared" si="1"/>
        <v>178.783439455127</v>
      </c>
      <c r="Z22" s="102">
        <f t="shared" si="1"/>
        <v>181.326914551686</v>
      </c>
      <c r="AA22" s="102">
        <f t="shared" si="1"/>
        <v>183.85985203006999</v>
      </c>
      <c r="AB22" s="95"/>
    </row>
    <row r="23" spans="1:50" s="170" customFormat="1" ht="12" x14ac:dyDescent="0.15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3.3590297892549525E-3</v>
      </c>
      <c r="O23" s="246">
        <f t="shared" ref="O23" si="3">(O22/N22)-1</f>
        <v>-1.0832039926402803E-2</v>
      </c>
      <c r="P23" s="230">
        <f t="shared" ref="P23" si="4">(P22/O22)-1</f>
        <v>-1.0950657889886584E-2</v>
      </c>
      <c r="Q23" s="230">
        <f t="shared" ref="Q23" si="5">(Q22/P22)-1</f>
        <v>-1.1071902506424536E-2</v>
      </c>
      <c r="R23" s="230">
        <f t="shared" ref="R23" si="6">(R22/Q22)-1</f>
        <v>-1.1195861998952172E-2</v>
      </c>
      <c r="S23" s="246">
        <f t="shared" ref="S23" si="7">(S22/R22)-1</f>
        <v>5.9141763355723409E-3</v>
      </c>
      <c r="T23" s="230">
        <f t="shared" ref="T23" si="8">(T22/S22)-1</f>
        <v>5.8794045006016482E-3</v>
      </c>
      <c r="U23" s="230">
        <f t="shared" ref="U23" si="9">(U22/T22)-1</f>
        <v>5.8450391511104538E-3</v>
      </c>
      <c r="V23" s="230">
        <f t="shared" ref="V23" si="10">(V22/U22)-1</f>
        <v>5.8110732007479182E-3</v>
      </c>
      <c r="W23" s="246">
        <f t="shared" ref="W23" si="11">(W22/V22)-1</f>
        <v>1.4860825612456274E-2</v>
      </c>
      <c r="X23" s="230">
        <f t="shared" ref="X23" si="12">(X22/W22)-1</f>
        <v>1.464321534284041E-2</v>
      </c>
      <c r="Y23" s="230">
        <f t="shared" ref="Y23" si="13">(Y22/X22)-1</f>
        <v>1.4431886126487159E-2</v>
      </c>
      <c r="Z23" s="230">
        <f t="shared" ref="Z23" si="14">(Z22/Y22)-1</f>
        <v>1.4226569889866036E-2</v>
      </c>
      <c r="AA23" s="246">
        <f t="shared" ref="AA23" si="15">(AA22/Z22)-1</f>
        <v>1.396889967849746E-2</v>
      </c>
      <c r="AB23" s="243"/>
    </row>
    <row r="24" spans="1:50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15.945084134642087</v>
      </c>
      <c r="I24" s="217">
        <f t="shared" ref="I24" si="19">I21-I22</f>
        <v>11.79870134442109</v>
      </c>
      <c r="J24" s="217">
        <f t="shared" ref="J24" si="20">J21-J22</f>
        <v>7.6523185542000931</v>
      </c>
      <c r="K24" s="150">
        <f t="shared" ref="K24:AA24" si="21">K21-K22</f>
        <v>7.0672258031210902</v>
      </c>
      <c r="L24" s="217">
        <f t="shared" si="21"/>
        <v>48.039537083112265</v>
      </c>
      <c r="M24" s="239">
        <f t="shared" si="21"/>
        <v>47.454444332033262</v>
      </c>
      <c r="N24" s="217">
        <f t="shared" si="21"/>
        <v>47.613845224177112</v>
      </c>
      <c r="O24" s="150">
        <f t="shared" si="21"/>
        <v>47.09809015165925</v>
      </c>
      <c r="P24" s="217">
        <f t="shared" si="21"/>
        <v>46.582335079141387</v>
      </c>
      <c r="Q24" s="217">
        <f t="shared" si="21"/>
        <v>46.066580006623553</v>
      </c>
      <c r="R24" s="217">
        <f t="shared" si="21"/>
        <v>45.550824934105719</v>
      </c>
      <c r="S24" s="150">
        <f t="shared" si="21"/>
        <v>45.820220544996829</v>
      </c>
      <c r="T24" s="217">
        <f t="shared" si="21"/>
        <v>46.089616155887654</v>
      </c>
      <c r="U24" s="217">
        <f t="shared" si="21"/>
        <v>46.359011766778451</v>
      </c>
      <c r="V24" s="217">
        <f t="shared" si="21"/>
        <v>46.628407377669532</v>
      </c>
      <c r="W24" s="150">
        <f t="shared" si="21"/>
        <v>47.321344008295654</v>
      </c>
      <c r="X24" s="217">
        <f t="shared" si="21"/>
        <v>48.014280638921747</v>
      </c>
      <c r="Y24" s="217">
        <f t="shared" si="21"/>
        <v>48.707217269547868</v>
      </c>
      <c r="Z24" s="217">
        <f t="shared" si="21"/>
        <v>49.400153900173962</v>
      </c>
      <c r="AA24" s="150">
        <f t="shared" si="21"/>
        <v>50.090219694107816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203.30373636403701</v>
      </c>
      <c r="N28" s="104">
        <f t="shared" ref="N28:AA28" si="22">M28*(1 + N30)</f>
        <v>212.73604422259618</v>
      </c>
      <c r="O28" s="104">
        <f t="shared" si="22"/>
        <v>229.50352103049028</v>
      </c>
      <c r="P28" s="104">
        <f t="shared" si="22"/>
        <v>245.45690363636709</v>
      </c>
      <c r="Q28" s="104">
        <f t="shared" si="22"/>
        <v>261.53004790852236</v>
      </c>
      <c r="R28" s="104">
        <f t="shared" si="22"/>
        <v>277.59437541925496</v>
      </c>
      <c r="S28" s="104">
        <f t="shared" si="22"/>
        <v>284.58090214557194</v>
      </c>
      <c r="T28" s="104">
        <f t="shared" si="22"/>
        <v>291.91991798358237</v>
      </c>
      <c r="U28" s="104">
        <f t="shared" si="22"/>
        <v>299.57937846858658</v>
      </c>
      <c r="V28" s="104">
        <f t="shared" si="22"/>
        <v>306.79021644779976</v>
      </c>
      <c r="W28" s="104">
        <f t="shared" si="22"/>
        <v>308.433319861222</v>
      </c>
      <c r="X28" s="104">
        <f t="shared" si="22"/>
        <v>310.04437880994533</v>
      </c>
      <c r="Y28" s="104">
        <f t="shared" si="22"/>
        <v>311.623393293969</v>
      </c>
      <c r="Z28" s="104">
        <f t="shared" si="22"/>
        <v>313.20240777799268</v>
      </c>
      <c r="AA28" s="104">
        <f t="shared" si="22"/>
        <v>314.81590331491952</v>
      </c>
      <c r="AB28" s="95"/>
    </row>
    <row r="29" spans="1:50" x14ac:dyDescent="0.2">
      <c r="B29" t="s">
        <v>177</v>
      </c>
      <c r="D29" s="102">
        <f>D11</f>
        <v>186.4</v>
      </c>
      <c r="E29" s="102">
        <f t="shared" ref="E29:AA29" si="23">E11</f>
        <v>440</v>
      </c>
      <c r="F29" s="102">
        <f t="shared" si="23"/>
        <v>363.8</v>
      </c>
      <c r="G29" s="102">
        <f t="shared" si="23"/>
        <v>243.1</v>
      </c>
      <c r="H29" s="102">
        <f t="shared" si="23"/>
        <v>216.8</v>
      </c>
      <c r="I29" s="102">
        <f t="shared" si="23"/>
        <v>221.238806677822</v>
      </c>
      <c r="J29" s="102">
        <f t="shared" si="23"/>
        <v>221.863490042297</v>
      </c>
      <c r="K29" s="102">
        <f t="shared" si="23"/>
        <v>234.39138633050499</v>
      </c>
      <c r="L29" s="102">
        <f t="shared" si="23"/>
        <v>247.15695601015699</v>
      </c>
      <c r="M29" s="102">
        <f t="shared" si="23"/>
        <v>260.16397055036401</v>
      </c>
      <c r="N29" s="102">
        <f t="shared" si="23"/>
        <v>272.23431764689798</v>
      </c>
      <c r="O29" s="102">
        <f t="shared" si="23"/>
        <v>293.691342591298</v>
      </c>
      <c r="P29" s="102">
        <f t="shared" si="23"/>
        <v>314.10658648539999</v>
      </c>
      <c r="Q29" s="102">
        <f t="shared" si="23"/>
        <v>334.67508713304699</v>
      </c>
      <c r="R29" s="102">
        <f t="shared" si="23"/>
        <v>355.23230513680301</v>
      </c>
      <c r="S29" s="102">
        <f t="shared" si="23"/>
        <v>364.17283208422799</v>
      </c>
      <c r="T29" s="102">
        <f t="shared" si="23"/>
        <v>373.56443272323401</v>
      </c>
      <c r="U29" s="102">
        <f t="shared" si="23"/>
        <v>383.36610035458602</v>
      </c>
      <c r="V29" s="102">
        <f t="shared" si="23"/>
        <v>392.59367419665398</v>
      </c>
      <c r="W29" s="102">
        <f t="shared" si="23"/>
        <v>394.69632275445201</v>
      </c>
      <c r="X29" s="102">
        <f t="shared" si="23"/>
        <v>396.75796461301599</v>
      </c>
      <c r="Y29" s="102">
        <f t="shared" si="23"/>
        <v>398.77859977234499</v>
      </c>
      <c r="Z29" s="102">
        <f t="shared" si="23"/>
        <v>400.79923493167399</v>
      </c>
      <c r="AA29" s="102">
        <f t="shared" si="23"/>
        <v>402.863994846369</v>
      </c>
      <c r="AB29" s="95"/>
    </row>
    <row r="30" spans="1:50" s="170" customFormat="1" ht="12" x14ac:dyDescent="0.15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5.2626536392819556E-2</v>
      </c>
      <c r="N30" s="230">
        <f t="shared" ref="N30" si="25">(N29/M29)-1</f>
        <v>4.6395152530151362E-2</v>
      </c>
      <c r="O30" s="246">
        <f t="shared" ref="O30" si="26">(O29/N29)-1</f>
        <v>7.8818222220722767E-2</v>
      </c>
      <c r="P30" s="230">
        <f t="shared" ref="P30" si="27">(P29/O29)-1</f>
        <v>6.951258322419096E-2</v>
      </c>
      <c r="Q30" s="230">
        <f t="shared" ref="Q30" si="28">(Q29/P29)-1</f>
        <v>6.5482551250491072E-2</v>
      </c>
      <c r="R30" s="230">
        <f t="shared" ref="R30" si="29">(R29/Q29)-1</f>
        <v>6.1424404725959336E-2</v>
      </c>
      <c r="S30" s="246">
        <f t="shared" ref="S30" si="30">(S29/R29)-1</f>
        <v>2.5168113423642335E-2</v>
      </c>
      <c r="T30" s="230">
        <f t="shared" ref="T30" si="31">(T29/S29)-1</f>
        <v>2.5788855761853968E-2</v>
      </c>
      <c r="U30" s="230">
        <f t="shared" ref="U30" si="32">(U29/T29)-1</f>
        <v>2.6238224982767289E-2</v>
      </c>
      <c r="V30" s="230">
        <f t="shared" ref="V30" si="33">(V29/U29)-1</f>
        <v>2.4069874288658033E-2</v>
      </c>
      <c r="W30" s="246">
        <f t="shared" ref="W30" si="34">(W29/V29)-1</f>
        <v>5.3557881748873548E-3</v>
      </c>
      <c r="X30" s="230">
        <f t="shared" ref="X30" si="35">(X29/W29)-1</f>
        <v>5.2233622147186409E-3</v>
      </c>
      <c r="Y30" s="230">
        <f t="shared" ref="Y30" si="36">(Y29/X29)-1</f>
        <v>5.0928660280327165E-3</v>
      </c>
      <c r="Z30" s="230">
        <f t="shared" ref="Z30" si="37">(Z29/Y29)-1</f>
        <v>5.0670601694338124E-3</v>
      </c>
      <c r="AA30" s="246">
        <f t="shared" ref="AA30" si="38">(AA29/Z29)-1</f>
        <v>5.1516064272103534E-3</v>
      </c>
      <c r="AB30" s="243"/>
    </row>
    <row r="31" spans="1:50" s="97" customFormat="1" x14ac:dyDescent="0.2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-31.404359752822046</v>
      </c>
      <c r="J31" s="217">
        <f t="shared" ref="J31" si="43">J28-J29</f>
        <v>-31.299870882672082</v>
      </c>
      <c r="K31" s="150">
        <f t="shared" ref="K31:N31" si="44">K28-K29</f>
        <v>-42.728540027182873</v>
      </c>
      <c r="L31" s="239">
        <f t="shared" si="44"/>
        <v>-54.017481243801626</v>
      </c>
      <c r="M31" s="217">
        <f t="shared" si="44"/>
        <v>-56.860234186327006</v>
      </c>
      <c r="N31" s="217">
        <f t="shared" si="44"/>
        <v>-59.4982734243018</v>
      </c>
      <c r="O31" s="150">
        <f t="shared" ref="O31:AA31" si="45">O28-O29</f>
        <v>-64.18782156080772</v>
      </c>
      <c r="P31" s="150">
        <f t="shared" si="45"/>
        <v>-68.649682849032899</v>
      </c>
      <c r="Q31" s="150">
        <f t="shared" si="45"/>
        <v>-73.145039224524623</v>
      </c>
      <c r="R31" s="150">
        <f t="shared" si="45"/>
        <v>-77.637929717548047</v>
      </c>
      <c r="S31" s="150">
        <f t="shared" si="45"/>
        <v>-79.591929938656051</v>
      </c>
      <c r="T31" s="150">
        <f t="shared" si="45"/>
        <v>-81.64451473965164</v>
      </c>
      <c r="U31" s="150">
        <f t="shared" si="45"/>
        <v>-83.786721885999441</v>
      </c>
      <c r="V31" s="150">
        <f t="shared" si="45"/>
        <v>-85.803457748854214</v>
      </c>
      <c r="W31" s="150">
        <f t="shared" si="45"/>
        <v>-86.263002893230009</v>
      </c>
      <c r="X31" s="150">
        <f t="shared" si="45"/>
        <v>-86.713585803070657</v>
      </c>
      <c r="Y31" s="150">
        <f t="shared" si="45"/>
        <v>-87.155206478375987</v>
      </c>
      <c r="Z31" s="150">
        <f t="shared" si="45"/>
        <v>-87.596827153681318</v>
      </c>
      <c r="AA31" s="150">
        <f t="shared" si="45"/>
        <v>-88.048091531449472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 t="e">
        <f>#REF!</f>
        <v>#REF!</v>
      </c>
      <c r="E36" s="104">
        <f>E12</f>
        <v>1779.8</v>
      </c>
      <c r="F36" s="104">
        <f t="shared" ref="F36:AB36" si="46">F12</f>
        <v>1871.3</v>
      </c>
      <c r="G36" s="104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2007.0179878174299</v>
      </c>
      <c r="K36" s="104">
        <f t="shared" si="46"/>
        <v>2033.6981662082601</v>
      </c>
      <c r="L36" s="104">
        <f t="shared" si="46"/>
        <v>2058.9444082394798</v>
      </c>
      <c r="M36" s="104">
        <f t="shared" si="46"/>
        <v>2079.7902580671698</v>
      </c>
      <c r="N36" s="104">
        <f t="shared" si="46"/>
        <v>2102.1686273791902</v>
      </c>
      <c r="O36" s="104">
        <f t="shared" si="46"/>
        <v>2124.25124731704</v>
      </c>
      <c r="P36" s="104">
        <f t="shared" si="46"/>
        <v>2144.5772952143798</v>
      </c>
      <c r="Q36" s="104">
        <f t="shared" si="46"/>
        <v>2167.3231107185502</v>
      </c>
      <c r="R36" s="104">
        <f t="shared" si="46"/>
        <v>2191.2429616171398</v>
      </c>
      <c r="S36" s="104">
        <f t="shared" si="46"/>
        <v>2215.89770490003</v>
      </c>
      <c r="T36" s="104">
        <f t="shared" si="46"/>
        <v>2239.1633223345498</v>
      </c>
      <c r="U36" s="104">
        <f t="shared" si="46"/>
        <v>2263.8359898219301</v>
      </c>
      <c r="V36" s="104">
        <f t="shared" si="46"/>
        <v>2288.6968614565099</v>
      </c>
      <c r="W36" s="104">
        <f t="shared" si="46"/>
        <v>2314.5704506450502</v>
      </c>
      <c r="X36" s="104">
        <f t="shared" si="46"/>
        <v>2339.87046528976</v>
      </c>
      <c r="Y36" s="104">
        <f t="shared" si="46"/>
        <v>2365.3049114681799</v>
      </c>
      <c r="Z36" s="104">
        <f t="shared" si="46"/>
        <v>2390.1837073072502</v>
      </c>
      <c r="AA36" s="104">
        <f t="shared" si="46"/>
        <v>2414.9370337148598</v>
      </c>
      <c r="AB36" s="104">
        <f t="shared" si="46"/>
        <v>2439.8964884741599</v>
      </c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-55.95184658974722</v>
      </c>
      <c r="K37" s="150">
        <f t="shared" si="47"/>
        <v>-56.695639249997384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 t="e">
        <f>#REF!</f>
        <v>#REF!</v>
      </c>
      <c r="E42" s="104">
        <f t="shared" ref="E42:K42" si="48">D13</f>
        <v>62.7</v>
      </c>
      <c r="F42" s="104">
        <f t="shared" si="48"/>
        <v>54.2</v>
      </c>
      <c r="G42" s="149">
        <f t="shared" si="48"/>
        <v>90.2</v>
      </c>
      <c r="H42" s="104">
        <f t="shared" si="48"/>
        <v>95.9</v>
      </c>
      <c r="I42" s="104">
        <f t="shared" si="48"/>
        <v>95.9</v>
      </c>
      <c r="J42" s="104">
        <f t="shared" si="48"/>
        <v>96.883099094316506</v>
      </c>
      <c r="K42" s="149">
        <f t="shared" si="48"/>
        <v>98.285770837814496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36</v>
      </c>
      <c r="G43" s="150">
        <f t="shared" ref="G43:K43" si="49">G41-G42</f>
        <v>1.3174040991388836</v>
      </c>
      <c r="H43" s="217">
        <f t="shared" si="49"/>
        <v>-2.8001771349484841</v>
      </c>
      <c r="I43" s="217">
        <f t="shared" si="49"/>
        <v>-1.8457834796861619</v>
      </c>
      <c r="J43" s="217">
        <f t="shared" si="49"/>
        <v>-1.4671673408694517</v>
      </c>
      <c r="K43" s="150">
        <f t="shared" si="49"/>
        <v>-1.6014328737799701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1473.0268768819542</v>
      </c>
      <c r="L47" s="104">
        <f t="shared" ref="L47:AA47" si="50">K47*(1+L49)</f>
        <v>1504.4702729216942</v>
      </c>
      <c r="M47" s="104">
        <f t="shared" si="50"/>
        <v>1535.9136689614338</v>
      </c>
      <c r="N47" s="104">
        <f t="shared" si="50"/>
        <v>1567.3570650011843</v>
      </c>
      <c r="O47" s="149">
        <f t="shared" si="50"/>
        <v>1580.6895805420165</v>
      </c>
      <c r="P47" s="104">
        <f t="shared" si="50"/>
        <v>1594.0220960828387</v>
      </c>
      <c r="Q47" s="104">
        <f t="shared" si="50"/>
        <v>1607.354611623671</v>
      </c>
      <c r="R47" s="104">
        <f t="shared" si="50"/>
        <v>1620.6871271645032</v>
      </c>
      <c r="S47" s="149">
        <f t="shared" si="50"/>
        <v>1631.6773524648145</v>
      </c>
      <c r="T47" s="104">
        <f t="shared" si="50"/>
        <v>1642.6675777651265</v>
      </c>
      <c r="U47" s="104">
        <f t="shared" si="50"/>
        <v>1653.6578030654275</v>
      </c>
      <c r="V47" s="104">
        <f t="shared" si="50"/>
        <v>1664.6480283657393</v>
      </c>
      <c r="W47" s="149">
        <f t="shared" si="50"/>
        <v>1705.6654323951673</v>
      </c>
      <c r="X47" s="104">
        <f t="shared" si="50"/>
        <v>1746.6828364246057</v>
      </c>
      <c r="Y47" s="104">
        <f t="shared" si="50"/>
        <v>1787.7002404540337</v>
      </c>
      <c r="Z47" s="104">
        <f t="shared" si="50"/>
        <v>1828.717644483462</v>
      </c>
      <c r="AA47" s="149">
        <f t="shared" si="50"/>
        <v>1859.2880041522867</v>
      </c>
      <c r="AB47" s="95"/>
    </row>
    <row r="48" spans="1:28" x14ac:dyDescent="0.2">
      <c r="B48" t="s">
        <v>177</v>
      </c>
      <c r="D48" s="102" t="e">
        <f>#REF!</f>
        <v>#REF!</v>
      </c>
      <c r="E48" s="104">
        <f>E14</f>
        <v>1336.74</v>
      </c>
      <c r="F48" s="104">
        <f t="shared" ref="F48:AA48" si="51">F14</f>
        <v>1328.7719999999999</v>
      </c>
      <c r="G48" s="104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104">
        <f t="shared" si="51"/>
        <v>1386.0160542364999</v>
      </c>
      <c r="K48" s="104">
        <f t="shared" si="51"/>
        <v>1416.24742986613</v>
      </c>
      <c r="L48" s="104">
        <f t="shared" si="51"/>
        <v>1446.4788054957501</v>
      </c>
      <c r="M48" s="104">
        <f t="shared" si="51"/>
        <v>1476.7101811253699</v>
      </c>
      <c r="N48" s="104">
        <f t="shared" si="51"/>
        <v>1506.941556755</v>
      </c>
      <c r="O48" s="104">
        <f t="shared" si="51"/>
        <v>1519.7601557667999</v>
      </c>
      <c r="P48" s="104">
        <f t="shared" si="51"/>
        <v>1532.5787547785901</v>
      </c>
      <c r="Q48" s="104">
        <f t="shared" si="51"/>
        <v>1545.3973537903901</v>
      </c>
      <c r="R48" s="104">
        <f t="shared" si="51"/>
        <v>1558.21595280219</v>
      </c>
      <c r="S48" s="104">
        <f t="shared" si="51"/>
        <v>1568.7825477363999</v>
      </c>
      <c r="T48" s="104">
        <f t="shared" si="51"/>
        <v>1579.34914267061</v>
      </c>
      <c r="U48" s="104">
        <f t="shared" si="51"/>
        <v>1589.9157376048099</v>
      </c>
      <c r="V48" s="104">
        <f t="shared" si="51"/>
        <v>1600.48233253902</v>
      </c>
      <c r="W48" s="104">
        <f t="shared" si="51"/>
        <v>1639.9186754518</v>
      </c>
      <c r="X48" s="104">
        <f t="shared" si="51"/>
        <v>1679.35501836459</v>
      </c>
      <c r="Y48" s="104">
        <f t="shared" si="51"/>
        <v>1718.79136127737</v>
      </c>
      <c r="Z48" s="104">
        <f t="shared" si="51"/>
        <v>1758.22770419015</v>
      </c>
      <c r="AA48" s="104">
        <f t="shared" si="51"/>
        <v>1787.6196955994999</v>
      </c>
      <c r="AB48" s="95"/>
    </row>
    <row r="49" spans="1:32" s="170" customFormat="1" ht="12" x14ac:dyDescent="0.15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2.1811706680615162E-2</v>
      </c>
      <c r="L49" s="230">
        <f t="shared" ref="L49" si="53">(L48/K48)-1</f>
        <v>2.1346111556564518E-2</v>
      </c>
      <c r="M49" s="230">
        <f t="shared" ref="M49" si="54">(M48/L48)-1</f>
        <v>2.0899978288488441E-2</v>
      </c>
      <c r="N49" s="230">
        <f t="shared" ref="N49" si="55">(N48/M48)-1</f>
        <v>2.0472111600525089E-2</v>
      </c>
      <c r="O49" s="246">
        <f t="shared" ref="O49" si="56">(O48/N48)-1</f>
        <v>8.5063677183361275E-3</v>
      </c>
      <c r="P49" s="230">
        <f t="shared" ref="P49" si="57">(P48/O48)-1</f>
        <v>8.4346197412463741E-3</v>
      </c>
      <c r="Q49" s="230">
        <f t="shared" ref="Q49" si="58">(Q48/P48)-1</f>
        <v>8.3640719746580494E-3</v>
      </c>
      <c r="R49" s="230">
        <f t="shared" ref="R49" si="59">(R48/Q48)-1</f>
        <v>8.2946945524138282E-3</v>
      </c>
      <c r="S49" s="246">
        <f t="shared" ref="S49" si="60">(S48/R48)-1</f>
        <v>6.781213422444754E-3</v>
      </c>
      <c r="T49" s="230">
        <f t="shared" ref="T49" si="61">(T48/S48)-1</f>
        <v>6.7355382997196234E-3</v>
      </c>
      <c r="U49" s="230">
        <f t="shared" ref="U49" si="62">(U48/T48)-1</f>
        <v>6.6904743534619282E-3</v>
      </c>
      <c r="V49" s="230">
        <f t="shared" ref="V49" si="63">(V48/U48)-1</f>
        <v>6.6460093980380552E-3</v>
      </c>
      <c r="W49" s="246">
        <f t="shared" ref="W49" si="64">(W48/V48)-1</f>
        <v>2.4640286313075244E-2</v>
      </c>
      <c r="X49" s="230">
        <f t="shared" ref="X49" si="65">(X48/W48)-1</f>
        <v>2.4047743039407266E-2</v>
      </c>
      <c r="Y49" s="230">
        <f t="shared" ref="Y49" si="66">(Y48/X48)-1</f>
        <v>2.3483029187708171E-2</v>
      </c>
      <c r="Z49" s="230">
        <f t="shared" ref="Z49" si="67">(Z48/Y48)-1</f>
        <v>2.2944229184088893E-2</v>
      </c>
      <c r="AA49" s="246">
        <f t="shared" ref="AA49" si="68">(AA48/Z48)-1</f>
        <v>1.6716828735722888E-2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59.203487836063914</v>
      </c>
      <c r="N50" s="217">
        <f t="shared" si="74"/>
        <v>60.415508246184345</v>
      </c>
      <c r="O50" s="150">
        <f t="shared" si="74"/>
        <v>60.929424775216603</v>
      </c>
      <c r="P50" s="217">
        <f t="shared" si="74"/>
        <v>61.443341304248634</v>
      </c>
      <c r="Q50" s="217">
        <f t="shared" si="74"/>
        <v>61.957257833280892</v>
      </c>
      <c r="R50" s="217">
        <f t="shared" si="74"/>
        <v>62.47117436231315</v>
      </c>
      <c r="S50" s="150">
        <f t="shared" si="74"/>
        <v>62.894804728414556</v>
      </c>
      <c r="T50" s="217">
        <f t="shared" si="74"/>
        <v>63.318435094516417</v>
      </c>
      <c r="U50" s="217">
        <f t="shared" si="74"/>
        <v>63.742065460617596</v>
      </c>
      <c r="V50" s="217">
        <f t="shared" si="74"/>
        <v>64.165695826719229</v>
      </c>
      <c r="W50" s="150">
        <f t="shared" si="74"/>
        <v>65.746756943367245</v>
      </c>
      <c r="X50" s="217">
        <f t="shared" si="74"/>
        <v>67.327818060015716</v>
      </c>
      <c r="Y50" s="217">
        <f t="shared" si="74"/>
        <v>68.908879176663731</v>
      </c>
      <c r="Z50" s="217">
        <f t="shared" si="74"/>
        <v>70.489940293311975</v>
      </c>
      <c r="AA50" s="150">
        <f t="shared" si="74"/>
        <v>71.668308552786812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1684.5361789840949</v>
      </c>
      <c r="M54" s="104">
        <f t="shared" ref="M54:AA54" si="75">L54*(1+M56)</f>
        <v>1678.2135536535579</v>
      </c>
      <c r="N54" s="104">
        <f t="shared" si="75"/>
        <v>1660.1984622255854</v>
      </c>
      <c r="O54" s="104">
        <f t="shared" si="75"/>
        <v>1681.5863017890024</v>
      </c>
      <c r="P54" s="104">
        <f t="shared" si="75"/>
        <v>1692.7375632632791</v>
      </c>
      <c r="Q54" s="104">
        <f t="shared" si="75"/>
        <v>1696.6630226959769</v>
      </c>
      <c r="R54" s="104">
        <f t="shared" si="75"/>
        <v>1692.281066197442</v>
      </c>
      <c r="S54" s="104">
        <f t="shared" si="75"/>
        <v>1700.8418499326938</v>
      </c>
      <c r="T54" s="104">
        <f t="shared" si="75"/>
        <v>1710.4578514658454</v>
      </c>
      <c r="U54" s="104">
        <f t="shared" si="75"/>
        <v>1719.6335883595932</v>
      </c>
      <c r="V54" s="104">
        <f t="shared" si="75"/>
        <v>1729.4009197745108</v>
      </c>
      <c r="W54" s="104">
        <f t="shared" si="75"/>
        <v>1769.6074835511222</v>
      </c>
      <c r="X54" s="104">
        <f t="shared" si="75"/>
        <v>1803.5824136795466</v>
      </c>
      <c r="Y54" s="104">
        <f t="shared" si="75"/>
        <v>1829.732881983369</v>
      </c>
      <c r="Z54" s="104">
        <f t="shared" si="75"/>
        <v>1848.8141695445154</v>
      </c>
      <c r="AA54" s="104">
        <f t="shared" si="75"/>
        <v>1857.7181132918261</v>
      </c>
      <c r="AB54" s="95"/>
    </row>
    <row r="55" spans="1:32" x14ac:dyDescent="0.2">
      <c r="B55" t="s">
        <v>177</v>
      </c>
      <c r="D55" s="102" t="e">
        <f>#REF!</f>
        <v>#REF!</v>
      </c>
      <c r="E55" s="104">
        <f>E15</f>
        <v>1828.5</v>
      </c>
      <c r="F55" s="104">
        <f t="shared" ref="F55:AA55" si="76">F15</f>
        <v>1861.4</v>
      </c>
      <c r="G55" s="104">
        <f t="shared" si="76"/>
        <v>1756.2</v>
      </c>
      <c r="H55" s="104">
        <f t="shared" si="76"/>
        <v>1808.7</v>
      </c>
      <c r="I55" s="104">
        <f t="shared" si="76"/>
        <v>1629.3563571043301</v>
      </c>
      <c r="J55" s="104">
        <f t="shared" si="76"/>
        <v>1501.6652887165701</v>
      </c>
      <c r="K55" s="104">
        <f t="shared" si="76"/>
        <v>1514.2729452476999</v>
      </c>
      <c r="L55" s="104">
        <f t="shared" si="76"/>
        <v>1515.61502429495</v>
      </c>
      <c r="M55" s="104">
        <f t="shared" si="76"/>
        <v>1509.9264163187599</v>
      </c>
      <c r="N55" s="104">
        <f t="shared" si="76"/>
        <v>1493.71783405563</v>
      </c>
      <c r="O55" s="104">
        <f t="shared" si="76"/>
        <v>1512.9609535468801</v>
      </c>
      <c r="P55" s="104">
        <f t="shared" si="76"/>
        <v>1522.99399388232</v>
      </c>
      <c r="Q55" s="104">
        <f t="shared" si="76"/>
        <v>1526.52581787499</v>
      </c>
      <c r="R55" s="104">
        <f t="shared" si="76"/>
        <v>1522.58327322214</v>
      </c>
      <c r="S55" s="104">
        <f t="shared" si="76"/>
        <v>1530.28560256998</v>
      </c>
      <c r="T55" s="104">
        <f t="shared" si="76"/>
        <v>1538.9373350641299</v>
      </c>
      <c r="U55" s="104">
        <f t="shared" si="76"/>
        <v>1547.1929515766401</v>
      </c>
      <c r="V55" s="104">
        <f t="shared" si="76"/>
        <v>1555.9808389633299</v>
      </c>
      <c r="W55" s="104">
        <f t="shared" si="76"/>
        <v>1592.1555871790999</v>
      </c>
      <c r="X55" s="104">
        <f t="shared" si="76"/>
        <v>1622.7235946783901</v>
      </c>
      <c r="Y55" s="104">
        <f t="shared" si="76"/>
        <v>1646.251758186</v>
      </c>
      <c r="Z55" s="104">
        <f t="shared" si="76"/>
        <v>1663.41962105019</v>
      </c>
      <c r="AA55" s="104">
        <f t="shared" si="76"/>
        <v>1671.4306991660901</v>
      </c>
      <c r="AB55" s="95"/>
    </row>
    <row r="56" spans="1:32" s="170" customFormat="1" ht="12" x14ac:dyDescent="0.15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8.8628608961283106E-4</v>
      </c>
      <c r="M56" s="230">
        <f t="shared" ref="M56" si="78">(M55/L55)-1</f>
        <v>-3.7533330595190817E-3</v>
      </c>
      <c r="N56" s="230">
        <f t="shared" ref="N56" si="79">(N55/M55)-1</f>
        <v>-1.0734683550107649E-2</v>
      </c>
      <c r="O56" s="246">
        <f t="shared" ref="O56" si="80">(O55/N55)-1</f>
        <v>1.2882700502411915E-2</v>
      </c>
      <c r="P56" s="230">
        <f t="shared" ref="P56" si="81">(P55/O55)-1</f>
        <v>6.6313940964035645E-3</v>
      </c>
      <c r="Q56" s="230">
        <f t="shared" ref="Q56" si="82">(Q55/P55)-1</f>
        <v>2.3190006046360789E-3</v>
      </c>
      <c r="R56" s="230">
        <f t="shared" ref="R56" si="83">(R55/Q55)-1</f>
        <v>-2.5826911059639857E-3</v>
      </c>
      <c r="S56" s="246">
        <f t="shared" ref="S56" si="84">(S55/R55)-1</f>
        <v>5.0587245264688274E-3</v>
      </c>
      <c r="T56" s="230">
        <f t="shared" ref="T56" si="85">(T55/S55)-1</f>
        <v>5.6536717588011598E-3</v>
      </c>
      <c r="U56" s="230">
        <f t="shared" ref="U56" si="86">(U55/T55)-1</f>
        <v>5.3644916686397259E-3</v>
      </c>
      <c r="V56" s="230">
        <f t="shared" ref="V56" si="87">(V55/U55)-1</f>
        <v>5.6798910425068794E-3</v>
      </c>
      <c r="W56" s="246">
        <f t="shared" ref="W56" si="88">(W55/V55)-1</f>
        <v>2.3248839130867172E-2</v>
      </c>
      <c r="X56" s="230">
        <f t="shared" ref="X56" si="89">(X55/W55)-1</f>
        <v>1.9199133392138412E-2</v>
      </c>
      <c r="Y56" s="230">
        <f t="shared" ref="Y56" si="90">(Y55/X55)-1</f>
        <v>1.4499181243662784E-2</v>
      </c>
      <c r="Z56" s="230">
        <f t="shared" ref="Z56" si="91">(Z55/Y55)-1</f>
        <v>1.0428455294776651E-2</v>
      </c>
      <c r="AA56" s="246">
        <f t="shared" ref="AA56" si="92">(AA55/Z55)-1</f>
        <v>4.8160295902017758E-3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271.59299999999985</v>
      </c>
      <c r="H57" s="217">
        <f t="shared" ref="H57" si="95">H54-H55</f>
        <v>1309.4238025000002</v>
      </c>
      <c r="I57" s="217">
        <f t="shared" ref="I57" si="96">I54-I55</f>
        <v>245.49251687691981</v>
      </c>
      <c r="J57" s="217">
        <f t="shared" ref="J57" si="97">J54-J55</f>
        <v>184.80221870982064</v>
      </c>
      <c r="K57" s="264">
        <f t="shared" ref="K57" si="98">K54-K55</f>
        <v>168.77157479008633</v>
      </c>
      <c r="L57" s="217">
        <f t="shared" ref="L57:AA57" si="99">L54-L55</f>
        <v>168.92115468914494</v>
      </c>
      <c r="M57" s="217">
        <f t="shared" si="99"/>
        <v>168.28713733479799</v>
      </c>
      <c r="N57" s="217">
        <f t="shared" si="99"/>
        <v>166.48062816995548</v>
      </c>
      <c r="O57" s="150">
        <f t="shared" si="99"/>
        <v>168.6253482421223</v>
      </c>
      <c r="P57" s="217">
        <f t="shared" si="99"/>
        <v>169.74356938095912</v>
      </c>
      <c r="Q57" s="217">
        <f t="shared" si="99"/>
        <v>170.13720482098688</v>
      </c>
      <c r="R57" s="217">
        <f t="shared" si="99"/>
        <v>169.69779297530204</v>
      </c>
      <c r="S57" s="150">
        <f t="shared" si="99"/>
        <v>170.55624736271375</v>
      </c>
      <c r="T57" s="217">
        <f t="shared" si="99"/>
        <v>171.52051640171544</v>
      </c>
      <c r="U57" s="217">
        <f t="shared" si="99"/>
        <v>172.44063678295311</v>
      </c>
      <c r="V57" s="217">
        <f t="shared" si="99"/>
        <v>173.42008081118092</v>
      </c>
      <c r="W57" s="150">
        <f t="shared" si="99"/>
        <v>177.45189637202225</v>
      </c>
      <c r="X57" s="217">
        <f t="shared" si="99"/>
        <v>180.85881900115646</v>
      </c>
      <c r="Y57" s="217">
        <f t="shared" si="99"/>
        <v>183.48112379736904</v>
      </c>
      <c r="Z57" s="217">
        <f t="shared" si="99"/>
        <v>185.39454849432536</v>
      </c>
      <c r="AA57" s="150">
        <f t="shared" si="99"/>
        <v>186.28741412573595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77.703294275287377</v>
      </c>
      <c r="N61" s="231">
        <f>M61*(1+N63)</f>
        <v>78.070503655757733</v>
      </c>
      <c r="O61" s="247">
        <f>N61*(1+O63)</f>
        <v>78.435379078301466</v>
      </c>
      <c r="P61" s="231">
        <f>O61*(1+P63)</f>
        <v>78.79947651486961</v>
      </c>
      <c r="Q61" s="231">
        <f t="shared" ref="Q61:AA61" si="100">P61*(1+Q63)</f>
        <v>79.164740930401138</v>
      </c>
      <c r="R61" s="231">
        <f t="shared" si="100"/>
        <v>79.5335062828227</v>
      </c>
      <c r="S61" s="247">
        <f t="shared" si="100"/>
        <v>79.905772572134268</v>
      </c>
      <c r="T61" s="231">
        <f t="shared" si="100"/>
        <v>80.280372819372673</v>
      </c>
      <c r="U61" s="231">
        <f t="shared" si="100"/>
        <v>80.654195080635461</v>
      </c>
      <c r="V61" s="231">
        <f t="shared" si="100"/>
        <v>81.029184320861646</v>
      </c>
      <c r="W61" s="247">
        <f t="shared" si="100"/>
        <v>81.404951547063447</v>
      </c>
      <c r="X61" s="231">
        <f t="shared" si="100"/>
        <v>81.780329780277256</v>
      </c>
      <c r="Y61" s="231">
        <f t="shared" si="100"/>
        <v>82.151040097637818</v>
      </c>
      <c r="Z61" s="231">
        <f t="shared" si="100"/>
        <v>82.519027464083777</v>
      </c>
      <c r="AA61" s="247">
        <f t="shared" si="100"/>
        <v>82.884291879615319</v>
      </c>
      <c r="AB61" s="95"/>
    </row>
    <row r="62" spans="1:32" x14ac:dyDescent="0.2">
      <c r="B62" t="s">
        <v>177</v>
      </c>
      <c r="D62" s="102" t="e">
        <f>#REF!</f>
        <v>#REF!</v>
      </c>
      <c r="E62" s="104">
        <f>E16</f>
        <v>1085.9000000000001</v>
      </c>
      <c r="F62" s="104">
        <f t="shared" ref="F62:AA62" si="101">F16</f>
        <v>1212.9000000000001</v>
      </c>
      <c r="G62" s="104">
        <f t="shared" si="101"/>
        <v>609.79999999999995</v>
      </c>
      <c r="H62" s="104">
        <f t="shared" si="101"/>
        <v>402.3</v>
      </c>
      <c r="I62" s="104">
        <f t="shared" si="101"/>
        <v>404.18538158623397</v>
      </c>
      <c r="J62" s="104">
        <f t="shared" si="101"/>
        <v>406.11408156777497</v>
      </c>
      <c r="K62" s="104">
        <f t="shared" si="101"/>
        <v>408.08197438316603</v>
      </c>
      <c r="L62" s="104">
        <f t="shared" si="101"/>
        <v>410.07255778657401</v>
      </c>
      <c r="M62" s="104">
        <f t="shared" si="101"/>
        <v>412.05076450561</v>
      </c>
      <c r="N62" s="104">
        <f t="shared" si="101"/>
        <v>413.998029513711</v>
      </c>
      <c r="O62" s="104">
        <f t="shared" si="101"/>
        <v>415.93291783743899</v>
      </c>
      <c r="P62" s="104">
        <f t="shared" si="101"/>
        <v>417.86368059970903</v>
      </c>
      <c r="Q62" s="104">
        <f t="shared" si="101"/>
        <v>419.80063170416599</v>
      </c>
      <c r="R62" s="104">
        <f t="shared" si="101"/>
        <v>421.75614783518301</v>
      </c>
      <c r="S62" s="104">
        <f t="shared" si="101"/>
        <v>423.73022899275998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429.68753973788398</v>
      </c>
      <c r="W62" s="104">
        <f t="shared" si="101"/>
        <v>431.68018592202202</v>
      </c>
      <c r="X62" s="104">
        <f t="shared" si="101"/>
        <v>433.67076932543</v>
      </c>
      <c r="Y62" s="104">
        <f t="shared" si="101"/>
        <v>435.63659936009202</v>
      </c>
      <c r="Z62" s="104">
        <f t="shared" si="101"/>
        <v>437.58798992965097</v>
      </c>
      <c r="AA62" s="104">
        <f t="shared" si="101"/>
        <v>439.524941034108</v>
      </c>
      <c r="AB62" s="95"/>
    </row>
    <row r="63" spans="1:32" s="170" customFormat="1" ht="12" x14ac:dyDescent="0.15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4.8240407251674E-3</v>
      </c>
      <c r="N63" s="230">
        <f t="shared" si="102"/>
        <v>4.7257890916363454E-3</v>
      </c>
      <c r="O63" s="246">
        <f t="shared" si="102"/>
        <v>4.6736655389416626E-3</v>
      </c>
      <c r="P63" s="230">
        <f t="shared" si="102"/>
        <v>4.6420051875399881E-3</v>
      </c>
      <c r="Q63" s="230">
        <f t="shared" si="102"/>
        <v>4.6353660162019583E-3</v>
      </c>
      <c r="R63" s="230">
        <f t="shared" si="102"/>
        <v>4.6582019733478752E-3</v>
      </c>
      <c r="S63" s="246">
        <f t="shared" si="102"/>
        <v>4.6806221265762726E-3</v>
      </c>
      <c r="T63" s="230">
        <f t="shared" si="102"/>
        <v>4.6880248470189123E-3</v>
      </c>
      <c r="U63" s="230">
        <f t="shared" si="102"/>
        <v>4.6564589592013039E-3</v>
      </c>
      <c r="V63" s="230">
        <f t="shared" si="102"/>
        <v>4.6493457637422075E-3</v>
      </c>
      <c r="W63" s="246">
        <f t="shared" si="102"/>
        <v>4.637430690574762E-3</v>
      </c>
      <c r="X63" s="230">
        <f t="shared" si="102"/>
        <v>4.6112457053277822E-3</v>
      </c>
      <c r="Y63" s="230">
        <f t="shared" si="102"/>
        <v>4.5330010083912686E-3</v>
      </c>
      <c r="Z63" s="230">
        <f t="shared" si="102"/>
        <v>4.4793999687477992E-3</v>
      </c>
      <c r="AA63" s="246">
        <f t="shared" si="102"/>
        <v>4.4264265679878623E-3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</v>
      </c>
      <c r="J64" s="217">
        <f t="shared" si="103"/>
        <v>-298.69716490110829</v>
      </c>
      <c r="K64" s="150">
        <f t="shared" si="103"/>
        <v>-305.33172438316603</v>
      </c>
      <c r="L64" s="217">
        <f t="shared" si="103"/>
        <v>-332.74230778657397</v>
      </c>
      <c r="M64" s="217">
        <f t="shared" si="103"/>
        <v>-334.34747023032264</v>
      </c>
      <c r="N64" s="217">
        <f t="shared" si="103"/>
        <v>-335.92752585795324</v>
      </c>
      <c r="O64" s="150">
        <f t="shared" si="103"/>
        <v>-337.49753875913751</v>
      </c>
      <c r="P64" s="217">
        <f t="shared" si="103"/>
        <v>-339.06420408483939</v>
      </c>
      <c r="Q64" s="217">
        <f t="shared" si="103"/>
        <v>-340.63589077376486</v>
      </c>
      <c r="R64" s="217">
        <f t="shared" si="103"/>
        <v>-342.2226415523603</v>
      </c>
      <c r="S64" s="150">
        <f t="shared" si="103"/>
        <v>-343.82445642062572</v>
      </c>
      <c r="T64" s="217">
        <f t="shared" si="103"/>
        <v>-345.43631401533833</v>
      </c>
      <c r="U64" s="217">
        <f t="shared" si="103"/>
        <v>-347.04482403456853</v>
      </c>
      <c r="V64" s="217">
        <f t="shared" si="103"/>
        <v>-348.65835541702234</v>
      </c>
      <c r="W64" s="150">
        <f t="shared" si="103"/>
        <v>-350.27523437495859</v>
      </c>
      <c r="X64" s="217">
        <f t="shared" si="103"/>
        <v>-351.89043954515273</v>
      </c>
      <c r="Y64" s="217">
        <f t="shared" si="103"/>
        <v>-353.48555926245422</v>
      </c>
      <c r="Z64" s="217">
        <f t="shared" si="103"/>
        <v>-355.06896246556721</v>
      </c>
      <c r="AA64" s="150">
        <f t="shared" si="103"/>
        <v>-356.64064915449268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333.78582925174538</v>
      </c>
      <c r="U68" s="248">
        <f t="shared" si="104"/>
        <v>337.09010427322568</v>
      </c>
      <c r="V68" s="248">
        <f t="shared" si="104"/>
        <v>340.43479411501323</v>
      </c>
      <c r="W68" s="249">
        <f t="shared" si="104"/>
        <v>343.81583546649915</v>
      </c>
      <c r="X68" s="248">
        <f t="shared" si="104"/>
        <v>347.21186736980997</v>
      </c>
      <c r="Y68" s="248">
        <f t="shared" si="104"/>
        <v>350.62708384827226</v>
      </c>
      <c r="Z68" s="248">
        <f t="shared" si="104"/>
        <v>354.05853395040117</v>
      </c>
      <c r="AA68" s="249">
        <f t="shared" si="104"/>
        <v>357.51747852385301</v>
      </c>
      <c r="AB68" s="95"/>
    </row>
    <row r="69" spans="1:28" x14ac:dyDescent="0.2">
      <c r="B69" t="s">
        <v>177</v>
      </c>
      <c r="D69" s="102" t="e">
        <f>#REF!</f>
        <v>#REF!</v>
      </c>
      <c r="E69" s="104">
        <f>E17</f>
        <v>884.26</v>
      </c>
      <c r="F69" s="104">
        <f t="shared" ref="F69:AA69" si="105">F17</f>
        <v>242.12799999999999</v>
      </c>
      <c r="G69" s="104">
        <f t="shared" si="105"/>
        <v>225.90700000000001</v>
      </c>
      <c r="H69" s="104">
        <f t="shared" si="105"/>
        <v>260.73700000000002</v>
      </c>
      <c r="I69" s="104">
        <f t="shared" si="105"/>
        <v>255.59948840017799</v>
      </c>
      <c r="J69" s="104">
        <f t="shared" si="105"/>
        <v>254.55541346215</v>
      </c>
      <c r="K69" s="104">
        <f t="shared" si="105"/>
        <v>256.89572380491899</v>
      </c>
      <c r="L69" s="104">
        <f t="shared" si="105"/>
        <v>259.47104592492298</v>
      </c>
      <c r="M69" s="104">
        <f t="shared" si="105"/>
        <v>261.94028245643398</v>
      </c>
      <c r="N69" s="104">
        <f t="shared" si="105"/>
        <v>264.42386516359801</v>
      </c>
      <c r="O69" s="104">
        <f t="shared" si="105"/>
        <v>266.96509198785299</v>
      </c>
      <c r="P69" s="104">
        <f t="shared" si="105"/>
        <v>269.50680093709798</v>
      </c>
      <c r="Q69" s="104">
        <f t="shared" si="105"/>
        <v>272.09622896230098</v>
      </c>
      <c r="R69" s="104">
        <f t="shared" si="105"/>
        <v>274.73279727509299</v>
      </c>
      <c r="S69" s="104">
        <f t="shared" si="105"/>
        <v>277.43299355096599</v>
      </c>
      <c r="T69" s="104">
        <f t="shared" si="105"/>
        <v>280.18660377739002</v>
      </c>
      <c r="U69" s="104">
        <f t="shared" si="105"/>
        <v>282.96027933542803</v>
      </c>
      <c r="V69" s="104">
        <f t="shared" si="105"/>
        <v>285.76787991439801</v>
      </c>
      <c r="W69" s="104">
        <f t="shared" si="105"/>
        <v>288.60599468885499</v>
      </c>
      <c r="X69" s="104">
        <f t="shared" si="105"/>
        <v>291.45669283695003</v>
      </c>
      <c r="Y69" s="104">
        <f t="shared" si="105"/>
        <v>294.32349490703803</v>
      </c>
      <c r="Z69" s="104">
        <f t="shared" si="105"/>
        <v>297.203923810513</v>
      </c>
      <c r="AA69" s="104">
        <f t="shared" si="105"/>
        <v>300.10743213158901</v>
      </c>
      <c r="AB69" s="95"/>
    </row>
    <row r="70" spans="1:28" s="170" customFormat="1" ht="12" x14ac:dyDescent="0.15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9.6080247926930706E-3</v>
      </c>
      <c r="R70" s="230">
        <f t="shared" ref="R70" si="107">(R69/Q69)-1</f>
        <v>9.6898377564700322E-3</v>
      </c>
      <c r="S70" s="246">
        <f t="shared" ref="S70" si="108">(S69/R69)-1</f>
        <v>9.8284453208885569E-3</v>
      </c>
      <c r="T70" s="230">
        <f t="shared" ref="T70" si="109">(T69/S69)-1</f>
        <v>9.9253163482091455E-3</v>
      </c>
      <c r="U70" s="230">
        <f t="shared" ref="U70" si="110">(U69/T69)-1</f>
        <v>9.8993867681187453E-3</v>
      </c>
      <c r="V70" s="230">
        <f t="shared" ref="V70" si="111">(V69/U69)-1</f>
        <v>9.9222427457452689E-3</v>
      </c>
      <c r="W70" s="246">
        <f t="shared" ref="W70" si="112">(W69/V69)-1</f>
        <v>9.9315387555352075E-3</v>
      </c>
      <c r="X70" s="230">
        <f t="shared" ref="X70" si="113">(X69/W69)-1</f>
        <v>9.877473789719371E-3</v>
      </c>
      <c r="Y70" s="230">
        <f t="shared" ref="Y70" si="114">(Y69/X69)-1</f>
        <v>9.8361167903999736E-3</v>
      </c>
      <c r="Z70" s="230">
        <f t="shared" ref="Z70" si="115">(Z69/Y69)-1</f>
        <v>9.7866087937856783E-3</v>
      </c>
      <c r="AA70" s="246">
        <f t="shared" ref="AA70" si="116">(AA69/Z69)-1</f>
        <v>9.7694144944304728E-3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68.930270815822013</v>
      </c>
      <c r="J71" s="217">
        <f t="shared" si="117"/>
        <v>64.768464790714006</v>
      </c>
      <c r="K71" s="150">
        <f t="shared" si="117"/>
        <v>62.225449960956496</v>
      </c>
      <c r="L71" s="217">
        <f t="shared" ref="L71:N71" si="118">L68-L69</f>
        <v>50.450612536015967</v>
      </c>
      <c r="M71" s="217">
        <f t="shared" si="118"/>
        <v>48.785062638348734</v>
      </c>
      <c r="N71" s="217">
        <f t="shared" si="118"/>
        <v>47.108381311563846</v>
      </c>
      <c r="O71" s="150">
        <f t="shared" ref="O71:AA71" si="119">O68-O69</f>
        <v>45.377283473209502</v>
      </c>
      <c r="P71" s="250">
        <f t="shared" si="119"/>
        <v>43.648944025808703</v>
      </c>
      <c r="Q71" s="250">
        <f t="shared" si="119"/>
        <v>58.409229063726343</v>
      </c>
      <c r="R71" s="250">
        <f t="shared" si="119"/>
        <v>55.772660750934335</v>
      </c>
      <c r="S71" s="239">
        <f t="shared" si="119"/>
        <v>53.072464475061338</v>
      </c>
      <c r="T71" s="250">
        <f t="shared" si="119"/>
        <v>53.599225474355364</v>
      </c>
      <c r="U71" s="250">
        <f t="shared" si="119"/>
        <v>54.12982493779765</v>
      </c>
      <c r="V71" s="250">
        <f t="shared" si="119"/>
        <v>54.666914200615224</v>
      </c>
      <c r="W71" s="251">
        <f t="shared" si="119"/>
        <v>55.20984077764416</v>
      </c>
      <c r="X71" s="250">
        <f t="shared" si="119"/>
        <v>55.75517453285994</v>
      </c>
      <c r="Y71" s="250">
        <f t="shared" si="119"/>
        <v>56.303588941234239</v>
      </c>
      <c r="Z71" s="250">
        <f t="shared" si="119"/>
        <v>56.854610139888166</v>
      </c>
      <c r="AA71" s="251">
        <f t="shared" si="119"/>
        <v>57.410046392264007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9" sqref="J9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357</v>
      </c>
      <c r="P1" t="s">
        <v>368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36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8.0958169064125514</v>
      </c>
      <c r="C4">
        <v>-61.292000000000002</v>
      </c>
      <c r="D4">
        <v>-35.750999999999976</v>
      </c>
      <c r="E4">
        <v>1.3174040991388836</v>
      </c>
      <c r="F4">
        <v>-5.9999999998581188E-3</v>
      </c>
      <c r="G4">
        <v>271.59299999999985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15.945084134642087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11.79870134442109</v>
      </c>
      <c r="C6">
        <v>-31.404359752822046</v>
      </c>
      <c r="D6">
        <v>-55.153337573248791</v>
      </c>
      <c r="E6">
        <v>-1.8457834796861619</v>
      </c>
      <c r="F6">
        <v>23.849631860713998</v>
      </c>
      <c r="G6">
        <v>245.49251687691981</v>
      </c>
      <c r="H6">
        <v>443.1982017470994</v>
      </c>
      <c r="I6">
        <v>68.930270815822013</v>
      </c>
      <c r="J6" s="151"/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7.6523185542000931</v>
      </c>
      <c r="C7">
        <v>-31.299870882672082</v>
      </c>
      <c r="D7">
        <v>-55.95184658974722</v>
      </c>
      <c r="E7">
        <v>-1.4671673408694517</v>
      </c>
      <c r="F7">
        <v>55.567426605703986</v>
      </c>
      <c r="G7">
        <v>184.80221870982064</v>
      </c>
      <c r="H7">
        <v>-298.69716490110829</v>
      </c>
      <c r="I7">
        <v>64.768464790714006</v>
      </c>
      <c r="J7" s="151"/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7.0672258031210902</v>
      </c>
      <c r="C8">
        <v>-42.728540027182873</v>
      </c>
      <c r="D8">
        <v>-56.695639249997384</v>
      </c>
      <c r="E8">
        <v>-1.6014328737799701</v>
      </c>
      <c r="F8">
        <v>56.779447015824189</v>
      </c>
      <c r="G8">
        <v>168.77157479008633</v>
      </c>
      <c r="H8">
        <v>-305.33172438316603</v>
      </c>
      <c r="I8">
        <v>62.225449960956496</v>
      </c>
      <c r="J8" s="151"/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48.039537083112265</v>
      </c>
      <c r="C9">
        <v>-54.017481243801626</v>
      </c>
      <c r="D9">
        <v>0</v>
      </c>
      <c r="E9">
        <v>0</v>
      </c>
      <c r="F9">
        <v>57.991467425944165</v>
      </c>
      <c r="G9">
        <v>168.92115468914494</v>
      </c>
      <c r="H9">
        <v>-332.74230778657397</v>
      </c>
      <c r="I9">
        <v>50.450612536015967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47.454444332033262</v>
      </c>
      <c r="C10">
        <v>-56.860234186327006</v>
      </c>
      <c r="D10">
        <v>0</v>
      </c>
      <c r="E10">
        <v>0</v>
      </c>
      <c r="F10">
        <v>59.203487836063914</v>
      </c>
      <c r="G10">
        <v>168.28713733479799</v>
      </c>
      <c r="H10">
        <v>-334.34747023032264</v>
      </c>
      <c r="I10">
        <v>48.785062638348734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47.613845224177112</v>
      </c>
      <c r="C11">
        <v>-59.4982734243018</v>
      </c>
      <c r="D11">
        <v>0</v>
      </c>
      <c r="E11">
        <v>0</v>
      </c>
      <c r="F11">
        <v>60.415508246184345</v>
      </c>
      <c r="G11">
        <v>166.48062816995548</v>
      </c>
      <c r="H11">
        <v>-335.92752585795324</v>
      </c>
      <c r="I11">
        <v>47.108381311563846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47.09809015165925</v>
      </c>
      <c r="C12">
        <v>-64.18782156080772</v>
      </c>
      <c r="D12">
        <v>0</v>
      </c>
      <c r="E12">
        <v>0</v>
      </c>
      <c r="F12">
        <v>60.929424775216603</v>
      </c>
      <c r="G12">
        <v>168.6253482421223</v>
      </c>
      <c r="H12">
        <v>-337.49753875913751</v>
      </c>
      <c r="I12">
        <v>45.377283473209502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46.582335079141387</v>
      </c>
      <c r="C13">
        <v>-68.649682849032899</v>
      </c>
      <c r="D13">
        <v>0</v>
      </c>
      <c r="E13">
        <v>0</v>
      </c>
      <c r="F13">
        <v>61.443341304248634</v>
      </c>
      <c r="G13">
        <v>169.74356938095912</v>
      </c>
      <c r="H13">
        <v>-339.06420408483939</v>
      </c>
      <c r="I13">
        <v>43.648944025808703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46.066580006623553</v>
      </c>
      <c r="C14">
        <v>-73.145039224524623</v>
      </c>
      <c r="D14">
        <v>0</v>
      </c>
      <c r="E14">
        <v>0</v>
      </c>
      <c r="F14">
        <v>61.957257833280892</v>
      </c>
      <c r="G14">
        <v>170.13720482098688</v>
      </c>
      <c r="H14">
        <v>-340.63589077376486</v>
      </c>
      <c r="I14">
        <v>58.409229063726343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45.550824934105719</v>
      </c>
      <c r="C15">
        <v>-77.637929717548047</v>
      </c>
      <c r="D15">
        <v>0</v>
      </c>
      <c r="E15">
        <v>0</v>
      </c>
      <c r="F15">
        <v>62.47117436231315</v>
      </c>
      <c r="G15">
        <v>169.69779297530204</v>
      </c>
      <c r="H15">
        <v>-342.2226415523603</v>
      </c>
      <c r="I15">
        <v>55.772660750934335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45.820220544996829</v>
      </c>
      <c r="C16">
        <v>-79.591929938656051</v>
      </c>
      <c r="D16">
        <v>0</v>
      </c>
      <c r="E16">
        <v>0</v>
      </c>
      <c r="F16">
        <v>62.894804728414556</v>
      </c>
      <c r="G16">
        <v>170.55624736271375</v>
      </c>
      <c r="H16">
        <v>-343.82445642062572</v>
      </c>
      <c r="I16">
        <v>53.072464475061338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46.089616155887654</v>
      </c>
      <c r="C17">
        <v>-81.64451473965164</v>
      </c>
      <c r="D17">
        <v>0</v>
      </c>
      <c r="E17">
        <v>0</v>
      </c>
      <c r="F17">
        <v>63.318435094516417</v>
      </c>
      <c r="G17">
        <v>171.52051640171544</v>
      </c>
      <c r="H17">
        <v>-345.43631401533833</v>
      </c>
      <c r="I17">
        <v>53.599225474355364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46.359011766778451</v>
      </c>
      <c r="C18">
        <v>-83.786721885999441</v>
      </c>
      <c r="D18">
        <v>0</v>
      </c>
      <c r="E18">
        <v>0</v>
      </c>
      <c r="F18">
        <v>63.742065460617596</v>
      </c>
      <c r="G18">
        <v>172.44063678295311</v>
      </c>
      <c r="H18">
        <v>-347.04482403456853</v>
      </c>
      <c r="I18">
        <v>54.12982493779765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46.628407377669532</v>
      </c>
      <c r="C19">
        <v>-85.803457748854214</v>
      </c>
      <c r="D19">
        <v>0</v>
      </c>
      <c r="E19">
        <v>0</v>
      </c>
      <c r="F19">
        <v>64.165695826719229</v>
      </c>
      <c r="G19">
        <v>173.42008081118092</v>
      </c>
      <c r="H19">
        <v>-348.65835541702234</v>
      </c>
      <c r="I19">
        <v>54.666914200615224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47.321344008295654</v>
      </c>
      <c r="C20">
        <v>-86.263002893230009</v>
      </c>
      <c r="D20">
        <v>0</v>
      </c>
      <c r="E20">
        <v>0</v>
      </c>
      <c r="F20">
        <v>65.746756943367245</v>
      </c>
      <c r="G20">
        <v>177.45189637202225</v>
      </c>
      <c r="H20">
        <v>-350.27523437495859</v>
      </c>
      <c r="I20">
        <v>55.20984077764416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48.014280638921747</v>
      </c>
      <c r="C21">
        <v>-86.713585803070657</v>
      </c>
      <c r="D21">
        <v>0</v>
      </c>
      <c r="E21">
        <v>0</v>
      </c>
      <c r="F21">
        <v>67.327818060015716</v>
      </c>
      <c r="G21">
        <v>180.85881900115646</v>
      </c>
      <c r="H21">
        <v>-351.89043954515273</v>
      </c>
      <c r="I21">
        <v>55.75517453285994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48.707217269547868</v>
      </c>
      <c r="C22">
        <v>-87.155206478375987</v>
      </c>
      <c r="D22">
        <v>0</v>
      </c>
      <c r="E22">
        <v>0</v>
      </c>
      <c r="F22">
        <v>68.908879176663731</v>
      </c>
      <c r="G22">
        <v>183.48112379736904</v>
      </c>
      <c r="H22">
        <v>-353.48555926245422</v>
      </c>
      <c r="I22">
        <v>56.303588941234239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49.400153900173962</v>
      </c>
      <c r="C23">
        <v>-87.596827153681318</v>
      </c>
      <c r="D23">
        <v>0</v>
      </c>
      <c r="E23">
        <v>0</v>
      </c>
      <c r="F23">
        <v>70.489940293311975</v>
      </c>
      <c r="G23">
        <v>185.39454849432536</v>
      </c>
      <c r="H23">
        <v>-355.06896246556721</v>
      </c>
      <c r="I23">
        <v>56.854610139888166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50.090219694107816</v>
      </c>
      <c r="C24">
        <v>-88.048091531449472</v>
      </c>
      <c r="D24">
        <v>0</v>
      </c>
      <c r="E24">
        <v>0</v>
      </c>
      <c r="F24">
        <v>71.668308552786812</v>
      </c>
      <c r="G24">
        <v>186.28741412573595</v>
      </c>
      <c r="H24">
        <v>-356.64064915449268</v>
      </c>
      <c r="I24">
        <v>57.410046392264007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2">
      <c r="A2" s="350" t="s">
        <v>191</v>
      </c>
      <c r="B2" s="126"/>
      <c r="C2" t="s">
        <v>192</v>
      </c>
      <c r="H2" s="95"/>
      <c r="I2" s="241"/>
      <c r="J2" s="356"/>
    </row>
    <row r="3" spans="1:27" x14ac:dyDescent="0.2">
      <c r="A3" s="351"/>
      <c r="B3" s="127"/>
      <c r="C3" t="s">
        <v>193</v>
      </c>
      <c r="H3" s="95"/>
      <c r="I3" s="241"/>
      <c r="J3" s="356"/>
    </row>
    <row r="4" spans="1:27" x14ac:dyDescent="0.2">
      <c r="A4" s="351"/>
      <c r="B4" s="128"/>
      <c r="C4" t="s">
        <v>194</v>
      </c>
      <c r="H4" s="95"/>
      <c r="I4" s="95"/>
      <c r="J4" s="95"/>
    </row>
    <row r="5" spans="1:27" x14ac:dyDescent="0.2">
      <c r="A5" s="35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36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1.3174040991388836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-1.8457834796861619</v>
      </c>
      <c r="F5" s="259">
        <v>101.61723848447548</v>
      </c>
      <c r="G5" s="259">
        <v>854.05661636033483</v>
      </c>
      <c r="H5" s="259">
        <v>443.1982017470994</v>
      </c>
      <c r="I5" s="259">
        <v>68.930270815822013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-55.95184658974722</v>
      </c>
      <c r="E6" s="259">
        <v>-1.4671673408694517</v>
      </c>
      <c r="F6" s="259">
        <v>137.50135897728978</v>
      </c>
      <c r="G6" s="259">
        <v>906.03001879956446</v>
      </c>
      <c r="H6" s="259">
        <v>-298.69716490110829</v>
      </c>
      <c r="I6" s="259">
        <v>64.768464790714006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-56.695639249997384</v>
      </c>
      <c r="E7" s="259">
        <v>-1.6014328737799701</v>
      </c>
      <c r="F7" s="259">
        <v>144.44402858127864</v>
      </c>
      <c r="G7" s="259">
        <v>926.50683572140088</v>
      </c>
      <c r="H7" s="259">
        <v>-305.33172438316603</v>
      </c>
      <c r="I7" s="259">
        <v>62.225449960956496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-332.74230778657397</v>
      </c>
      <c r="I8" s="259">
        <v>50.450612536015967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-334.34747023032264</v>
      </c>
      <c r="I9" s="259">
        <v>48.785062638348734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-335.92752585795324</v>
      </c>
      <c r="I10" s="259">
        <v>47.108381311563846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-337.49753875913751</v>
      </c>
      <c r="I11" s="259">
        <v>45.377283473209502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43.648944025808703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-340.63589077376486</v>
      </c>
      <c r="I13" s="259">
        <v>58.409229063726343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-342.2226415523603</v>
      </c>
      <c r="I14" s="259">
        <v>55.772660750934335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-343.82445642062572</v>
      </c>
      <c r="I15" s="259">
        <v>53.072464475061338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-345.43631401533833</v>
      </c>
      <c r="I16" s="259">
        <v>53.599225474355364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-347.04482403456853</v>
      </c>
      <c r="I17" s="259">
        <v>54.12982493779765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54.666914200615224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-350.27523437495859</v>
      </c>
      <c r="I19" s="259">
        <v>55.20984077764416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-351.89043954515273</v>
      </c>
      <c r="I20" s="259">
        <v>55.75517453285994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-353.48555926245422</v>
      </c>
      <c r="I21" s="259">
        <v>56.303588941234239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-355.06896246556721</v>
      </c>
      <c r="I22" s="259">
        <v>56.854610139888166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-356.64064915449268</v>
      </c>
      <c r="I23" s="259">
        <v>57.410046392264007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372</v>
      </c>
    </row>
    <row r="2" spans="1:10" x14ac:dyDescent="0.2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302</v>
      </c>
      <c r="H15">
        <v>1078100</v>
      </c>
      <c r="I15">
        <v>15600</v>
      </c>
      <c r="J15">
        <v>5000</v>
      </c>
    </row>
    <row r="16" spans="1:10" x14ac:dyDescent="0.2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304</v>
      </c>
      <c r="H17">
        <v>19100</v>
      </c>
      <c r="I17">
        <v>27000</v>
      </c>
      <c r="J17">
        <v>10800</v>
      </c>
    </row>
    <row r="18" spans="1:10" x14ac:dyDescent="0.2">
      <c r="A18" t="s">
        <v>305</v>
      </c>
      <c r="H18">
        <v>160900</v>
      </c>
      <c r="I18">
        <v>58400</v>
      </c>
      <c r="J18">
        <v>34500</v>
      </c>
    </row>
    <row r="19" spans="1:10" x14ac:dyDescent="0.2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307</v>
      </c>
      <c r="H20">
        <v>609300</v>
      </c>
      <c r="I20">
        <v>865600</v>
      </c>
      <c r="J20">
        <v>260300</v>
      </c>
    </row>
    <row r="21" spans="1:10" x14ac:dyDescent="0.2">
      <c r="A21" t="s">
        <v>308</v>
      </c>
      <c r="H21">
        <v>63800</v>
      </c>
      <c r="I21">
        <v>15000</v>
      </c>
      <c r="J21">
        <v>100</v>
      </c>
    </row>
    <row r="22" spans="1:10" x14ac:dyDescent="0.2">
      <c r="A22" t="s">
        <v>309</v>
      </c>
      <c r="H22">
        <v>73300</v>
      </c>
      <c r="I22">
        <v>73300</v>
      </c>
      <c r="J22">
        <v>73300</v>
      </c>
    </row>
    <row r="23" spans="1:10" x14ac:dyDescent="0.2">
      <c r="A23" t="s">
        <v>310</v>
      </c>
      <c r="H23">
        <v>140000</v>
      </c>
      <c r="I23">
        <v>140000</v>
      </c>
      <c r="J23">
        <v>140000</v>
      </c>
    </row>
    <row r="24" spans="1:10" x14ac:dyDescent="0.2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332</v>
      </c>
      <c r="H33">
        <v>277100</v>
      </c>
      <c r="I33">
        <v>228300</v>
      </c>
      <c r="J33">
        <v>213400</v>
      </c>
    </row>
    <row r="34" spans="1:10" x14ac:dyDescent="0.2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254</v>
      </c>
      <c r="B1" t="s">
        <v>286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236</v>
      </c>
      <c r="C8" s="160"/>
      <c r="D8" s="161">
        <f>SUMPRODUCT(B5:B6,C5:C6)</f>
        <v>0.45</v>
      </c>
    </row>
    <row r="9" spans="1:16" x14ac:dyDescent="0.2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236</v>
      </c>
      <c r="C8" s="160"/>
      <c r="D8" s="161">
        <f>SUMPRODUCT(B5:B6,C5:C6)</f>
        <v>0.52500000000000002</v>
      </c>
    </row>
    <row r="9" spans="1:16" x14ac:dyDescent="0.2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2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2">
      <c r="A2" s="363" t="s">
        <v>191</v>
      </c>
      <c r="B2" s="107"/>
      <c r="C2" t="s">
        <v>192</v>
      </c>
    </row>
    <row r="3" spans="1:32" x14ac:dyDescent="0.2">
      <c r="A3" s="363"/>
      <c r="B3" s="108"/>
      <c r="C3" t="s">
        <v>193</v>
      </c>
    </row>
    <row r="4" spans="1:32" x14ac:dyDescent="0.2">
      <c r="A4" s="363"/>
      <c r="B4" s="109"/>
      <c r="C4" t="s">
        <v>194</v>
      </c>
    </row>
    <row r="5" spans="1:32" x14ac:dyDescent="0.2">
      <c r="A5" s="363"/>
      <c r="B5" s="98"/>
      <c r="C5" t="s">
        <v>181</v>
      </c>
    </row>
    <row r="7" spans="1:32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2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6" thickBot="1" x14ac:dyDescent="0.25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2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2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265</v>
      </c>
    </row>
    <row r="37" spans="3:23" x14ac:dyDescent="0.2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373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256</v>
      </c>
      <c r="O47">
        <v>32</v>
      </c>
    </row>
    <row r="48" spans="3:23" x14ac:dyDescent="0.2">
      <c r="N48" t="s">
        <v>257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2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2021-05-19T20:54:52Z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