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.sharepoint.com/sites/hutchinscenterteam/Shared Documents/Projects/Fiscal Impact/Covid Changes July 2020/"/>
    </mc:Choice>
  </mc:AlternateContent>
  <xr:revisionPtr revIDLastSave="188" documentId="8_{4C620A76-503E-45D1-B92A-9B178E9BE181}" xr6:coauthVersionLast="36" xr6:coauthVersionMax="45" xr10:uidLastSave="{014F756B-59D4-43D4-9CCC-566EDFE687B6}"/>
  <bookViews>
    <workbookView xWindow="0" yWindow="460" windowWidth="15050" windowHeight="5290" xr2:uid="{00000000-000D-0000-FFFF-FFFF00000000}"/>
  </bookViews>
  <sheets>
    <sheet name="if do grants separate" sheetId="2" r:id="rId1"/>
    <sheet name="Sheet1" sheetId="1" r:id="rId2"/>
    <sheet name="No addons" sheetId="3" r:id="rId3"/>
    <sheet name="With add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1" i="2" l="1"/>
  <c r="E90" i="2"/>
  <c r="E89" i="2"/>
  <c r="E88" i="2"/>
  <c r="E87" i="2"/>
  <c r="E86" i="2"/>
  <c r="E85" i="2"/>
  <c r="M17" i="4"/>
  <c r="L17" i="4"/>
  <c r="K17" i="4"/>
  <c r="J17" i="4"/>
  <c r="I17" i="4"/>
  <c r="H17" i="4"/>
  <c r="G17" i="4"/>
  <c r="F17" i="4"/>
  <c r="E17" i="4"/>
  <c r="D17" i="4"/>
  <c r="C17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M14" i="4"/>
  <c r="L14" i="4"/>
  <c r="K14" i="4"/>
  <c r="J14" i="4"/>
  <c r="I14" i="4"/>
  <c r="H14" i="4"/>
  <c r="G14" i="4"/>
  <c r="F14" i="4"/>
  <c r="E14" i="4"/>
  <c r="D14" i="4"/>
  <c r="C14" i="4"/>
  <c r="M13" i="4"/>
  <c r="L13" i="4"/>
  <c r="K13" i="4"/>
  <c r="J13" i="4"/>
  <c r="I13" i="4"/>
  <c r="H13" i="4"/>
  <c r="G13" i="4"/>
  <c r="F13" i="4"/>
  <c r="E13" i="4"/>
  <c r="D13" i="4"/>
  <c r="C13" i="4"/>
  <c r="M12" i="4"/>
  <c r="L12" i="4"/>
  <c r="K12" i="4"/>
  <c r="J12" i="4"/>
  <c r="I12" i="4"/>
  <c r="H12" i="4"/>
  <c r="G12" i="4"/>
  <c r="F12" i="4"/>
  <c r="E12" i="4"/>
  <c r="D12" i="4"/>
  <c r="C12" i="4"/>
  <c r="M11" i="4"/>
  <c r="L11" i="4"/>
  <c r="K11" i="4"/>
  <c r="J11" i="4"/>
  <c r="I11" i="4"/>
  <c r="H11" i="4"/>
  <c r="G11" i="4"/>
  <c r="F11" i="4"/>
  <c r="E11" i="4"/>
  <c r="D11" i="4"/>
  <c r="C11" i="4"/>
  <c r="E77" i="2"/>
  <c r="E78" i="2"/>
  <c r="E79" i="2"/>
  <c r="H79" i="2" s="1"/>
  <c r="E80" i="2"/>
  <c r="H80" i="2" s="1"/>
  <c r="E81" i="2"/>
  <c r="H81" i="2" s="1"/>
  <c r="E82" i="2"/>
  <c r="H82" i="2" s="1"/>
  <c r="E83" i="2"/>
  <c r="H83" i="2" s="1"/>
  <c r="B12" i="4"/>
  <c r="B13" i="4"/>
  <c r="B14" i="4"/>
  <c r="B15" i="4"/>
  <c r="B16" i="4"/>
  <c r="B17" i="4"/>
  <c r="B11" i="4"/>
  <c r="H78" i="2"/>
  <c r="H77" i="2"/>
  <c r="E76" i="2"/>
  <c r="C79" i="2"/>
  <c r="C80" i="2" s="1"/>
  <c r="C81" i="2" s="1"/>
  <c r="C82" i="2" s="1"/>
  <c r="C83" i="2" s="1"/>
  <c r="C78" i="2"/>
  <c r="C77" i="2"/>
  <c r="C76" i="2"/>
  <c r="E72" i="2"/>
  <c r="H72" i="2" s="1"/>
  <c r="E71" i="2"/>
  <c r="H71" i="2" s="1"/>
  <c r="E70" i="2"/>
  <c r="H70" i="2" s="1"/>
  <c r="E69" i="2"/>
  <c r="H69" i="2" s="1"/>
  <c r="E68" i="2"/>
  <c r="H68" i="2" s="1"/>
  <c r="E67" i="2"/>
  <c r="H67" i="2" s="1"/>
  <c r="E66" i="2"/>
  <c r="R57" i="2"/>
  <c r="R55" i="2"/>
  <c r="J54" i="2"/>
  <c r="J55" i="2" s="1"/>
  <c r="H54" i="2"/>
  <c r="F54" i="2"/>
  <c r="C54" i="2"/>
  <c r="C55" i="2" s="1"/>
  <c r="C56" i="2" s="1"/>
  <c r="F56" i="2" s="1"/>
  <c r="H56" i="2" s="1"/>
  <c r="J53" i="2"/>
  <c r="F53" i="2"/>
  <c r="C53" i="2"/>
  <c r="R50" i="2"/>
  <c r="R49" i="2"/>
  <c r="T44" i="2"/>
  <c r="C44" i="2"/>
  <c r="F44" i="2" s="1"/>
  <c r="H44" i="2" s="1"/>
  <c r="H42" i="2"/>
  <c r="J41" i="2"/>
  <c r="C41" i="2"/>
  <c r="C42" i="2" s="1"/>
  <c r="C43" i="2" s="1"/>
  <c r="F43" i="2" s="1"/>
  <c r="H43" i="2" s="1"/>
  <c r="T40" i="2"/>
  <c r="F31" i="2"/>
  <c r="H31" i="2" s="1"/>
  <c r="M30" i="2"/>
  <c r="M31" i="2" s="1"/>
  <c r="M32" i="2" s="1"/>
  <c r="F30" i="2"/>
  <c r="M18" i="2"/>
  <c r="O18" i="2" s="1"/>
  <c r="M17" i="2"/>
  <c r="F17" i="2"/>
  <c r="F18" i="2" s="1"/>
  <c r="F19" i="2" s="1"/>
  <c r="F20" i="2" s="1"/>
  <c r="F21" i="2" s="1"/>
  <c r="F22" i="2" s="1"/>
  <c r="F23" i="2" s="1"/>
  <c r="H23" i="2" s="1"/>
  <c r="M16" i="2"/>
  <c r="F16" i="2"/>
  <c r="H68" i="1"/>
  <c r="H69" i="1"/>
  <c r="H70" i="1"/>
  <c r="H71" i="1"/>
  <c r="H72" i="1"/>
  <c r="H67" i="1"/>
  <c r="E67" i="1"/>
  <c r="E68" i="1"/>
  <c r="E69" i="1"/>
  <c r="E70" i="1"/>
  <c r="E71" i="1"/>
  <c r="E72" i="1"/>
  <c r="E66" i="1"/>
  <c r="H19" i="2" l="1"/>
  <c r="M19" i="2"/>
  <c r="F32" i="2"/>
  <c r="C45" i="2"/>
  <c r="F55" i="2"/>
  <c r="H55" i="2" s="1"/>
  <c r="C57" i="2"/>
  <c r="H18" i="2"/>
  <c r="H20" i="2"/>
  <c r="H22" i="2"/>
  <c r="H21" i="2"/>
  <c r="O32" i="2"/>
  <c r="M33" i="2"/>
  <c r="M42" i="2"/>
  <c r="J42" i="2" s="1"/>
  <c r="J43" i="2" s="1"/>
  <c r="S49" i="2"/>
  <c r="M55" i="2"/>
  <c r="O55" i="2" s="1"/>
  <c r="J56" i="2"/>
  <c r="C46" i="2" l="1"/>
  <c r="F45" i="2"/>
  <c r="H45" i="2" s="1"/>
  <c r="F33" i="2"/>
  <c r="H32" i="2"/>
  <c r="C58" i="2"/>
  <c r="F57" i="2"/>
  <c r="H57" i="2" s="1"/>
  <c r="O19" i="2"/>
  <c r="M20" i="2"/>
  <c r="J57" i="2"/>
  <c r="M56" i="2"/>
  <c r="O56" i="2" s="1"/>
  <c r="O33" i="2"/>
  <c r="M34" i="2"/>
  <c r="M43" i="2"/>
  <c r="O43" i="2" s="1"/>
  <c r="J44" i="2"/>
  <c r="F34" i="2" l="1"/>
  <c r="H33" i="2"/>
  <c r="O34" i="2"/>
  <c r="M35" i="2"/>
  <c r="J45" i="2"/>
  <c r="M44" i="2"/>
  <c r="O44" i="2" s="1"/>
  <c r="O20" i="2"/>
  <c r="M21" i="2"/>
  <c r="J58" i="2"/>
  <c r="M57" i="2"/>
  <c r="O57" i="2" s="1"/>
  <c r="C59" i="2"/>
  <c r="F58" i="2"/>
  <c r="H58" i="2" s="1"/>
  <c r="F46" i="2"/>
  <c r="H46" i="2" s="1"/>
  <c r="C47" i="2"/>
  <c r="J53" i="1"/>
  <c r="J54" i="1"/>
  <c r="J55" i="1" s="1"/>
  <c r="N54" i="1"/>
  <c r="F60" i="1"/>
  <c r="F59" i="1"/>
  <c r="F58" i="1"/>
  <c r="F57" i="1"/>
  <c r="F56" i="1"/>
  <c r="F55" i="1"/>
  <c r="C54" i="1"/>
  <c r="C55" i="1" s="1"/>
  <c r="C56" i="1" s="1"/>
  <c r="C57" i="1" s="1"/>
  <c r="C58" i="1" s="1"/>
  <c r="C59" i="1" s="1"/>
  <c r="C60" i="1" s="1"/>
  <c r="F54" i="1"/>
  <c r="F53" i="1"/>
  <c r="R57" i="1"/>
  <c r="R55" i="1"/>
  <c r="H54" i="1"/>
  <c r="C53" i="1"/>
  <c r="J42" i="1"/>
  <c r="J43" i="1" s="1"/>
  <c r="J44" i="1" s="1"/>
  <c r="M42" i="1"/>
  <c r="R50" i="1"/>
  <c r="R49" i="1"/>
  <c r="S49" i="1" s="1"/>
  <c r="T40" i="1"/>
  <c r="T44" i="1"/>
  <c r="J41" i="1"/>
  <c r="H42" i="1"/>
  <c r="C41" i="1"/>
  <c r="C42" i="1" s="1"/>
  <c r="C43" i="1" s="1"/>
  <c r="O37" i="1"/>
  <c r="O36" i="1"/>
  <c r="O35" i="1"/>
  <c r="O34" i="1"/>
  <c r="O33" i="1"/>
  <c r="O32" i="1"/>
  <c r="M32" i="1"/>
  <c r="M33" i="1" s="1"/>
  <c r="M34" i="1" s="1"/>
  <c r="M35" i="1" s="1"/>
  <c r="M36" i="1" s="1"/>
  <c r="M37" i="1" s="1"/>
  <c r="M31" i="1"/>
  <c r="M30" i="1"/>
  <c r="O18" i="1"/>
  <c r="M18" i="1"/>
  <c r="M19" i="1" s="1"/>
  <c r="M16" i="1"/>
  <c r="M17" i="1"/>
  <c r="F30" i="1"/>
  <c r="F31" i="1" s="1"/>
  <c r="F32" i="1" s="1"/>
  <c r="F33" i="1" s="1"/>
  <c r="F34" i="1" s="1"/>
  <c r="F35" i="1" s="1"/>
  <c r="F36" i="1" s="1"/>
  <c r="F37" i="1" s="1"/>
  <c r="F17" i="1"/>
  <c r="F18" i="1" s="1"/>
  <c r="F16" i="1"/>
  <c r="O35" i="2" l="1"/>
  <c r="M36" i="2"/>
  <c r="C60" i="2"/>
  <c r="F60" i="2" s="1"/>
  <c r="H60" i="2" s="1"/>
  <c r="F59" i="2"/>
  <c r="H59" i="2" s="1"/>
  <c r="C48" i="2"/>
  <c r="F48" i="2" s="1"/>
  <c r="H48" i="2" s="1"/>
  <c r="F47" i="2"/>
  <c r="H47" i="2" s="1"/>
  <c r="O21" i="2"/>
  <c r="M22" i="2"/>
  <c r="M58" i="2"/>
  <c r="O58" i="2" s="1"/>
  <c r="J59" i="2"/>
  <c r="J46" i="2"/>
  <c r="M45" i="2"/>
  <c r="O45" i="2" s="1"/>
  <c r="F35" i="2"/>
  <c r="H34" i="2"/>
  <c r="J45" i="1"/>
  <c r="M44" i="1"/>
  <c r="F43" i="1"/>
  <c r="H43" i="1" s="1"/>
  <c r="C44" i="1"/>
  <c r="H55" i="1"/>
  <c r="J56" i="1"/>
  <c r="M55" i="1"/>
  <c r="O55" i="1" s="1"/>
  <c r="M43" i="1"/>
  <c r="M20" i="1"/>
  <c r="O19" i="1"/>
  <c r="H31" i="1"/>
  <c r="H33" i="1"/>
  <c r="H32" i="1"/>
  <c r="F19" i="1"/>
  <c r="H18" i="1"/>
  <c r="O22" i="2" l="1"/>
  <c r="M23" i="2"/>
  <c r="O23" i="2" s="1"/>
  <c r="J60" i="2"/>
  <c r="M60" i="2" s="1"/>
  <c r="O60" i="2" s="1"/>
  <c r="M59" i="2"/>
  <c r="O59" i="2" s="1"/>
  <c r="O36" i="2"/>
  <c r="M37" i="2"/>
  <c r="O37" i="2" s="1"/>
  <c r="J47" i="2"/>
  <c r="M46" i="2"/>
  <c r="O46" i="2" s="1"/>
  <c r="F36" i="2"/>
  <c r="H35" i="2"/>
  <c r="J46" i="1"/>
  <c r="M45" i="1"/>
  <c r="C45" i="1"/>
  <c r="F44" i="1"/>
  <c r="H44" i="1" s="1"/>
  <c r="J57" i="1"/>
  <c r="M56" i="1"/>
  <c r="O56" i="1" s="1"/>
  <c r="H56" i="1"/>
  <c r="M21" i="1"/>
  <c r="O20" i="1"/>
  <c r="H34" i="1"/>
  <c r="H19" i="1"/>
  <c r="F20" i="1"/>
  <c r="J48" i="2" l="1"/>
  <c r="M48" i="2" s="1"/>
  <c r="O48" i="2" s="1"/>
  <c r="M47" i="2"/>
  <c r="O47" i="2" s="1"/>
  <c r="F37" i="2"/>
  <c r="H37" i="2" s="1"/>
  <c r="H36" i="2"/>
  <c r="J47" i="1"/>
  <c r="M46" i="1"/>
  <c r="C46" i="1"/>
  <c r="F45" i="1"/>
  <c r="H45" i="1" s="1"/>
  <c r="H57" i="1"/>
  <c r="J58" i="1"/>
  <c r="M57" i="1"/>
  <c r="O57" i="1" s="1"/>
  <c r="M22" i="1"/>
  <c r="O21" i="1"/>
  <c r="H35" i="1"/>
  <c r="F21" i="1"/>
  <c r="H20" i="1"/>
  <c r="J48" i="1" l="1"/>
  <c r="M48" i="1" s="1"/>
  <c r="M47" i="1"/>
  <c r="C47" i="1"/>
  <c r="F46" i="1"/>
  <c r="H46" i="1" s="1"/>
  <c r="J59" i="1"/>
  <c r="M58" i="1"/>
  <c r="O58" i="1" s="1"/>
  <c r="H58" i="1"/>
  <c r="M23" i="1"/>
  <c r="O23" i="1" s="1"/>
  <c r="O22" i="1"/>
  <c r="H37" i="1"/>
  <c r="H36" i="1"/>
  <c r="F22" i="1"/>
  <c r="H21" i="1"/>
  <c r="C48" i="1" l="1"/>
  <c r="F48" i="1" s="1"/>
  <c r="H48" i="1" s="1"/>
  <c r="F47" i="1"/>
  <c r="H47" i="1" s="1"/>
  <c r="H60" i="1"/>
  <c r="H59" i="1"/>
  <c r="J60" i="1"/>
  <c r="M60" i="1" s="1"/>
  <c r="O60" i="1" s="1"/>
  <c r="M59" i="1"/>
  <c r="O59" i="1" s="1"/>
  <c r="F23" i="1"/>
  <c r="H23" i="1" s="1"/>
  <c r="H22" i="1"/>
</calcChain>
</file>

<file path=xl/sharedStrings.xml><?xml version="1.0" encoding="utf-8"?>
<sst xmlns="http://schemas.openxmlformats.org/spreadsheetml/2006/main" count="339" uniqueCount="134">
  <si>
    <t>date</t>
  </si>
  <si>
    <t>state_health_outlays</t>
  </si>
  <si>
    <t>state_social_benefits</t>
  </si>
  <si>
    <t>state_noncorp_taxes</t>
  </si>
  <si>
    <t>state_corporate_taxes</t>
  </si>
  <si>
    <t>state_subsidies</t>
  </si>
  <si>
    <t>federal_health_outlays</t>
  </si>
  <si>
    <t>federal_social_benefits</t>
  </si>
  <si>
    <t>federal_noncorp_taxes</t>
  </si>
  <si>
    <t>federal_corporate_taxes</t>
  </si>
  <si>
    <t>federal_subsidies</t>
  </si>
  <si>
    <t>health_outlays</t>
  </si>
  <si>
    <t>social_benefits</t>
  </si>
  <si>
    <t>noncorp_taxes</t>
  </si>
  <si>
    <t>corporate_taxes</t>
  </si>
  <si>
    <t>subsidies</t>
  </si>
  <si>
    <t>federal_nom</t>
  </si>
  <si>
    <t>federal_cgrants</t>
  </si>
  <si>
    <t>federal_igrants</t>
  </si>
  <si>
    <t>state_local_nom</t>
  </si>
  <si>
    <t>gdp</t>
  </si>
  <si>
    <t>gdppot</t>
  </si>
  <si>
    <t>gdppoth</t>
  </si>
  <si>
    <t>pce</t>
  </si>
  <si>
    <t>add_state_health_outlays</t>
  </si>
  <si>
    <t>add_state_social_benefits</t>
  </si>
  <si>
    <t>add_state_noncorp_taxes</t>
  </si>
  <si>
    <t>add_state_corporate_taxes</t>
  </si>
  <si>
    <t>add_state_expenditures</t>
  </si>
  <si>
    <t>add_federal_health_outlays</t>
  </si>
  <si>
    <t>add_federal_social_benefits</t>
  </si>
  <si>
    <t>add_federal_noncorp_taxes</t>
  </si>
  <si>
    <t>add_federal_corporate_taxes</t>
  </si>
  <si>
    <t>add_federal_subsidies</t>
  </si>
  <si>
    <t>add_federal_grants</t>
  </si>
  <si>
    <t>add_federal_nom</t>
  </si>
  <si>
    <t>federal_cgrants_cont</t>
  </si>
  <si>
    <t>federal_igrants_cont</t>
  </si>
  <si>
    <t>federal_cont_0</t>
  </si>
  <si>
    <t>state_local_cont_0</t>
  </si>
  <si>
    <t>purchases_cont</t>
  </si>
  <si>
    <t>subsidies_net</t>
  </si>
  <si>
    <t>health_outlays_net</t>
  </si>
  <si>
    <t>social_benefits_net</t>
  </si>
  <si>
    <t>noncorp_taxes_net</t>
  </si>
  <si>
    <t>corporate_taxes_net</t>
  </si>
  <si>
    <t>state_subsidies_net</t>
  </si>
  <si>
    <t>state_health_outlays_net</t>
  </si>
  <si>
    <t>state_social_benefits_net</t>
  </si>
  <si>
    <t>state_noncorp_taxes_net</t>
  </si>
  <si>
    <t>state_corporate_taxes_net</t>
  </si>
  <si>
    <t>federal_subsidies_net</t>
  </si>
  <si>
    <t>federal_health_outlays_net</t>
  </si>
  <si>
    <t>federal_social_benefits_net</t>
  </si>
  <si>
    <t>federal_noncorp_taxes_net</t>
  </si>
  <si>
    <t>federal_corporate_taxes_net</t>
  </si>
  <si>
    <t>health_outlays_net_xmpc</t>
  </si>
  <si>
    <t>state_health_outlays_net_xmpc</t>
  </si>
  <si>
    <t>federal_health_outlays_net_xmpc</t>
  </si>
  <si>
    <t>social_benefits_net_xmpc</t>
  </si>
  <si>
    <t>state_social_benefits_net_xmpc</t>
  </si>
  <si>
    <t>federal_social_benefits_net_xmpc</t>
  </si>
  <si>
    <t>noncorp_taxes_net_xmpc</t>
  </si>
  <si>
    <t>state_noncorp_taxes_net_xmpc</t>
  </si>
  <si>
    <t>federal_noncorp_taxes_net_xmpc</t>
  </si>
  <si>
    <t>corporate_taxes_net_xmpc</t>
  </si>
  <si>
    <t>state_corporate_taxes_net_xmpc</t>
  </si>
  <si>
    <t>federal_corporate_taxes_net_xmpc</t>
  </si>
  <si>
    <t>subsidies_net_xmpc</t>
  </si>
  <si>
    <t>state_subsidies_net_xmpc</t>
  </si>
  <si>
    <t>federal_subsidies_net_xmpc</t>
  </si>
  <si>
    <t>transfers_net_taxes</t>
  </si>
  <si>
    <t>state_transfers_net_taxes</t>
  </si>
  <si>
    <t>federal_transfers_net_taxes</t>
  </si>
  <si>
    <t>state_taxes_transfers_cont</t>
  </si>
  <si>
    <t>federal_taxes_transfers_cont</t>
  </si>
  <si>
    <t>health_cont</t>
  </si>
  <si>
    <t>social_benefits_cont</t>
  </si>
  <si>
    <t>noncorp_cont</t>
  </si>
  <si>
    <t>corporate_cont</t>
  </si>
  <si>
    <t>state_subsidies_cont</t>
  </si>
  <si>
    <t>federal_subsidies_cont</t>
  </si>
  <si>
    <t>1</t>
  </si>
  <si>
    <t>2</t>
  </si>
  <si>
    <t>3</t>
  </si>
  <si>
    <t>4</t>
  </si>
  <si>
    <t>5</t>
  </si>
  <si>
    <t>6</t>
  </si>
  <si>
    <t>7</t>
  </si>
  <si>
    <t>8</t>
  </si>
  <si>
    <t>Changes</t>
  </si>
  <si>
    <t xml:space="preserve"> </t>
  </si>
  <si>
    <t>Federal Non Corporate Taxes</t>
  </si>
  <si>
    <t>CBO January</t>
  </si>
  <si>
    <t>BEA</t>
  </si>
  <si>
    <t>My estimate post COVID</t>
  </si>
  <si>
    <t>Use DATA</t>
  </si>
  <si>
    <t>No Addons</t>
  </si>
  <si>
    <t>Add Factors</t>
  </si>
  <si>
    <t>Federal Corporate Taxes</t>
  </si>
  <si>
    <t>State Noncorporate Taxes</t>
  </si>
  <si>
    <t>Ours January</t>
  </si>
  <si>
    <t>State Corporate Taxes</t>
  </si>
  <si>
    <t>Federal Health</t>
  </si>
  <si>
    <t>Fed social Benefits</t>
  </si>
  <si>
    <t>My changes</t>
  </si>
  <si>
    <t>estiamte pre covid</t>
  </si>
  <si>
    <t>estimate precovid</t>
  </si>
  <si>
    <t>Q1</t>
  </si>
  <si>
    <t>mediicare</t>
  </si>
  <si>
    <t>state UI</t>
  </si>
  <si>
    <t>Fed Medicaid Grants</t>
  </si>
  <si>
    <t>health</t>
  </si>
  <si>
    <t>20 too high</t>
  </si>
  <si>
    <t>20 too low</t>
  </si>
  <si>
    <t>medicare</t>
  </si>
  <si>
    <t>q2</t>
  </si>
  <si>
    <t>state ui</t>
  </si>
  <si>
    <t>FIX</t>
  </si>
  <si>
    <t>State Health</t>
  </si>
  <si>
    <t>State health</t>
  </si>
  <si>
    <t>Health less medicaid grants</t>
  </si>
  <si>
    <t>q1</t>
  </si>
  <si>
    <t>rx?</t>
  </si>
  <si>
    <t>State Social Benefits</t>
  </si>
  <si>
    <t>I get 173</t>
  </si>
  <si>
    <t xml:space="preserve">** used to be 140? </t>
  </si>
  <si>
    <t>Subsidies</t>
  </si>
  <si>
    <t>Legislation</t>
  </si>
  <si>
    <t>Cons Grants</t>
  </si>
  <si>
    <t>Health Grants</t>
  </si>
  <si>
    <t>NO adds</t>
  </si>
  <si>
    <t>Federal Health (not including grants)</t>
  </si>
  <si>
    <t>imputed 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</si>
</sst>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"/>
    <numFmt numFmtId="178" formatCode="#,##0.0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u/>
      <sz val="12"/>
      <color theme="10"/>
      <name val="Calibri"/>
      <family val="2"/>
      <scheme val="minor"/>
    </font>
    <font>
      <sz val="10"/>
      <name val="Arial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8FC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" fontId="1" fillId="0" borderId="0" xfId="2" applyNumberFormat="1" applyAlignment="1">
      <alignment horizontal="center"/>
    </xf>
    <xf numFmtId="0" fontId="0" fillId="2" borderId="0" xfId="0" applyFill="1"/>
    <xf numFmtId="1" fontId="1" fillId="0" borderId="0" xfId="17" applyNumberFormat="1" applyAlignment="1">
      <alignment horizontal="center"/>
    </xf>
    <xf numFmtId="1" fontId="1" fillId="0" borderId="0" xfId="17" applyNumberFormat="1" applyAlignment="1">
      <alignment horizontal="center"/>
    </xf>
    <xf numFmtId="1" fontId="1" fillId="0" borderId="0" xfId="4" applyNumberFormat="1" applyFont="1" applyAlignment="1">
      <alignment horizontal="center"/>
    </xf>
    <xf numFmtId="1" fontId="1" fillId="0" borderId="0" xfId="17" applyNumberFormat="1" applyAlignment="1">
      <alignment horizontal="center"/>
    </xf>
    <xf numFmtId="1" fontId="1" fillId="0" borderId="0" xfId="4" applyNumberFormat="1" applyFont="1" applyAlignment="1">
      <alignment horizontal="center"/>
    </xf>
    <xf numFmtId="1" fontId="1" fillId="0" borderId="0" xfId="4" applyNumberFormat="1" applyFont="1" applyAlignment="1">
      <alignment horizontal="center"/>
    </xf>
    <xf numFmtId="1" fontId="1" fillId="0" borderId="0" xfId="4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/>
    <xf numFmtId="14" fontId="0" fillId="0" borderId="0" xfId="0" applyNumberFormat="1" applyFill="1"/>
    <xf numFmtId="164" fontId="6" fillId="3" borderId="0" xfId="13" applyNumberFormat="1" applyFill="1"/>
    <xf numFmtId="164" fontId="6" fillId="3" borderId="0" xfId="13" applyNumberFormat="1" applyFill="1"/>
    <xf numFmtId="2" fontId="0" fillId="2" borderId="0" xfId="0" applyNumberFormat="1" applyFill="1"/>
    <xf numFmtId="0" fontId="3" fillId="0" borderId="0" xfId="0" applyFont="1"/>
    <xf numFmtId="0" fontId="3" fillId="0" borderId="0" xfId="0" applyFont="1" applyFill="1"/>
    <xf numFmtId="2" fontId="0" fillId="0" borderId="0" xfId="0" applyNumberFormat="1" applyFill="1" applyAlignment="1">
      <alignment horizontal="center"/>
    </xf>
    <xf numFmtId="1" fontId="1" fillId="2" borderId="0" xfId="2" applyNumberFormat="1" applyFill="1" applyAlignment="1">
      <alignment horizontal="center"/>
    </xf>
    <xf numFmtId="0" fontId="0" fillId="0" borderId="0" xfId="0" applyFill="1"/>
    <xf numFmtId="1" fontId="1" fillId="0" borderId="0" xfId="2" applyNumberFormat="1" applyFill="1" applyAlignment="1">
      <alignment horizontal="center"/>
    </xf>
    <xf numFmtId="164" fontId="0" fillId="0" borderId="0" xfId="0" applyNumberFormat="1" applyFill="1"/>
    <xf numFmtId="0" fontId="1" fillId="0" borderId="0" xfId="17"/>
    <xf numFmtId="3" fontId="0" fillId="0" borderId="0" xfId="0" applyNumberFormat="1"/>
    <xf numFmtId="164" fontId="6" fillId="3" borderId="0" xfId="13" applyNumberFormat="1" applyFill="1"/>
    <xf numFmtId="164" fontId="6" fillId="3" borderId="0" xfId="13" applyNumberFormat="1" applyFill="1"/>
    <xf numFmtId="1" fontId="1" fillId="0" borderId="0" xfId="4" applyNumberFormat="1" applyFont="1" applyAlignment="1">
      <alignment horizontal="center"/>
    </xf>
    <xf numFmtId="0" fontId="1" fillId="0" borderId="0" xfId="17"/>
    <xf numFmtId="1" fontId="1" fillId="0" borderId="0" xfId="17" applyNumberFormat="1"/>
    <xf numFmtId="1" fontId="1" fillId="0" borderId="0" xfId="17" applyNumberFormat="1" applyAlignment="1">
      <alignment horizontal="center"/>
    </xf>
    <xf numFmtId="1" fontId="1" fillId="0" borderId="0" xfId="4" applyNumberFormat="1" applyFont="1" applyAlignment="1">
      <alignment horizontal="center"/>
    </xf>
    <xf numFmtId="3" fontId="6" fillId="3" borderId="0" xfId="13" applyNumberFormat="1" applyFill="1"/>
    <xf numFmtId="178" fontId="0" fillId="0" borderId="0" xfId="0" applyNumberFormat="1" applyAlignment="1">
      <alignment horizontal="center"/>
    </xf>
    <xf numFmtId="14" fontId="11" fillId="0" borderId="0" xfId="0" applyNumberFormat="1" applyFont="1"/>
    <xf numFmtId="2" fontId="0" fillId="0" borderId="0" xfId="0" applyNumberForma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6" fillId="3" borderId="0" xfId="13" applyFill="1"/>
    <xf numFmtId="3" fontId="6" fillId="3" borderId="0" xfId="13" applyNumberFormat="1" applyFill="1"/>
    <xf numFmtId="0" fontId="6" fillId="3" borderId="0" xfId="13" applyFill="1"/>
    <xf numFmtId="164" fontId="6" fillId="3" borderId="0" xfId="13" applyNumberFormat="1" applyFill="1"/>
    <xf numFmtId="3" fontId="6" fillId="3" borderId="0" xfId="13" applyNumberFormat="1" applyFill="1"/>
    <xf numFmtId="0" fontId="1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3" fontId="6" fillId="3" borderId="0" xfId="13" applyNumberFormat="1" applyFill="1"/>
  </cellXfs>
  <cellStyles count="23">
    <cellStyle name="Comma 2" xfId="11" xr:uid="{F916521D-1B82-468F-8DEA-CEF8402E34E6}"/>
    <cellStyle name="Comma 3" xfId="3" xr:uid="{00000000-0005-0000-0000-00002F000000}"/>
    <cellStyle name="Comma 4" xfId="19" xr:uid="{00000000-0005-0000-0000-000040000000}"/>
    <cellStyle name="Hyperlink 2" xfId="15" xr:uid="{0D308E19-F675-4467-8A1D-3201183C0CE2}"/>
    <cellStyle name="Hyperlink 3" xfId="18" xr:uid="{00000000-0005-0000-0000-000041000000}"/>
    <cellStyle name="Hyperlink 6" xfId="22" xr:uid="{00000000-0005-0000-0000-000001000000}"/>
    <cellStyle name="Hyperlink 7" xfId="16" xr:uid="{81B6A505-93A0-4ED7-A5F9-B9EAB9179360}"/>
    <cellStyle name="Normal" xfId="0" builtinId="0"/>
    <cellStyle name="Normal 14" xfId="17" xr:uid="{8BA78EAE-4DDB-4201-B4E0-9ABBDF40EF5D}"/>
    <cellStyle name="Normal 2" xfId="13" xr:uid="{A67C3A8C-B9CA-4ABA-BAC2-8A9E124B5B9B}"/>
    <cellStyle name="Normal 2 2" xfId="10" xr:uid="{541DFFAC-32EE-4B94-892F-B6BDCC33CF3F}"/>
    <cellStyle name="Normal 2 3" xfId="5" xr:uid="{6D4E0F38-2F7A-4F8B-8F8B-A70051A5D1F4}"/>
    <cellStyle name="Normal 2 3 2" xfId="6" xr:uid="{22A73B71-725B-40D9-A72F-118B64EC6C00}"/>
    <cellStyle name="Normal 2 3 3" xfId="9" xr:uid="{6883977F-27A9-45E8-9D7C-6000DE790951}"/>
    <cellStyle name="Normal 3" xfId="14" xr:uid="{C3F68033-0CAD-4AB8-8B0D-AF2381C10459}"/>
    <cellStyle name="Normal 3 2" xfId="12" xr:uid="{DCE39885-ADFD-4CD9-A727-B7478E10A651}"/>
    <cellStyle name="Normal 4" xfId="2" xr:uid="{00000000-0005-0000-0000-000034000000}"/>
    <cellStyle name="Normal 4 2" xfId="21" xr:uid="{00000000-0005-0000-0000-00003F000000}"/>
    <cellStyle name="Normal 5" xfId="8" xr:uid="{E30052A7-5DF0-44E3-9CD5-6A635D47D040}"/>
    <cellStyle name="Normal 6" xfId="7" xr:uid="{D6D9E645-FB8E-4C46-8ACF-25E24EED0F18}"/>
    <cellStyle name="Percent" xfId="1" builtinId="5"/>
    <cellStyle name="Percent 2" xfId="4" xr:uid="{00000000-0005-0000-0000-00003F000000}"/>
    <cellStyle name="Percent 3" xfId="20" xr:uid="{00000000-0005-0000-0000-000042000000}"/>
  </cellStyles>
  <dxfs count="0"/>
  <tableStyles count="1" defaultTableStyle="TableStyleMedium2" defaultPivotStyle="PivotStyleLight16">
    <tableStyle name="Table Style 1" pivot="0" count="1" xr9:uid="{B0B9A7A7-DE2A-40E7-8E2A-1DE250D5CA92}">
      <tableStyleElement type="firstColumnStripe" size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645F-0C41-40BF-9449-F0250D82E6EA}">
  <dimension ref="A1:CE91"/>
  <sheetViews>
    <sheetView tabSelected="1" topLeftCell="A76" workbookViewId="0">
      <selection activeCell="H79" sqref="H79"/>
    </sheetView>
  </sheetViews>
  <sheetFormatPr defaultColWidth="8.81640625" defaultRowHeight="14.5" x14ac:dyDescent="0.35"/>
  <cols>
    <col min="1" max="1" width="12.08984375" customWidth="1"/>
    <col min="2" max="2" width="11.54296875" customWidth="1"/>
    <col min="8" max="8" width="18.1796875" bestFit="1" customWidth="1"/>
    <col min="10" max="10" width="9.36328125" bestFit="1" customWidth="1"/>
    <col min="15" max="15" width="10.1796875" customWidth="1"/>
    <col min="16" max="16" width="16.453125" bestFit="1" customWidth="1"/>
  </cols>
  <sheetData>
    <row r="1" spans="1:83" s="4" customFormat="1" ht="58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</row>
    <row r="2" spans="1:83" x14ac:dyDescent="0.35">
      <c r="A2" t="s">
        <v>82</v>
      </c>
      <c r="B2" s="1">
        <v>43921</v>
      </c>
      <c r="C2">
        <v>179.27800000000002</v>
      </c>
      <c r="D2">
        <v>186.02099999999996</v>
      </c>
      <c r="E2">
        <v>1862.4</v>
      </c>
      <c r="F2">
        <v>62.7</v>
      </c>
      <c r="G2">
        <v>0.6</v>
      </c>
      <c r="H2">
        <v>1249.5219999999999</v>
      </c>
      <c r="I2">
        <v>1574.779</v>
      </c>
      <c r="J2">
        <v>3381.6000000000004</v>
      </c>
      <c r="K2">
        <v>180.5</v>
      </c>
      <c r="L2">
        <v>74.5</v>
      </c>
      <c r="M2">
        <v>1428.8000000000002</v>
      </c>
      <c r="N2">
        <v>1760.7999999999997</v>
      </c>
      <c r="O2">
        <v>5244.1</v>
      </c>
      <c r="P2">
        <v>243.2</v>
      </c>
      <c r="Q2">
        <v>75.099999999999994</v>
      </c>
      <c r="R2">
        <v>1452.6</v>
      </c>
      <c r="S2">
        <v>182.97799999999995</v>
      </c>
      <c r="T2">
        <v>72.239999999999995</v>
      </c>
      <c r="U2">
        <v>2381.6</v>
      </c>
      <c r="V2">
        <v>21561.1</v>
      </c>
      <c r="W2">
        <v>7.9955540033112005E-3</v>
      </c>
      <c r="X2">
        <v>4.5350401479802294E-3</v>
      </c>
      <c r="Y2">
        <v>14545.5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>
        <v>2.3687032062497785E-2</v>
      </c>
      <c r="AM2">
        <v>3.437568062507558E-2</v>
      </c>
      <c r="AN2">
        <v>-1.6138627779450593E-2</v>
      </c>
      <c r="AO2">
        <v>-7.9876155016595701E-2</v>
      </c>
      <c r="AP2">
        <v>-9.6014782796046305E-2</v>
      </c>
      <c r="AQ2">
        <v>-6.6268034180989304</v>
      </c>
      <c r="AR2">
        <v>0.54601128888293715</v>
      </c>
      <c r="AS2">
        <v>56.327554853606216</v>
      </c>
      <c r="AT2">
        <v>35.250749842028199</v>
      </c>
      <c r="AU2">
        <v>-59.924814650606152</v>
      </c>
      <c r="AV2">
        <v>-4.6372632658366886E-3</v>
      </c>
      <c r="AW2">
        <v>-5.499147654039632</v>
      </c>
      <c r="AX2">
        <v>15.622126466421861</v>
      </c>
      <c r="AY2">
        <v>15.837797986134547</v>
      </c>
      <c r="AZ2">
        <v>-8.8487428197906723</v>
      </c>
      <c r="BA2">
        <v>-6.6221661548330957</v>
      </c>
      <c r="BB2">
        <v>6.0451589429221713</v>
      </c>
      <c r="BC2">
        <v>40.705428387184838</v>
      </c>
      <c r="BD2">
        <v>19.514497610315175</v>
      </c>
      <c r="BE2">
        <v>-50.975298953604494</v>
      </c>
      <c r="BF2">
        <v>2.9429061422156169</v>
      </c>
      <c r="BG2">
        <v>0.50842967519364846</v>
      </c>
      <c r="BH2">
        <v>2.4344764670218981</v>
      </c>
      <c r="BI2">
        <v>7.0233962666886667</v>
      </c>
      <c r="BJ2">
        <v>2.9881325058223211</v>
      </c>
      <c r="BK2">
        <v>4.0352637608662176</v>
      </c>
      <c r="BL2">
        <v>-5.4650821449301663</v>
      </c>
      <c r="BM2">
        <v>2.0703147110083728</v>
      </c>
      <c r="BN2">
        <v>-7.5297095531249392</v>
      </c>
      <c r="BO2">
        <v>2.9504939161377299</v>
      </c>
      <c r="BP2">
        <v>-6.7914645768652568E-2</v>
      </c>
      <c r="BQ2">
        <v>3.0183460661669343</v>
      </c>
      <c r="BR2">
        <v>-9.0152405273867586E-2</v>
      </c>
      <c r="BS2">
        <v>-4.9508716469391049E-4</v>
      </c>
      <c r="BT2">
        <v>-8.7329963269557373E-2</v>
      </c>
      <c r="BU2">
        <v>7.3615617748379796</v>
      </c>
      <c r="BV2">
        <v>5.4984671590909961</v>
      </c>
      <c r="BW2">
        <v>1.8710467776605535</v>
      </c>
      <c r="BX2">
        <v>0.10113332461059246</v>
      </c>
      <c r="BY2">
        <v>3.4414169558853992E-2</v>
      </c>
      <c r="BZ2">
        <v>5.4128882389906222E-2</v>
      </c>
      <c r="CA2">
        <v>0.12918135072125708</v>
      </c>
      <c r="CB2">
        <v>-0.10051927393491022</v>
      </c>
      <c r="CC2">
        <v>5.4268444340707017E-2</v>
      </c>
      <c r="CD2">
        <v>-9.1061398547671991E-6</v>
      </c>
      <c r="CE2">
        <v>-1.606260302740693E-3</v>
      </c>
    </row>
    <row r="3" spans="1:83" x14ac:dyDescent="0.35">
      <c r="A3" t="s">
        <v>83</v>
      </c>
      <c r="B3" s="1">
        <v>44012</v>
      </c>
      <c r="C3">
        <v>79.899999999999977</v>
      </c>
      <c r="D3">
        <v>422.8420000000001</v>
      </c>
      <c r="E3">
        <v>1795.6</v>
      </c>
      <c r="F3">
        <v>67.833333333333329</v>
      </c>
      <c r="G3">
        <v>0.6</v>
      </c>
      <c r="H3">
        <v>1419</v>
      </c>
      <c r="I3">
        <v>3687.1579999999994</v>
      </c>
      <c r="J3">
        <v>3120.2</v>
      </c>
      <c r="K3">
        <v>203.93333333333334</v>
      </c>
      <c r="L3">
        <v>1087.0999999999999</v>
      </c>
      <c r="M3">
        <v>1498.9</v>
      </c>
      <c r="N3">
        <v>4109.8999999999996</v>
      </c>
      <c r="O3">
        <v>4915.7</v>
      </c>
      <c r="P3">
        <v>271.8</v>
      </c>
      <c r="Q3">
        <v>1087.7</v>
      </c>
      <c r="R3">
        <v>1509.2</v>
      </c>
      <c r="S3">
        <v>349.1</v>
      </c>
      <c r="T3">
        <v>72.527000000000001</v>
      </c>
      <c r="U3">
        <v>2330.1</v>
      </c>
      <c r="V3">
        <v>19408.8</v>
      </c>
      <c r="W3">
        <v>-5.7202291062763422E-6</v>
      </c>
      <c r="X3">
        <v>4.5982663646491062E-3</v>
      </c>
      <c r="Y3">
        <v>13017.8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>
        <v>3.094361784031892</v>
      </c>
      <c r="AM3">
        <v>3.6993916250485114E-3</v>
      </c>
      <c r="AN3">
        <v>0.97289274115614277</v>
      </c>
      <c r="AO3">
        <v>-0.83447108788540825</v>
      </c>
      <c r="AP3">
        <v>0.13842165327073452</v>
      </c>
      <c r="AQ3">
        <v>1012.6109282000192</v>
      </c>
      <c r="AR3">
        <v>70.307912279458151</v>
      </c>
      <c r="AS3">
        <v>2349.3562233634307</v>
      </c>
      <c r="AT3">
        <v>-327.63690314620271</v>
      </c>
      <c r="AU3">
        <v>28.635389324163128</v>
      </c>
      <c r="AV3">
        <v>8.7309187902340213E-5</v>
      </c>
      <c r="AW3">
        <v>-99.351912305685431</v>
      </c>
      <c r="AX3">
        <v>236.84806890407145</v>
      </c>
      <c r="AY3">
        <v>-66.528992280751254</v>
      </c>
      <c r="AZ3">
        <v>5.1424571434691231</v>
      </c>
      <c r="BA3">
        <v>1012.6108408908311</v>
      </c>
      <c r="BB3">
        <v>169.65982458514372</v>
      </c>
      <c r="BC3">
        <v>2112.608154459359</v>
      </c>
      <c r="BD3">
        <v>-260.90792541698283</v>
      </c>
      <c r="BE3">
        <v>23.459598847360638</v>
      </c>
      <c r="BF3">
        <v>15.830975965763157</v>
      </c>
      <c r="BG3">
        <v>-22.389041190975384</v>
      </c>
      <c r="BH3">
        <v>38.220017156738471</v>
      </c>
      <c r="BI3">
        <v>626.69903686704674</v>
      </c>
      <c r="BJ3">
        <v>65.139568521830071</v>
      </c>
      <c r="BK3">
        <v>561.58576510400394</v>
      </c>
      <c r="BL3">
        <v>31.315935043516255</v>
      </c>
      <c r="BM3">
        <v>6.7847102801681869</v>
      </c>
      <c r="BN3">
        <v>24.500974004575756</v>
      </c>
      <c r="BO3">
        <v>2.1531641127029295</v>
      </c>
      <c r="BP3">
        <v>-0.29728736038139164</v>
      </c>
      <c r="BQ3">
        <v>2.451500088455985</v>
      </c>
      <c r="BR3">
        <v>130.77084558915021</v>
      </c>
      <c r="BS3">
        <v>-2.1539443883792065E-3</v>
      </c>
      <c r="BT3">
        <v>130.77064834132375</v>
      </c>
      <c r="BU3">
        <v>806.76995757817929</v>
      </c>
      <c r="BV3">
        <v>49.235796306253107</v>
      </c>
      <c r="BW3">
        <v>757.52890469509794</v>
      </c>
      <c r="BX3">
        <v>0.91341900563984413</v>
      </c>
      <c r="BY3">
        <v>14.053622583172434</v>
      </c>
      <c r="BZ3">
        <v>0.29369514478877529</v>
      </c>
      <c r="CA3">
        <v>11.626476142071542</v>
      </c>
      <c r="CB3">
        <v>0.58097100878000207</v>
      </c>
      <c r="CC3">
        <v>3.9945348107525674E-2</v>
      </c>
      <c r="CD3">
        <v>-3.9959823726604052E-5</v>
      </c>
      <c r="CE3">
        <v>2.4260478053777175</v>
      </c>
    </row>
    <row r="4" spans="1:83" x14ac:dyDescent="0.35">
      <c r="A4" t="s">
        <v>84</v>
      </c>
      <c r="B4" s="1">
        <v>44104</v>
      </c>
      <c r="C4">
        <v>81.259144893111596</v>
      </c>
      <c r="D4">
        <v>393.05085251797021</v>
      </c>
      <c r="E4">
        <v>1889.2533394299016</v>
      </c>
      <c r="F4">
        <v>58.0819957254743</v>
      </c>
      <c r="G4">
        <v>0.60199647986336036</v>
      </c>
      <c r="H4">
        <v>1442.1272565320667</v>
      </c>
      <c r="I4">
        <v>2283.8114833297136</v>
      </c>
      <c r="J4">
        <v>3206.9844293335636</v>
      </c>
      <c r="K4">
        <v>247.65756035578144</v>
      </c>
      <c r="L4">
        <v>1378.017288765765</v>
      </c>
      <c r="M4">
        <v>1523.3864014251783</v>
      </c>
      <c r="N4">
        <v>2676.8623358476839</v>
      </c>
      <c r="O4">
        <v>5096.2377687634653</v>
      </c>
      <c r="P4">
        <v>305.73955608125573</v>
      </c>
      <c r="Q4">
        <v>1378.6192852456284</v>
      </c>
      <c r="R4">
        <v>1462.524486656411</v>
      </c>
      <c r="S4">
        <v>416.95514765494437</v>
      </c>
      <c r="T4">
        <v>73.167329342518883</v>
      </c>
      <c r="U4">
        <v>2248.2020166073544</v>
      </c>
      <c r="V4">
        <v>20252.485483586031</v>
      </c>
      <c r="W4">
        <v>6.8735657297140929E-3</v>
      </c>
      <c r="X4">
        <v>3.3274664389340014E-3</v>
      </c>
      <c r="Y4">
        <v>13879.658725215082</v>
      </c>
      <c r="Z4">
        <v>0.6</v>
      </c>
      <c r="AA4">
        <v>15.2</v>
      </c>
      <c r="AB4">
        <v>15.6</v>
      </c>
      <c r="AC4">
        <v>-12.7</v>
      </c>
      <c r="AD4">
        <v>0</v>
      </c>
      <c r="AE4">
        <v>2.4</v>
      </c>
      <c r="AF4">
        <v>-1442.6</v>
      </c>
      <c r="AG4">
        <v>47.7</v>
      </c>
      <c r="AH4">
        <v>33.1</v>
      </c>
      <c r="AI4">
        <v>287.3</v>
      </c>
      <c r="AJ4">
        <v>-388.8</v>
      </c>
      <c r="AK4">
        <v>-60</v>
      </c>
      <c r="AL4">
        <v>1.3572922285437874</v>
      </c>
      <c r="AM4">
        <v>4.6478776352658398E-3</v>
      </c>
      <c r="AN4">
        <v>-1.2392520842074755</v>
      </c>
      <c r="AO4">
        <v>-1.9625029426762064</v>
      </c>
      <c r="AP4">
        <v>-3.2017550268836823</v>
      </c>
      <c r="AQ4">
        <v>282.93226243424397</v>
      </c>
      <c r="AR4">
        <v>13.479921244996149</v>
      </c>
      <c r="AS4">
        <v>-1463.2168174597614</v>
      </c>
      <c r="AT4">
        <v>144.44159515500542</v>
      </c>
      <c r="AU4">
        <v>31.943718258203148</v>
      </c>
      <c r="AV4">
        <v>-2.4093431455856074E-3</v>
      </c>
      <c r="AW4">
        <v>0.77243612908696946</v>
      </c>
      <c r="AX4">
        <v>-32.896092503277771</v>
      </c>
      <c r="AY4">
        <v>80.468179771796031</v>
      </c>
      <c r="AZ4">
        <v>-10.249440375814871</v>
      </c>
      <c r="BA4">
        <v>282.93467177738967</v>
      </c>
      <c r="BB4">
        <v>12.707485115909321</v>
      </c>
      <c r="BC4">
        <v>-1430.421459260318</v>
      </c>
      <c r="BD4">
        <v>63.87268107937507</v>
      </c>
      <c r="BE4">
        <v>42.226736735296356</v>
      </c>
      <c r="BF4">
        <v>17.45679007729937</v>
      </c>
      <c r="BG4">
        <v>-23.895188974500666</v>
      </c>
      <c r="BH4">
        <v>41.351979051799994</v>
      </c>
      <c r="BI4">
        <v>86.397178984417508</v>
      </c>
      <c r="BJ4">
        <v>40.591367843519762</v>
      </c>
      <c r="BK4">
        <v>45.798977823864035</v>
      </c>
      <c r="BL4">
        <v>17.703886902512561</v>
      </c>
      <c r="BM4">
        <v>-1.2588308902931982</v>
      </c>
      <c r="BN4">
        <v>18.962698726810547</v>
      </c>
      <c r="BO4">
        <v>1.0003541113859078</v>
      </c>
      <c r="BP4">
        <v>6.9848528592032721E-2</v>
      </c>
      <c r="BQ4">
        <v>0.93043492812292561</v>
      </c>
      <c r="BR4">
        <v>120.41814129726336</v>
      </c>
      <c r="BS4">
        <v>-2.0630715918280151E-3</v>
      </c>
      <c r="BT4">
        <v>120.4202043688552</v>
      </c>
      <c r="BU4">
        <v>242.9763513728787</v>
      </c>
      <c r="BV4">
        <v>15.505133435726103</v>
      </c>
      <c r="BW4">
        <v>227.46429489945271</v>
      </c>
      <c r="BX4">
        <v>0.31954852305605919</v>
      </c>
      <c r="BY4">
        <v>4.6878590103345434</v>
      </c>
      <c r="BZ4">
        <v>0.35977062110587715</v>
      </c>
      <c r="CA4">
        <v>1.7805774490832513</v>
      </c>
      <c r="CB4">
        <v>0.36486309102082687</v>
      </c>
      <c r="CC4">
        <v>2.0616506149497296E-2</v>
      </c>
      <c r="CD4">
        <v>-4.251827195556686E-5</v>
      </c>
      <c r="CE4">
        <v>2.4817650626283996</v>
      </c>
    </row>
    <row r="5" spans="1:83" x14ac:dyDescent="0.35">
      <c r="A5" t="s">
        <v>85</v>
      </c>
      <c r="B5" s="1">
        <v>44196</v>
      </c>
      <c r="C5">
        <v>78.460629453681719</v>
      </c>
      <c r="D5">
        <v>306.08722738910092</v>
      </c>
      <c r="E5">
        <v>1930.9417701524492</v>
      </c>
      <c r="F5">
        <v>74.613327063567127</v>
      </c>
      <c r="G5">
        <v>0.60396796467365821</v>
      </c>
      <c r="H5">
        <v>1449.4655611638957</v>
      </c>
      <c r="I5">
        <v>2323.4945137872146</v>
      </c>
      <c r="J5">
        <v>3284.2312244486229</v>
      </c>
      <c r="K5">
        <v>274.35836509953407</v>
      </c>
      <c r="L5">
        <v>625.089290661223</v>
      </c>
      <c r="M5">
        <v>1527.9261906175775</v>
      </c>
      <c r="N5">
        <v>2629.5817411763155</v>
      </c>
      <c r="O5">
        <v>5215.1729946010719</v>
      </c>
      <c r="P5">
        <v>348.97169216310118</v>
      </c>
      <c r="Q5">
        <v>625.69325862589665</v>
      </c>
      <c r="R5">
        <v>1474.1329409404054</v>
      </c>
      <c r="S5">
        <v>410.76545273149611</v>
      </c>
      <c r="T5">
        <v>73.72519202728914</v>
      </c>
      <c r="U5">
        <v>2303.2048635824435</v>
      </c>
      <c r="V5">
        <v>20662.024898938991</v>
      </c>
      <c r="W5">
        <v>4.1583030873304505E-3</v>
      </c>
      <c r="X5">
        <v>3.2749108611820343E-3</v>
      </c>
      <c r="Y5">
        <v>14148.613241234696</v>
      </c>
      <c r="Z5">
        <v>-3.1</v>
      </c>
      <c r="AA5">
        <v>-88.6</v>
      </c>
      <c r="AB5">
        <v>19.399999999999999</v>
      </c>
      <c r="AC5">
        <v>2.4</v>
      </c>
      <c r="AD5">
        <v>3.1</v>
      </c>
      <c r="AE5">
        <v>-12.3</v>
      </c>
      <c r="AF5">
        <v>-1452.2</v>
      </c>
      <c r="AG5">
        <v>85.3</v>
      </c>
      <c r="AH5">
        <v>54.1</v>
      </c>
      <c r="AI5">
        <v>-469.2</v>
      </c>
      <c r="AJ5">
        <v>-399</v>
      </c>
      <c r="AK5">
        <v>-60</v>
      </c>
      <c r="AL5">
        <v>-0.17770382445787786</v>
      </c>
      <c r="AM5">
        <v>1.2872156890507032E-3</v>
      </c>
      <c r="AN5">
        <v>2.922372810018339E-2</v>
      </c>
      <c r="AO5">
        <v>0.78734140243998485</v>
      </c>
      <c r="AP5">
        <v>0.81656513054016822</v>
      </c>
      <c r="AQ5">
        <v>-759.73824690556683</v>
      </c>
      <c r="AR5">
        <v>-2.9877739702653798</v>
      </c>
      <c r="AS5">
        <v>-60.507869308978115</v>
      </c>
      <c r="AT5">
        <v>93.753005712473168</v>
      </c>
      <c r="AU5">
        <v>41.721374388309528</v>
      </c>
      <c r="AV5">
        <v>-1.003181710050316E-3</v>
      </c>
      <c r="AW5">
        <v>-3.2000441291666135</v>
      </c>
      <c r="AX5">
        <v>-88.905821222847919</v>
      </c>
      <c r="AY5">
        <v>32.35299630516738</v>
      </c>
      <c r="AZ5">
        <v>16.244328716152594</v>
      </c>
      <c r="BA5">
        <v>-759.73724372385664</v>
      </c>
      <c r="BB5">
        <v>0.21227015890121947</v>
      </c>
      <c r="BC5">
        <v>28.397951913869747</v>
      </c>
      <c r="BD5">
        <v>61.400009407306243</v>
      </c>
      <c r="BE5">
        <v>25.477045672156947</v>
      </c>
      <c r="BF5">
        <v>18.30286593969117</v>
      </c>
      <c r="BG5">
        <v>-24.137700290956058</v>
      </c>
      <c r="BH5">
        <v>42.4405662306472</v>
      </c>
      <c r="BI5">
        <v>135.30668928500222</v>
      </c>
      <c r="BJ5">
        <v>16.149809510846428</v>
      </c>
      <c r="BK5">
        <v>119.15627579910175</v>
      </c>
      <c r="BL5">
        <v>-13.93026011243021</v>
      </c>
      <c r="BM5">
        <v>-10.390976051597555</v>
      </c>
      <c r="BN5">
        <v>-3.533353103631498</v>
      </c>
      <c r="BO5">
        <v>-1.487883617526895</v>
      </c>
      <c r="BP5">
        <v>-0.44773014082065077</v>
      </c>
      <c r="BQ5">
        <v>-1.0435574647105275</v>
      </c>
      <c r="BR5">
        <v>2.7721483823982833</v>
      </c>
      <c r="BS5">
        <v>-1.6688555734788086E-3</v>
      </c>
      <c r="BT5">
        <v>2.7738172379717727</v>
      </c>
      <c r="BU5">
        <v>140.96355987713457</v>
      </c>
      <c r="BV5">
        <v>-18.828265828101316</v>
      </c>
      <c r="BW5">
        <v>159.79374869937868</v>
      </c>
      <c r="BX5">
        <v>-0.37187071865052812</v>
      </c>
      <c r="BY5">
        <v>3.1560323562041059</v>
      </c>
      <c r="BZ5">
        <v>0.36149372292156506</v>
      </c>
      <c r="CA5">
        <v>2.6723967168309057</v>
      </c>
      <c r="CB5">
        <v>-0.27513186218491997</v>
      </c>
      <c r="CC5">
        <v>-2.9386686759662665E-2</v>
      </c>
      <c r="CD5">
        <v>-3.2961002733839473E-5</v>
      </c>
      <c r="CE5">
        <v>5.478472734064882E-2</v>
      </c>
    </row>
    <row r="6" spans="1:83" x14ac:dyDescent="0.35">
      <c r="A6" t="s">
        <v>86</v>
      </c>
      <c r="B6" s="1">
        <v>44286</v>
      </c>
      <c r="C6">
        <v>78.262114014251821</v>
      </c>
      <c r="D6">
        <v>220.54167519200081</v>
      </c>
      <c r="E6">
        <v>1964.1445250392296</v>
      </c>
      <c r="F6">
        <v>74.710978845600948</v>
      </c>
      <c r="G6">
        <v>0.60601443464314342</v>
      </c>
      <c r="H6">
        <v>1467.1038657957245</v>
      </c>
      <c r="I6">
        <v>2095.3854965131522</v>
      </c>
      <c r="J6">
        <v>3358.0780195636817</v>
      </c>
      <c r="K6">
        <v>285.95916984328676</v>
      </c>
      <c r="L6">
        <v>214.99715316760194</v>
      </c>
      <c r="M6">
        <v>1545.3659798099764</v>
      </c>
      <c r="N6">
        <v>2315.9271717051529</v>
      </c>
      <c r="O6">
        <v>5322.2225446029115</v>
      </c>
      <c r="P6">
        <v>360.67014868888771</v>
      </c>
      <c r="Q6">
        <v>215.60316760224509</v>
      </c>
      <c r="R6">
        <v>1480.2904688649592</v>
      </c>
      <c r="S6">
        <v>393.14091064063439</v>
      </c>
      <c r="T6">
        <v>74.021101799210768</v>
      </c>
      <c r="U6">
        <v>2339.6494661921706</v>
      </c>
      <c r="V6">
        <v>21004.702794375917</v>
      </c>
      <c r="W6">
        <v>5.1536000946479366E-3</v>
      </c>
      <c r="X6">
        <v>3.3883750284520175E-3</v>
      </c>
      <c r="Y6">
        <v>14285.59940331185</v>
      </c>
      <c r="Z6">
        <v>-4.2</v>
      </c>
      <c r="AA6">
        <v>-183.7</v>
      </c>
      <c r="AB6">
        <v>20.9</v>
      </c>
      <c r="AC6">
        <v>1.3</v>
      </c>
      <c r="AD6">
        <v>3.1</v>
      </c>
      <c r="AE6">
        <v>-16.7</v>
      </c>
      <c r="AF6">
        <v>-1742.1</v>
      </c>
      <c r="AG6">
        <v>119.5</v>
      </c>
      <c r="AH6">
        <v>60</v>
      </c>
      <c r="AI6">
        <v>-883</v>
      </c>
      <c r="AJ6">
        <v>-415.6</v>
      </c>
      <c r="AK6">
        <v>-60</v>
      </c>
      <c r="AL6">
        <v>-0.3934969614642384</v>
      </c>
      <c r="AM6">
        <v>-3.6583883242989903E-3</v>
      </c>
      <c r="AN6">
        <v>-8.9903508801127421E-2</v>
      </c>
      <c r="AO6">
        <v>0.41228540998093444</v>
      </c>
      <c r="AP6">
        <v>0.32238190117980703</v>
      </c>
      <c r="AQ6">
        <v>-413.56938576195239</v>
      </c>
      <c r="AR6">
        <v>8.9434445662755024</v>
      </c>
      <c r="AS6">
        <v>-328.27689405253886</v>
      </c>
      <c r="AT6">
        <v>78.049518901467309</v>
      </c>
      <c r="AU6">
        <v>9.7579283906017054</v>
      </c>
      <c r="AV6">
        <v>-1.3120168491297379E-3</v>
      </c>
      <c r="AW6">
        <v>-0.63481174190482648</v>
      </c>
      <c r="AX6">
        <v>-87.247612535827102</v>
      </c>
      <c r="AY6">
        <v>22.465360087912131</v>
      </c>
      <c r="AZ6">
        <v>-0.317250812297317</v>
      </c>
      <c r="BA6">
        <v>-413.56807374510333</v>
      </c>
      <c r="BB6">
        <v>9.5782563081802436</v>
      </c>
      <c r="BC6">
        <v>-241.02928151671131</v>
      </c>
      <c r="BD6">
        <v>55.58415881355495</v>
      </c>
      <c r="BE6">
        <v>10.075179202898994</v>
      </c>
      <c r="BF6">
        <v>20.192288427104497</v>
      </c>
      <c r="BG6">
        <v>-23.043224710725728</v>
      </c>
      <c r="BH6">
        <v>43.235513137830267</v>
      </c>
      <c r="BI6">
        <v>63.582983519571933</v>
      </c>
      <c r="BJ6">
        <v>-3.1112132658121183</v>
      </c>
      <c r="BK6">
        <v>66.694062975546089</v>
      </c>
      <c r="BL6">
        <v>-10.009830558146733</v>
      </c>
      <c r="BM6">
        <v>-7.3872116581844791</v>
      </c>
      <c r="BN6">
        <v>-2.6287320009910595</v>
      </c>
      <c r="BO6">
        <v>-3.0789667630004161</v>
      </c>
      <c r="BP6">
        <v>-0.45750528757175063</v>
      </c>
      <c r="BQ6">
        <v>-2.6214953969338612</v>
      </c>
      <c r="BR6">
        <v>-17.825248983180824</v>
      </c>
      <c r="BS6">
        <v>-1.3762885940039799E-3</v>
      </c>
      <c r="BT6">
        <v>-17.823872694586836</v>
      </c>
      <c r="BU6">
        <v>52.861225642348458</v>
      </c>
      <c r="BV6">
        <v>-34.000531210888077</v>
      </c>
      <c r="BW6">
        <v>86.8554760208646</v>
      </c>
      <c r="BX6">
        <v>-0.65822263552947369</v>
      </c>
      <c r="BY6">
        <v>1.6814513862157758</v>
      </c>
      <c r="BZ6">
        <v>0.39090628388781751</v>
      </c>
      <c r="CA6">
        <v>1.2309148562266414</v>
      </c>
      <c r="CB6">
        <v>-0.19378217976420586</v>
      </c>
      <c r="CC6">
        <v>-5.960629276288449E-2</v>
      </c>
      <c r="CD6">
        <v>-2.6643828003027005E-5</v>
      </c>
      <c r="CE6">
        <v>-0.3450556812658202</v>
      </c>
    </row>
    <row r="7" spans="1:83" x14ac:dyDescent="0.35">
      <c r="A7" t="s">
        <v>87</v>
      </c>
      <c r="B7" s="1">
        <v>44377</v>
      </c>
      <c r="C7">
        <v>78.463598574821816</v>
      </c>
      <c r="D7">
        <v>168.39818942431936</v>
      </c>
      <c r="E7">
        <v>1995.9449147346431</v>
      </c>
      <c r="F7">
        <v>78.37831925233904</v>
      </c>
      <c r="G7">
        <v>0.60820462616773752</v>
      </c>
      <c r="H7">
        <v>1476.2421704275534</v>
      </c>
      <c r="I7">
        <v>2060.7017526492446</v>
      </c>
      <c r="J7">
        <v>3420.6248146787411</v>
      </c>
      <c r="K7">
        <v>293.35997458703935</v>
      </c>
      <c r="L7">
        <v>135.26541517824558</v>
      </c>
      <c r="M7">
        <v>1554.7057690023753</v>
      </c>
      <c r="N7">
        <v>2229.0999420735639</v>
      </c>
      <c r="O7">
        <v>5416.5697294133843</v>
      </c>
      <c r="P7">
        <v>371.7382938393784</v>
      </c>
      <c r="Q7">
        <v>135.87361980441332</v>
      </c>
      <c r="R7">
        <v>1487.3564845160861</v>
      </c>
      <c r="S7">
        <v>179.35550974434125</v>
      </c>
      <c r="T7">
        <v>74.360670389940481</v>
      </c>
      <c r="U7">
        <v>2378.8581257413994</v>
      </c>
      <c r="V7">
        <v>21338.707853141987</v>
      </c>
      <c r="W7">
        <v>7.1383204222088548E-3</v>
      </c>
      <c r="X7">
        <v>3.6140913473188263E-3</v>
      </c>
      <c r="Y7">
        <v>14391.776223441981</v>
      </c>
      <c r="Z7">
        <v>-4.9000000000000004</v>
      </c>
      <c r="AA7">
        <v>-246.7</v>
      </c>
      <c r="AB7">
        <v>21.8</v>
      </c>
      <c r="AC7">
        <v>3.8</v>
      </c>
      <c r="AD7">
        <v>3.1</v>
      </c>
      <c r="AE7">
        <v>-29.6</v>
      </c>
      <c r="AF7">
        <v>-1818</v>
      </c>
      <c r="AG7">
        <v>142.4</v>
      </c>
      <c r="AH7">
        <v>61.7</v>
      </c>
      <c r="AI7">
        <v>-966.7</v>
      </c>
      <c r="AJ7">
        <v>-629.20000000000005</v>
      </c>
      <c r="AK7">
        <v>-60</v>
      </c>
      <c r="AL7">
        <v>-4.1416936603526908</v>
      </c>
      <c r="AM7">
        <v>-6.8077807789688645E-3</v>
      </c>
      <c r="AN7">
        <v>-0.11983525364681065</v>
      </c>
      <c r="AO7">
        <v>0.32709184974718264</v>
      </c>
      <c r="AP7">
        <v>0.20725659610037273</v>
      </c>
      <c r="AQ7">
        <v>-81.249327416116444</v>
      </c>
      <c r="AR7">
        <v>-1.5534446363292318</v>
      </c>
      <c r="AS7">
        <v>-103.15212389048247</v>
      </c>
      <c r="AT7">
        <v>56.831013609385082</v>
      </c>
      <c r="AU7">
        <v>8.5257931665332762</v>
      </c>
      <c r="AV7">
        <v>-2.0815842401111784E-3</v>
      </c>
      <c r="AW7">
        <v>-0.35018250019490438</v>
      </c>
      <c r="AX7">
        <v>-53.698076763104609</v>
      </c>
      <c r="AY7">
        <v>17.955199711808746</v>
      </c>
      <c r="AZ7">
        <v>3.1407051806679789</v>
      </c>
      <c r="BA7">
        <v>-81.247245831876342</v>
      </c>
      <c r="BB7">
        <v>-1.203262136134299</v>
      </c>
      <c r="BC7">
        <v>-49.454047127378089</v>
      </c>
      <c r="BD7">
        <v>38.875813897576336</v>
      </c>
      <c r="BE7">
        <v>5.3850879858652547</v>
      </c>
      <c r="BF7">
        <v>4.0234831210523341</v>
      </c>
      <c r="BG7">
        <v>-0.76783550449035942</v>
      </c>
      <c r="BH7">
        <v>4.7913186255427096</v>
      </c>
      <c r="BI7">
        <v>-346.37498614496178</v>
      </c>
      <c r="BJ7">
        <v>-51.046648179566617</v>
      </c>
      <c r="BK7">
        <v>-295.34573763523309</v>
      </c>
      <c r="BL7">
        <v>-10.624853774910317</v>
      </c>
      <c r="BM7">
        <v>-5.4690399369376106</v>
      </c>
      <c r="BN7">
        <v>-5.1558616519161484</v>
      </c>
      <c r="BO7">
        <v>-2.7314538875529224</v>
      </c>
      <c r="BP7">
        <v>-0.40072129114697619</v>
      </c>
      <c r="BQ7">
        <v>-2.3307665179111412</v>
      </c>
      <c r="BR7">
        <v>-57.125872958735428</v>
      </c>
      <c r="BS7">
        <v>-1.4410732725368709E-3</v>
      </c>
      <c r="BT7">
        <v>-57.12443188546289</v>
      </c>
      <c r="BU7">
        <v>-412.83368364510812</v>
      </c>
      <c r="BV7">
        <v>-57.685685985414104</v>
      </c>
      <c r="BW7">
        <v>-355.16547906498056</v>
      </c>
      <c r="BX7">
        <v>-1.0985289637301539</v>
      </c>
      <c r="BY7">
        <v>-6.7635420989641872</v>
      </c>
      <c r="BZ7">
        <v>7.6620615115385218E-2</v>
      </c>
      <c r="CA7">
        <v>-6.5961416266780963</v>
      </c>
      <c r="CB7">
        <v>-0.20233285619742561</v>
      </c>
      <c r="CC7">
        <v>-5.2016044488556699E-2</v>
      </c>
      <c r="CD7">
        <v>-2.7442869087825861E-5</v>
      </c>
      <c r="CE7">
        <v>-1.0878408029797624</v>
      </c>
    </row>
    <row r="8" spans="1:83" x14ac:dyDescent="0.35">
      <c r="A8" t="s">
        <v>88</v>
      </c>
      <c r="B8" s="1">
        <v>44469</v>
      </c>
      <c r="C8">
        <v>78.965083135391936</v>
      </c>
      <c r="D8">
        <v>170.75915627295558</v>
      </c>
      <c r="E8">
        <v>2028.1725051699591</v>
      </c>
      <c r="F8">
        <v>80.426020049396058</v>
      </c>
      <c r="G8">
        <v>0.61056978306376852</v>
      </c>
      <c r="H8">
        <v>1496.5804750593823</v>
      </c>
      <c r="I8">
        <v>2054.6964437205297</v>
      </c>
      <c r="J8">
        <v>3471.0716097937998</v>
      </c>
      <c r="K8">
        <v>301.26077933079199</v>
      </c>
      <c r="L8">
        <v>139.55068528103766</v>
      </c>
      <c r="M8">
        <v>1575.5455581947742</v>
      </c>
      <c r="N8">
        <v>2225.4555999934855</v>
      </c>
      <c r="O8">
        <v>5499.2441149637589</v>
      </c>
      <c r="P8">
        <v>381.68679938018806</v>
      </c>
      <c r="Q8">
        <v>140.16125506410143</v>
      </c>
      <c r="R8">
        <v>1495.6338171359773</v>
      </c>
      <c r="S8">
        <v>180.28896377414003</v>
      </c>
      <c r="T8">
        <v>74.758450739080985</v>
      </c>
      <c r="U8">
        <v>2409.1603795966785</v>
      </c>
      <c r="V8">
        <v>21695.706013779632</v>
      </c>
      <c r="W8">
        <v>7.4006044029057971E-3</v>
      </c>
      <c r="X8">
        <v>3.8887519007109184E-3</v>
      </c>
      <c r="Y8">
        <v>14524.748139011379</v>
      </c>
      <c r="Z8">
        <v>-5.3</v>
      </c>
      <c r="AA8">
        <v>-251</v>
      </c>
      <c r="AB8">
        <v>21</v>
      </c>
      <c r="AC8">
        <v>4.5999999999999996</v>
      </c>
      <c r="AD8">
        <v>3.1</v>
      </c>
      <c r="AE8">
        <v>-31.3</v>
      </c>
      <c r="AF8">
        <v>-1864.6</v>
      </c>
      <c r="AG8">
        <v>153.19999999999999</v>
      </c>
      <c r="AH8">
        <v>63.9</v>
      </c>
      <c r="AI8">
        <v>-966.7</v>
      </c>
      <c r="AJ8">
        <v>-629.20000000000005</v>
      </c>
      <c r="AK8">
        <v>-60</v>
      </c>
      <c r="AL8">
        <v>-1.4354188095632586E-2</v>
      </c>
      <c r="AM8">
        <v>-5.7493319525969352E-3</v>
      </c>
      <c r="AN8">
        <v>-8.3632533193091746E-2</v>
      </c>
      <c r="AO8">
        <v>0.14555879095833851</v>
      </c>
      <c r="AP8">
        <v>6.1926257765246767E-2</v>
      </c>
      <c r="AQ8">
        <v>3.2399574947401675</v>
      </c>
      <c r="AR8">
        <v>8.8519532345085281</v>
      </c>
      <c r="AS8">
        <v>-20.832214520062735</v>
      </c>
      <c r="AT8">
        <v>40.908959149243856</v>
      </c>
      <c r="AU8">
        <v>7.0821511638833954</v>
      </c>
      <c r="AV8">
        <v>-2.3245132863902729E-3</v>
      </c>
      <c r="AW8">
        <v>-0.10352300236205281</v>
      </c>
      <c r="AX8">
        <v>1.0625025921358713</v>
      </c>
      <c r="AY8">
        <v>16.837501393466027</v>
      </c>
      <c r="AZ8">
        <v>1.4433507955418605</v>
      </c>
      <c r="BA8">
        <v>3.2422820080265637</v>
      </c>
      <c r="BB8">
        <v>8.9554762368707088</v>
      </c>
      <c r="BC8">
        <v>-21.894717112199032</v>
      </c>
      <c r="BD8">
        <v>24.071457755777828</v>
      </c>
      <c r="BE8">
        <v>5.6388003683414922</v>
      </c>
      <c r="BF8">
        <v>2.9821903186926195</v>
      </c>
      <c r="BG8">
        <v>-0.96492630906638943</v>
      </c>
      <c r="BH8">
        <v>3.9471166277590215</v>
      </c>
      <c r="BI8">
        <v>-87.621374008583985</v>
      </c>
      <c r="BJ8">
        <v>-40.274484906898287</v>
      </c>
      <c r="BK8">
        <v>-47.346896127651753</v>
      </c>
      <c r="BL8">
        <v>-13.347510929239869</v>
      </c>
      <c r="BM8">
        <v>-8.3405343818175197</v>
      </c>
      <c r="BN8">
        <v>-5.0070243613657386</v>
      </c>
      <c r="BO8">
        <v>-2.6825013942012421</v>
      </c>
      <c r="BP8">
        <v>-0.42266925066722605</v>
      </c>
      <c r="BQ8">
        <v>-2.2598660650392106</v>
      </c>
      <c r="BR8">
        <v>-64.813161489339933</v>
      </c>
      <c r="BS8">
        <v>-1.3907900727134302E-3</v>
      </c>
      <c r="BT8">
        <v>-64.811770699267228</v>
      </c>
      <c r="BU8">
        <v>-165.48235750267241</v>
      </c>
      <c r="BV8">
        <v>-50.004005638522138</v>
      </c>
      <c r="BW8">
        <v>-115.47844062556491</v>
      </c>
      <c r="BX8">
        <v>-0.93733896134033012</v>
      </c>
      <c r="BY8">
        <v>-2.1646754137188573</v>
      </c>
      <c r="BZ8">
        <v>5.5901985053954634E-2</v>
      </c>
      <c r="CA8">
        <v>-1.642486969906799</v>
      </c>
      <c r="CB8">
        <v>-0.25020279617867364</v>
      </c>
      <c r="CC8">
        <v>-5.0284233003476092E-2</v>
      </c>
      <c r="CD8">
        <v>-2.6070745844315876E-5</v>
      </c>
      <c r="CE8">
        <v>-1.2149146264210016</v>
      </c>
    </row>
    <row r="9" spans="1:83" x14ac:dyDescent="0.35">
      <c r="A9" t="s">
        <v>89</v>
      </c>
      <c r="B9" s="1">
        <v>44561</v>
      </c>
      <c r="C9">
        <v>79.708907363420536</v>
      </c>
      <c r="D9">
        <v>172.25852654324638</v>
      </c>
      <c r="E9">
        <v>2050.2935268993751</v>
      </c>
      <c r="F9">
        <v>82.161697617142437</v>
      </c>
      <c r="G9">
        <v>0.6131192784761349</v>
      </c>
      <c r="H9">
        <v>1520.5885777909737</v>
      </c>
      <c r="I9">
        <v>2102.5775206923081</v>
      </c>
      <c r="J9">
        <v>3527.9355926629742</v>
      </c>
      <c r="K9">
        <v>310.35285895806857</v>
      </c>
      <c r="L9">
        <v>144.16994605234345</v>
      </c>
      <c r="M9">
        <v>1600.2974851543943</v>
      </c>
      <c r="N9">
        <v>2274.8360472355544</v>
      </c>
      <c r="O9">
        <v>5578.2291195623493</v>
      </c>
      <c r="P9">
        <v>392.51455657521103</v>
      </c>
      <c r="Q9">
        <v>144.7830653308196</v>
      </c>
      <c r="R9">
        <v>1507.5735601343893</v>
      </c>
      <c r="S9">
        <v>175.94547159104206</v>
      </c>
      <c r="T9">
        <v>75.33223402853622</v>
      </c>
      <c r="U9">
        <v>2436.1416370106763</v>
      </c>
      <c r="V9">
        <v>21934.814103856424</v>
      </c>
      <c r="W9">
        <v>7.6751629251630149E-3</v>
      </c>
      <c r="X9">
        <v>4.1756003704822575E-3</v>
      </c>
      <c r="Y9">
        <v>14683.310876067717</v>
      </c>
      <c r="Z9">
        <v>-5.6</v>
      </c>
      <c r="AA9">
        <v>-252.5</v>
      </c>
      <c r="AB9">
        <v>21</v>
      </c>
      <c r="AC9">
        <v>5.5</v>
      </c>
      <c r="AD9">
        <v>5</v>
      </c>
      <c r="AE9">
        <v>-32.4</v>
      </c>
      <c r="AF9">
        <v>-1866.5</v>
      </c>
      <c r="AG9">
        <v>173.5</v>
      </c>
      <c r="AH9">
        <v>64.7</v>
      </c>
      <c r="AI9">
        <v>-966.7</v>
      </c>
      <c r="AJ9">
        <v>-636.79999999999995</v>
      </c>
      <c r="AK9">
        <v>-60</v>
      </c>
      <c r="AL9">
        <v>-0.11221598736406482</v>
      </c>
      <c r="AM9">
        <v>-2.7466437196595711E-3</v>
      </c>
      <c r="AN9">
        <v>-2.3605407369054553E-2</v>
      </c>
      <c r="AO9">
        <v>6.8025835504695695E-2</v>
      </c>
      <c r="AP9">
        <v>4.4420428135641149E-2</v>
      </c>
      <c r="AQ9">
        <v>3.5568609387480592</v>
      </c>
      <c r="AR9">
        <v>12.780885585750639</v>
      </c>
      <c r="AS9">
        <v>32.471370303820095</v>
      </c>
      <c r="AT9">
        <v>37.201586478540776</v>
      </c>
      <c r="AU9">
        <v>7.9276896955624352</v>
      </c>
      <c r="AV9">
        <v>-2.089631711996498E-3</v>
      </c>
      <c r="AW9">
        <v>0.14384520972086534</v>
      </c>
      <c r="AX9">
        <v>0.20193719126720566</v>
      </c>
      <c r="AY9">
        <v>6.710907533446516</v>
      </c>
      <c r="AZ9">
        <v>1.1245983079056714</v>
      </c>
      <c r="BA9">
        <v>3.5589505704600413</v>
      </c>
      <c r="BB9">
        <v>12.637040376029745</v>
      </c>
      <c r="BC9">
        <v>32.269433112553088</v>
      </c>
      <c r="BD9">
        <v>30.49067894509426</v>
      </c>
      <c r="BE9">
        <v>6.8030913876567638</v>
      </c>
      <c r="BF9">
        <v>6.5301387187962234</v>
      </c>
      <c r="BG9">
        <v>-0.21255120781670664</v>
      </c>
      <c r="BH9">
        <v>6.7426899266129396</v>
      </c>
      <c r="BI9">
        <v>-65.734604797549835</v>
      </c>
      <c r="BJ9">
        <v>-24.172001953628293</v>
      </c>
      <c r="BK9">
        <v>-41.562609869887481</v>
      </c>
      <c r="BL9">
        <v>-14.214604279783543</v>
      </c>
      <c r="BM9">
        <v>-8.9788415661535605</v>
      </c>
      <c r="BN9">
        <v>-5.2478105275733471</v>
      </c>
      <c r="BO9">
        <v>-2.2921319148098678</v>
      </c>
      <c r="BP9">
        <v>-0.43042997479242573</v>
      </c>
      <c r="BQ9">
        <v>-1.8617358615226363</v>
      </c>
      <c r="BR9">
        <v>-24.482193976817168</v>
      </c>
      <c r="BS9">
        <v>-1.3715690880178682E-3</v>
      </c>
      <c r="BT9">
        <v>-24.480822407729161</v>
      </c>
      <c r="BU9">
        <v>-100.19339625016418</v>
      </c>
      <c r="BV9">
        <v>-33.795196271479</v>
      </c>
      <c r="BW9">
        <v>-66.410288740099688</v>
      </c>
      <c r="BX9">
        <v>-0.62307622070495605</v>
      </c>
      <c r="BY9">
        <v>-1.2243950705807021</v>
      </c>
      <c r="BZ9">
        <v>0.12039504434008692</v>
      </c>
      <c r="CA9">
        <v>-1.2119376019531183</v>
      </c>
      <c r="CB9">
        <v>-0.26207221411933579</v>
      </c>
      <c r="CC9">
        <v>-4.2259641854550611E-2</v>
      </c>
      <c r="CD9">
        <v>-2.5287383358656154E-5</v>
      </c>
      <c r="CE9">
        <v>-0.45134871190051362</v>
      </c>
    </row>
    <row r="11" spans="1:83" x14ac:dyDescent="0.35">
      <c r="J11" s="7"/>
      <c r="K11" s="8"/>
      <c r="M11" s="8"/>
      <c r="N11" s="8"/>
      <c r="O11" s="6"/>
      <c r="P11" s="7"/>
    </row>
    <row r="12" spans="1:83" x14ac:dyDescent="0.35">
      <c r="A12" t="s">
        <v>92</v>
      </c>
      <c r="J12" s="8" t="s">
        <v>100</v>
      </c>
      <c r="M12" s="8"/>
      <c r="N12" s="8"/>
      <c r="O12" s="6"/>
      <c r="P12" s="7"/>
    </row>
    <row r="13" spans="1:83" x14ac:dyDescent="0.35">
      <c r="J13" s="7"/>
      <c r="K13" s="8"/>
      <c r="M13" s="8"/>
      <c r="N13" s="8"/>
      <c r="O13" s="6"/>
      <c r="P13" s="7"/>
    </row>
    <row r="14" spans="1:83" ht="58" x14ac:dyDescent="0.35">
      <c r="C14" t="s">
        <v>93</v>
      </c>
      <c r="D14" t="s">
        <v>94</v>
      </c>
      <c r="E14" s="4" t="s">
        <v>95</v>
      </c>
      <c r="F14" t="s">
        <v>96</v>
      </c>
      <c r="G14" t="s">
        <v>97</v>
      </c>
      <c r="H14" t="s">
        <v>98</v>
      </c>
      <c r="J14" t="s">
        <v>101</v>
      </c>
      <c r="K14" t="s">
        <v>94</v>
      </c>
      <c r="L14" s="4" t="s">
        <v>95</v>
      </c>
      <c r="M14" t="s">
        <v>96</v>
      </c>
      <c r="N14" t="s">
        <v>97</v>
      </c>
      <c r="O14" t="s">
        <v>98</v>
      </c>
      <c r="P14" s="7"/>
    </row>
    <row r="15" spans="1:83" x14ac:dyDescent="0.35">
      <c r="P15" s="41"/>
      <c r="Q15" s="41"/>
      <c r="R15" s="41"/>
      <c r="S15" s="41"/>
      <c r="T15" s="41"/>
      <c r="U15" s="41"/>
      <c r="V15" s="41"/>
      <c r="W15" s="41"/>
      <c r="X15" s="41"/>
    </row>
    <row r="16" spans="1:83" x14ac:dyDescent="0.35">
      <c r="B16" s="1">
        <v>43921</v>
      </c>
      <c r="C16" s="11">
        <v>3354.0414840202702</v>
      </c>
      <c r="D16">
        <v>3381.6000000000004</v>
      </c>
      <c r="E16" s="39">
        <v>3325.6678728664706</v>
      </c>
      <c r="F16" s="7">
        <f>D16</f>
        <v>3381.6000000000004</v>
      </c>
      <c r="G16" s="6">
        <v>3381.6000000000004</v>
      </c>
      <c r="J16" s="40">
        <v>1861.0343485687499</v>
      </c>
      <c r="K16">
        <v>1862.4</v>
      </c>
      <c r="L16" s="41">
        <v>1835.9308286849882</v>
      </c>
      <c r="M16" s="7">
        <f>K16</f>
        <v>1862.4</v>
      </c>
      <c r="N16" s="6">
        <v>1862.4</v>
      </c>
    </row>
    <row r="17" spans="1:23" x14ac:dyDescent="0.35">
      <c r="B17" s="1">
        <v>44012</v>
      </c>
      <c r="C17" s="11">
        <v>3396.6829680405399</v>
      </c>
      <c r="D17">
        <v>3120.2</v>
      </c>
      <c r="E17" s="39">
        <v>3079.0347392838257</v>
      </c>
      <c r="F17" s="7">
        <f>D17</f>
        <v>3120.2</v>
      </c>
      <c r="G17" s="6">
        <v>3120.2</v>
      </c>
      <c r="J17" s="40">
        <v>1880.14184230102</v>
      </c>
      <c r="K17">
        <v>1795.6</v>
      </c>
      <c r="L17" s="41">
        <v>1798.0730623309571</v>
      </c>
      <c r="M17" s="7">
        <f>K17</f>
        <v>1795.6</v>
      </c>
      <c r="N17" s="6">
        <v>1795.6</v>
      </c>
    </row>
    <row r="18" spans="1:23" x14ac:dyDescent="0.35">
      <c r="B18" s="1">
        <v>44104</v>
      </c>
      <c r="C18" s="11">
        <v>3439.32445206081</v>
      </c>
      <c r="E18" s="39">
        <v>3148.6935750884545</v>
      </c>
      <c r="F18" s="7">
        <f>E18/E17*F17</f>
        <v>3190.7901420028011</v>
      </c>
      <c r="G18" s="6">
        <v>3159.2844293335638</v>
      </c>
      <c r="H18" s="6">
        <f>F18-G18</f>
        <v>31.505712669237255</v>
      </c>
      <c r="J18" s="40">
        <v>1900.1970948012199</v>
      </c>
      <c r="L18" s="41">
        <v>1841.3301065807598</v>
      </c>
      <c r="M18" s="7">
        <f>L18/L17*M17</f>
        <v>1838.7975486881794</v>
      </c>
      <c r="N18" s="6">
        <v>1873.6533394299017</v>
      </c>
      <c r="O18" s="6">
        <f>M18-N18</f>
        <v>-34.85579074172233</v>
      </c>
    </row>
    <row r="19" spans="1:23" x14ac:dyDescent="0.35">
      <c r="B19" s="1">
        <v>44196</v>
      </c>
      <c r="C19" s="11">
        <v>3478.8436223346598</v>
      </c>
      <c r="E19" s="39">
        <v>3197.7491880141843</v>
      </c>
      <c r="F19" s="7">
        <f t="shared" ref="F19:F23" si="0">E19/E18*F18</f>
        <v>3240.5016056306731</v>
      </c>
      <c r="G19" s="6">
        <v>3198.9312244486227</v>
      </c>
      <c r="H19" s="6">
        <f t="shared" ref="H19:H23" si="1">F19-G19</f>
        <v>41.570381182050369</v>
      </c>
      <c r="J19" s="40">
        <v>1920.3538928837099</v>
      </c>
      <c r="L19" s="41">
        <v>1846.9122859552808</v>
      </c>
      <c r="M19" s="7">
        <f t="shared" ref="M19:M23" si="2">L19/L18*M18</f>
        <v>1844.3720503560351</v>
      </c>
      <c r="N19" s="6">
        <v>1911.5417701524491</v>
      </c>
      <c r="O19" s="6">
        <f t="shared" ref="O19:O23" si="3">M19-N19</f>
        <v>-67.169719796414029</v>
      </c>
    </row>
    <row r="20" spans="1:23" x14ac:dyDescent="0.35">
      <c r="B20" s="1">
        <v>44286</v>
      </c>
      <c r="C20" s="11">
        <v>3518.3627926085101</v>
      </c>
      <c r="E20" s="39">
        <v>3250.8971518355147</v>
      </c>
      <c r="F20" s="7">
        <f t="shared" si="0"/>
        <v>3294.3601329800226</v>
      </c>
      <c r="G20" s="6">
        <v>3238.5780195636817</v>
      </c>
      <c r="H20" s="6">
        <f t="shared" si="1"/>
        <v>55.782113416340962</v>
      </c>
      <c r="J20" s="40">
        <v>1939.63909138496</v>
      </c>
      <c r="L20" s="41">
        <v>1851.7583227938521</v>
      </c>
      <c r="M20" s="7">
        <f t="shared" si="2"/>
        <v>1849.2114219753721</v>
      </c>
      <c r="N20" s="6">
        <v>1943.2445250392295</v>
      </c>
      <c r="O20" s="6">
        <f t="shared" si="3"/>
        <v>-94.033103063857425</v>
      </c>
    </row>
    <row r="21" spans="1:23" x14ac:dyDescent="0.35">
      <c r="B21" s="1">
        <v>44377</v>
      </c>
      <c r="C21" s="11">
        <v>3557.8819628823699</v>
      </c>
      <c r="E21" s="39">
        <v>3303.0751191491909</v>
      </c>
      <c r="F21" s="7">
        <f t="shared" si="0"/>
        <v>3347.2356954200882</v>
      </c>
      <c r="G21" s="6">
        <v>3278.224814678741</v>
      </c>
      <c r="H21" s="6">
        <f t="shared" si="1"/>
        <v>69.010880741347137</v>
      </c>
      <c r="J21" s="40">
        <v>1958.28962999697</v>
      </c>
      <c r="L21" s="41">
        <v>1864.8797418812585</v>
      </c>
      <c r="M21" s="7">
        <f t="shared" si="2"/>
        <v>1862.3147939166677</v>
      </c>
      <c r="N21" s="6">
        <v>1974.1449147346432</v>
      </c>
      <c r="O21" s="6">
        <f t="shared" si="3"/>
        <v>-111.83012081797551</v>
      </c>
    </row>
    <row r="22" spans="1:23" x14ac:dyDescent="0.35">
      <c r="B22" s="1">
        <v>44469</v>
      </c>
      <c r="C22" s="11">
        <v>3597.4011331562201</v>
      </c>
      <c r="E22" s="39">
        <v>3348.7664960566585</v>
      </c>
      <c r="F22" s="7">
        <f t="shared" si="0"/>
        <v>3393.5379447606851</v>
      </c>
      <c r="G22" s="6">
        <v>3317.8716097938</v>
      </c>
      <c r="H22" s="6">
        <f t="shared" si="1"/>
        <v>75.666334966885188</v>
      </c>
      <c r="J22" s="40">
        <v>1976.67784252142</v>
      </c>
      <c r="L22" s="41">
        <v>1876.08695894171</v>
      </c>
      <c r="M22" s="7">
        <f t="shared" si="2"/>
        <v>1873.5065966166421</v>
      </c>
      <c r="N22" s="6">
        <v>2007.1725051699591</v>
      </c>
      <c r="O22" s="6">
        <f t="shared" si="3"/>
        <v>-133.66590855331697</v>
      </c>
    </row>
    <row r="23" spans="1:23" x14ac:dyDescent="0.35">
      <c r="B23" s="1">
        <v>44561</v>
      </c>
      <c r="C23" s="11">
        <v>3636.21038762539</v>
      </c>
      <c r="E23" s="39">
        <v>3405.0862250261239</v>
      </c>
      <c r="F23" s="7">
        <f t="shared" si="0"/>
        <v>3450.6106422812722</v>
      </c>
      <c r="G23" s="6">
        <v>3354.4355926629742</v>
      </c>
      <c r="H23" s="6">
        <f t="shared" si="1"/>
        <v>96.17504961829809</v>
      </c>
      <c r="J23" s="40">
        <v>1995.6499421439801</v>
      </c>
      <c r="L23" s="41">
        <v>1892.015583446143</v>
      </c>
      <c r="M23" s="7">
        <f t="shared" si="2"/>
        <v>1889.4133129561226</v>
      </c>
      <c r="N23" s="6">
        <v>2029.2935268993749</v>
      </c>
      <c r="O23" s="6">
        <f t="shared" si="3"/>
        <v>-139.88021394325233</v>
      </c>
    </row>
    <row r="24" spans="1:23" x14ac:dyDescent="0.35">
      <c r="K24" s="41"/>
      <c r="L24" s="41"/>
      <c r="M24" s="41"/>
      <c r="N24" s="41"/>
      <c r="O24" s="41"/>
      <c r="P24" s="41"/>
      <c r="Q24" s="41"/>
      <c r="R24" s="41"/>
    </row>
    <row r="25" spans="1:23" x14ac:dyDescent="0.35">
      <c r="B25" s="39">
        <v>3325.6678728664706</v>
      </c>
      <c r="C25" s="39">
        <v>3079.0347392838257</v>
      </c>
      <c r="D25" s="39">
        <v>3148.6935750884545</v>
      </c>
      <c r="E25" s="39">
        <v>3197.7491880141843</v>
      </c>
      <c r="F25" s="39">
        <v>3250.8971518355147</v>
      </c>
      <c r="G25" s="39">
        <v>3303.0751191491909</v>
      </c>
      <c r="H25" s="39">
        <v>3348.7664960566585</v>
      </c>
      <c r="I25" s="39">
        <v>3405.0862250261239</v>
      </c>
      <c r="P25" s="40"/>
      <c r="Q25" s="40"/>
      <c r="R25" s="40"/>
      <c r="S25" s="40"/>
      <c r="T25" s="40"/>
      <c r="U25" s="40"/>
      <c r="V25" s="40"/>
      <c r="W25" s="40"/>
    </row>
    <row r="26" spans="1:23" x14ac:dyDescent="0.35">
      <c r="A26" t="s">
        <v>99</v>
      </c>
      <c r="J26" t="s">
        <v>102</v>
      </c>
    </row>
    <row r="28" spans="1:23" ht="58" x14ac:dyDescent="0.35">
      <c r="C28" t="s">
        <v>93</v>
      </c>
      <c r="D28" t="s">
        <v>94</v>
      </c>
      <c r="E28" s="4" t="s">
        <v>95</v>
      </c>
      <c r="F28" t="s">
        <v>96</v>
      </c>
      <c r="G28" t="s">
        <v>97</v>
      </c>
      <c r="H28" t="s">
        <v>98</v>
      </c>
      <c r="J28" t="s">
        <v>101</v>
      </c>
      <c r="K28" t="s">
        <v>94</v>
      </c>
      <c r="L28" s="4" t="s">
        <v>95</v>
      </c>
      <c r="M28" t="s">
        <v>96</v>
      </c>
      <c r="N28" t="s">
        <v>97</v>
      </c>
      <c r="O28" t="s">
        <v>98</v>
      </c>
      <c r="P28" s="40"/>
      <c r="Q28" s="40"/>
    </row>
    <row r="29" spans="1:23" x14ac:dyDescent="0.35">
      <c r="J29" s="7"/>
      <c r="P29" s="41"/>
      <c r="Q29" s="41"/>
      <c r="R29" s="41"/>
      <c r="S29" s="41"/>
      <c r="T29" s="41"/>
      <c r="U29" s="41"/>
      <c r="V29" s="41"/>
      <c r="W29" s="41"/>
    </row>
    <row r="30" spans="1:23" x14ac:dyDescent="0.35">
      <c r="B30" s="1">
        <v>43921</v>
      </c>
      <c r="C30" s="40">
        <v>148.882553191489</v>
      </c>
      <c r="D30">
        <v>180.5</v>
      </c>
      <c r="E30" s="41">
        <v>134</v>
      </c>
      <c r="F30" s="40">
        <f>D30</f>
        <v>180.5</v>
      </c>
      <c r="G30" s="6">
        <v>180.5</v>
      </c>
      <c r="H30" s="40"/>
      <c r="I30" s="40"/>
      <c r="J30" s="40">
        <v>70.183888016456805</v>
      </c>
      <c r="K30">
        <v>62.7</v>
      </c>
      <c r="L30" s="41">
        <v>58.885625915856416</v>
      </c>
      <c r="M30" s="10">
        <f>N30</f>
        <v>62.7</v>
      </c>
      <c r="N30" s="6">
        <v>62.7</v>
      </c>
    </row>
    <row r="31" spans="1:23" x14ac:dyDescent="0.35">
      <c r="B31" s="1">
        <v>44012</v>
      </c>
      <c r="C31" s="40">
        <v>157.065106382979</v>
      </c>
      <c r="E31" s="41">
        <v>114.98071850656632</v>
      </c>
      <c r="F31" s="7">
        <f>E31/E30*F30</f>
        <v>154.88074395847178</v>
      </c>
      <c r="G31" s="6">
        <v>203.93333333333334</v>
      </c>
      <c r="H31" s="6">
        <f>F31-G31</f>
        <v>-49.052589374861554</v>
      </c>
      <c r="J31" s="40">
        <v>70.904475576493894</v>
      </c>
      <c r="K31">
        <v>67.833333333333329</v>
      </c>
      <c r="L31" s="41">
        <v>51.906166397249173</v>
      </c>
      <c r="M31" s="9">
        <f>L31/L30*M30</f>
        <v>55.268439156238358</v>
      </c>
      <c r="N31" s="6">
        <v>67.833333333333329</v>
      </c>
    </row>
    <row r="32" spans="1:23" x14ac:dyDescent="0.35">
      <c r="B32" s="1">
        <v>44104</v>
      </c>
      <c r="C32" s="40">
        <v>165.247659574468</v>
      </c>
      <c r="E32" s="41">
        <v>156.24623296383302</v>
      </c>
      <c r="F32" s="7">
        <f>E32/E31*F31</f>
        <v>210.4660078356109</v>
      </c>
      <c r="G32" s="6">
        <v>214.55756035578145</v>
      </c>
      <c r="H32" s="6">
        <f>F32-G32</f>
        <v>-4.091552520170552</v>
      </c>
      <c r="I32" s="41"/>
      <c r="J32" s="40">
        <v>71.660805300713506</v>
      </c>
      <c r="K32" s="41"/>
      <c r="L32" s="41">
        <v>67.757273586954582</v>
      </c>
      <c r="M32" s="9">
        <f t="shared" ref="M32:M37" si="4">L32/L31*M31</f>
        <v>72.146317336809872</v>
      </c>
      <c r="N32" s="6">
        <v>70.781995725474303</v>
      </c>
      <c r="O32" s="6">
        <f>M32-N32</f>
        <v>1.3643216113355692</v>
      </c>
      <c r="P32" s="41"/>
    </row>
    <row r="33" spans="1:21" x14ac:dyDescent="0.35">
      <c r="B33" s="1">
        <v>44196</v>
      </c>
      <c r="C33" s="40">
        <v>167.317350016451</v>
      </c>
      <c r="E33" s="41">
        <v>155.66063193598734</v>
      </c>
      <c r="F33" s="7">
        <f t="shared" ref="F33:F37" si="5">E33/E32*F32</f>
        <v>209.67719451078889</v>
      </c>
      <c r="G33" s="6">
        <v>220.25836509953407</v>
      </c>
      <c r="H33" s="6">
        <f t="shared" ref="H33:H37" si="6">F33-G33</f>
        <v>-10.581170588745181</v>
      </c>
      <c r="J33" s="40">
        <v>72.420964542524203</v>
      </c>
      <c r="L33" s="41">
        <v>67.375517870649134</v>
      </c>
      <c r="M33" s="9">
        <f t="shared" si="4"/>
        <v>71.739833020135464</v>
      </c>
      <c r="N33" s="6">
        <v>72.213327063567121</v>
      </c>
      <c r="O33" s="6">
        <f t="shared" ref="O33:O37" si="7">M33-N33</f>
        <v>-0.47349404343165702</v>
      </c>
    </row>
    <row r="34" spans="1:21" x14ac:dyDescent="0.35">
      <c r="B34" s="1">
        <v>44286</v>
      </c>
      <c r="C34" s="40">
        <v>169.387040458434</v>
      </c>
      <c r="E34" s="41">
        <v>163.68032081538635</v>
      </c>
      <c r="F34" s="7">
        <f t="shared" si="5"/>
        <v>220.47983512818831</v>
      </c>
      <c r="G34" s="6">
        <v>225.95916984328673</v>
      </c>
      <c r="H34" s="6">
        <f t="shared" si="6"/>
        <v>-5.4793347150984175</v>
      </c>
      <c r="J34" s="40">
        <v>73.148253758345504</v>
      </c>
      <c r="L34" s="41">
        <v>70.683858752401591</v>
      </c>
      <c r="M34" s="9">
        <f t="shared" si="4"/>
        <v>75.262474922291474</v>
      </c>
      <c r="N34" s="6">
        <v>73.410978845600951</v>
      </c>
      <c r="O34" s="6">
        <f t="shared" si="7"/>
        <v>1.8514960766905233</v>
      </c>
    </row>
    <row r="35" spans="1:21" x14ac:dyDescent="0.35">
      <c r="B35" s="1">
        <v>44377</v>
      </c>
      <c r="C35" s="40">
        <v>171.456730900417</v>
      </c>
      <c r="E35" s="41">
        <v>167.45057208985199</v>
      </c>
      <c r="F35" s="7">
        <f t="shared" si="5"/>
        <v>225.55841986730061</v>
      </c>
      <c r="G35" s="6">
        <v>231.65997458703936</v>
      </c>
      <c r="H35" s="6">
        <f t="shared" si="6"/>
        <v>-6.1015547197387434</v>
      </c>
      <c r="J35" s="40">
        <v>73.851608489223096</v>
      </c>
      <c r="L35" s="41">
        <v>72.126034518054027</v>
      </c>
      <c r="M35" s="9">
        <f t="shared" si="4"/>
        <v>76.79806903545618</v>
      </c>
      <c r="N35" s="6">
        <v>74.578319252339043</v>
      </c>
      <c r="O35" s="6">
        <f t="shared" si="7"/>
        <v>2.2197497831171376</v>
      </c>
    </row>
    <row r="36" spans="1:21" x14ac:dyDescent="0.35">
      <c r="B36" s="1">
        <v>44469</v>
      </c>
      <c r="C36" s="40">
        <v>173.5264213424</v>
      </c>
      <c r="E36" s="41">
        <v>171.63598531632948</v>
      </c>
      <c r="F36" s="7">
        <f t="shared" si="5"/>
        <v>231.19623395221993</v>
      </c>
      <c r="G36" s="6">
        <v>237.36077933079198</v>
      </c>
      <c r="H36" s="6">
        <f t="shared" si="6"/>
        <v>-6.1645453785720576</v>
      </c>
      <c r="J36" s="40">
        <v>74.545070299657397</v>
      </c>
      <c r="L36" s="41">
        <v>73.732959467368829</v>
      </c>
      <c r="M36" s="9">
        <f t="shared" si="4"/>
        <v>78.509084121990355</v>
      </c>
      <c r="N36" s="6">
        <v>75.826020049396064</v>
      </c>
      <c r="O36" s="6">
        <f t="shared" si="7"/>
        <v>2.6830640725942914</v>
      </c>
    </row>
    <row r="37" spans="1:21" x14ac:dyDescent="0.35">
      <c r="B37" s="1">
        <v>44561</v>
      </c>
      <c r="C37" s="40">
        <v>179.12250596424701</v>
      </c>
      <c r="E37" s="41">
        <v>178.09241912386454</v>
      </c>
      <c r="F37" s="7">
        <f t="shared" si="5"/>
        <v>239.89314665565337</v>
      </c>
      <c r="G37" s="6">
        <v>245.65285895806858</v>
      </c>
      <c r="H37" s="6">
        <f t="shared" si="6"/>
        <v>-5.7597123024152097</v>
      </c>
      <c r="J37" s="40">
        <v>75.260551836239898</v>
      </c>
      <c r="L37" s="41">
        <v>74.827748020610457</v>
      </c>
      <c r="M37" s="9">
        <f t="shared" si="4"/>
        <v>79.674788675871412</v>
      </c>
      <c r="N37" s="6">
        <v>76.661697617142437</v>
      </c>
      <c r="O37" s="6">
        <f t="shared" si="7"/>
        <v>3.0130910587289748</v>
      </c>
    </row>
    <row r="39" spans="1:21" x14ac:dyDescent="0.35">
      <c r="A39" t="s">
        <v>132</v>
      </c>
      <c r="C39" s="11" t="s">
        <v>106</v>
      </c>
      <c r="D39" s="11"/>
      <c r="E39" s="11"/>
      <c r="F39" s="11"/>
      <c r="G39" s="11"/>
      <c r="H39" s="11"/>
      <c r="J39" s="11"/>
      <c r="K39" t="s">
        <v>104</v>
      </c>
      <c r="N39" s="26" t="s">
        <v>118</v>
      </c>
    </row>
    <row r="40" spans="1:21" x14ac:dyDescent="0.35">
      <c r="D40" t="s">
        <v>105</v>
      </c>
      <c r="J40" t="s">
        <v>107</v>
      </c>
      <c r="K40" t="s">
        <v>105</v>
      </c>
      <c r="Q40" t="s">
        <v>108</v>
      </c>
      <c r="S40">
        <v>2422</v>
      </c>
      <c r="T40" s="12">
        <f>S40-S41-S42</f>
        <v>1555</v>
      </c>
      <c r="U40" t="s">
        <v>114</v>
      </c>
    </row>
    <row r="41" spans="1:21" x14ac:dyDescent="0.35">
      <c r="B41" s="1">
        <v>43921</v>
      </c>
      <c r="C41" s="10">
        <f>G41</f>
        <v>1249.5219999999999</v>
      </c>
      <c r="F41" s="6">
        <v>1249.5219999999999</v>
      </c>
      <c r="G41" s="6">
        <v>1249.5219999999999</v>
      </c>
      <c r="J41" s="10">
        <f>M41</f>
        <v>1574.779</v>
      </c>
      <c r="M41" s="6">
        <v>1574.779</v>
      </c>
      <c r="N41" s="45">
        <v>1574.779</v>
      </c>
      <c r="Q41" t="s">
        <v>109</v>
      </c>
      <c r="S41">
        <v>824</v>
      </c>
    </row>
    <row r="42" spans="1:21" ht="15.5" x14ac:dyDescent="0.35">
      <c r="B42" s="1">
        <v>44012</v>
      </c>
      <c r="C42">
        <f>G43/G42*C41</f>
        <v>1267.7737005189999</v>
      </c>
      <c r="D42" s="50">
        <v>153.80000000000001</v>
      </c>
      <c r="E42" s="9"/>
      <c r="F42" s="6">
        <v>1419</v>
      </c>
      <c r="G42" s="6">
        <v>1419</v>
      </c>
      <c r="H42" s="6">
        <f>F42-G42</f>
        <v>0</v>
      </c>
      <c r="J42" s="10">
        <f>M42-K42</f>
        <v>1790.6497385128907</v>
      </c>
      <c r="K42" s="50">
        <v>1879.9622614871093</v>
      </c>
      <c r="M42" s="6">
        <f>R49</f>
        <v>3670.6120000000001</v>
      </c>
      <c r="N42" s="45">
        <v>3687.1579999999994</v>
      </c>
      <c r="Q42" t="s">
        <v>110</v>
      </c>
      <c r="S42">
        <v>43</v>
      </c>
    </row>
    <row r="43" spans="1:21" ht="15.5" x14ac:dyDescent="0.35">
      <c r="B43" s="1">
        <v>44104</v>
      </c>
      <c r="C43">
        <f>G43/G42*C42</f>
        <v>1286.2920026439222</v>
      </c>
      <c r="D43" s="50">
        <v>154.98375423728814</v>
      </c>
      <c r="F43" s="9">
        <f>C43+D43</f>
        <v>1441.2757568812103</v>
      </c>
      <c r="G43" s="6">
        <v>1439.7272565320666</v>
      </c>
      <c r="H43" s="6">
        <f>F43-G43</f>
        <v>1.548500349143751</v>
      </c>
      <c r="J43">
        <f>N43/N42*J42</f>
        <v>1809.7129952705541</v>
      </c>
      <c r="K43" s="50">
        <v>460.45534268494248</v>
      </c>
      <c r="M43" s="9">
        <f>K43+J43</f>
        <v>2270.1683379554966</v>
      </c>
      <c r="N43" s="45">
        <v>3726.4114833297135</v>
      </c>
      <c r="O43" s="6">
        <f>M43-N43</f>
        <v>-1456.243145374217</v>
      </c>
      <c r="Q43" t="s">
        <v>111</v>
      </c>
      <c r="S43">
        <v>445</v>
      </c>
    </row>
    <row r="44" spans="1:21" ht="15.5" x14ac:dyDescent="0.35">
      <c r="B44" s="1">
        <v>44196</v>
      </c>
      <c r="C44">
        <f t="shared" ref="C44:C48" si="8">G44/G43*C43</f>
        <v>1305.9816312670787</v>
      </c>
      <c r="D44" s="50">
        <v>104.19042372881356</v>
      </c>
      <c r="F44" s="9">
        <f t="shared" ref="F44:F48" si="9">C44+D44</f>
        <v>1410.1720549958923</v>
      </c>
      <c r="G44" s="6">
        <v>1461.7655611638957</v>
      </c>
      <c r="H44" s="6">
        <f t="shared" ref="H44:H48" si="10">F44-G44</f>
        <v>-51.593506168003387</v>
      </c>
      <c r="J44">
        <f>N44/N43*J43</f>
        <v>1833.6470511482376</v>
      </c>
      <c r="K44" s="50">
        <v>440.46519381089263</v>
      </c>
      <c r="M44" s="9">
        <f>K44+J44</f>
        <v>2274.1122449591303</v>
      </c>
      <c r="N44" s="45">
        <v>3775.6945137872144</v>
      </c>
      <c r="O44" s="6">
        <f t="shared" ref="O44:O48" si="11">M44-N44</f>
        <v>-1501.5822688280841</v>
      </c>
      <c r="Q44" t="s">
        <v>112</v>
      </c>
      <c r="T44">
        <f>S43+S41</f>
        <v>1269</v>
      </c>
    </row>
    <row r="45" spans="1:21" ht="15.5" x14ac:dyDescent="0.35">
      <c r="B45" s="1">
        <v>44286</v>
      </c>
      <c r="C45">
        <f t="shared" si="8"/>
        <v>1325.6712598902348</v>
      </c>
      <c r="D45" s="50">
        <v>99.775762711864417</v>
      </c>
      <c r="F45" s="9">
        <f t="shared" si="9"/>
        <v>1425.4470226020992</v>
      </c>
      <c r="G45" s="6">
        <v>1483.8038657957245</v>
      </c>
      <c r="H45" s="6">
        <f t="shared" si="10"/>
        <v>-58.356843193625309</v>
      </c>
      <c r="J45">
        <f>N45/N44*J44</f>
        <v>1863.6555311376101</v>
      </c>
      <c r="K45" s="50">
        <v>150.50523344668068</v>
      </c>
      <c r="M45" s="9">
        <f>K45+J45</f>
        <v>2014.1607645842907</v>
      </c>
      <c r="N45" s="45">
        <v>3837.4854965131522</v>
      </c>
      <c r="O45" s="6">
        <f t="shared" si="11"/>
        <v>-1823.3247319288614</v>
      </c>
      <c r="T45" t="s">
        <v>113</v>
      </c>
    </row>
    <row r="46" spans="1:21" ht="15.5" x14ac:dyDescent="0.35">
      <c r="B46" s="1">
        <v>44377</v>
      </c>
      <c r="C46">
        <f t="shared" si="8"/>
        <v>1345.360888513391</v>
      </c>
      <c r="D46" s="50">
        <v>41.720661016949151</v>
      </c>
      <c r="F46" s="9">
        <f t="shared" si="9"/>
        <v>1387.0815495303402</v>
      </c>
      <c r="G46" s="6">
        <v>1505.8421704275534</v>
      </c>
      <c r="H46" s="6">
        <f t="shared" si="10"/>
        <v>-118.76062089721313</v>
      </c>
      <c r="J46">
        <f>N46/N45*J45</f>
        <v>1883.6719986371245</v>
      </c>
      <c r="K46" s="50">
        <v>74.433344887570485</v>
      </c>
      <c r="M46" s="9">
        <f>K46+J46</f>
        <v>1958.1053435246949</v>
      </c>
      <c r="N46" s="45">
        <v>3878.7017526492446</v>
      </c>
      <c r="O46" s="6">
        <f t="shared" si="11"/>
        <v>-1920.5964091245496</v>
      </c>
      <c r="Q46" t="s">
        <v>116</v>
      </c>
      <c r="R46" s="38">
        <v>4790.67</v>
      </c>
    </row>
    <row r="47" spans="1:21" ht="15.5" x14ac:dyDescent="0.35">
      <c r="B47" s="1">
        <v>44469</v>
      </c>
      <c r="C47">
        <f t="shared" si="8"/>
        <v>1365.0505171365471</v>
      </c>
      <c r="D47" s="50">
        <v>39.50551694915255</v>
      </c>
      <c r="F47" s="9">
        <f t="shared" si="9"/>
        <v>1404.5560340856996</v>
      </c>
      <c r="G47" s="6">
        <v>1527.8804750593822</v>
      </c>
      <c r="H47" s="6">
        <f t="shared" si="10"/>
        <v>-123.32444097368261</v>
      </c>
      <c r="J47">
        <f>N47/N46*J46</f>
        <v>1903.3866061890135</v>
      </c>
      <c r="K47" s="50">
        <v>27.27644261264458</v>
      </c>
      <c r="M47" s="9">
        <f>K47+J47</f>
        <v>1930.6630488016581</v>
      </c>
      <c r="N47" s="45">
        <v>3919.2964437205296</v>
      </c>
      <c r="O47" s="6">
        <f t="shared" si="11"/>
        <v>-1988.6333949188715</v>
      </c>
      <c r="Q47" t="s">
        <v>115</v>
      </c>
      <c r="R47" s="38">
        <v>824.05799999999999</v>
      </c>
    </row>
    <row r="48" spans="1:21" ht="15.5" x14ac:dyDescent="0.35">
      <c r="B48" s="1">
        <v>44561</v>
      </c>
      <c r="C48">
        <f t="shared" si="8"/>
        <v>1387.4827879702616</v>
      </c>
      <c r="D48" s="50">
        <v>15.088110169491525</v>
      </c>
      <c r="F48" s="9">
        <f t="shared" si="9"/>
        <v>1402.5708981397531</v>
      </c>
      <c r="G48" s="6">
        <v>1552.9885777909737</v>
      </c>
      <c r="H48" s="6">
        <f t="shared" si="10"/>
        <v>-150.41767965122062</v>
      </c>
      <c r="J48">
        <f>N48/N47*J47</f>
        <v>1927.5625358514812</v>
      </c>
      <c r="K48" s="50">
        <v>24.834393114274178</v>
      </c>
      <c r="M48" s="9">
        <f>K48+J48</f>
        <v>1952.3969289657555</v>
      </c>
      <c r="N48" s="45">
        <v>3969.0775206923081</v>
      </c>
      <c r="O48" s="6">
        <f t="shared" si="11"/>
        <v>-2016.6805917265526</v>
      </c>
      <c r="Q48" t="s">
        <v>117</v>
      </c>
      <c r="R48">
        <v>296</v>
      </c>
    </row>
    <row r="49" spans="1:19" x14ac:dyDescent="0.35">
      <c r="M49" s="9" t="s">
        <v>91</v>
      </c>
      <c r="R49" s="12">
        <f>R46-R47-R48</f>
        <v>3670.6120000000001</v>
      </c>
      <c r="S49" s="10">
        <f>R49-M42</f>
        <v>0</v>
      </c>
    </row>
    <row r="50" spans="1:19" ht="15.5" x14ac:dyDescent="0.35">
      <c r="A50" t="s">
        <v>119</v>
      </c>
      <c r="C50" s="50"/>
      <c r="D50" s="50"/>
      <c r="E50" s="50"/>
      <c r="F50" s="50"/>
      <c r="G50" s="50"/>
      <c r="H50" s="50"/>
      <c r="I50" s="50"/>
      <c r="J50" t="s">
        <v>124</v>
      </c>
      <c r="Q50" t="s">
        <v>112</v>
      </c>
      <c r="R50" s="12">
        <f>R47+595</f>
        <v>1419.058</v>
      </c>
    </row>
    <row r="51" spans="1:19" x14ac:dyDescent="0.35">
      <c r="B51" s="30"/>
      <c r="C51" s="31" t="s">
        <v>106</v>
      </c>
      <c r="D51" s="31"/>
      <c r="E51" s="29" t="s">
        <v>123</v>
      </c>
      <c r="F51" s="31"/>
      <c r="G51" s="31"/>
      <c r="H51" s="31"/>
      <c r="J51" s="29" t="s">
        <v>125</v>
      </c>
      <c r="K51" s="30" t="s">
        <v>126</v>
      </c>
      <c r="L51" s="30"/>
      <c r="M51" s="30"/>
      <c r="N51" s="27"/>
      <c r="O51" s="30"/>
    </row>
    <row r="52" spans="1:19" x14ac:dyDescent="0.35">
      <c r="B52" s="30"/>
      <c r="C52" s="30"/>
      <c r="D52" s="30" t="s">
        <v>105</v>
      </c>
      <c r="E52" s="30"/>
      <c r="F52" s="30"/>
      <c r="G52" s="30"/>
      <c r="H52" s="30"/>
      <c r="J52" s="30" t="s">
        <v>107</v>
      </c>
      <c r="K52" s="30" t="s">
        <v>105</v>
      </c>
      <c r="L52" s="30"/>
      <c r="M52" s="30"/>
      <c r="N52" s="30"/>
      <c r="O52" s="30"/>
    </row>
    <row r="53" spans="1:19" x14ac:dyDescent="0.35">
      <c r="B53" s="22">
        <v>43921</v>
      </c>
      <c r="C53" s="25">
        <f>G53</f>
        <v>179.27800000000002</v>
      </c>
      <c r="D53" s="30"/>
      <c r="E53" s="30"/>
      <c r="F53" s="28">
        <f>G53</f>
        <v>179.27800000000002</v>
      </c>
      <c r="G53" s="6">
        <v>179.27800000000002</v>
      </c>
      <c r="H53" s="30"/>
      <c r="J53" s="21">
        <f>M53-K53</f>
        <v>170.02099999999996</v>
      </c>
      <c r="K53" s="30">
        <v>16</v>
      </c>
      <c r="L53" s="30"/>
      <c r="M53">
        <v>186.02099999999996</v>
      </c>
      <c r="N53" s="45">
        <v>186.02099999999996</v>
      </c>
      <c r="O53" s="30"/>
      <c r="Q53" t="s">
        <v>120</v>
      </c>
    </row>
    <row r="54" spans="1:19" ht="15.5" x14ac:dyDescent="0.35">
      <c r="B54" s="22">
        <v>44012</v>
      </c>
      <c r="C54" s="21">
        <f>F54-D54</f>
        <v>177.59999999999997</v>
      </c>
      <c r="D54" s="50">
        <v>-97.7</v>
      </c>
      <c r="E54" s="32"/>
      <c r="F54" s="28">
        <f>G54</f>
        <v>79.899999999999977</v>
      </c>
      <c r="G54" s="6">
        <v>79.899999999999977</v>
      </c>
      <c r="H54" s="28">
        <f>F54-G54</f>
        <v>0</v>
      </c>
      <c r="J54" s="21">
        <f>M54-K54</f>
        <v>162.3420000000001</v>
      </c>
      <c r="K54" s="50">
        <v>260.5</v>
      </c>
      <c r="L54" s="30"/>
      <c r="M54">
        <v>422.8420000000001</v>
      </c>
      <c r="N54" s="45">
        <v>422.8420000000001</v>
      </c>
      <c r="O54" s="30"/>
      <c r="Q54" t="s">
        <v>121</v>
      </c>
    </row>
    <row r="55" spans="1:19" ht="15.5" x14ac:dyDescent="0.35">
      <c r="B55" s="22">
        <v>44104</v>
      </c>
      <c r="C55" s="21">
        <f>G55/G54*C54</f>
        <v>179.28741092636574</v>
      </c>
      <c r="D55" s="50">
        <v>-97.404061440677964</v>
      </c>
      <c r="E55" s="30"/>
      <c r="F55" s="9">
        <f>C55+D55</f>
        <v>81.883349485687773</v>
      </c>
      <c r="G55" s="6">
        <v>80.659144893111602</v>
      </c>
      <c r="H55" s="28">
        <f>F55-G55</f>
        <v>1.2242045925761715</v>
      </c>
      <c r="J55" s="30">
        <f>N56/N55*J54</f>
        <v>169.57567633317475</v>
      </c>
      <c r="K55" s="50">
        <v>285.08174706649288</v>
      </c>
      <c r="L55" s="30"/>
      <c r="M55" s="32">
        <f>K55+J55</f>
        <v>454.65742339966766</v>
      </c>
      <c r="N55" s="45">
        <v>377.85085251797022</v>
      </c>
      <c r="O55" s="28">
        <f>M55-N55</f>
        <v>76.806570881697439</v>
      </c>
      <c r="Q55" t="s">
        <v>122</v>
      </c>
      <c r="R55">
        <f>637-445</f>
        <v>192</v>
      </c>
    </row>
    <row r="56" spans="1:19" ht="15.5" x14ac:dyDescent="0.35">
      <c r="B56" s="22">
        <v>44196</v>
      </c>
      <c r="C56" s="21">
        <f t="shared" ref="C56:C60" si="12">G56/G55*C55</f>
        <v>181.29121140142522</v>
      </c>
      <c r="D56" s="50">
        <v>-64.35239406779661</v>
      </c>
      <c r="E56" s="30"/>
      <c r="F56" s="9">
        <f t="shared" ref="F56:F60" si="13">C56+D56</f>
        <v>116.93881733362861</v>
      </c>
      <c r="G56" s="6">
        <v>81.560629453681713</v>
      </c>
      <c r="H56" s="28">
        <f t="shared" ref="H56:H60" si="14">F56-G56</f>
        <v>35.378187879946893</v>
      </c>
      <c r="J56" s="30">
        <f>N56/N55*J55</f>
        <v>177.13167266544471</v>
      </c>
      <c r="K56" s="50">
        <v>166.02043676662322</v>
      </c>
      <c r="L56" s="30"/>
      <c r="M56" s="32">
        <f>K56+J56</f>
        <v>343.15210943206796</v>
      </c>
      <c r="N56" s="45">
        <v>394.68722738910094</v>
      </c>
      <c r="O56" s="28">
        <f t="shared" ref="O56:O60" si="15">M56-N56</f>
        <v>-51.53511795703298</v>
      </c>
    </row>
    <row r="57" spans="1:19" ht="15.5" x14ac:dyDescent="0.35">
      <c r="B57" s="22">
        <v>44286</v>
      </c>
      <c r="C57" s="21">
        <f t="shared" si="12"/>
        <v>183.29501187648469</v>
      </c>
      <c r="D57" s="50">
        <v>-65.456059322033894</v>
      </c>
      <c r="E57" s="30"/>
      <c r="F57" s="9">
        <f t="shared" si="13"/>
        <v>117.8389525544508</v>
      </c>
      <c r="G57" s="6">
        <v>82.462114014251824</v>
      </c>
      <c r="H57" s="28">
        <f t="shared" si="14"/>
        <v>35.376838540198975</v>
      </c>
      <c r="J57" s="30">
        <f>N57/N56*J56</f>
        <v>181.41961309847494</v>
      </c>
      <c r="K57" s="50">
        <v>70.006812255541064</v>
      </c>
      <c r="L57" s="30"/>
      <c r="M57" s="32">
        <f>K57+J57</f>
        <v>251.426425354016</v>
      </c>
      <c r="N57" s="45">
        <v>404.2416751920008</v>
      </c>
      <c r="O57" s="28">
        <f t="shared" si="15"/>
        <v>-152.81524983798479</v>
      </c>
      <c r="R57">
        <f>637-179</f>
        <v>458</v>
      </c>
    </row>
    <row r="58" spans="1:19" ht="15.5" x14ac:dyDescent="0.35">
      <c r="B58" s="22">
        <v>44377</v>
      </c>
      <c r="C58" s="21">
        <f t="shared" si="12"/>
        <v>185.29881235154392</v>
      </c>
      <c r="D58" s="50">
        <v>-21.219834745762711</v>
      </c>
      <c r="E58" s="30"/>
      <c r="F58" s="9">
        <f t="shared" si="13"/>
        <v>164.0789776057812</v>
      </c>
      <c r="G58" s="6">
        <v>83.363598574821822</v>
      </c>
      <c r="H58" s="28">
        <f t="shared" si="14"/>
        <v>80.715379030959383</v>
      </c>
      <c r="J58" s="30">
        <f>N58/N57*J57</f>
        <v>186.29190789759437</v>
      </c>
      <c r="K58" s="50">
        <v>6.66893741851369</v>
      </c>
      <c r="L58" s="30"/>
      <c r="M58" s="32">
        <f>K58+J58</f>
        <v>192.96084531610805</v>
      </c>
      <c r="N58" s="45">
        <v>415.09818942431934</v>
      </c>
      <c r="O58" s="28">
        <f t="shared" si="15"/>
        <v>-222.13734410821129</v>
      </c>
    </row>
    <row r="59" spans="1:19" ht="15.5" x14ac:dyDescent="0.35">
      <c r="B59" s="22">
        <v>44469</v>
      </c>
      <c r="C59" s="21">
        <f t="shared" si="12"/>
        <v>187.30261282660339</v>
      </c>
      <c r="D59" s="50">
        <v>-21.773620762711865</v>
      </c>
      <c r="E59" s="30"/>
      <c r="F59" s="9">
        <f t="shared" si="13"/>
        <v>165.52899206389154</v>
      </c>
      <c r="G59" s="6">
        <v>84.265083135391933</v>
      </c>
      <c r="H59" s="28">
        <f t="shared" si="14"/>
        <v>81.263908928499603</v>
      </c>
      <c r="J59" s="30">
        <f>N59/N58*J58</f>
        <v>189.28128307264871</v>
      </c>
      <c r="K59" s="50">
        <v>2.2229791395045635</v>
      </c>
      <c r="L59" s="30"/>
      <c r="M59" s="32">
        <f>K59+J59</f>
        <v>191.50426221215326</v>
      </c>
      <c r="N59" s="45">
        <v>421.75915627295558</v>
      </c>
      <c r="O59" s="28">
        <f t="shared" si="15"/>
        <v>-230.25489406080231</v>
      </c>
    </row>
    <row r="60" spans="1:19" ht="15.5" x14ac:dyDescent="0.35">
      <c r="B60" s="22">
        <v>44561</v>
      </c>
      <c r="C60" s="21">
        <f t="shared" si="12"/>
        <v>189.62280285035658</v>
      </c>
      <c r="D60" s="50">
        <v>0.62202754237288138</v>
      </c>
      <c r="E60" s="30"/>
      <c r="F60" s="9">
        <f t="shared" si="13"/>
        <v>190.24483039272945</v>
      </c>
      <c r="G60" s="6">
        <v>85.308907363420531</v>
      </c>
      <c r="H60" s="28">
        <f t="shared" si="14"/>
        <v>104.93592302930892</v>
      </c>
      <c r="J60" s="30">
        <f>N60/N59*J59</f>
        <v>190.62737039458744</v>
      </c>
      <c r="K60" s="50">
        <v>0.7409930465015212</v>
      </c>
      <c r="L60" s="30"/>
      <c r="M60" s="32">
        <f>K60+J60</f>
        <v>191.36836344108897</v>
      </c>
      <c r="N60" s="45">
        <v>424.75852654324638</v>
      </c>
      <c r="O60" s="28">
        <f t="shared" si="15"/>
        <v>-233.3901631021574</v>
      </c>
    </row>
    <row r="62" spans="1:19" ht="15.5" x14ac:dyDescent="0.35">
      <c r="D62" s="50"/>
      <c r="E62" s="50"/>
      <c r="F62" s="50"/>
      <c r="G62" s="50"/>
      <c r="H62" s="50"/>
      <c r="I62" s="50"/>
      <c r="J62" s="50"/>
    </row>
    <row r="63" spans="1:19" x14ac:dyDescent="0.35">
      <c r="D63" t="s">
        <v>127</v>
      </c>
    </row>
    <row r="64" spans="1:19" x14ac:dyDescent="0.35">
      <c r="A64" t="s">
        <v>127</v>
      </c>
      <c r="D64" t="s">
        <v>128</v>
      </c>
    </row>
    <row r="65" spans="1:17" ht="15.5" x14ac:dyDescent="0.35">
      <c r="B65" s="22">
        <v>43921</v>
      </c>
      <c r="C65" s="25">
        <v>75.099999999999994</v>
      </c>
      <c r="E65" s="51"/>
      <c r="F65" s="51"/>
      <c r="G65" s="45">
        <v>75.099999999999994</v>
      </c>
      <c r="H65" s="51"/>
      <c r="I65" s="51"/>
      <c r="J65" s="51"/>
      <c r="K65" s="51"/>
    </row>
    <row r="66" spans="1:17" ht="15.5" x14ac:dyDescent="0.35">
      <c r="B66" s="22">
        <v>44012</v>
      </c>
      <c r="C66" s="21">
        <v>1087.7</v>
      </c>
      <c r="D66" s="51">
        <v>1011.9974785373608</v>
      </c>
      <c r="E66" s="34">
        <f>D66+75</f>
        <v>1086.9974785373608</v>
      </c>
      <c r="G66" s="45">
        <v>1087.7</v>
      </c>
      <c r="H66" s="43">
        <v>0</v>
      </c>
    </row>
    <row r="67" spans="1:17" ht="15.5" x14ac:dyDescent="0.35">
      <c r="B67" s="22">
        <v>44104</v>
      </c>
      <c r="C67" s="21">
        <v>1091.3192852456284</v>
      </c>
      <c r="D67" s="51">
        <v>1254.2259395866454</v>
      </c>
      <c r="E67" s="34">
        <f t="shared" ref="E67:E72" si="16">D67+75</f>
        <v>1329.2259395866454</v>
      </c>
      <c r="G67" s="45">
        <v>1091.3192852456284</v>
      </c>
      <c r="H67" s="43">
        <f>E67-G67</f>
        <v>237.90665434101697</v>
      </c>
      <c r="J67" s="49"/>
      <c r="K67" s="51"/>
      <c r="L67" s="51"/>
      <c r="M67" s="51"/>
      <c r="N67" s="51"/>
      <c r="O67" s="51"/>
      <c r="P67" s="51"/>
      <c r="Q67" s="51"/>
    </row>
    <row r="68" spans="1:17" ht="15.5" x14ac:dyDescent="0.35">
      <c r="B68" s="22">
        <v>44196</v>
      </c>
      <c r="C68" s="21">
        <v>1094.8932586258968</v>
      </c>
      <c r="D68" s="51">
        <v>520.28601907790141</v>
      </c>
      <c r="E68" s="34">
        <f t="shared" si="16"/>
        <v>595.28601907790141</v>
      </c>
      <c r="G68" s="45">
        <v>1094.8932586258968</v>
      </c>
      <c r="H68" s="43">
        <f t="shared" ref="H68:H72" si="17">E68-G68</f>
        <v>-499.60723954799539</v>
      </c>
      <c r="J68" s="49"/>
      <c r="K68" s="51"/>
      <c r="L68" s="51"/>
      <c r="M68" s="51"/>
      <c r="N68" s="51"/>
      <c r="O68" s="51"/>
      <c r="P68" s="51"/>
      <c r="Q68" s="51"/>
    </row>
    <row r="69" spans="1:17" ht="15.5" x14ac:dyDescent="0.35">
      <c r="B69" s="22">
        <v>44286</v>
      </c>
      <c r="C69" s="21">
        <v>1098.6031676022451</v>
      </c>
      <c r="D69" s="51">
        <v>106.45755802861686</v>
      </c>
      <c r="E69" s="34">
        <f t="shared" si="16"/>
        <v>181.45755802861686</v>
      </c>
      <c r="G69" s="45">
        <v>1098.6031676022451</v>
      </c>
      <c r="H69" s="43">
        <f t="shared" si="17"/>
        <v>-917.14560957362824</v>
      </c>
      <c r="J69" s="49"/>
      <c r="K69" s="50"/>
      <c r="L69" s="50"/>
      <c r="M69" s="50"/>
      <c r="N69" s="50"/>
      <c r="O69" s="50"/>
      <c r="P69" s="50"/>
      <c r="Q69" s="50"/>
    </row>
    <row r="70" spans="1:17" ht="15.5" x14ac:dyDescent="0.35">
      <c r="B70" s="22">
        <v>44377</v>
      </c>
      <c r="C70" s="21">
        <v>1102.5736198044133</v>
      </c>
      <c r="D70" s="51">
        <v>22.7</v>
      </c>
      <c r="E70" s="34">
        <f t="shared" si="16"/>
        <v>97.7</v>
      </c>
      <c r="G70" s="45">
        <v>1102.5736198044133</v>
      </c>
      <c r="H70" s="43">
        <f t="shared" si="17"/>
        <v>-1004.8736198044132</v>
      </c>
    </row>
    <row r="71" spans="1:17" ht="15.5" x14ac:dyDescent="0.35">
      <c r="B71" s="22">
        <v>44469</v>
      </c>
      <c r="C71" s="21">
        <v>1106.8612550641014</v>
      </c>
      <c r="D71" s="51">
        <v>22.7</v>
      </c>
      <c r="E71" s="34">
        <f t="shared" si="16"/>
        <v>97.7</v>
      </c>
      <c r="G71" s="45">
        <v>1106.8612550641014</v>
      </c>
      <c r="H71" s="43">
        <f t="shared" si="17"/>
        <v>-1009.1612550641014</v>
      </c>
    </row>
    <row r="72" spans="1:17" ht="15.5" x14ac:dyDescent="0.35">
      <c r="B72" s="22">
        <v>44561</v>
      </c>
      <c r="C72" s="21">
        <v>1111.4830653308197</v>
      </c>
      <c r="D72" s="51">
        <v>22.7</v>
      </c>
      <c r="E72" s="34">
        <f t="shared" si="16"/>
        <v>97.7</v>
      </c>
      <c r="G72" s="45">
        <v>1111.4830653308197</v>
      </c>
      <c r="H72" s="43">
        <f t="shared" si="17"/>
        <v>-1013.7830653308197</v>
      </c>
    </row>
    <row r="74" spans="1:17" x14ac:dyDescent="0.35">
      <c r="C74" t="s">
        <v>133</v>
      </c>
    </row>
    <row r="75" spans="1:17" x14ac:dyDescent="0.35">
      <c r="A75" t="s">
        <v>129</v>
      </c>
      <c r="D75" t="s">
        <v>90</v>
      </c>
      <c r="G75" t="s">
        <v>131</v>
      </c>
      <c r="N75" s="6"/>
    </row>
    <row r="76" spans="1:17" x14ac:dyDescent="0.35">
      <c r="B76" s="22">
        <v>43921</v>
      </c>
      <c r="C76" s="10">
        <f>G76</f>
        <v>182.97799999999995</v>
      </c>
      <c r="E76">
        <f>D76</f>
        <v>0</v>
      </c>
      <c r="G76" s="45">
        <v>182.97799999999995</v>
      </c>
      <c r="J76" s="22"/>
      <c r="N76" s="6"/>
    </row>
    <row r="77" spans="1:17" ht="15.5" x14ac:dyDescent="0.35">
      <c r="B77" s="22">
        <v>44012</v>
      </c>
      <c r="C77">
        <f>G78/G77*C76</f>
        <v>184.50189639295004</v>
      </c>
      <c r="D77" s="55">
        <v>317</v>
      </c>
      <c r="E77" s="34">
        <f>C77+D77</f>
        <v>501.50189639295002</v>
      </c>
      <c r="G77" s="45">
        <v>799.1</v>
      </c>
      <c r="H77" s="7">
        <f>E77-G77</f>
        <v>-297.59810360705001</v>
      </c>
      <c r="J77" s="50"/>
      <c r="K77" s="51"/>
      <c r="N77" s="6"/>
    </row>
    <row r="78" spans="1:17" ht="15.5" x14ac:dyDescent="0.35">
      <c r="B78" s="22">
        <v>44104</v>
      </c>
      <c r="C78">
        <f>G78/G77*C77</f>
        <v>186.03848425818887</v>
      </c>
      <c r="D78" s="55">
        <v>200</v>
      </c>
      <c r="E78" s="34">
        <f t="shared" ref="E78:E83" si="18">C78+D78</f>
        <v>386.03848425818887</v>
      </c>
      <c r="G78" s="45">
        <v>805.75514765494438</v>
      </c>
      <c r="H78" s="7">
        <f t="shared" ref="H78:H83" si="19">E78-G78</f>
        <v>-419.71666339675551</v>
      </c>
      <c r="J78" s="50"/>
      <c r="K78" s="51"/>
      <c r="N78" s="6"/>
    </row>
    <row r="79" spans="1:17" ht="15.5" x14ac:dyDescent="0.35">
      <c r="B79" s="22">
        <v>44196</v>
      </c>
      <c r="C79">
        <f t="shared" ref="C79:C83" si="20">G79/G78*C78</f>
        <v>186.96441204161781</v>
      </c>
      <c r="D79" s="55">
        <v>135</v>
      </c>
      <c r="E79" s="34">
        <f t="shared" si="18"/>
        <v>321.96441204161783</v>
      </c>
      <c r="G79" s="45">
        <v>809.76545273149611</v>
      </c>
      <c r="H79" s="7">
        <f t="shared" si="19"/>
        <v>-487.80104068987828</v>
      </c>
      <c r="J79" s="50"/>
      <c r="K79" s="51"/>
      <c r="N79" s="6"/>
    </row>
    <row r="80" spans="1:17" ht="15.5" x14ac:dyDescent="0.35">
      <c r="B80" s="22">
        <v>44286</v>
      </c>
      <c r="C80">
        <f t="shared" si="20"/>
        <v>186.72785847047732</v>
      </c>
      <c r="D80" s="55">
        <v>68</v>
      </c>
      <c r="E80" s="34">
        <f t="shared" si="18"/>
        <v>254.72785847047732</v>
      </c>
      <c r="G80" s="45">
        <v>808.74091064063441</v>
      </c>
      <c r="H80" s="7">
        <f t="shared" si="19"/>
        <v>-554.01305217015715</v>
      </c>
      <c r="J80" s="50"/>
      <c r="K80" s="51"/>
      <c r="N80" s="6"/>
    </row>
    <row r="81" spans="2:14" ht="15.5" x14ac:dyDescent="0.35">
      <c r="B81" s="22">
        <v>44377</v>
      </c>
      <c r="C81">
        <f t="shared" si="20"/>
        <v>186.68505179176498</v>
      </c>
      <c r="D81" s="55">
        <v>0</v>
      </c>
      <c r="E81" s="34">
        <f t="shared" si="18"/>
        <v>186.68505179176498</v>
      </c>
      <c r="G81" s="45">
        <v>808.55550974434129</v>
      </c>
      <c r="H81" s="7">
        <f t="shared" si="19"/>
        <v>-621.87045795257632</v>
      </c>
      <c r="J81" s="50"/>
      <c r="K81" s="51"/>
      <c r="N81" s="6"/>
    </row>
    <row r="82" spans="2:14" ht="15.5" x14ac:dyDescent="0.35">
      <c r="B82" s="22">
        <v>44469</v>
      </c>
      <c r="C82">
        <f t="shared" si="20"/>
        <v>186.90057430295695</v>
      </c>
      <c r="D82" s="55">
        <v>0</v>
      </c>
      <c r="E82" s="34">
        <f t="shared" si="18"/>
        <v>186.90057430295695</v>
      </c>
      <c r="G82" s="45">
        <v>809.48896377414007</v>
      </c>
      <c r="H82" s="7">
        <f t="shared" si="19"/>
        <v>-622.58838947118306</v>
      </c>
      <c r="J82" s="50"/>
      <c r="K82" s="51"/>
      <c r="N82" s="6"/>
    </row>
    <row r="83" spans="2:14" ht="15.5" x14ac:dyDescent="0.35">
      <c r="B83" s="22">
        <v>44561</v>
      </c>
      <c r="C83">
        <f t="shared" si="20"/>
        <v>187.65246000917256</v>
      </c>
      <c r="D83" s="55">
        <v>0</v>
      </c>
      <c r="E83" s="34">
        <f t="shared" si="18"/>
        <v>187.65246000917256</v>
      </c>
      <c r="G83" s="45">
        <v>812.74547159104202</v>
      </c>
      <c r="H83" s="7">
        <f t="shared" si="19"/>
        <v>-625.0930115818694</v>
      </c>
      <c r="J83" s="50"/>
      <c r="K83" s="51"/>
      <c r="N83" s="6"/>
    </row>
    <row r="85" spans="2:14" x14ac:dyDescent="0.35">
      <c r="E85" s="2">
        <f>E78/E77-1</f>
        <v>-0.23023524530062833</v>
      </c>
    </row>
    <row r="86" spans="2:14" x14ac:dyDescent="0.35">
      <c r="E86" s="2">
        <f>E79/E78-1</f>
        <v>-0.16597845766516184</v>
      </c>
    </row>
    <row r="87" spans="2:14" x14ac:dyDescent="0.35">
      <c r="E87" s="2">
        <f>E80/E79-1</f>
        <v>-0.20883225305798514</v>
      </c>
    </row>
    <row r="88" spans="2:14" x14ac:dyDescent="0.35">
      <c r="E88" s="2">
        <f>E81/E80-1</f>
        <v>-0.26711961183703203</v>
      </c>
    </row>
    <row r="89" spans="2:14" x14ac:dyDescent="0.35">
      <c r="E89" s="2">
        <f>E82/E81-1</f>
        <v>1.154471175508931E-3</v>
      </c>
    </row>
    <row r="90" spans="2:14" x14ac:dyDescent="0.35">
      <c r="E90" s="2">
        <f>E83/E82-1</f>
        <v>4.0229181157935834E-3</v>
      </c>
    </row>
    <row r="91" spans="2:14" x14ac:dyDescent="0.35">
      <c r="E91" s="34">
        <f>E84/E83-1</f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5"/>
  <sheetViews>
    <sheetView topLeftCell="A74" workbookViewId="0">
      <selection activeCell="C77" sqref="C77:C83"/>
    </sheetView>
  </sheetViews>
  <sheetFormatPr defaultColWidth="8.81640625" defaultRowHeight="14.5" x14ac:dyDescent="0.35"/>
  <cols>
    <col min="1" max="1" width="12.08984375" customWidth="1"/>
    <col min="2" max="2" width="11.54296875" customWidth="1"/>
    <col min="8" max="8" width="18.1796875" bestFit="1" customWidth="1"/>
    <col min="10" max="10" width="9.36328125" bestFit="1" customWidth="1"/>
    <col min="16" max="16" width="16.453125" bestFit="1" customWidth="1"/>
  </cols>
  <sheetData>
    <row r="1" spans="1:83" s="4" customFormat="1" ht="58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</row>
    <row r="2" spans="1:83" x14ac:dyDescent="0.35">
      <c r="A2" t="s">
        <v>82</v>
      </c>
      <c r="B2" s="1">
        <v>43921</v>
      </c>
      <c r="C2">
        <v>179.27800000000002</v>
      </c>
      <c r="D2">
        <v>186.02099999999996</v>
      </c>
      <c r="E2">
        <v>1862.4</v>
      </c>
      <c r="F2">
        <v>62.7</v>
      </c>
      <c r="G2">
        <v>0.6</v>
      </c>
      <c r="H2">
        <v>1249.5219999999999</v>
      </c>
      <c r="I2">
        <v>1574.779</v>
      </c>
      <c r="J2">
        <v>3381.6000000000004</v>
      </c>
      <c r="K2">
        <v>180.5</v>
      </c>
      <c r="L2">
        <v>74.5</v>
      </c>
      <c r="M2">
        <v>1428.8000000000002</v>
      </c>
      <c r="N2">
        <v>1760.7999999999997</v>
      </c>
      <c r="O2">
        <v>5244.1</v>
      </c>
      <c r="P2">
        <v>243.2</v>
      </c>
      <c r="Q2">
        <v>75.099999999999994</v>
      </c>
      <c r="R2">
        <v>1452.6</v>
      </c>
      <c r="S2">
        <v>182.97799999999995</v>
      </c>
      <c r="T2">
        <v>72.239999999999995</v>
      </c>
      <c r="U2">
        <v>2381.6</v>
      </c>
      <c r="V2">
        <v>21561.1</v>
      </c>
      <c r="W2">
        <v>7.9955540033112005E-3</v>
      </c>
      <c r="X2">
        <v>4.5350401479802294E-3</v>
      </c>
      <c r="Y2">
        <v>14545.5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>
        <v>2.3687032062497785E-2</v>
      </c>
      <c r="AM2">
        <v>3.437568062507558E-2</v>
      </c>
      <c r="AN2">
        <v>-1.6138627779450593E-2</v>
      </c>
      <c r="AO2">
        <v>-7.9876155016595701E-2</v>
      </c>
      <c r="AP2">
        <v>-9.6014782796046305E-2</v>
      </c>
      <c r="AQ2">
        <v>-6.6268034180989304</v>
      </c>
      <c r="AR2">
        <v>0.54601128888293715</v>
      </c>
      <c r="AS2">
        <v>56.327554853606216</v>
      </c>
      <c r="AT2">
        <v>35.250749842028199</v>
      </c>
      <c r="AU2">
        <v>-59.924814650606152</v>
      </c>
      <c r="AV2">
        <v>-4.6372632658366886E-3</v>
      </c>
      <c r="AW2">
        <v>-5.499147654039632</v>
      </c>
      <c r="AX2">
        <v>15.622126466421861</v>
      </c>
      <c r="AY2">
        <v>15.837797986134547</v>
      </c>
      <c r="AZ2">
        <v>-8.8487428197906723</v>
      </c>
      <c r="BA2">
        <v>-6.6221661548330957</v>
      </c>
      <c r="BB2">
        <v>6.0451589429221713</v>
      </c>
      <c r="BC2">
        <v>40.705428387184838</v>
      </c>
      <c r="BD2">
        <v>19.514497610315175</v>
      </c>
      <c r="BE2">
        <v>-50.975298953604494</v>
      </c>
      <c r="BF2">
        <v>2.9429061422156169</v>
      </c>
      <c r="BG2">
        <v>0.50842967519364846</v>
      </c>
      <c r="BH2">
        <v>2.4344764670218981</v>
      </c>
      <c r="BI2">
        <v>7.0233962666886667</v>
      </c>
      <c r="BJ2">
        <v>2.9881325058223211</v>
      </c>
      <c r="BK2">
        <v>4.0352637608662176</v>
      </c>
      <c r="BL2">
        <v>-5.4650821449301663</v>
      </c>
      <c r="BM2">
        <v>2.0703147110083728</v>
      </c>
      <c r="BN2">
        <v>-7.5297095531249392</v>
      </c>
      <c r="BO2">
        <v>2.9504939161377299</v>
      </c>
      <c r="BP2">
        <v>-6.7914645768652568E-2</v>
      </c>
      <c r="BQ2">
        <v>3.0183460661669343</v>
      </c>
      <c r="BR2">
        <v>-9.0152405273867586E-2</v>
      </c>
      <c r="BS2">
        <v>-4.9508716469391049E-4</v>
      </c>
      <c r="BT2">
        <v>-8.7329963269557373E-2</v>
      </c>
      <c r="BU2">
        <v>7.3615617748379796</v>
      </c>
      <c r="BV2">
        <v>5.4984671590909961</v>
      </c>
      <c r="BW2">
        <v>1.8710467776605535</v>
      </c>
      <c r="BX2">
        <v>0.10113332461059246</v>
      </c>
      <c r="BY2">
        <v>3.4414169558853992E-2</v>
      </c>
      <c r="BZ2">
        <v>5.4128882389906222E-2</v>
      </c>
      <c r="CA2">
        <v>0.12918135072125708</v>
      </c>
      <c r="CB2">
        <v>-0.10051927393491022</v>
      </c>
      <c r="CC2">
        <v>5.4268444340707017E-2</v>
      </c>
      <c r="CD2">
        <v>-9.1061398547671991E-6</v>
      </c>
      <c r="CE2">
        <v>-1.606260302740693E-3</v>
      </c>
    </row>
    <row r="3" spans="1:83" x14ac:dyDescent="0.35">
      <c r="A3" t="s">
        <v>83</v>
      </c>
      <c r="B3" s="1">
        <v>44012</v>
      </c>
      <c r="C3">
        <v>79.899999999999977</v>
      </c>
      <c r="D3">
        <v>422.8420000000001</v>
      </c>
      <c r="E3">
        <v>1795.6</v>
      </c>
      <c r="F3">
        <v>67.833333333333329</v>
      </c>
      <c r="G3">
        <v>0.6</v>
      </c>
      <c r="H3">
        <v>1419</v>
      </c>
      <c r="I3">
        <v>3687.1579999999994</v>
      </c>
      <c r="J3">
        <v>3120.2</v>
      </c>
      <c r="K3">
        <v>203.93333333333334</v>
      </c>
      <c r="L3">
        <v>1087.0999999999999</v>
      </c>
      <c r="M3">
        <v>1498.9</v>
      </c>
      <c r="N3">
        <v>4109.8999999999996</v>
      </c>
      <c r="O3">
        <v>4915.7</v>
      </c>
      <c r="P3">
        <v>271.8</v>
      </c>
      <c r="Q3">
        <v>1087.7</v>
      </c>
      <c r="R3">
        <v>1509.2</v>
      </c>
      <c r="S3">
        <v>349.1</v>
      </c>
      <c r="T3">
        <v>72.527000000000001</v>
      </c>
      <c r="U3">
        <v>2330.1</v>
      </c>
      <c r="V3">
        <v>19408.8</v>
      </c>
      <c r="W3">
        <v>-5.7202291062763422E-6</v>
      </c>
      <c r="X3">
        <v>4.5982663646491062E-3</v>
      </c>
      <c r="Y3">
        <v>13017.8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>
        <v>3.094361784031892</v>
      </c>
      <c r="AM3">
        <v>3.6993916250485114E-3</v>
      </c>
      <c r="AN3">
        <v>0.97289274115614277</v>
      </c>
      <c r="AO3">
        <v>-0.83447108788540825</v>
      </c>
      <c r="AP3">
        <v>0.13842165327073452</v>
      </c>
      <c r="AQ3">
        <v>1012.6109282000192</v>
      </c>
      <c r="AR3">
        <v>70.307912279458151</v>
      </c>
      <c r="AS3">
        <v>2349.3562233634307</v>
      </c>
      <c r="AT3">
        <v>-327.63690314620271</v>
      </c>
      <c r="AU3">
        <v>28.635389324163128</v>
      </c>
      <c r="AV3">
        <v>8.7309187902340213E-5</v>
      </c>
      <c r="AW3">
        <v>-99.351912305685431</v>
      </c>
      <c r="AX3">
        <v>236.84806890407145</v>
      </c>
      <c r="AY3">
        <v>-66.528992280751254</v>
      </c>
      <c r="AZ3">
        <v>5.1424571434691231</v>
      </c>
      <c r="BA3">
        <v>1012.6108408908311</v>
      </c>
      <c r="BB3">
        <v>169.65982458514372</v>
      </c>
      <c r="BC3">
        <v>2112.608154459359</v>
      </c>
      <c r="BD3">
        <v>-260.90792541698283</v>
      </c>
      <c r="BE3">
        <v>23.459598847360638</v>
      </c>
      <c r="BF3">
        <v>15.830975965763157</v>
      </c>
      <c r="BG3">
        <v>-22.389041190975384</v>
      </c>
      <c r="BH3">
        <v>38.220017156738471</v>
      </c>
      <c r="BI3">
        <v>626.69903686704674</v>
      </c>
      <c r="BJ3">
        <v>65.139568521830071</v>
      </c>
      <c r="BK3">
        <v>561.58576510400394</v>
      </c>
      <c r="BL3">
        <v>31.315935043516255</v>
      </c>
      <c r="BM3">
        <v>6.7847102801681869</v>
      </c>
      <c r="BN3">
        <v>24.500974004575756</v>
      </c>
      <c r="BO3">
        <v>2.1531641127029295</v>
      </c>
      <c r="BP3">
        <v>-0.29728736038139164</v>
      </c>
      <c r="BQ3">
        <v>2.451500088455985</v>
      </c>
      <c r="BR3">
        <v>130.77084558915021</v>
      </c>
      <c r="BS3">
        <v>-2.1539443883792065E-3</v>
      </c>
      <c r="BT3">
        <v>130.77064834132375</v>
      </c>
      <c r="BU3">
        <v>806.76995757817929</v>
      </c>
      <c r="BV3">
        <v>49.235796306253107</v>
      </c>
      <c r="BW3">
        <v>757.52890469509794</v>
      </c>
      <c r="BX3">
        <v>0.91341900563984413</v>
      </c>
      <c r="BY3">
        <v>14.053622583172434</v>
      </c>
      <c r="BZ3">
        <v>0.29369514478877529</v>
      </c>
      <c r="CA3">
        <v>11.626476142071542</v>
      </c>
      <c r="CB3">
        <v>0.58097100878000207</v>
      </c>
      <c r="CC3">
        <v>3.9945348107525674E-2</v>
      </c>
      <c r="CD3">
        <v>-3.9959823726604052E-5</v>
      </c>
      <c r="CE3">
        <v>2.4260478053777175</v>
      </c>
    </row>
    <row r="4" spans="1:83" x14ac:dyDescent="0.35">
      <c r="A4" t="s">
        <v>84</v>
      </c>
      <c r="B4" s="1">
        <v>44104</v>
      </c>
      <c r="C4">
        <v>81.259144893111596</v>
      </c>
      <c r="D4">
        <v>393.05085251797021</v>
      </c>
      <c r="E4">
        <v>1889.2533394299016</v>
      </c>
      <c r="F4">
        <v>58.0819957254743</v>
      </c>
      <c r="G4">
        <v>0.60199647986336036</v>
      </c>
      <c r="H4">
        <v>1442.1272565320667</v>
      </c>
      <c r="I4">
        <v>2283.8114833297136</v>
      </c>
      <c r="J4">
        <v>3206.9844293335636</v>
      </c>
      <c r="K4">
        <v>247.65756035578144</v>
      </c>
      <c r="L4">
        <v>1378.017288765765</v>
      </c>
      <c r="M4">
        <v>1523.3864014251783</v>
      </c>
      <c r="N4">
        <v>2676.8623358476839</v>
      </c>
      <c r="O4">
        <v>5096.2377687634653</v>
      </c>
      <c r="P4">
        <v>305.73955608125573</v>
      </c>
      <c r="Q4">
        <v>1378.6192852456284</v>
      </c>
      <c r="R4">
        <v>1462.524486656411</v>
      </c>
      <c r="S4">
        <v>416.95514765494437</v>
      </c>
      <c r="T4">
        <v>73.167329342518883</v>
      </c>
      <c r="U4">
        <v>2248.2020166073544</v>
      </c>
      <c r="V4">
        <v>20252.485483586031</v>
      </c>
      <c r="W4">
        <v>6.8735657297140929E-3</v>
      </c>
      <c r="X4">
        <v>3.3274664389340014E-3</v>
      </c>
      <c r="Y4">
        <v>13879.658725215082</v>
      </c>
      <c r="Z4">
        <v>0.6</v>
      </c>
      <c r="AA4">
        <v>15.2</v>
      </c>
      <c r="AB4">
        <v>15.6</v>
      </c>
      <c r="AC4">
        <v>-12.7</v>
      </c>
      <c r="AD4">
        <v>0</v>
      </c>
      <c r="AE4">
        <v>2.4</v>
      </c>
      <c r="AF4">
        <v>-1442.6</v>
      </c>
      <c r="AG4">
        <v>47.7</v>
      </c>
      <c r="AH4">
        <v>33.1</v>
      </c>
      <c r="AI4">
        <v>287.3</v>
      </c>
      <c r="AJ4">
        <v>-388.8</v>
      </c>
      <c r="AK4">
        <v>-60</v>
      </c>
      <c r="AL4">
        <v>1.3572922285437874</v>
      </c>
      <c r="AM4">
        <v>4.6478776352658398E-3</v>
      </c>
      <c r="AN4">
        <v>-1.2392520842074755</v>
      </c>
      <c r="AO4">
        <v>-1.9625029426762064</v>
      </c>
      <c r="AP4">
        <v>-3.2017550268836823</v>
      </c>
      <c r="AQ4">
        <v>282.93226243424397</v>
      </c>
      <c r="AR4">
        <v>13.479921244996149</v>
      </c>
      <c r="AS4">
        <v>-1463.2168174597614</v>
      </c>
      <c r="AT4">
        <v>144.44159515500542</v>
      </c>
      <c r="AU4">
        <v>31.943718258203148</v>
      </c>
      <c r="AV4">
        <v>-2.4093431455856074E-3</v>
      </c>
      <c r="AW4">
        <v>0.77243612908696946</v>
      </c>
      <c r="AX4">
        <v>-32.896092503277771</v>
      </c>
      <c r="AY4">
        <v>80.468179771796031</v>
      </c>
      <c r="AZ4">
        <v>-10.249440375814871</v>
      </c>
      <c r="BA4">
        <v>282.93467177738967</v>
      </c>
      <c r="BB4">
        <v>12.707485115909321</v>
      </c>
      <c r="BC4">
        <v>-1430.421459260318</v>
      </c>
      <c r="BD4">
        <v>63.87268107937507</v>
      </c>
      <c r="BE4">
        <v>42.226736735296356</v>
      </c>
      <c r="BF4">
        <v>17.45679007729937</v>
      </c>
      <c r="BG4">
        <v>-23.895188974500666</v>
      </c>
      <c r="BH4">
        <v>41.351979051799994</v>
      </c>
      <c r="BI4">
        <v>86.397178984417508</v>
      </c>
      <c r="BJ4">
        <v>40.591367843519762</v>
      </c>
      <c r="BK4">
        <v>45.798977823864035</v>
      </c>
      <c r="BL4">
        <v>17.703886902512561</v>
      </c>
      <c r="BM4">
        <v>-1.2588308902931982</v>
      </c>
      <c r="BN4">
        <v>18.962698726810547</v>
      </c>
      <c r="BO4">
        <v>1.0003541113859078</v>
      </c>
      <c r="BP4">
        <v>6.9848528592032721E-2</v>
      </c>
      <c r="BQ4">
        <v>0.93043492812292561</v>
      </c>
      <c r="BR4">
        <v>120.41814129726336</v>
      </c>
      <c r="BS4">
        <v>-2.0630715918280151E-3</v>
      </c>
      <c r="BT4">
        <v>120.4202043688552</v>
      </c>
      <c r="BU4">
        <v>242.9763513728787</v>
      </c>
      <c r="BV4">
        <v>15.505133435726103</v>
      </c>
      <c r="BW4">
        <v>227.46429489945271</v>
      </c>
      <c r="BX4">
        <v>0.31954852305605919</v>
      </c>
      <c r="BY4">
        <v>4.6878590103345434</v>
      </c>
      <c r="BZ4">
        <v>0.35977062110587715</v>
      </c>
      <c r="CA4">
        <v>1.7805774490832513</v>
      </c>
      <c r="CB4">
        <v>0.36486309102082687</v>
      </c>
      <c r="CC4">
        <v>2.0616506149497296E-2</v>
      </c>
      <c r="CD4">
        <v>-4.251827195556686E-5</v>
      </c>
      <c r="CE4">
        <v>2.4817650626283996</v>
      </c>
    </row>
    <row r="5" spans="1:83" x14ac:dyDescent="0.35">
      <c r="A5" t="s">
        <v>85</v>
      </c>
      <c r="B5" s="1">
        <v>44196</v>
      </c>
      <c r="C5">
        <v>78.460629453681719</v>
      </c>
      <c r="D5">
        <v>306.08722738910092</v>
      </c>
      <c r="E5">
        <v>1930.9417701524492</v>
      </c>
      <c r="F5">
        <v>74.613327063567127</v>
      </c>
      <c r="G5">
        <v>0.60396796467365821</v>
      </c>
      <c r="H5">
        <v>1449.4655611638957</v>
      </c>
      <c r="I5">
        <v>2323.4945137872146</v>
      </c>
      <c r="J5">
        <v>3284.2312244486229</v>
      </c>
      <c r="K5">
        <v>274.35836509953407</v>
      </c>
      <c r="L5">
        <v>625.089290661223</v>
      </c>
      <c r="M5">
        <v>1527.9261906175775</v>
      </c>
      <c r="N5">
        <v>2629.5817411763155</v>
      </c>
      <c r="O5">
        <v>5215.1729946010719</v>
      </c>
      <c r="P5">
        <v>348.97169216310118</v>
      </c>
      <c r="Q5">
        <v>625.69325862589665</v>
      </c>
      <c r="R5">
        <v>1474.1329409404054</v>
      </c>
      <c r="S5">
        <v>410.76545273149611</v>
      </c>
      <c r="T5">
        <v>73.72519202728914</v>
      </c>
      <c r="U5">
        <v>2303.2048635824435</v>
      </c>
      <c r="V5">
        <v>20662.024898938991</v>
      </c>
      <c r="W5">
        <v>4.1583030873304505E-3</v>
      </c>
      <c r="X5">
        <v>3.2749108611820343E-3</v>
      </c>
      <c r="Y5">
        <v>14148.613241234696</v>
      </c>
      <c r="Z5">
        <v>-3.1</v>
      </c>
      <c r="AA5">
        <v>-88.6</v>
      </c>
      <c r="AB5">
        <v>19.399999999999999</v>
      </c>
      <c r="AC5">
        <v>2.4</v>
      </c>
      <c r="AD5">
        <v>3.1</v>
      </c>
      <c r="AE5">
        <v>-12.3</v>
      </c>
      <c r="AF5">
        <v>-1452.2</v>
      </c>
      <c r="AG5">
        <v>85.3</v>
      </c>
      <c r="AH5">
        <v>54.1</v>
      </c>
      <c r="AI5">
        <v>-469.2</v>
      </c>
      <c r="AJ5">
        <v>-399</v>
      </c>
      <c r="AK5">
        <v>-60</v>
      </c>
      <c r="AL5">
        <v>-0.17770382445787786</v>
      </c>
      <c r="AM5">
        <v>1.2872156890507032E-3</v>
      </c>
      <c r="AN5">
        <v>2.922372810018339E-2</v>
      </c>
      <c r="AO5">
        <v>0.78734140243998485</v>
      </c>
      <c r="AP5">
        <v>0.81656513054016822</v>
      </c>
      <c r="AQ5">
        <v>-759.73824690556683</v>
      </c>
      <c r="AR5">
        <v>-2.9877739702653798</v>
      </c>
      <c r="AS5">
        <v>-60.507869308978115</v>
      </c>
      <c r="AT5">
        <v>93.753005712473168</v>
      </c>
      <c r="AU5">
        <v>41.721374388309528</v>
      </c>
      <c r="AV5">
        <v>-1.003181710050316E-3</v>
      </c>
      <c r="AW5">
        <v>-3.2000441291666135</v>
      </c>
      <c r="AX5">
        <v>-88.905821222847919</v>
      </c>
      <c r="AY5">
        <v>32.35299630516738</v>
      </c>
      <c r="AZ5">
        <v>16.244328716152594</v>
      </c>
      <c r="BA5">
        <v>-759.73724372385664</v>
      </c>
      <c r="BB5">
        <v>0.21227015890121947</v>
      </c>
      <c r="BC5">
        <v>28.397951913869747</v>
      </c>
      <c r="BD5">
        <v>61.400009407306243</v>
      </c>
      <c r="BE5">
        <v>25.477045672156947</v>
      </c>
      <c r="BF5">
        <v>18.30286593969117</v>
      </c>
      <c r="BG5">
        <v>-24.137700290956058</v>
      </c>
      <c r="BH5">
        <v>42.4405662306472</v>
      </c>
      <c r="BI5">
        <v>135.30668928500222</v>
      </c>
      <c r="BJ5">
        <v>16.149809510846428</v>
      </c>
      <c r="BK5">
        <v>119.15627579910175</v>
      </c>
      <c r="BL5">
        <v>-13.93026011243021</v>
      </c>
      <c r="BM5">
        <v>-10.390976051597555</v>
      </c>
      <c r="BN5">
        <v>-3.533353103631498</v>
      </c>
      <c r="BO5">
        <v>-1.487883617526895</v>
      </c>
      <c r="BP5">
        <v>-0.44773014082065077</v>
      </c>
      <c r="BQ5">
        <v>-1.0435574647105275</v>
      </c>
      <c r="BR5">
        <v>2.7721483823982833</v>
      </c>
      <c r="BS5">
        <v>-1.6688555734788086E-3</v>
      </c>
      <c r="BT5">
        <v>2.7738172379717727</v>
      </c>
      <c r="BU5">
        <v>140.96355987713457</v>
      </c>
      <c r="BV5">
        <v>-18.828265828101316</v>
      </c>
      <c r="BW5">
        <v>159.79374869937868</v>
      </c>
      <c r="BX5">
        <v>-0.37187071865052812</v>
      </c>
      <c r="BY5">
        <v>3.1560323562041059</v>
      </c>
      <c r="BZ5">
        <v>0.36149372292156506</v>
      </c>
      <c r="CA5">
        <v>2.6723967168309057</v>
      </c>
      <c r="CB5">
        <v>-0.27513186218491997</v>
      </c>
      <c r="CC5">
        <v>-2.9386686759662665E-2</v>
      </c>
      <c r="CD5">
        <v>-3.2961002733839473E-5</v>
      </c>
      <c r="CE5">
        <v>5.478472734064882E-2</v>
      </c>
    </row>
    <row r="6" spans="1:83" x14ac:dyDescent="0.35">
      <c r="A6" t="s">
        <v>86</v>
      </c>
      <c r="B6" s="1">
        <v>44286</v>
      </c>
      <c r="C6">
        <v>78.262114014251821</v>
      </c>
      <c r="D6">
        <v>220.54167519200081</v>
      </c>
      <c r="E6">
        <v>1964.1445250392296</v>
      </c>
      <c r="F6">
        <v>74.710978845600948</v>
      </c>
      <c r="G6">
        <v>0.60601443464314342</v>
      </c>
      <c r="H6">
        <v>1467.1038657957245</v>
      </c>
      <c r="I6">
        <v>2095.3854965131522</v>
      </c>
      <c r="J6">
        <v>3358.0780195636817</v>
      </c>
      <c r="K6">
        <v>285.95916984328676</v>
      </c>
      <c r="L6">
        <v>214.99715316760194</v>
      </c>
      <c r="M6">
        <v>1545.3659798099764</v>
      </c>
      <c r="N6">
        <v>2315.9271717051529</v>
      </c>
      <c r="O6">
        <v>5322.2225446029115</v>
      </c>
      <c r="P6">
        <v>360.67014868888771</v>
      </c>
      <c r="Q6">
        <v>215.60316760224509</v>
      </c>
      <c r="R6">
        <v>1480.2904688649592</v>
      </c>
      <c r="S6">
        <v>393.14091064063439</v>
      </c>
      <c r="T6">
        <v>74.021101799210768</v>
      </c>
      <c r="U6">
        <v>2339.6494661921706</v>
      </c>
      <c r="V6">
        <v>21004.702794375917</v>
      </c>
      <c r="W6">
        <v>5.1536000946479366E-3</v>
      </c>
      <c r="X6">
        <v>3.3883750284520175E-3</v>
      </c>
      <c r="Y6">
        <v>14285.59940331185</v>
      </c>
      <c r="Z6">
        <v>-4.2</v>
      </c>
      <c r="AA6">
        <v>-183.7</v>
      </c>
      <c r="AB6">
        <v>20.9</v>
      </c>
      <c r="AC6">
        <v>1.3</v>
      </c>
      <c r="AD6">
        <v>3.1</v>
      </c>
      <c r="AE6">
        <v>-16.7</v>
      </c>
      <c r="AF6">
        <v>-1742.1</v>
      </c>
      <c r="AG6">
        <v>119.5</v>
      </c>
      <c r="AH6">
        <v>60</v>
      </c>
      <c r="AI6">
        <v>-883</v>
      </c>
      <c r="AJ6">
        <v>-415.6</v>
      </c>
      <c r="AK6">
        <v>-60</v>
      </c>
      <c r="AL6">
        <v>-0.3934969614642384</v>
      </c>
      <c r="AM6">
        <v>-3.6583883242989903E-3</v>
      </c>
      <c r="AN6">
        <v>-8.9903508801127421E-2</v>
      </c>
      <c r="AO6">
        <v>0.41228540998093444</v>
      </c>
      <c r="AP6">
        <v>0.32238190117980703</v>
      </c>
      <c r="AQ6">
        <v>-413.56938576195239</v>
      </c>
      <c r="AR6">
        <v>8.9434445662755024</v>
      </c>
      <c r="AS6">
        <v>-328.27689405253886</v>
      </c>
      <c r="AT6">
        <v>78.049518901467309</v>
      </c>
      <c r="AU6">
        <v>9.7579283906017054</v>
      </c>
      <c r="AV6">
        <v>-1.3120168491297379E-3</v>
      </c>
      <c r="AW6">
        <v>-0.63481174190482648</v>
      </c>
      <c r="AX6">
        <v>-87.247612535827102</v>
      </c>
      <c r="AY6">
        <v>22.465360087912131</v>
      </c>
      <c r="AZ6">
        <v>-0.317250812297317</v>
      </c>
      <c r="BA6">
        <v>-413.56807374510333</v>
      </c>
      <c r="BB6">
        <v>9.5782563081802436</v>
      </c>
      <c r="BC6">
        <v>-241.02928151671131</v>
      </c>
      <c r="BD6">
        <v>55.58415881355495</v>
      </c>
      <c r="BE6">
        <v>10.075179202898994</v>
      </c>
      <c r="BF6">
        <v>20.192288427104497</v>
      </c>
      <c r="BG6">
        <v>-23.043224710725728</v>
      </c>
      <c r="BH6">
        <v>43.235513137830267</v>
      </c>
      <c r="BI6">
        <v>63.582983519571933</v>
      </c>
      <c r="BJ6">
        <v>-3.1112132658121183</v>
      </c>
      <c r="BK6">
        <v>66.694062975546089</v>
      </c>
      <c r="BL6">
        <v>-10.009830558146733</v>
      </c>
      <c r="BM6">
        <v>-7.3872116581844791</v>
      </c>
      <c r="BN6">
        <v>-2.6287320009910595</v>
      </c>
      <c r="BO6">
        <v>-3.0789667630004161</v>
      </c>
      <c r="BP6">
        <v>-0.45750528757175063</v>
      </c>
      <c r="BQ6">
        <v>-2.6214953969338612</v>
      </c>
      <c r="BR6">
        <v>-17.825248983180824</v>
      </c>
      <c r="BS6">
        <v>-1.3762885940039799E-3</v>
      </c>
      <c r="BT6">
        <v>-17.823872694586836</v>
      </c>
      <c r="BU6">
        <v>52.861225642348458</v>
      </c>
      <c r="BV6">
        <v>-34.000531210888077</v>
      </c>
      <c r="BW6">
        <v>86.8554760208646</v>
      </c>
      <c r="BX6">
        <v>-0.65822263552947369</v>
      </c>
      <c r="BY6">
        <v>1.6814513862157758</v>
      </c>
      <c r="BZ6">
        <v>0.39090628388781751</v>
      </c>
      <c r="CA6">
        <v>1.2309148562266414</v>
      </c>
      <c r="CB6">
        <v>-0.19378217976420586</v>
      </c>
      <c r="CC6">
        <v>-5.960629276288449E-2</v>
      </c>
      <c r="CD6">
        <v>-2.6643828003027005E-5</v>
      </c>
      <c r="CE6">
        <v>-0.3450556812658202</v>
      </c>
    </row>
    <row r="7" spans="1:83" x14ac:dyDescent="0.35">
      <c r="A7" t="s">
        <v>87</v>
      </c>
      <c r="B7" s="1">
        <v>44377</v>
      </c>
      <c r="C7">
        <v>78.463598574821816</v>
      </c>
      <c r="D7">
        <v>168.39818942431936</v>
      </c>
      <c r="E7">
        <v>1995.9449147346431</v>
      </c>
      <c r="F7">
        <v>78.37831925233904</v>
      </c>
      <c r="G7">
        <v>0.60820462616773752</v>
      </c>
      <c r="H7">
        <v>1476.2421704275534</v>
      </c>
      <c r="I7">
        <v>2060.7017526492446</v>
      </c>
      <c r="J7">
        <v>3420.6248146787411</v>
      </c>
      <c r="K7">
        <v>293.35997458703935</v>
      </c>
      <c r="L7">
        <v>135.26541517824558</v>
      </c>
      <c r="M7">
        <v>1554.7057690023753</v>
      </c>
      <c r="N7">
        <v>2229.0999420735639</v>
      </c>
      <c r="O7">
        <v>5416.5697294133843</v>
      </c>
      <c r="P7">
        <v>371.7382938393784</v>
      </c>
      <c r="Q7">
        <v>135.87361980441332</v>
      </c>
      <c r="R7">
        <v>1487.3564845160861</v>
      </c>
      <c r="S7">
        <v>179.35550974434125</v>
      </c>
      <c r="T7">
        <v>74.360670389940481</v>
      </c>
      <c r="U7">
        <v>2378.8581257413994</v>
      </c>
      <c r="V7">
        <v>21338.707853141987</v>
      </c>
      <c r="W7">
        <v>7.1383204222088548E-3</v>
      </c>
      <c r="X7">
        <v>3.6140913473188263E-3</v>
      </c>
      <c r="Y7">
        <v>14391.776223441981</v>
      </c>
      <c r="Z7">
        <v>-4.9000000000000004</v>
      </c>
      <c r="AA7">
        <v>-246.7</v>
      </c>
      <c r="AB7">
        <v>21.8</v>
      </c>
      <c r="AC7">
        <v>3.8</v>
      </c>
      <c r="AD7">
        <v>3.1</v>
      </c>
      <c r="AE7">
        <v>-29.6</v>
      </c>
      <c r="AF7">
        <v>-1818</v>
      </c>
      <c r="AG7">
        <v>142.4</v>
      </c>
      <c r="AH7">
        <v>61.7</v>
      </c>
      <c r="AI7">
        <v>-966.7</v>
      </c>
      <c r="AJ7">
        <v>-629.20000000000005</v>
      </c>
      <c r="AK7">
        <v>-60</v>
      </c>
      <c r="AL7">
        <v>-4.1416936603526908</v>
      </c>
      <c r="AM7">
        <v>-6.8077807789688645E-3</v>
      </c>
      <c r="AN7">
        <v>-0.11983525364681065</v>
      </c>
      <c r="AO7">
        <v>0.32709184974718264</v>
      </c>
      <c r="AP7">
        <v>0.20725659610037273</v>
      </c>
      <c r="AQ7">
        <v>-81.249327416116444</v>
      </c>
      <c r="AR7">
        <v>-1.5534446363292318</v>
      </c>
      <c r="AS7">
        <v>-103.15212389048247</v>
      </c>
      <c r="AT7">
        <v>56.831013609385082</v>
      </c>
      <c r="AU7">
        <v>8.5257931665332762</v>
      </c>
      <c r="AV7">
        <v>-2.0815842401111784E-3</v>
      </c>
      <c r="AW7">
        <v>-0.35018250019490438</v>
      </c>
      <c r="AX7">
        <v>-53.698076763104609</v>
      </c>
      <c r="AY7">
        <v>17.955199711808746</v>
      </c>
      <c r="AZ7">
        <v>3.1407051806679789</v>
      </c>
      <c r="BA7">
        <v>-81.247245831876342</v>
      </c>
      <c r="BB7">
        <v>-1.203262136134299</v>
      </c>
      <c r="BC7">
        <v>-49.454047127378089</v>
      </c>
      <c r="BD7">
        <v>38.875813897576336</v>
      </c>
      <c r="BE7">
        <v>5.3850879858652547</v>
      </c>
      <c r="BF7">
        <v>4.0234831210523341</v>
      </c>
      <c r="BG7">
        <v>-0.76783550449035942</v>
      </c>
      <c r="BH7">
        <v>4.7913186255427096</v>
      </c>
      <c r="BI7">
        <v>-346.37498614496178</v>
      </c>
      <c r="BJ7">
        <v>-51.046648179566617</v>
      </c>
      <c r="BK7">
        <v>-295.34573763523309</v>
      </c>
      <c r="BL7">
        <v>-10.624853774910317</v>
      </c>
      <c r="BM7">
        <v>-5.4690399369376106</v>
      </c>
      <c r="BN7">
        <v>-5.1558616519161484</v>
      </c>
      <c r="BO7">
        <v>-2.7314538875529224</v>
      </c>
      <c r="BP7">
        <v>-0.40072129114697619</v>
      </c>
      <c r="BQ7">
        <v>-2.3307665179111412</v>
      </c>
      <c r="BR7">
        <v>-57.125872958735428</v>
      </c>
      <c r="BS7">
        <v>-1.4410732725368709E-3</v>
      </c>
      <c r="BT7">
        <v>-57.12443188546289</v>
      </c>
      <c r="BU7">
        <v>-412.83368364510812</v>
      </c>
      <c r="BV7">
        <v>-57.685685985414104</v>
      </c>
      <c r="BW7">
        <v>-355.16547906498056</v>
      </c>
      <c r="BX7">
        <v>-1.0985289637301539</v>
      </c>
      <c r="BY7">
        <v>-6.7635420989641872</v>
      </c>
      <c r="BZ7">
        <v>7.6620615115385218E-2</v>
      </c>
      <c r="CA7">
        <v>-6.5961416266780963</v>
      </c>
      <c r="CB7">
        <v>-0.20233285619742561</v>
      </c>
      <c r="CC7">
        <v>-5.2016044488556699E-2</v>
      </c>
      <c r="CD7">
        <v>-2.7442869087825861E-5</v>
      </c>
      <c r="CE7">
        <v>-1.0878408029797624</v>
      </c>
    </row>
    <row r="8" spans="1:83" x14ac:dyDescent="0.35">
      <c r="A8" t="s">
        <v>88</v>
      </c>
      <c r="B8" s="1">
        <v>44469</v>
      </c>
      <c r="C8">
        <v>78.965083135391936</v>
      </c>
      <c r="D8">
        <v>170.75915627295558</v>
      </c>
      <c r="E8">
        <v>2028.1725051699591</v>
      </c>
      <c r="F8">
        <v>80.426020049396058</v>
      </c>
      <c r="G8">
        <v>0.61056978306376852</v>
      </c>
      <c r="H8">
        <v>1496.5804750593823</v>
      </c>
      <c r="I8">
        <v>2054.6964437205297</v>
      </c>
      <c r="J8">
        <v>3471.0716097937998</v>
      </c>
      <c r="K8">
        <v>301.26077933079199</v>
      </c>
      <c r="L8">
        <v>139.55068528103766</v>
      </c>
      <c r="M8">
        <v>1575.5455581947742</v>
      </c>
      <c r="N8">
        <v>2225.4555999934855</v>
      </c>
      <c r="O8">
        <v>5499.2441149637589</v>
      </c>
      <c r="P8">
        <v>381.68679938018806</v>
      </c>
      <c r="Q8">
        <v>140.16125506410143</v>
      </c>
      <c r="R8">
        <v>1495.6338171359773</v>
      </c>
      <c r="S8">
        <v>180.28896377414003</v>
      </c>
      <c r="T8">
        <v>74.758450739080985</v>
      </c>
      <c r="U8">
        <v>2409.1603795966785</v>
      </c>
      <c r="V8">
        <v>21695.706013779632</v>
      </c>
      <c r="W8">
        <v>7.4006044029057971E-3</v>
      </c>
      <c r="X8">
        <v>3.8887519007109184E-3</v>
      </c>
      <c r="Y8">
        <v>14524.748139011379</v>
      </c>
      <c r="Z8">
        <v>-5.3</v>
      </c>
      <c r="AA8">
        <v>-251</v>
      </c>
      <c r="AB8">
        <v>21</v>
      </c>
      <c r="AC8">
        <v>4.5999999999999996</v>
      </c>
      <c r="AD8">
        <v>3.1</v>
      </c>
      <c r="AE8">
        <v>-31.3</v>
      </c>
      <c r="AF8">
        <v>-1864.6</v>
      </c>
      <c r="AG8">
        <v>153.19999999999999</v>
      </c>
      <c r="AH8">
        <v>63.9</v>
      </c>
      <c r="AI8">
        <v>-966.7</v>
      </c>
      <c r="AJ8">
        <v>-629.20000000000005</v>
      </c>
      <c r="AK8">
        <v>-60</v>
      </c>
      <c r="AL8">
        <v>-1.4354188095632586E-2</v>
      </c>
      <c r="AM8">
        <v>-5.7493319525969352E-3</v>
      </c>
      <c r="AN8">
        <v>-8.3632533193091746E-2</v>
      </c>
      <c r="AO8">
        <v>0.14555879095833851</v>
      </c>
      <c r="AP8">
        <v>6.1926257765246767E-2</v>
      </c>
      <c r="AQ8">
        <v>3.2399574947401675</v>
      </c>
      <c r="AR8">
        <v>8.8519532345085281</v>
      </c>
      <c r="AS8">
        <v>-20.832214520062735</v>
      </c>
      <c r="AT8">
        <v>40.908959149243856</v>
      </c>
      <c r="AU8">
        <v>7.0821511638833954</v>
      </c>
      <c r="AV8">
        <v>-2.3245132863902729E-3</v>
      </c>
      <c r="AW8">
        <v>-0.10352300236205281</v>
      </c>
      <c r="AX8">
        <v>1.0625025921358713</v>
      </c>
      <c r="AY8">
        <v>16.837501393466027</v>
      </c>
      <c r="AZ8">
        <v>1.4433507955418605</v>
      </c>
      <c r="BA8">
        <v>3.2422820080265637</v>
      </c>
      <c r="BB8">
        <v>8.9554762368707088</v>
      </c>
      <c r="BC8">
        <v>-21.894717112199032</v>
      </c>
      <c r="BD8">
        <v>24.071457755777828</v>
      </c>
      <c r="BE8">
        <v>5.6388003683414922</v>
      </c>
      <c r="BF8">
        <v>2.9821903186926195</v>
      </c>
      <c r="BG8">
        <v>-0.96492630906638943</v>
      </c>
      <c r="BH8">
        <v>3.9471166277590215</v>
      </c>
      <c r="BI8">
        <v>-87.621374008583985</v>
      </c>
      <c r="BJ8">
        <v>-40.274484906898287</v>
      </c>
      <c r="BK8">
        <v>-47.346896127651753</v>
      </c>
      <c r="BL8">
        <v>-13.347510929239869</v>
      </c>
      <c r="BM8">
        <v>-8.3405343818175197</v>
      </c>
      <c r="BN8">
        <v>-5.0070243613657386</v>
      </c>
      <c r="BO8">
        <v>-2.6825013942012421</v>
      </c>
      <c r="BP8">
        <v>-0.42266925066722605</v>
      </c>
      <c r="BQ8">
        <v>-2.2598660650392106</v>
      </c>
      <c r="BR8">
        <v>-64.813161489339933</v>
      </c>
      <c r="BS8">
        <v>-1.3907900727134302E-3</v>
      </c>
      <c r="BT8">
        <v>-64.811770699267228</v>
      </c>
      <c r="BU8">
        <v>-165.48235750267241</v>
      </c>
      <c r="BV8">
        <v>-50.004005638522138</v>
      </c>
      <c r="BW8">
        <v>-115.47844062556491</v>
      </c>
      <c r="BX8">
        <v>-0.93733896134033012</v>
      </c>
      <c r="BY8">
        <v>-2.1646754137188573</v>
      </c>
      <c r="BZ8">
        <v>5.5901985053954634E-2</v>
      </c>
      <c r="CA8">
        <v>-1.642486969906799</v>
      </c>
      <c r="CB8">
        <v>-0.25020279617867364</v>
      </c>
      <c r="CC8">
        <v>-5.0284233003476092E-2</v>
      </c>
      <c r="CD8">
        <v>-2.6070745844315876E-5</v>
      </c>
      <c r="CE8">
        <v>-1.2149146264210016</v>
      </c>
    </row>
    <row r="9" spans="1:83" x14ac:dyDescent="0.35">
      <c r="A9" t="s">
        <v>89</v>
      </c>
      <c r="B9" s="1">
        <v>44561</v>
      </c>
      <c r="C9">
        <v>79.708907363420536</v>
      </c>
      <c r="D9">
        <v>172.25852654324638</v>
      </c>
      <c r="E9">
        <v>2050.2935268993751</v>
      </c>
      <c r="F9">
        <v>82.161697617142437</v>
      </c>
      <c r="G9">
        <v>0.6131192784761349</v>
      </c>
      <c r="H9">
        <v>1520.5885777909737</v>
      </c>
      <c r="I9">
        <v>2102.5775206923081</v>
      </c>
      <c r="J9">
        <v>3527.9355926629742</v>
      </c>
      <c r="K9">
        <v>310.35285895806857</v>
      </c>
      <c r="L9">
        <v>144.16994605234345</v>
      </c>
      <c r="M9">
        <v>1600.2974851543943</v>
      </c>
      <c r="N9">
        <v>2274.8360472355544</v>
      </c>
      <c r="O9">
        <v>5578.2291195623493</v>
      </c>
      <c r="P9">
        <v>392.51455657521103</v>
      </c>
      <c r="Q9">
        <v>144.7830653308196</v>
      </c>
      <c r="R9">
        <v>1507.5735601343893</v>
      </c>
      <c r="S9">
        <v>175.94547159104206</v>
      </c>
      <c r="T9">
        <v>75.33223402853622</v>
      </c>
      <c r="U9">
        <v>2436.1416370106763</v>
      </c>
      <c r="V9">
        <v>21934.814103856424</v>
      </c>
      <c r="W9">
        <v>7.6751629251630149E-3</v>
      </c>
      <c r="X9">
        <v>4.1756003704822575E-3</v>
      </c>
      <c r="Y9">
        <v>14683.310876067717</v>
      </c>
      <c r="Z9">
        <v>-5.6</v>
      </c>
      <c r="AA9">
        <v>-252.5</v>
      </c>
      <c r="AB9">
        <v>21</v>
      </c>
      <c r="AC9">
        <v>5.5</v>
      </c>
      <c r="AD9">
        <v>5</v>
      </c>
      <c r="AE9">
        <v>-32.4</v>
      </c>
      <c r="AF9">
        <v>-1866.5</v>
      </c>
      <c r="AG9">
        <v>173.5</v>
      </c>
      <c r="AH9">
        <v>64.7</v>
      </c>
      <c r="AI9">
        <v>-966.7</v>
      </c>
      <c r="AJ9">
        <v>-636.79999999999995</v>
      </c>
      <c r="AK9">
        <v>-60</v>
      </c>
      <c r="AL9">
        <v>-0.11221598736406482</v>
      </c>
      <c r="AM9">
        <v>-2.7466437196595711E-3</v>
      </c>
      <c r="AN9">
        <v>-2.3605407369054553E-2</v>
      </c>
      <c r="AO9">
        <v>6.8025835504695695E-2</v>
      </c>
      <c r="AP9">
        <v>4.4420428135641149E-2</v>
      </c>
      <c r="AQ9">
        <v>3.5568609387480592</v>
      </c>
      <c r="AR9">
        <v>12.780885585750639</v>
      </c>
      <c r="AS9">
        <v>32.471370303820095</v>
      </c>
      <c r="AT9">
        <v>37.201586478540776</v>
      </c>
      <c r="AU9">
        <v>7.9276896955624352</v>
      </c>
      <c r="AV9">
        <v>-2.089631711996498E-3</v>
      </c>
      <c r="AW9">
        <v>0.14384520972086534</v>
      </c>
      <c r="AX9">
        <v>0.20193719126720566</v>
      </c>
      <c r="AY9">
        <v>6.710907533446516</v>
      </c>
      <c r="AZ9">
        <v>1.1245983079056714</v>
      </c>
      <c r="BA9">
        <v>3.5589505704600413</v>
      </c>
      <c r="BB9">
        <v>12.637040376029745</v>
      </c>
      <c r="BC9">
        <v>32.269433112553088</v>
      </c>
      <c r="BD9">
        <v>30.49067894509426</v>
      </c>
      <c r="BE9">
        <v>6.8030913876567638</v>
      </c>
      <c r="BF9">
        <v>6.5301387187962234</v>
      </c>
      <c r="BG9">
        <v>-0.21255120781670664</v>
      </c>
      <c r="BH9">
        <v>6.7426899266129396</v>
      </c>
      <c r="BI9">
        <v>-65.734604797549835</v>
      </c>
      <c r="BJ9">
        <v>-24.172001953628293</v>
      </c>
      <c r="BK9">
        <v>-41.562609869887481</v>
      </c>
      <c r="BL9">
        <v>-14.214604279783543</v>
      </c>
      <c r="BM9">
        <v>-8.9788415661535605</v>
      </c>
      <c r="BN9">
        <v>-5.2478105275733471</v>
      </c>
      <c r="BO9">
        <v>-2.2921319148098678</v>
      </c>
      <c r="BP9">
        <v>-0.43042997479242573</v>
      </c>
      <c r="BQ9">
        <v>-1.8617358615226363</v>
      </c>
      <c r="BR9">
        <v>-24.482193976817168</v>
      </c>
      <c r="BS9">
        <v>-1.3715690880178682E-3</v>
      </c>
      <c r="BT9">
        <v>-24.480822407729161</v>
      </c>
      <c r="BU9">
        <v>-100.19339625016418</v>
      </c>
      <c r="BV9">
        <v>-33.795196271479</v>
      </c>
      <c r="BW9">
        <v>-66.410288740099688</v>
      </c>
      <c r="BX9">
        <v>-0.62307622070495605</v>
      </c>
      <c r="BY9">
        <v>-1.2243950705807021</v>
      </c>
      <c r="BZ9">
        <v>0.12039504434008692</v>
      </c>
      <c r="CA9">
        <v>-1.2119376019531183</v>
      </c>
      <c r="CB9">
        <v>-0.26207221411933579</v>
      </c>
      <c r="CC9">
        <v>-4.2259641854550611E-2</v>
      </c>
      <c r="CD9">
        <v>-2.5287383358656154E-5</v>
      </c>
      <c r="CE9">
        <v>-0.45134871190051362</v>
      </c>
    </row>
    <row r="11" spans="1:83" x14ac:dyDescent="0.35">
      <c r="J11" s="7"/>
      <c r="K11" s="8"/>
      <c r="M11" s="8"/>
      <c r="N11" s="8"/>
      <c r="O11" s="6"/>
      <c r="P11" s="7"/>
    </row>
    <row r="12" spans="1:83" x14ac:dyDescent="0.35">
      <c r="A12" t="s">
        <v>92</v>
      </c>
      <c r="J12" s="8" t="s">
        <v>100</v>
      </c>
      <c r="M12" s="8"/>
      <c r="N12" s="8"/>
      <c r="O12" s="6"/>
      <c r="P12" s="7"/>
    </row>
    <row r="13" spans="1:83" x14ac:dyDescent="0.35">
      <c r="J13" s="7"/>
      <c r="K13" s="8"/>
      <c r="M13" s="8"/>
      <c r="N13" s="8"/>
      <c r="O13" s="6"/>
      <c r="P13" s="7"/>
    </row>
    <row r="14" spans="1:83" ht="58" x14ac:dyDescent="0.35">
      <c r="C14" t="s">
        <v>93</v>
      </c>
      <c r="D14" t="s">
        <v>94</v>
      </c>
      <c r="E14" s="4" t="s">
        <v>95</v>
      </c>
      <c r="F14" t="s">
        <v>96</v>
      </c>
      <c r="G14" t="s">
        <v>97</v>
      </c>
      <c r="H14" t="s">
        <v>98</v>
      </c>
      <c r="J14" t="s">
        <v>101</v>
      </c>
      <c r="K14" t="s">
        <v>94</v>
      </c>
      <c r="L14" s="4" t="s">
        <v>95</v>
      </c>
      <c r="M14" t="s">
        <v>96</v>
      </c>
      <c r="N14" t="s">
        <v>97</v>
      </c>
      <c r="O14" t="s">
        <v>98</v>
      </c>
      <c r="P14" s="7"/>
    </row>
    <row r="15" spans="1:83" x14ac:dyDescent="0.35">
      <c r="P15" s="17"/>
      <c r="Q15" s="18"/>
      <c r="R15" s="18"/>
      <c r="S15" s="18"/>
      <c r="T15" s="18"/>
      <c r="U15" s="18"/>
      <c r="V15" s="18"/>
      <c r="W15" s="18"/>
      <c r="X15" s="18"/>
    </row>
    <row r="16" spans="1:83" x14ac:dyDescent="0.35">
      <c r="B16" s="1">
        <v>43921</v>
      </c>
      <c r="C16" s="11">
        <v>3354.0414840202702</v>
      </c>
      <c r="D16">
        <v>3381.6000000000004</v>
      </c>
      <c r="E16" s="39">
        <v>3325.6678728664706</v>
      </c>
      <c r="F16" s="7">
        <f>D16</f>
        <v>3381.6000000000004</v>
      </c>
      <c r="G16" s="6">
        <v>3381.6000000000004</v>
      </c>
      <c r="J16" s="16">
        <v>1861.0343485687499</v>
      </c>
      <c r="K16">
        <v>1862.4</v>
      </c>
      <c r="L16" s="37">
        <v>1835.9308286849882</v>
      </c>
      <c r="M16" s="7">
        <f>K16</f>
        <v>1862.4</v>
      </c>
      <c r="N16" s="6">
        <v>1862.4</v>
      </c>
    </row>
    <row r="17" spans="1:23" x14ac:dyDescent="0.35">
      <c r="B17" s="1">
        <v>44012</v>
      </c>
      <c r="C17" s="11">
        <v>3396.6829680405399</v>
      </c>
      <c r="D17">
        <v>3120.2</v>
      </c>
      <c r="E17" s="39">
        <v>3079.0347392838257</v>
      </c>
      <c r="F17" s="7">
        <f>D17</f>
        <v>3120.2</v>
      </c>
      <c r="G17" s="6">
        <v>3120.2</v>
      </c>
      <c r="J17" s="16">
        <v>1880.14184230102</v>
      </c>
      <c r="K17">
        <v>1795.6</v>
      </c>
      <c r="L17" s="37">
        <v>1798.0730623309571</v>
      </c>
      <c r="M17" s="7">
        <f>K17</f>
        <v>1795.6</v>
      </c>
      <c r="N17" s="6">
        <v>1795.6</v>
      </c>
    </row>
    <row r="18" spans="1:23" x14ac:dyDescent="0.35">
      <c r="B18" s="1">
        <v>44104</v>
      </c>
      <c r="C18" s="11">
        <v>3439.32445206081</v>
      </c>
      <c r="E18" s="39">
        <v>3148.6935750884545</v>
      </c>
      <c r="F18" s="7">
        <f>E18/E17*F17</f>
        <v>3190.7901420028011</v>
      </c>
      <c r="G18" s="6">
        <v>3159.2844293335638</v>
      </c>
      <c r="H18" s="7">
        <f>F18-G18</f>
        <v>31.505712669237255</v>
      </c>
      <c r="J18" s="16">
        <v>1900.1970948012199</v>
      </c>
      <c r="L18" s="37">
        <v>1841.3301065807598</v>
      </c>
      <c r="M18" s="7">
        <f>L18/L17*M17</f>
        <v>1838.7975486881794</v>
      </c>
      <c r="N18" s="6">
        <v>1873.6533394299017</v>
      </c>
      <c r="O18" s="7">
        <f>M18-N18</f>
        <v>-34.85579074172233</v>
      </c>
    </row>
    <row r="19" spans="1:23" x14ac:dyDescent="0.35">
      <c r="B19" s="1">
        <v>44196</v>
      </c>
      <c r="C19" s="11">
        <v>3478.8436223346598</v>
      </c>
      <c r="E19" s="39">
        <v>3197.7491880141843</v>
      </c>
      <c r="F19" s="7">
        <f t="shared" ref="F19:F23" si="0">E19/E18*F18</f>
        <v>3240.5016056306731</v>
      </c>
      <c r="G19" s="6">
        <v>3198.9312244486227</v>
      </c>
      <c r="H19" s="7">
        <f t="shared" ref="H19:H23" si="1">F19-G19</f>
        <v>41.570381182050369</v>
      </c>
      <c r="J19" s="16">
        <v>1920.3538928837099</v>
      </c>
      <c r="L19" s="37">
        <v>1846.9122859552808</v>
      </c>
      <c r="M19" s="7">
        <f t="shared" ref="M19:M23" si="2">L19/L18*M18</f>
        <v>1844.3720503560351</v>
      </c>
      <c r="N19" s="6">
        <v>1911.5417701524491</v>
      </c>
      <c r="O19" s="7">
        <f t="shared" ref="O19:O23" si="3">M19-N19</f>
        <v>-67.169719796414029</v>
      </c>
    </row>
    <row r="20" spans="1:23" x14ac:dyDescent="0.35">
      <c r="B20" s="1">
        <v>44286</v>
      </c>
      <c r="C20" s="11">
        <v>3518.3627926085101</v>
      </c>
      <c r="E20" s="39">
        <v>3250.8971518355147</v>
      </c>
      <c r="F20" s="7">
        <f t="shared" si="0"/>
        <v>3294.3601329800226</v>
      </c>
      <c r="G20" s="6">
        <v>3238.5780195636817</v>
      </c>
      <c r="H20" s="7">
        <f t="shared" si="1"/>
        <v>55.782113416340962</v>
      </c>
      <c r="J20" s="16">
        <v>1939.63909138496</v>
      </c>
      <c r="L20" s="37">
        <v>1851.7583227938521</v>
      </c>
      <c r="M20" s="7">
        <f t="shared" si="2"/>
        <v>1849.2114219753721</v>
      </c>
      <c r="N20" s="6">
        <v>1943.2445250392295</v>
      </c>
      <c r="O20" s="7">
        <f t="shared" si="3"/>
        <v>-94.033103063857425</v>
      </c>
    </row>
    <row r="21" spans="1:23" x14ac:dyDescent="0.35">
      <c r="B21" s="1">
        <v>44377</v>
      </c>
      <c r="C21" s="11">
        <v>3557.8819628823699</v>
      </c>
      <c r="E21" s="39">
        <v>3303.0751191491909</v>
      </c>
      <c r="F21" s="7">
        <f t="shared" si="0"/>
        <v>3347.2356954200882</v>
      </c>
      <c r="G21" s="6">
        <v>3278.224814678741</v>
      </c>
      <c r="H21" s="7">
        <f t="shared" si="1"/>
        <v>69.010880741347137</v>
      </c>
      <c r="J21" s="16">
        <v>1958.28962999697</v>
      </c>
      <c r="L21" s="37">
        <v>1864.8797418812585</v>
      </c>
      <c r="M21" s="7">
        <f t="shared" si="2"/>
        <v>1862.3147939166677</v>
      </c>
      <c r="N21" s="6">
        <v>1974.1449147346432</v>
      </c>
      <c r="O21" s="7">
        <f t="shared" si="3"/>
        <v>-111.83012081797551</v>
      </c>
    </row>
    <row r="22" spans="1:23" x14ac:dyDescent="0.35">
      <c r="B22" s="1">
        <v>44469</v>
      </c>
      <c r="C22" s="11">
        <v>3597.4011331562201</v>
      </c>
      <c r="E22" s="39">
        <v>3348.7664960566585</v>
      </c>
      <c r="F22" s="7">
        <f t="shared" si="0"/>
        <v>3393.5379447606851</v>
      </c>
      <c r="G22" s="6">
        <v>3317.8716097938</v>
      </c>
      <c r="H22" s="7">
        <f t="shared" si="1"/>
        <v>75.666334966885188</v>
      </c>
      <c r="J22" s="16">
        <v>1976.67784252142</v>
      </c>
      <c r="L22" s="37">
        <v>1876.08695894171</v>
      </c>
      <c r="M22" s="7">
        <f t="shared" si="2"/>
        <v>1873.5065966166421</v>
      </c>
      <c r="N22" s="6">
        <v>2007.1725051699591</v>
      </c>
      <c r="O22" s="7">
        <f t="shared" si="3"/>
        <v>-133.66590855331697</v>
      </c>
    </row>
    <row r="23" spans="1:23" x14ac:dyDescent="0.35">
      <c r="B23" s="1">
        <v>44561</v>
      </c>
      <c r="C23" s="11">
        <v>3636.21038762539</v>
      </c>
      <c r="E23" s="39">
        <v>3405.0862250261239</v>
      </c>
      <c r="F23" s="7">
        <f t="shared" si="0"/>
        <v>3450.6106422812722</v>
      </c>
      <c r="G23" s="6">
        <v>3354.4355926629742</v>
      </c>
      <c r="H23" s="7">
        <f t="shared" si="1"/>
        <v>96.17504961829809</v>
      </c>
      <c r="J23" s="16">
        <v>1995.6499421439801</v>
      </c>
      <c r="L23" s="37">
        <v>1892.015583446143</v>
      </c>
      <c r="M23" s="7">
        <f t="shared" si="2"/>
        <v>1889.4133129561226</v>
      </c>
      <c r="N23" s="6">
        <v>2029.2935268993749</v>
      </c>
      <c r="O23" s="7">
        <f t="shared" si="3"/>
        <v>-139.88021394325233</v>
      </c>
    </row>
    <row r="24" spans="1:23" x14ac:dyDescent="0.35">
      <c r="K24" s="37"/>
      <c r="L24" s="37"/>
      <c r="M24" s="37"/>
      <c r="N24" s="37"/>
      <c r="O24" s="37"/>
      <c r="P24" s="37"/>
      <c r="Q24" s="37"/>
      <c r="R24" s="37"/>
    </row>
    <row r="25" spans="1:23" x14ac:dyDescent="0.35">
      <c r="B25" s="39">
        <v>3325.6678728664706</v>
      </c>
      <c r="C25" s="39">
        <v>3079.0347392838257</v>
      </c>
      <c r="D25" s="39">
        <v>3148.6935750884545</v>
      </c>
      <c r="E25" s="39">
        <v>3197.7491880141843</v>
      </c>
      <c r="F25" s="39">
        <v>3250.8971518355147</v>
      </c>
      <c r="G25" s="39">
        <v>3303.0751191491909</v>
      </c>
      <c r="H25" s="39">
        <v>3348.7664960566585</v>
      </c>
      <c r="I25" s="39">
        <v>3405.0862250261239</v>
      </c>
      <c r="P25" s="16"/>
      <c r="Q25" s="16"/>
      <c r="R25" s="16"/>
      <c r="S25" s="16"/>
      <c r="T25" s="16"/>
      <c r="U25" s="16"/>
      <c r="V25" s="16"/>
      <c r="W25" s="16"/>
    </row>
    <row r="26" spans="1:23" x14ac:dyDescent="0.35">
      <c r="A26" t="s">
        <v>99</v>
      </c>
      <c r="J26" t="s">
        <v>102</v>
      </c>
    </row>
    <row r="28" spans="1:23" ht="58" x14ac:dyDescent="0.35">
      <c r="C28" t="s">
        <v>93</v>
      </c>
      <c r="D28" t="s">
        <v>94</v>
      </c>
      <c r="E28" s="4" t="s">
        <v>95</v>
      </c>
      <c r="F28" t="s">
        <v>96</v>
      </c>
      <c r="G28" t="s">
        <v>97</v>
      </c>
      <c r="H28" t="s">
        <v>98</v>
      </c>
      <c r="J28" t="s">
        <v>101</v>
      </c>
      <c r="K28" t="s">
        <v>94</v>
      </c>
      <c r="L28" s="4" t="s">
        <v>95</v>
      </c>
      <c r="M28" t="s">
        <v>96</v>
      </c>
      <c r="N28" t="s">
        <v>97</v>
      </c>
      <c r="O28" t="s">
        <v>98</v>
      </c>
      <c r="P28" s="13"/>
      <c r="Q28" s="13"/>
    </row>
    <row r="29" spans="1:23" x14ac:dyDescent="0.35">
      <c r="J29" s="7"/>
      <c r="P29" s="19"/>
      <c r="Q29" s="19"/>
      <c r="R29" s="19"/>
      <c r="S29" s="19"/>
      <c r="T29" s="19"/>
      <c r="U29" s="19"/>
      <c r="V29" s="19"/>
      <c r="W29" s="19"/>
    </row>
    <row r="30" spans="1:23" x14ac:dyDescent="0.35">
      <c r="B30" s="1">
        <v>43921</v>
      </c>
      <c r="C30" s="14">
        <v>148.882553191489</v>
      </c>
      <c r="D30">
        <v>180.5</v>
      </c>
      <c r="E30" s="15">
        <v>134</v>
      </c>
      <c r="F30" s="14">
        <f>D30</f>
        <v>180.5</v>
      </c>
      <c r="G30" s="6">
        <v>180.5</v>
      </c>
      <c r="H30" s="14"/>
      <c r="I30" s="14"/>
      <c r="J30" s="16">
        <v>70.183888016456805</v>
      </c>
      <c r="K30">
        <v>62.7</v>
      </c>
      <c r="L30" s="19">
        <v>58.885625915856416</v>
      </c>
      <c r="M30" s="10">
        <f>N30</f>
        <v>62.7</v>
      </c>
      <c r="N30" s="6">
        <v>62.7</v>
      </c>
    </row>
    <row r="31" spans="1:23" x14ac:dyDescent="0.35">
      <c r="B31" s="1">
        <v>44012</v>
      </c>
      <c r="C31" s="14">
        <v>157.065106382979</v>
      </c>
      <c r="E31" s="15">
        <v>114.98071850656632</v>
      </c>
      <c r="F31" s="7">
        <f>E31/E30*F30</f>
        <v>154.88074395847178</v>
      </c>
      <c r="G31" s="6">
        <v>203.93333333333334</v>
      </c>
      <c r="H31" s="7">
        <f>F31-G31</f>
        <v>-49.052589374861554</v>
      </c>
      <c r="J31" s="16">
        <v>70.904475576493894</v>
      </c>
      <c r="K31">
        <v>67.833333333333329</v>
      </c>
      <c r="L31" s="19">
        <v>51.906166397249173</v>
      </c>
      <c r="M31" s="9">
        <f>L31/L30*M30</f>
        <v>55.268439156238358</v>
      </c>
      <c r="N31" s="6">
        <v>67.833333333333329</v>
      </c>
    </row>
    <row r="32" spans="1:23" x14ac:dyDescent="0.35">
      <c r="B32" s="1">
        <v>44104</v>
      </c>
      <c r="C32" s="14">
        <v>165.247659574468</v>
      </c>
      <c r="E32" s="15">
        <v>156.24623296383302</v>
      </c>
      <c r="F32" s="7">
        <f>E32/E31*F31</f>
        <v>210.4660078356109</v>
      </c>
      <c r="G32" s="6">
        <v>214.55756035578145</v>
      </c>
      <c r="H32" s="7">
        <f>F32-G32</f>
        <v>-4.091552520170552</v>
      </c>
      <c r="I32" s="15"/>
      <c r="J32" s="16">
        <v>71.660805300713506</v>
      </c>
      <c r="K32" s="15"/>
      <c r="L32" s="19">
        <v>67.757273586954582</v>
      </c>
      <c r="M32" s="9">
        <f t="shared" ref="M32:M37" si="4">L32/L31*M31</f>
        <v>72.146317336809872</v>
      </c>
      <c r="N32" s="6">
        <v>70.781995725474303</v>
      </c>
      <c r="O32" s="7">
        <f>M32-N32</f>
        <v>1.3643216113355692</v>
      </c>
      <c r="P32" s="15"/>
    </row>
    <row r="33" spans="1:21" x14ac:dyDescent="0.35">
      <c r="B33" s="1">
        <v>44196</v>
      </c>
      <c r="C33" s="14">
        <v>167.317350016451</v>
      </c>
      <c r="E33" s="15">
        <v>155.66063193598734</v>
      </c>
      <c r="F33" s="7">
        <f t="shared" ref="F33:F37" si="5">E33/E32*F32</f>
        <v>209.67719451078889</v>
      </c>
      <c r="G33" s="6">
        <v>220.25836509953407</v>
      </c>
      <c r="H33" s="7">
        <f t="shared" ref="H33:H37" si="6">F33-G33</f>
        <v>-10.581170588745181</v>
      </c>
      <c r="J33" s="16">
        <v>72.420964542524203</v>
      </c>
      <c r="L33" s="19">
        <v>67.375517870649134</v>
      </c>
      <c r="M33" s="9">
        <f t="shared" si="4"/>
        <v>71.739833020135464</v>
      </c>
      <c r="N33" s="6">
        <v>72.213327063567121</v>
      </c>
      <c r="O33" s="7">
        <f t="shared" ref="O33:O37" si="7">M33-N33</f>
        <v>-0.47349404343165702</v>
      </c>
    </row>
    <row r="34" spans="1:21" x14ac:dyDescent="0.35">
      <c r="B34" s="1">
        <v>44286</v>
      </c>
      <c r="C34" s="14">
        <v>169.387040458434</v>
      </c>
      <c r="E34" s="15">
        <v>163.68032081538635</v>
      </c>
      <c r="F34" s="7">
        <f t="shared" si="5"/>
        <v>220.47983512818831</v>
      </c>
      <c r="G34" s="6">
        <v>225.95916984328673</v>
      </c>
      <c r="H34" s="7">
        <f t="shared" si="6"/>
        <v>-5.4793347150984175</v>
      </c>
      <c r="J34" s="16">
        <v>73.148253758345504</v>
      </c>
      <c r="L34" s="19">
        <v>70.683858752401591</v>
      </c>
      <c r="M34" s="9">
        <f t="shared" si="4"/>
        <v>75.262474922291474</v>
      </c>
      <c r="N34" s="6">
        <v>73.410978845600951</v>
      </c>
      <c r="O34" s="7">
        <f t="shared" si="7"/>
        <v>1.8514960766905233</v>
      </c>
    </row>
    <row r="35" spans="1:21" x14ac:dyDescent="0.35">
      <c r="B35" s="1">
        <v>44377</v>
      </c>
      <c r="C35" s="14">
        <v>171.456730900417</v>
      </c>
      <c r="E35" s="15">
        <v>167.45057208985199</v>
      </c>
      <c r="F35" s="7">
        <f t="shared" si="5"/>
        <v>225.55841986730061</v>
      </c>
      <c r="G35" s="6">
        <v>231.65997458703936</v>
      </c>
      <c r="H35" s="7">
        <f t="shared" si="6"/>
        <v>-6.1015547197387434</v>
      </c>
      <c r="J35" s="16">
        <v>73.851608489223096</v>
      </c>
      <c r="L35" s="19">
        <v>72.126034518054027</v>
      </c>
      <c r="M35" s="9">
        <f t="shared" si="4"/>
        <v>76.79806903545618</v>
      </c>
      <c r="N35" s="6">
        <v>74.578319252339043</v>
      </c>
      <c r="O35" s="7">
        <f t="shared" si="7"/>
        <v>2.2197497831171376</v>
      </c>
    </row>
    <row r="36" spans="1:21" x14ac:dyDescent="0.35">
      <c r="B36" s="1">
        <v>44469</v>
      </c>
      <c r="C36" s="14">
        <v>173.5264213424</v>
      </c>
      <c r="E36" s="15">
        <v>171.63598531632948</v>
      </c>
      <c r="F36" s="7">
        <f t="shared" si="5"/>
        <v>231.19623395221993</v>
      </c>
      <c r="G36" s="6">
        <v>237.36077933079198</v>
      </c>
      <c r="H36" s="7">
        <f t="shared" si="6"/>
        <v>-6.1645453785720576</v>
      </c>
      <c r="J36" s="16">
        <v>74.545070299657397</v>
      </c>
      <c r="L36" s="19">
        <v>73.732959467368829</v>
      </c>
      <c r="M36" s="9">
        <f t="shared" si="4"/>
        <v>78.509084121990355</v>
      </c>
      <c r="N36" s="6">
        <v>75.826020049396064</v>
      </c>
      <c r="O36" s="7">
        <f t="shared" si="7"/>
        <v>2.6830640725942914</v>
      </c>
    </row>
    <row r="37" spans="1:21" x14ac:dyDescent="0.35">
      <c r="B37" s="1">
        <v>44561</v>
      </c>
      <c r="C37" s="14">
        <v>179.12250596424701</v>
      </c>
      <c r="E37" s="15">
        <v>178.09241912386454</v>
      </c>
      <c r="F37" s="7">
        <f t="shared" si="5"/>
        <v>239.89314665565337</v>
      </c>
      <c r="G37" s="6">
        <v>245.65285895806858</v>
      </c>
      <c r="H37" s="7">
        <f t="shared" si="6"/>
        <v>-5.7597123024152097</v>
      </c>
      <c r="J37" s="16">
        <v>75.260551836239898</v>
      </c>
      <c r="L37" s="19">
        <v>74.827748020610457</v>
      </c>
      <c r="M37" s="9">
        <f t="shared" si="4"/>
        <v>79.674788675871412</v>
      </c>
      <c r="N37" s="6">
        <v>76.661697617142437</v>
      </c>
      <c r="O37" s="7">
        <f t="shared" si="7"/>
        <v>3.0130910587289748</v>
      </c>
    </row>
    <row r="39" spans="1:21" x14ac:dyDescent="0.35">
      <c r="A39" t="s">
        <v>103</v>
      </c>
      <c r="C39" s="11" t="s">
        <v>106</v>
      </c>
      <c r="D39" s="11"/>
      <c r="E39" s="11"/>
      <c r="F39" s="11"/>
      <c r="G39" s="11"/>
      <c r="H39" s="11"/>
      <c r="J39" s="11"/>
      <c r="K39" t="s">
        <v>104</v>
      </c>
      <c r="N39" s="26"/>
    </row>
    <row r="40" spans="1:21" x14ac:dyDescent="0.35">
      <c r="D40" t="s">
        <v>105</v>
      </c>
      <c r="J40" t="s">
        <v>107</v>
      </c>
      <c r="K40" t="s">
        <v>105</v>
      </c>
      <c r="Q40" t="s">
        <v>108</v>
      </c>
      <c r="S40">
        <v>2422</v>
      </c>
      <c r="T40" s="12">
        <f>S40-S41-S42</f>
        <v>1555</v>
      </c>
      <c r="U40" t="s">
        <v>114</v>
      </c>
    </row>
    <row r="41" spans="1:21" x14ac:dyDescent="0.35">
      <c r="B41" s="1">
        <v>43921</v>
      </c>
      <c r="C41" s="10">
        <f>G41</f>
        <v>1249.5219999999999</v>
      </c>
      <c r="F41" s="6">
        <v>1249.5219999999999</v>
      </c>
      <c r="G41" s="6">
        <v>1249.5219999999999</v>
      </c>
      <c r="J41" s="10">
        <f>M41</f>
        <v>1574.779</v>
      </c>
      <c r="M41" s="6">
        <v>1574.779</v>
      </c>
      <c r="N41" s="46">
        <v>1574.78</v>
      </c>
      <c r="Q41" t="s">
        <v>109</v>
      </c>
      <c r="S41">
        <v>824</v>
      </c>
    </row>
    <row r="42" spans="1:21" ht="15.5" x14ac:dyDescent="0.35">
      <c r="B42" s="1">
        <v>44012</v>
      </c>
      <c r="C42">
        <f>G43/G42*C41</f>
        <v>1267.7737005189999</v>
      </c>
      <c r="D42" s="23">
        <v>153.80000000000001</v>
      </c>
      <c r="E42" s="9"/>
      <c r="F42" s="6">
        <v>1419</v>
      </c>
      <c r="G42" s="6">
        <v>1419</v>
      </c>
      <c r="H42" s="7">
        <f>F42-G42</f>
        <v>0</v>
      </c>
      <c r="J42" s="10">
        <f>M42-K42</f>
        <v>1790.6497385128907</v>
      </c>
      <c r="K42" s="24">
        <v>1879.9622614871093</v>
      </c>
      <c r="M42" s="6">
        <f>R49</f>
        <v>3670.6120000000001</v>
      </c>
      <c r="N42" s="46">
        <v>3687.16</v>
      </c>
      <c r="Q42" t="s">
        <v>110</v>
      </c>
      <c r="S42">
        <v>43</v>
      </c>
    </row>
    <row r="43" spans="1:21" ht="15.5" x14ac:dyDescent="0.35">
      <c r="B43" s="1">
        <v>44104</v>
      </c>
      <c r="C43">
        <f>G43/G42*C42</f>
        <v>1286.2920026439222</v>
      </c>
      <c r="D43" s="23">
        <v>154.98375423728814</v>
      </c>
      <c r="F43" s="9">
        <f>C43+D43</f>
        <v>1441.2757568812103</v>
      </c>
      <c r="G43" s="6">
        <v>1439.7272565320666</v>
      </c>
      <c r="H43" s="7">
        <f>F43-G43</f>
        <v>1.548500349143751</v>
      </c>
      <c r="J43">
        <f>N43/N42*J42</f>
        <v>1809.7112932695682</v>
      </c>
      <c r="K43" s="24">
        <v>460.45534268494248</v>
      </c>
      <c r="M43" s="9">
        <f>K43+J43</f>
        <v>2270.1666359545106</v>
      </c>
      <c r="N43" s="46">
        <v>3726.41</v>
      </c>
      <c r="O43" s="7"/>
      <c r="Q43" t="s">
        <v>111</v>
      </c>
      <c r="S43">
        <v>445</v>
      </c>
    </row>
    <row r="44" spans="1:21" ht="15.5" x14ac:dyDescent="0.35">
      <c r="B44" s="1">
        <v>44196</v>
      </c>
      <c r="C44">
        <f t="shared" ref="C44:C48" si="8">G44/G43*C43</f>
        <v>1305.9816312670787</v>
      </c>
      <c r="D44" s="23">
        <v>104.19042372881356</v>
      </c>
      <c r="F44" s="9">
        <f t="shared" ref="F44:F48" si="9">C44+D44</f>
        <v>1410.1720549958923</v>
      </c>
      <c r="G44" s="6">
        <v>1461.7655611638957</v>
      </c>
      <c r="H44" s="7">
        <f t="shared" ref="H44:H48" si="10">F44-G44</f>
        <v>-51.593506168003387</v>
      </c>
      <c r="J44">
        <f>N44/N43*J43</f>
        <v>1833.6438644392258</v>
      </c>
      <c r="K44" s="24">
        <v>440.46519381089263</v>
      </c>
      <c r="M44" s="9">
        <f>K44+J44</f>
        <v>2274.1090582501183</v>
      </c>
      <c r="N44" s="46">
        <v>3775.69</v>
      </c>
      <c r="O44" s="7"/>
      <c r="Q44" t="s">
        <v>112</v>
      </c>
      <c r="T44">
        <f>S43+S41</f>
        <v>1269</v>
      </c>
    </row>
    <row r="45" spans="1:21" ht="15.5" x14ac:dyDescent="0.35">
      <c r="B45" s="1">
        <v>44286</v>
      </c>
      <c r="C45">
        <f t="shared" si="8"/>
        <v>1325.6712598902348</v>
      </c>
      <c r="D45" s="23">
        <v>99.775762711864417</v>
      </c>
      <c r="F45" s="9">
        <f t="shared" si="9"/>
        <v>1425.4470226020992</v>
      </c>
      <c r="G45" s="6">
        <v>1483.8038657957245</v>
      </c>
      <c r="H45" s="7">
        <f t="shared" si="10"/>
        <v>-58.356843193625309</v>
      </c>
      <c r="J45">
        <f>N45/N44*J44</f>
        <v>1863.6567073427332</v>
      </c>
      <c r="K45" s="24">
        <v>150.50523344668068</v>
      </c>
      <c r="M45" s="9">
        <f>K45+J45</f>
        <v>2014.1619407894138</v>
      </c>
      <c r="N45" s="46">
        <v>3837.49</v>
      </c>
      <c r="O45" s="7"/>
      <c r="T45" t="s">
        <v>113</v>
      </c>
    </row>
    <row r="46" spans="1:21" ht="15.5" x14ac:dyDescent="0.35">
      <c r="B46" s="1">
        <v>44377</v>
      </c>
      <c r="C46">
        <f t="shared" si="8"/>
        <v>1345.360888513391</v>
      </c>
      <c r="D46" s="23">
        <v>41.720661016949151</v>
      </c>
      <c r="F46" s="9">
        <f t="shared" si="9"/>
        <v>1387.0815495303402</v>
      </c>
      <c r="G46" s="6">
        <v>1505.8421704275534</v>
      </c>
      <c r="H46" s="7">
        <f t="shared" si="10"/>
        <v>-118.76062089721313</v>
      </c>
      <c r="J46">
        <f>N46/N45*J45</f>
        <v>1883.6701257254767</v>
      </c>
      <c r="K46" s="24">
        <v>74.433344887570485</v>
      </c>
      <c r="M46" s="9">
        <f>K46+J46</f>
        <v>1958.1034706130472</v>
      </c>
      <c r="N46" s="46">
        <v>3878.7</v>
      </c>
      <c r="O46" s="7"/>
      <c r="Q46" t="s">
        <v>116</v>
      </c>
      <c r="R46" s="33">
        <v>4790.67</v>
      </c>
    </row>
    <row r="47" spans="1:21" ht="15.5" x14ac:dyDescent="0.35">
      <c r="B47" s="1">
        <v>44469</v>
      </c>
      <c r="C47">
        <f t="shared" si="8"/>
        <v>1365.0505171365471</v>
      </c>
      <c r="D47" s="23">
        <v>39.50551694915255</v>
      </c>
      <c r="F47" s="9">
        <f t="shared" si="9"/>
        <v>1404.5560340856996</v>
      </c>
      <c r="G47" s="6">
        <v>1527.8804750593822</v>
      </c>
      <c r="H47" s="7">
        <f t="shared" si="10"/>
        <v>-123.32444097368261</v>
      </c>
      <c r="J47">
        <f>N47/N46*J46</f>
        <v>1903.3873008368428</v>
      </c>
      <c r="K47" s="24">
        <v>27.27644261264458</v>
      </c>
      <c r="M47" s="9">
        <f>K47+J47</f>
        <v>1930.6637434494874</v>
      </c>
      <c r="N47" s="46">
        <v>3919.3</v>
      </c>
      <c r="O47" s="7"/>
      <c r="Q47" t="s">
        <v>115</v>
      </c>
      <c r="R47" s="33">
        <v>824.05799999999999</v>
      </c>
    </row>
    <row r="48" spans="1:21" ht="15.5" x14ac:dyDescent="0.35">
      <c r="B48" s="1">
        <v>44561</v>
      </c>
      <c r="C48">
        <f t="shared" si="8"/>
        <v>1387.4827879702616</v>
      </c>
      <c r="D48" s="23">
        <v>15.088110169491525</v>
      </c>
      <c r="F48" s="9">
        <f t="shared" si="9"/>
        <v>1402.5708981397531</v>
      </c>
      <c r="G48" s="6">
        <v>1552.9885777909737</v>
      </c>
      <c r="H48" s="7">
        <f t="shared" si="10"/>
        <v>-150.41767965122062</v>
      </c>
      <c r="J48">
        <f>N48/N47*J47</f>
        <v>1927.5626943600887</v>
      </c>
      <c r="K48" s="24">
        <v>24.834393114274178</v>
      </c>
      <c r="M48" s="9">
        <f>K48+J48</f>
        <v>1952.3970874743629</v>
      </c>
      <c r="N48" s="46">
        <v>3969.08</v>
      </c>
      <c r="O48" s="7"/>
      <c r="Q48" t="s">
        <v>117</v>
      </c>
      <c r="R48">
        <v>296</v>
      </c>
    </row>
    <row r="49" spans="1:19" x14ac:dyDescent="0.35">
      <c r="M49" s="9" t="s">
        <v>91</v>
      </c>
      <c r="R49" s="12">
        <f>R46-R47-R48</f>
        <v>3670.6120000000001</v>
      </c>
      <c r="S49" s="10">
        <f>R49-M42</f>
        <v>0</v>
      </c>
    </row>
    <row r="50" spans="1:19" ht="15.5" x14ac:dyDescent="0.35">
      <c r="A50" t="s">
        <v>119</v>
      </c>
      <c r="C50" s="24"/>
      <c r="D50" s="24"/>
      <c r="E50" s="24"/>
      <c r="F50" s="24"/>
      <c r="G50" s="24"/>
      <c r="H50" s="24"/>
      <c r="I50" s="24"/>
      <c r="J50" t="s">
        <v>124</v>
      </c>
      <c r="Q50" t="s">
        <v>112</v>
      </c>
      <c r="R50" s="12">
        <f>R47+595</f>
        <v>1419.058</v>
      </c>
    </row>
    <row r="51" spans="1:19" x14ac:dyDescent="0.35">
      <c r="B51" s="30"/>
      <c r="C51" s="31" t="s">
        <v>106</v>
      </c>
      <c r="D51" s="31"/>
      <c r="E51" s="29" t="s">
        <v>123</v>
      </c>
      <c r="F51" s="31"/>
      <c r="G51" s="31"/>
      <c r="H51" s="31"/>
      <c r="J51" s="29" t="s">
        <v>125</v>
      </c>
      <c r="K51" s="30" t="s">
        <v>126</v>
      </c>
      <c r="L51" s="30"/>
      <c r="M51" s="30"/>
      <c r="N51" s="27"/>
      <c r="O51" s="30"/>
    </row>
    <row r="52" spans="1:19" x14ac:dyDescent="0.35">
      <c r="B52" s="30"/>
      <c r="C52" s="30"/>
      <c r="D52" s="30" t="s">
        <v>105</v>
      </c>
      <c r="E52" s="30"/>
      <c r="F52" s="30"/>
      <c r="G52" s="30"/>
      <c r="H52" s="30"/>
      <c r="J52" s="30" t="s">
        <v>107</v>
      </c>
      <c r="K52" s="30" t="s">
        <v>105</v>
      </c>
      <c r="L52" s="30"/>
      <c r="M52" s="30"/>
      <c r="N52" s="30"/>
      <c r="O52" s="30"/>
    </row>
    <row r="53" spans="1:19" x14ac:dyDescent="0.35">
      <c r="B53" s="22">
        <v>43921</v>
      </c>
      <c r="C53" s="25">
        <f>G53</f>
        <v>179.27800000000002</v>
      </c>
      <c r="D53" s="30"/>
      <c r="E53" s="30"/>
      <c r="F53" s="28">
        <f>G53</f>
        <v>179.27800000000002</v>
      </c>
      <c r="G53" s="6">
        <v>179.27800000000002</v>
      </c>
      <c r="H53" s="30"/>
      <c r="J53" s="21">
        <f>M53-K53</f>
        <v>170.02099999999996</v>
      </c>
      <c r="K53" s="30">
        <v>16</v>
      </c>
      <c r="L53" s="30"/>
      <c r="M53">
        <v>186.02099999999996</v>
      </c>
      <c r="N53" s="6">
        <v>186.02099999999996</v>
      </c>
      <c r="O53" s="30"/>
      <c r="Q53" t="s">
        <v>120</v>
      </c>
    </row>
    <row r="54" spans="1:19" ht="15.5" x14ac:dyDescent="0.35">
      <c r="B54" s="22">
        <v>44012</v>
      </c>
      <c r="C54" s="21">
        <f>F54-D54</f>
        <v>177.59999999999997</v>
      </c>
      <c r="D54" s="35">
        <v>-97.7</v>
      </c>
      <c r="E54" s="32"/>
      <c r="F54" s="28">
        <f>G54</f>
        <v>79.899999999999977</v>
      </c>
      <c r="G54" s="6">
        <v>79.899999999999977</v>
      </c>
      <c r="H54" s="20">
        <f>F54-G54</f>
        <v>0</v>
      </c>
      <c r="J54" s="21">
        <f>M54-K54</f>
        <v>162.3420000000001</v>
      </c>
      <c r="K54" s="36">
        <v>260.5</v>
      </c>
      <c r="L54" s="30"/>
      <c r="M54">
        <v>422.8420000000001</v>
      </c>
      <c r="N54" s="6">
        <f>1191.642-768.8</f>
        <v>422.8420000000001</v>
      </c>
      <c r="O54" s="30"/>
      <c r="Q54" t="s">
        <v>121</v>
      </c>
    </row>
    <row r="55" spans="1:19" ht="15.5" x14ac:dyDescent="0.35">
      <c r="B55" s="22">
        <v>44104</v>
      </c>
      <c r="C55" s="21">
        <f>G55/G54*C54</f>
        <v>179.28741092636574</v>
      </c>
      <c r="D55" s="35">
        <v>-97.404061440677964</v>
      </c>
      <c r="E55" s="30"/>
      <c r="F55" s="9">
        <f>C55+D55</f>
        <v>81.883349485687773</v>
      </c>
      <c r="G55" s="6">
        <v>80.659144893111602</v>
      </c>
      <c r="H55" s="20">
        <f>F55-G55</f>
        <v>1.2242045925761715</v>
      </c>
      <c r="J55" s="30">
        <f>N56/N55*J54</f>
        <v>167.26626761549642</v>
      </c>
      <c r="K55" s="36">
        <v>285.08174706649288</v>
      </c>
      <c r="L55" s="30"/>
      <c r="M55" s="32">
        <f>K55+J55</f>
        <v>452.3480146819893</v>
      </c>
      <c r="N55" s="6">
        <v>1119.6291926611975</v>
      </c>
      <c r="O55" s="20">
        <f>M55-N55</f>
        <v>-667.28117797920822</v>
      </c>
      <c r="Q55" t="s">
        <v>122</v>
      </c>
      <c r="R55">
        <f>637-445</f>
        <v>192</v>
      </c>
    </row>
    <row r="56" spans="1:19" ht="15.5" x14ac:dyDescent="0.35">
      <c r="B56" s="22">
        <v>44196</v>
      </c>
      <c r="C56" s="21">
        <f t="shared" ref="C56:C60" si="11">G56/G55*C55</f>
        <v>181.29121140142522</v>
      </c>
      <c r="D56" s="35">
        <v>-64.35239406779661</v>
      </c>
      <c r="E56" s="30"/>
      <c r="F56" s="9">
        <f t="shared" ref="F56:F60" si="12">C56+D56</f>
        <v>116.93881733362861</v>
      </c>
      <c r="G56" s="6">
        <v>81.560629453681713</v>
      </c>
      <c r="H56" s="20">
        <f t="shared" ref="H56:H60" si="13">F56-G56</f>
        <v>35.378187879946893</v>
      </c>
      <c r="J56" s="30">
        <f>N56/N55*J55</f>
        <v>172.33990145506922</v>
      </c>
      <c r="K56" s="36">
        <v>166.02043676662322</v>
      </c>
      <c r="L56" s="30"/>
      <c r="M56" s="32">
        <f>K56+J56</f>
        <v>338.36033822169247</v>
      </c>
      <c r="N56" s="6">
        <v>1153.590544466558</v>
      </c>
      <c r="O56" s="20">
        <f t="shared" ref="O56:O60" si="14">M56-N56</f>
        <v>-815.23020624486549</v>
      </c>
    </row>
    <row r="57" spans="1:19" ht="15.5" x14ac:dyDescent="0.35">
      <c r="B57" s="22">
        <v>44286</v>
      </c>
      <c r="C57" s="21">
        <f t="shared" si="11"/>
        <v>183.29501187648469</v>
      </c>
      <c r="D57" s="35">
        <v>-65.456059322033894</v>
      </c>
      <c r="E57" s="30"/>
      <c r="F57" s="9">
        <f t="shared" si="12"/>
        <v>117.8389525544508</v>
      </c>
      <c r="G57" s="6">
        <v>82.462114014251824</v>
      </c>
      <c r="H57" s="20">
        <f t="shared" si="13"/>
        <v>35.376838540198975</v>
      </c>
      <c r="J57" s="30">
        <f>N57/N56*J56</f>
        <v>175.56369489569209</v>
      </c>
      <c r="K57" s="36">
        <v>70.006812255541064</v>
      </c>
      <c r="L57" s="30"/>
      <c r="M57" s="32">
        <f>K57+J57</f>
        <v>245.57050715123316</v>
      </c>
      <c r="N57" s="6">
        <v>1175.1696309057215</v>
      </c>
      <c r="O57" s="20">
        <f t="shared" si="14"/>
        <v>-929.59912375448835</v>
      </c>
      <c r="R57">
        <f>637-179</f>
        <v>458</v>
      </c>
    </row>
    <row r="58" spans="1:19" ht="15.5" x14ac:dyDescent="0.35">
      <c r="B58" s="22">
        <v>44377</v>
      </c>
      <c r="C58" s="21">
        <f t="shared" si="11"/>
        <v>185.29881235154392</v>
      </c>
      <c r="D58" s="35">
        <v>-21.219834745762711</v>
      </c>
      <c r="E58" s="30"/>
      <c r="F58" s="9">
        <f t="shared" si="12"/>
        <v>164.0789776057812</v>
      </c>
      <c r="G58" s="6">
        <v>83.363598574821822</v>
      </c>
      <c r="H58" s="20">
        <f t="shared" si="13"/>
        <v>80.715379030959383</v>
      </c>
      <c r="J58" s="30">
        <f>N58/N57*J57</f>
        <v>179.11825450036559</v>
      </c>
      <c r="K58" s="36">
        <v>6.66893741851369</v>
      </c>
      <c r="L58" s="30"/>
      <c r="M58" s="32">
        <f>K58+J58</f>
        <v>185.78719191887927</v>
      </c>
      <c r="N58" s="6">
        <v>1198.9627647944699</v>
      </c>
      <c r="O58" s="20">
        <f t="shared" si="14"/>
        <v>-1013.1755728755907</v>
      </c>
    </row>
    <row r="59" spans="1:19" ht="15.5" x14ac:dyDescent="0.35">
      <c r="B59" s="22">
        <v>44469</v>
      </c>
      <c r="C59" s="21">
        <f t="shared" si="11"/>
        <v>187.30261282660339</v>
      </c>
      <c r="D59" s="35">
        <v>-21.773620762711865</v>
      </c>
      <c r="E59" s="30"/>
      <c r="F59" s="9">
        <f t="shared" si="12"/>
        <v>165.52899206389154</v>
      </c>
      <c r="G59" s="6">
        <v>84.265083135391933</v>
      </c>
      <c r="H59" s="20">
        <f t="shared" si="13"/>
        <v>81.263908928499603</v>
      </c>
      <c r="J59" s="30">
        <f>N59/N58*J58</f>
        <v>181.607012020876</v>
      </c>
      <c r="K59" s="36">
        <v>2.2229791395045635</v>
      </c>
      <c r="L59" s="30"/>
      <c r="M59" s="32">
        <f>K59+J59</f>
        <v>183.82999116038056</v>
      </c>
      <c r="N59" s="6">
        <v>1215.6217457901121</v>
      </c>
      <c r="O59" s="20">
        <f t="shared" si="14"/>
        <v>-1031.7917546297315</v>
      </c>
    </row>
    <row r="60" spans="1:19" ht="15.5" x14ac:dyDescent="0.35">
      <c r="B60" s="22">
        <v>44561</v>
      </c>
      <c r="C60" s="21">
        <f t="shared" si="11"/>
        <v>189.62280285035658</v>
      </c>
      <c r="D60" s="35">
        <v>0.62202754237288138</v>
      </c>
      <c r="E60" s="30"/>
      <c r="F60" s="9">
        <f t="shared" si="12"/>
        <v>190.24483039272945</v>
      </c>
      <c r="G60" s="6">
        <v>85.308907363420531</v>
      </c>
      <c r="H60" s="20">
        <f t="shared" si="13"/>
        <v>104.93592302930892</v>
      </c>
      <c r="J60" s="30">
        <f>N60/N59*J59</f>
        <v>183.29139642738892</v>
      </c>
      <c r="K60" s="36">
        <v>0.7409930465015212</v>
      </c>
      <c r="L60" s="30"/>
      <c r="M60" s="32">
        <f>K60+J60</f>
        <v>184.03238947389045</v>
      </c>
      <c r="N60" s="6">
        <v>1226.8964993915397</v>
      </c>
      <c r="O60" s="20">
        <f t="shared" si="14"/>
        <v>-1042.8641099176493</v>
      </c>
    </row>
    <row r="62" spans="1:19" ht="15.5" x14ac:dyDescent="0.35">
      <c r="D62" s="36"/>
      <c r="E62" s="36"/>
      <c r="F62" s="36"/>
      <c r="G62" s="36"/>
      <c r="H62" s="36"/>
      <c r="I62" s="36"/>
      <c r="J62" s="36"/>
    </row>
    <row r="63" spans="1:19" x14ac:dyDescent="0.35">
      <c r="D63" t="s">
        <v>127</v>
      </c>
    </row>
    <row r="64" spans="1:19" x14ac:dyDescent="0.35">
      <c r="A64" t="s">
        <v>127</v>
      </c>
      <c r="D64" t="s">
        <v>128</v>
      </c>
    </row>
    <row r="65" spans="1:17" ht="15.5" x14ac:dyDescent="0.35">
      <c r="B65" s="22">
        <v>43921</v>
      </c>
      <c r="C65" s="25">
        <v>75.099999999999994</v>
      </c>
      <c r="E65" s="42"/>
      <c r="F65" s="42"/>
      <c r="G65" s="6">
        <v>74.5</v>
      </c>
      <c r="H65" s="42"/>
      <c r="I65" s="42"/>
      <c r="J65" s="42"/>
      <c r="K65" s="42"/>
    </row>
    <row r="66" spans="1:17" ht="15.5" x14ac:dyDescent="0.35">
      <c r="B66" s="22">
        <v>44012</v>
      </c>
      <c r="C66" s="21">
        <v>1087.7</v>
      </c>
      <c r="D66" s="42">
        <v>1011.9974785373608</v>
      </c>
      <c r="E66" s="34">
        <f>D66+75</f>
        <v>1086.9974785373608</v>
      </c>
      <c r="G66" s="6">
        <v>1087.0999999999999</v>
      </c>
      <c r="H66" s="43">
        <v>0</v>
      </c>
    </row>
    <row r="67" spans="1:17" ht="15.5" x14ac:dyDescent="0.35">
      <c r="B67" s="22">
        <v>44104</v>
      </c>
      <c r="C67" s="21">
        <v>1091.3192852456284</v>
      </c>
      <c r="D67" s="42">
        <v>1254.2259395866454</v>
      </c>
      <c r="E67" s="34">
        <f t="shared" ref="E67:E72" si="15">D67+75</f>
        <v>1329.2259395866454</v>
      </c>
      <c r="G67" s="6">
        <v>1090.717288765765</v>
      </c>
      <c r="H67" s="43">
        <f>E67-G67</f>
        <v>238.50865082088035</v>
      </c>
      <c r="J67" s="47" t="s">
        <v>127</v>
      </c>
      <c r="K67" s="48">
        <v>1011.9974785373608</v>
      </c>
      <c r="L67" s="48">
        <v>1254.2259395866454</v>
      </c>
      <c r="M67" s="48">
        <v>520.28601907790141</v>
      </c>
      <c r="N67" s="48">
        <v>106.45755802861686</v>
      </c>
      <c r="O67" s="48">
        <v>22.7</v>
      </c>
      <c r="P67" s="48">
        <v>22.7</v>
      </c>
      <c r="Q67" s="48">
        <v>22.7</v>
      </c>
    </row>
    <row r="68" spans="1:17" ht="15.5" x14ac:dyDescent="0.35">
      <c r="B68" s="22">
        <v>44196</v>
      </c>
      <c r="C68" s="21">
        <v>1094.8932586258968</v>
      </c>
      <c r="D68" s="42">
        <v>520.28601907790141</v>
      </c>
      <c r="E68" s="34">
        <f t="shared" si="15"/>
        <v>595.28601907790141</v>
      </c>
      <c r="G68" s="6">
        <v>1094.289290661223</v>
      </c>
      <c r="H68" s="43">
        <f t="shared" ref="H68:H72" si="16">E68-G68</f>
        <v>-499.00327158332163</v>
      </c>
      <c r="J68" s="47" t="s">
        <v>129</v>
      </c>
      <c r="K68" s="48">
        <v>167</v>
      </c>
      <c r="L68" s="48">
        <v>314.98375423728817</v>
      </c>
      <c r="M68" s="48">
        <v>266.19042372881353</v>
      </c>
      <c r="N68" s="48">
        <v>261.77576271186439</v>
      </c>
      <c r="O68" s="48">
        <v>41.720661016949151</v>
      </c>
      <c r="P68" s="48">
        <v>39.50551694915255</v>
      </c>
      <c r="Q68" s="48">
        <v>15.088110169491525</v>
      </c>
    </row>
    <row r="69" spans="1:17" ht="15.5" x14ac:dyDescent="0.35">
      <c r="B69" s="22">
        <v>44286</v>
      </c>
      <c r="C69" s="21">
        <v>1098.6031676022451</v>
      </c>
      <c r="D69" s="42">
        <v>106.45755802861686</v>
      </c>
      <c r="E69" s="34">
        <f t="shared" si="15"/>
        <v>181.45755802861686</v>
      </c>
      <c r="G69" s="6">
        <v>1097.9971531676019</v>
      </c>
      <c r="H69" s="43">
        <f t="shared" si="16"/>
        <v>-916.53959513898508</v>
      </c>
      <c r="J69" s="49" t="s">
        <v>130</v>
      </c>
      <c r="K69" s="50">
        <v>143.80000000000001</v>
      </c>
      <c r="L69" s="50">
        <v>144.98375423728814</v>
      </c>
      <c r="M69" s="50">
        <v>94.190423728813556</v>
      </c>
      <c r="N69" s="50">
        <v>89.775762711864417</v>
      </c>
      <c r="O69" s="50">
        <v>41.720661016949151</v>
      </c>
      <c r="P69" s="50">
        <v>39.50551694915255</v>
      </c>
      <c r="Q69" s="50">
        <v>15.088110169491525</v>
      </c>
    </row>
    <row r="70" spans="1:17" ht="15.5" x14ac:dyDescent="0.35">
      <c r="B70" s="22">
        <v>44377</v>
      </c>
      <c r="C70" s="21">
        <v>1102.5736198044133</v>
      </c>
      <c r="D70" s="42">
        <v>22.7</v>
      </c>
      <c r="E70" s="34">
        <f t="shared" si="15"/>
        <v>97.7</v>
      </c>
      <c r="G70" s="6">
        <v>1101.9654151782456</v>
      </c>
      <c r="H70" s="43">
        <f t="shared" si="16"/>
        <v>-1004.2654151782456</v>
      </c>
    </row>
    <row r="71" spans="1:17" ht="15.5" x14ac:dyDescent="0.35">
      <c r="B71" s="22">
        <v>44469</v>
      </c>
      <c r="C71" s="21">
        <v>1106.8612550641014</v>
      </c>
      <c r="D71" s="42">
        <v>22.7</v>
      </c>
      <c r="E71" s="34">
        <f t="shared" si="15"/>
        <v>97.7</v>
      </c>
      <c r="G71" s="6">
        <v>1106.2506852810377</v>
      </c>
      <c r="H71" s="43">
        <f t="shared" si="16"/>
        <v>-1008.5506852810377</v>
      </c>
    </row>
    <row r="72" spans="1:17" ht="15.5" x14ac:dyDescent="0.35">
      <c r="B72" s="22">
        <v>44561</v>
      </c>
      <c r="C72" s="21">
        <v>1111.4830653308197</v>
      </c>
      <c r="D72" s="42">
        <v>22.7</v>
      </c>
      <c r="E72" s="34">
        <f t="shared" si="15"/>
        <v>97.7</v>
      </c>
      <c r="G72" s="6">
        <v>1110.8699460523435</v>
      </c>
      <c r="H72" s="43">
        <f t="shared" si="16"/>
        <v>-1013.1699460523434</v>
      </c>
    </row>
    <row r="75" spans="1:17" x14ac:dyDescent="0.35">
      <c r="A75" t="s">
        <v>129</v>
      </c>
      <c r="C75" t="s">
        <v>90</v>
      </c>
      <c r="G75" t="s">
        <v>131</v>
      </c>
      <c r="N75" s="6"/>
    </row>
    <row r="76" spans="1:17" x14ac:dyDescent="0.35">
      <c r="B76" s="22">
        <v>43921</v>
      </c>
      <c r="G76" s="6">
        <v>182.97799999999995</v>
      </c>
      <c r="J76" s="22"/>
      <c r="N76" s="6"/>
    </row>
    <row r="77" spans="1:17" ht="15.5" x14ac:dyDescent="0.35">
      <c r="B77" s="22">
        <v>44012</v>
      </c>
      <c r="C77" s="55">
        <v>317</v>
      </c>
      <c r="G77" s="6">
        <v>799.1</v>
      </c>
      <c r="J77" s="50"/>
      <c r="K77" s="51"/>
      <c r="N77" s="6"/>
    </row>
    <row r="78" spans="1:17" ht="15.5" x14ac:dyDescent="0.35">
      <c r="B78" s="22">
        <v>44104</v>
      </c>
      <c r="C78" s="55">
        <v>200</v>
      </c>
      <c r="G78" s="6">
        <v>805.75514765494438</v>
      </c>
      <c r="J78" s="50"/>
      <c r="K78" s="51"/>
      <c r="N78" s="6"/>
    </row>
    <row r="79" spans="1:17" ht="15.5" x14ac:dyDescent="0.35">
      <c r="B79" s="22">
        <v>44196</v>
      </c>
      <c r="C79" s="55">
        <v>135</v>
      </c>
      <c r="G79" s="6">
        <v>809.76545273149611</v>
      </c>
      <c r="J79" s="50"/>
      <c r="K79" s="51"/>
      <c r="N79" s="6"/>
    </row>
    <row r="80" spans="1:17" ht="15.5" x14ac:dyDescent="0.35">
      <c r="B80" s="22">
        <v>44286</v>
      </c>
      <c r="C80" s="55">
        <v>68</v>
      </c>
      <c r="G80" s="6">
        <v>808.74091064063441</v>
      </c>
      <c r="J80" s="50"/>
      <c r="K80" s="51"/>
      <c r="N80" s="6"/>
    </row>
    <row r="81" spans="2:14" ht="15.5" x14ac:dyDescent="0.35">
      <c r="B81" s="22">
        <v>44377</v>
      </c>
      <c r="C81" s="55">
        <v>0</v>
      </c>
      <c r="G81" s="6">
        <v>808.55550974434129</v>
      </c>
      <c r="J81" s="50"/>
      <c r="K81" s="51"/>
      <c r="N81" s="6"/>
    </row>
    <row r="82" spans="2:14" ht="15.5" x14ac:dyDescent="0.35">
      <c r="B82" s="22">
        <v>44469</v>
      </c>
      <c r="C82" s="55">
        <v>0</v>
      </c>
      <c r="G82" s="6">
        <v>809.48896377414007</v>
      </c>
      <c r="J82" s="50"/>
      <c r="K82" s="51"/>
      <c r="N82" s="6"/>
    </row>
    <row r="83" spans="2:14" ht="15.5" x14ac:dyDescent="0.35">
      <c r="B83" s="22">
        <v>44561</v>
      </c>
      <c r="C83" s="55">
        <v>0</v>
      </c>
      <c r="G83" s="6">
        <v>812.74547159104202</v>
      </c>
      <c r="J83" s="50"/>
      <c r="K83" s="51"/>
      <c r="N83" s="6"/>
    </row>
    <row r="85" spans="2:14" ht="15.5" x14ac:dyDescent="0.35">
      <c r="C85" s="55"/>
      <c r="D85" s="55"/>
      <c r="E85" s="55"/>
      <c r="F85" s="55"/>
      <c r="G85" s="55"/>
      <c r="H85" s="55"/>
      <c r="I85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837E-7597-4F4E-9E1E-CCD2E400CB74}">
  <dimension ref="A1:M9"/>
  <sheetViews>
    <sheetView workbookViewId="0">
      <selection activeCell="G2" sqref="G2:G9"/>
    </sheetView>
  </sheetViews>
  <sheetFormatPr defaultRowHeight="14.5" x14ac:dyDescent="0.35"/>
  <cols>
    <col min="1" max="1" width="10.453125" bestFit="1" customWidth="1"/>
    <col min="2" max="2" width="20.26953125" bestFit="1" customWidth="1"/>
    <col min="3" max="3" width="18.453125" bestFit="1" customWidth="1"/>
    <col min="4" max="4" width="21.54296875" bestFit="1" customWidth="1"/>
    <col min="5" max="5" width="19.6328125" bestFit="1" customWidth="1"/>
    <col min="6" max="6" width="20.1796875" bestFit="1" customWidth="1"/>
    <col min="7" max="7" width="20.26953125" bestFit="1" customWidth="1"/>
    <col min="8" max="8" width="18.36328125" bestFit="1" customWidth="1"/>
    <col min="9" max="9" width="18.453125" bestFit="1" customWidth="1"/>
    <col min="10" max="10" width="8.453125" bestFit="1" customWidth="1"/>
    <col min="11" max="11" width="13.81640625" bestFit="1" customWidth="1"/>
    <col min="12" max="12" width="11.81640625" bestFit="1" customWidth="1"/>
    <col min="13" max="13" width="14.6328125" bestFit="1" customWidth="1"/>
  </cols>
  <sheetData>
    <row r="1" spans="1:13" x14ac:dyDescent="0.35">
      <c r="A1" s="52" t="s">
        <v>0</v>
      </c>
      <c r="B1" s="52" t="s">
        <v>8</v>
      </c>
      <c r="C1" s="52" t="s">
        <v>3</v>
      </c>
      <c r="D1" s="52" t="s">
        <v>9</v>
      </c>
      <c r="E1" s="52" t="s">
        <v>4</v>
      </c>
      <c r="F1" s="52" t="s">
        <v>6</v>
      </c>
      <c r="G1" s="52" t="s">
        <v>7</v>
      </c>
      <c r="H1" s="52" t="s">
        <v>1</v>
      </c>
      <c r="I1" s="52" t="s">
        <v>2</v>
      </c>
      <c r="J1" s="52" t="s">
        <v>15</v>
      </c>
      <c r="K1" s="52" t="s">
        <v>17</v>
      </c>
      <c r="L1" s="52" t="s">
        <v>16</v>
      </c>
      <c r="M1" s="54" t="s">
        <v>19</v>
      </c>
    </row>
    <row r="2" spans="1:13" x14ac:dyDescent="0.35">
      <c r="A2" s="44">
        <v>43921</v>
      </c>
      <c r="B2" s="46">
        <v>3381.6</v>
      </c>
      <c r="C2" s="46">
        <v>1862.4</v>
      </c>
      <c r="D2" s="46">
        <v>180.5</v>
      </c>
      <c r="E2" s="46">
        <v>62.7</v>
      </c>
      <c r="F2" s="46">
        <v>1249.52</v>
      </c>
      <c r="G2" s="46">
        <v>1574.78</v>
      </c>
      <c r="H2" s="46">
        <v>179.28</v>
      </c>
      <c r="I2" s="46">
        <v>186.02</v>
      </c>
      <c r="J2" s="46">
        <v>75.099999999999994</v>
      </c>
      <c r="K2" s="46">
        <v>182.98</v>
      </c>
      <c r="L2" s="6">
        <v>1452.6</v>
      </c>
      <c r="M2" s="10">
        <v>2381.6</v>
      </c>
    </row>
    <row r="3" spans="1:13" x14ac:dyDescent="0.35">
      <c r="A3" s="44">
        <v>44012</v>
      </c>
      <c r="B3" s="46">
        <v>3120.2</v>
      </c>
      <c r="C3" s="46">
        <v>1795.6</v>
      </c>
      <c r="D3" s="46">
        <v>203.93</v>
      </c>
      <c r="E3" s="46">
        <v>67.83</v>
      </c>
      <c r="F3" s="46">
        <v>1419</v>
      </c>
      <c r="G3" s="46">
        <v>3687.16</v>
      </c>
      <c r="H3" s="46">
        <v>79.900000000000006</v>
      </c>
      <c r="I3" s="46">
        <v>422.84</v>
      </c>
      <c r="J3" s="46">
        <v>1087.7</v>
      </c>
      <c r="K3" s="46">
        <v>799.1</v>
      </c>
      <c r="L3" s="6">
        <v>1509.2</v>
      </c>
      <c r="M3" s="10">
        <v>2330.1</v>
      </c>
    </row>
    <row r="4" spans="1:13" x14ac:dyDescent="0.35">
      <c r="A4" s="44">
        <v>44104</v>
      </c>
      <c r="B4" s="46">
        <v>3159.28</v>
      </c>
      <c r="C4" s="46">
        <v>1873.65</v>
      </c>
      <c r="D4" s="46">
        <v>214.56</v>
      </c>
      <c r="E4" s="46">
        <v>70.78</v>
      </c>
      <c r="F4" s="46">
        <v>1439.73</v>
      </c>
      <c r="G4" s="46">
        <v>3726.41</v>
      </c>
      <c r="H4" s="46">
        <v>80.66</v>
      </c>
      <c r="I4" s="46">
        <v>377.85</v>
      </c>
      <c r="J4" s="46">
        <v>1091.32</v>
      </c>
      <c r="K4" s="46">
        <v>805.76</v>
      </c>
      <c r="L4" s="6">
        <v>1522.5244869999999</v>
      </c>
      <c r="M4" s="10">
        <v>2248.2020170000001</v>
      </c>
    </row>
    <row r="5" spans="1:13" x14ac:dyDescent="0.35">
      <c r="A5" s="44">
        <v>44196</v>
      </c>
      <c r="B5" s="46">
        <v>3198.93</v>
      </c>
      <c r="C5" s="46">
        <v>1911.54</v>
      </c>
      <c r="D5" s="46">
        <v>220.26</v>
      </c>
      <c r="E5" s="46">
        <v>72.209999999999994</v>
      </c>
      <c r="F5" s="46">
        <v>1461.77</v>
      </c>
      <c r="G5" s="46">
        <v>3775.69</v>
      </c>
      <c r="H5" s="46">
        <v>81.56</v>
      </c>
      <c r="I5" s="46">
        <v>394.69</v>
      </c>
      <c r="J5" s="46">
        <v>1094.8900000000001</v>
      </c>
      <c r="K5" s="46">
        <v>809.77</v>
      </c>
      <c r="L5" s="6">
        <v>1534.1329410000001</v>
      </c>
      <c r="M5" s="10">
        <v>2300.1048639999999</v>
      </c>
    </row>
    <row r="6" spans="1:13" x14ac:dyDescent="0.35">
      <c r="A6" s="44">
        <v>44286</v>
      </c>
      <c r="B6" s="46">
        <v>3238.58</v>
      </c>
      <c r="C6" s="46">
        <v>1943.24</v>
      </c>
      <c r="D6" s="46">
        <v>225.96</v>
      </c>
      <c r="E6" s="46">
        <v>73.41</v>
      </c>
      <c r="F6" s="46">
        <v>1483.8</v>
      </c>
      <c r="G6" s="46">
        <v>3837.49</v>
      </c>
      <c r="H6" s="46">
        <v>82.46</v>
      </c>
      <c r="I6" s="46">
        <v>404.24</v>
      </c>
      <c r="J6" s="46">
        <v>1098.5999999999999</v>
      </c>
      <c r="K6" s="46">
        <v>808.74</v>
      </c>
      <c r="L6" s="6">
        <v>1540.290469</v>
      </c>
      <c r="M6" s="10">
        <v>2336.5494659999999</v>
      </c>
    </row>
    <row r="7" spans="1:13" x14ac:dyDescent="0.35">
      <c r="A7" s="44">
        <v>44377</v>
      </c>
      <c r="B7" s="46">
        <v>3278.22</v>
      </c>
      <c r="C7" s="46">
        <v>1974.14</v>
      </c>
      <c r="D7" s="46">
        <v>231.66</v>
      </c>
      <c r="E7" s="46">
        <v>74.58</v>
      </c>
      <c r="F7" s="46">
        <v>1505.84</v>
      </c>
      <c r="G7" s="46">
        <v>3878.7</v>
      </c>
      <c r="H7" s="46">
        <v>83.36</v>
      </c>
      <c r="I7" s="46">
        <v>415.1</v>
      </c>
      <c r="J7" s="46">
        <v>1102.57</v>
      </c>
      <c r="K7" s="46">
        <v>808.56</v>
      </c>
      <c r="L7" s="6">
        <v>1547.356485</v>
      </c>
      <c r="M7" s="10">
        <v>2375.7581260000002</v>
      </c>
    </row>
    <row r="8" spans="1:13" x14ac:dyDescent="0.35">
      <c r="A8" s="44">
        <v>44469</v>
      </c>
      <c r="B8" s="46">
        <v>3317.87</v>
      </c>
      <c r="C8" s="46">
        <v>2007.17</v>
      </c>
      <c r="D8" s="46">
        <v>237.36</v>
      </c>
      <c r="E8" s="46">
        <v>75.83</v>
      </c>
      <c r="F8" s="46">
        <v>1527.88</v>
      </c>
      <c r="G8" s="46">
        <v>3919.3</v>
      </c>
      <c r="H8" s="46">
        <v>84.27</v>
      </c>
      <c r="I8" s="46">
        <v>421.76</v>
      </c>
      <c r="J8" s="46">
        <v>1106.8599999999999</v>
      </c>
      <c r="K8" s="46">
        <v>809.49</v>
      </c>
      <c r="L8" s="6">
        <v>1555.6338169999999</v>
      </c>
      <c r="M8" s="10">
        <v>2406.0603799999999</v>
      </c>
    </row>
    <row r="9" spans="1:13" x14ac:dyDescent="0.35">
      <c r="A9" s="44">
        <v>44561</v>
      </c>
      <c r="B9" s="46">
        <v>3354.44</v>
      </c>
      <c r="C9" s="46">
        <v>2029.29</v>
      </c>
      <c r="D9" s="46">
        <v>245.65</v>
      </c>
      <c r="E9" s="46">
        <v>76.66</v>
      </c>
      <c r="F9" s="46">
        <v>1552.99</v>
      </c>
      <c r="G9" s="46">
        <v>3969.08</v>
      </c>
      <c r="H9" s="46">
        <v>85.31</v>
      </c>
      <c r="I9" s="46">
        <v>424.76</v>
      </c>
      <c r="J9" s="46">
        <v>1111.48</v>
      </c>
      <c r="K9" s="46">
        <v>812.75</v>
      </c>
      <c r="L9" s="6">
        <v>1567.57356</v>
      </c>
      <c r="M9" s="10">
        <v>2431.1416370000002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6DD6-344F-8B46-A9EB-D8DA748D311F}">
  <dimension ref="A1:M17"/>
  <sheetViews>
    <sheetView topLeftCell="B1" workbookViewId="0">
      <selection activeCell="B11" sqref="B11:M17"/>
    </sheetView>
  </sheetViews>
  <sheetFormatPr defaultRowHeight="14.5" x14ac:dyDescent="0.35"/>
  <cols>
    <col min="1" max="1" width="19.36328125" bestFit="1" customWidth="1"/>
    <col min="2" max="2" width="17.81640625" bestFit="1" customWidth="1"/>
    <col min="3" max="3" width="20.36328125" bestFit="1" customWidth="1"/>
    <col min="4" max="4" width="18.81640625" bestFit="1" customWidth="1"/>
    <col min="5" max="6" width="19.36328125" bestFit="1" customWidth="1"/>
    <col min="7" max="8" width="17.81640625" bestFit="1" customWidth="1"/>
    <col min="9" max="12" width="17.36328125" bestFit="1" customWidth="1"/>
    <col min="13" max="13" width="14.6328125" bestFit="1" customWidth="1"/>
  </cols>
  <sheetData>
    <row r="1" spans="1:13" x14ac:dyDescent="0.35">
      <c r="A1" s="5" t="s">
        <v>0</v>
      </c>
      <c r="B1" s="5" t="s">
        <v>8</v>
      </c>
      <c r="C1" s="5" t="s">
        <v>3</v>
      </c>
      <c r="D1" s="5" t="s">
        <v>9</v>
      </c>
      <c r="E1" s="5" t="s">
        <v>4</v>
      </c>
      <c r="F1" s="5" t="s">
        <v>6</v>
      </c>
      <c r="G1" s="5" t="s">
        <v>7</v>
      </c>
      <c r="H1" s="5" t="s">
        <v>1</v>
      </c>
      <c r="I1" s="5" t="s">
        <v>2</v>
      </c>
      <c r="J1" s="5" t="s">
        <v>15</v>
      </c>
      <c r="K1" s="5" t="s">
        <v>17</v>
      </c>
      <c r="L1" s="5" t="s">
        <v>16</v>
      </c>
      <c r="M1" s="5" t="s">
        <v>19</v>
      </c>
    </row>
    <row r="2" spans="1:13" x14ac:dyDescent="0.35">
      <c r="A2" s="53">
        <v>43921</v>
      </c>
      <c r="B2" s="6">
        <v>3381.6000000000004</v>
      </c>
      <c r="C2" s="6">
        <v>1862.4</v>
      </c>
      <c r="D2" s="6">
        <v>180.5</v>
      </c>
      <c r="E2" s="6">
        <v>62.7</v>
      </c>
      <c r="F2" s="6">
        <v>1249.5219999999999</v>
      </c>
      <c r="G2" s="6">
        <v>1574.779</v>
      </c>
      <c r="H2" s="6">
        <v>179.27800000000002</v>
      </c>
      <c r="I2" s="6">
        <v>186.02099999999996</v>
      </c>
      <c r="J2" s="6">
        <v>75.099999999999994</v>
      </c>
      <c r="K2" s="6">
        <v>182.97799999999995</v>
      </c>
      <c r="L2" s="6">
        <v>1452.6</v>
      </c>
      <c r="M2" s="6">
        <v>2381.6</v>
      </c>
    </row>
    <row r="3" spans="1:13" x14ac:dyDescent="0.35">
      <c r="A3" s="53">
        <v>44012</v>
      </c>
      <c r="B3" s="6">
        <v>3120.2</v>
      </c>
      <c r="C3" s="6">
        <v>1795.6</v>
      </c>
      <c r="D3" s="6">
        <v>154.88333333333333</v>
      </c>
      <c r="E3" s="6">
        <v>67.833333333333329</v>
      </c>
      <c r="F3" s="6">
        <v>1419</v>
      </c>
      <c r="G3" s="6">
        <v>3687.1579999999994</v>
      </c>
      <c r="H3" s="6">
        <v>79.899999999999977</v>
      </c>
      <c r="I3" s="6">
        <v>422.8420000000001</v>
      </c>
      <c r="J3" s="6">
        <v>1087.7</v>
      </c>
      <c r="K3" s="6">
        <v>349.1</v>
      </c>
      <c r="L3" s="6">
        <v>1509.2</v>
      </c>
      <c r="M3" s="6">
        <v>2330.1</v>
      </c>
    </row>
    <row r="4" spans="1:13" x14ac:dyDescent="0.35">
      <c r="A4" s="53">
        <v>44104</v>
      </c>
      <c r="B4" s="6">
        <v>3190.794429333564</v>
      </c>
      <c r="C4" s="6">
        <v>1838.7933394299018</v>
      </c>
      <c r="D4" s="6">
        <v>210.46756035578144</v>
      </c>
      <c r="E4" s="6">
        <v>72.141995725474303</v>
      </c>
      <c r="F4" s="6">
        <v>1441.2772565320665</v>
      </c>
      <c r="G4" s="6">
        <v>2270.1714833297137</v>
      </c>
      <c r="H4" s="6">
        <v>81.879144893111601</v>
      </c>
      <c r="I4" s="6">
        <v>454.66085251797023</v>
      </c>
      <c r="J4" s="6">
        <v>1329.2192852456285</v>
      </c>
      <c r="K4" s="6">
        <v>501.02514765494436</v>
      </c>
      <c r="L4" s="6">
        <v>1462.524486656411</v>
      </c>
      <c r="M4" s="6">
        <v>2248.2020166073544</v>
      </c>
    </row>
    <row r="5" spans="1:13" x14ac:dyDescent="0.35">
      <c r="A5" s="53">
        <v>44196</v>
      </c>
      <c r="B5" s="6">
        <v>3240.5012244486229</v>
      </c>
      <c r="C5" s="6">
        <v>1844.371770152449</v>
      </c>
      <c r="D5" s="6">
        <v>209.67836509953406</v>
      </c>
      <c r="E5" s="6">
        <v>71.743327063567122</v>
      </c>
      <c r="F5" s="6">
        <v>1410.1755611638957</v>
      </c>
      <c r="G5" s="6">
        <v>2274.1145137872145</v>
      </c>
      <c r="H5" s="6">
        <v>116.94062945368171</v>
      </c>
      <c r="I5" s="6">
        <v>343.14722738910092</v>
      </c>
      <c r="J5" s="6">
        <v>595.29325862589667</v>
      </c>
      <c r="K5" s="6">
        <v>453.1554527314961</v>
      </c>
      <c r="L5" s="6">
        <v>1474.1329409404054</v>
      </c>
      <c r="M5" s="6">
        <v>2303.2048635824435</v>
      </c>
    </row>
    <row r="6" spans="1:13" x14ac:dyDescent="0.35">
      <c r="A6" s="53">
        <v>44286</v>
      </c>
      <c r="B6" s="6">
        <v>3294.3580195636819</v>
      </c>
      <c r="C6" s="6">
        <v>1849.2145250392296</v>
      </c>
      <c r="D6" s="6">
        <v>220.47916984328674</v>
      </c>
      <c r="E6" s="6">
        <v>75.260978845600945</v>
      </c>
      <c r="F6" s="6">
        <v>1425.4438657957246</v>
      </c>
      <c r="G6" s="6">
        <v>2014.1654965131522</v>
      </c>
      <c r="H6" s="6">
        <v>117.84211401425182</v>
      </c>
      <c r="I6" s="6">
        <v>251.42167519200081</v>
      </c>
      <c r="J6" s="6">
        <v>181.50316760224507</v>
      </c>
      <c r="K6" s="6">
        <v>448.5009106406344</v>
      </c>
      <c r="L6" s="6">
        <v>1480.2904688649592</v>
      </c>
      <c r="M6" s="6">
        <v>2339.6494661921706</v>
      </c>
    </row>
    <row r="7" spans="1:13" x14ac:dyDescent="0.35">
      <c r="A7" s="53">
        <v>44377</v>
      </c>
      <c r="B7" s="6">
        <v>3347.2348146787413</v>
      </c>
      <c r="C7" s="6">
        <v>1862.3149147346433</v>
      </c>
      <c r="D7" s="6">
        <v>225.55997458703936</v>
      </c>
      <c r="E7" s="6">
        <v>76.798319252339041</v>
      </c>
      <c r="F7" s="6">
        <v>1387.0821704275534</v>
      </c>
      <c r="G7" s="6">
        <v>1958.1017526492446</v>
      </c>
      <c r="H7" s="6">
        <v>164.08359857482182</v>
      </c>
      <c r="I7" s="6">
        <v>192.95818942431936</v>
      </c>
      <c r="J7" s="6">
        <v>97.673619804413377</v>
      </c>
      <c r="K7" s="6">
        <v>228.40550974434132</v>
      </c>
      <c r="L7" s="6">
        <v>1487.3564845160861</v>
      </c>
      <c r="M7" s="6">
        <v>2378.8581257413994</v>
      </c>
    </row>
    <row r="8" spans="1:13" x14ac:dyDescent="0.35">
      <c r="A8" s="53">
        <v>44469</v>
      </c>
      <c r="B8" s="6">
        <v>3393.5416097938</v>
      </c>
      <c r="C8" s="6">
        <v>1873.502505169959</v>
      </c>
      <c r="D8" s="6">
        <v>231.20077933079199</v>
      </c>
      <c r="E8" s="6">
        <v>78.506020049396071</v>
      </c>
      <c r="F8" s="6">
        <v>1404.5604750593823</v>
      </c>
      <c r="G8" s="6">
        <v>1930.6664437205295</v>
      </c>
      <c r="H8" s="6">
        <v>165.52508313539192</v>
      </c>
      <c r="I8" s="6">
        <v>191.50915627295558</v>
      </c>
      <c r="J8" s="6">
        <v>97.661255064101425</v>
      </c>
      <c r="K8" s="6">
        <v>226.40896377414003</v>
      </c>
      <c r="L8" s="6">
        <v>1495.6338171359773</v>
      </c>
      <c r="M8" s="6">
        <v>2409.1603795966785</v>
      </c>
    </row>
    <row r="9" spans="1:13" x14ac:dyDescent="0.35">
      <c r="A9" s="53">
        <v>44561</v>
      </c>
      <c r="B9" s="6">
        <v>3450.615592662974</v>
      </c>
      <c r="C9" s="6">
        <v>1889.413526899375</v>
      </c>
      <c r="D9" s="6">
        <v>239.89285895806859</v>
      </c>
      <c r="E9" s="6">
        <v>79.671697617142442</v>
      </c>
      <c r="F9" s="6">
        <v>1402.5685777909737</v>
      </c>
      <c r="G9" s="6">
        <v>1952.397520692308</v>
      </c>
      <c r="H9" s="6">
        <v>190.24890736342053</v>
      </c>
      <c r="I9" s="6">
        <v>191.36852654324639</v>
      </c>
      <c r="J9" s="6">
        <v>97.683065330819673</v>
      </c>
      <c r="K9" s="6">
        <v>202.74547159104202</v>
      </c>
      <c r="L9" s="6">
        <v>1507.5735601343893</v>
      </c>
      <c r="M9" s="6">
        <v>2436.1416370106763</v>
      </c>
    </row>
    <row r="11" spans="1:13" x14ac:dyDescent="0.35">
      <c r="A11" s="53">
        <v>44012</v>
      </c>
      <c r="B11" s="3">
        <f>B3/B2-1</f>
        <v>-7.7300686065767787E-2</v>
      </c>
      <c r="C11" s="3">
        <f t="shared" ref="C11:M11" si="0">C3/C2-1</f>
        <v>-3.5867697594501813E-2</v>
      </c>
      <c r="D11" s="3">
        <f t="shared" si="0"/>
        <v>-0.14192059095106191</v>
      </c>
      <c r="E11" s="3">
        <f t="shared" si="0"/>
        <v>8.1871345029239651E-2</v>
      </c>
      <c r="F11" s="3">
        <f t="shared" si="0"/>
        <v>0.13563426654352639</v>
      </c>
      <c r="G11" s="3">
        <f t="shared" si="0"/>
        <v>1.3413812350812395</v>
      </c>
      <c r="H11" s="3">
        <f t="shared" si="0"/>
        <v>-0.55432345296132279</v>
      </c>
      <c r="I11" s="3">
        <f t="shared" si="0"/>
        <v>1.273087447116187</v>
      </c>
      <c r="J11" s="3">
        <f t="shared" si="0"/>
        <v>13.483355525965381</v>
      </c>
      <c r="K11" s="3">
        <f t="shared" si="0"/>
        <v>0.90787963580321196</v>
      </c>
      <c r="L11" s="3">
        <f t="shared" si="0"/>
        <v>3.8964615172793815E-2</v>
      </c>
      <c r="M11" s="3">
        <f t="shared" si="0"/>
        <v>-2.1624118239838785E-2</v>
      </c>
    </row>
    <row r="12" spans="1:13" x14ac:dyDescent="0.35">
      <c r="A12" s="53">
        <v>44104</v>
      </c>
      <c r="B12" s="3">
        <f t="shared" ref="B12:M17" si="1">B4/B3-1</f>
        <v>2.2624969339646306E-2</v>
      </c>
      <c r="C12" s="3">
        <f t="shared" si="1"/>
        <v>2.4055101041380089E-2</v>
      </c>
      <c r="D12" s="3">
        <f t="shared" si="1"/>
        <v>0.35887803952941866</v>
      </c>
      <c r="E12" s="3">
        <f t="shared" si="1"/>
        <v>6.3518364503306834E-2</v>
      </c>
      <c r="F12" s="3">
        <f t="shared" si="1"/>
        <v>1.5699264645571809E-2</v>
      </c>
      <c r="G12" s="3">
        <f t="shared" si="1"/>
        <v>-0.38430317243532441</v>
      </c>
      <c r="H12" s="3">
        <f t="shared" si="1"/>
        <v>2.4770274006403303E-2</v>
      </c>
      <c r="I12" s="3">
        <f t="shared" si="1"/>
        <v>7.5249981122901932E-2</v>
      </c>
      <c r="J12" s="3">
        <f t="shared" si="1"/>
        <v>0.22204586305564811</v>
      </c>
      <c r="K12" s="3">
        <f t="shared" si="1"/>
        <v>0.4351909127898721</v>
      </c>
      <c r="L12" s="3">
        <f t="shared" si="1"/>
        <v>-3.0927321324933144E-2</v>
      </c>
      <c r="M12" s="3">
        <f t="shared" si="1"/>
        <v>-3.5147840604542901E-2</v>
      </c>
    </row>
    <row r="13" spans="1:13" x14ac:dyDescent="0.35">
      <c r="A13" s="53">
        <v>44196</v>
      </c>
      <c r="B13" s="3">
        <f t="shared" si="1"/>
        <v>1.5578187882646199E-2</v>
      </c>
      <c r="C13" s="3">
        <f t="shared" si="1"/>
        <v>3.0337453388191715E-3</v>
      </c>
      <c r="D13" s="3">
        <f t="shared" si="1"/>
        <v>-3.7497239713013553E-3</v>
      </c>
      <c r="E13" s="3">
        <f t="shared" si="1"/>
        <v>-5.5261662489107799E-3</v>
      </c>
      <c r="F13" s="3">
        <f t="shared" si="1"/>
        <v>-2.1579259110080073E-2</v>
      </c>
      <c r="G13" s="3">
        <f t="shared" si="1"/>
        <v>1.73688661251159E-3</v>
      </c>
      <c r="H13" s="3">
        <f t="shared" si="1"/>
        <v>0.42821019450484998</v>
      </c>
      <c r="I13" s="3">
        <f t="shared" si="1"/>
        <v>-0.24526770781186136</v>
      </c>
      <c r="J13" s="3">
        <f t="shared" si="1"/>
        <v>-0.55214819312835095</v>
      </c>
      <c r="K13" s="3">
        <f t="shared" si="1"/>
        <v>-9.554349746215951E-2</v>
      </c>
      <c r="L13" s="3">
        <f t="shared" si="1"/>
        <v>7.9372717447852015E-3</v>
      </c>
      <c r="M13" s="3">
        <f t="shared" si="1"/>
        <v>2.4465260047267012E-2</v>
      </c>
    </row>
    <row r="14" spans="1:13" x14ac:dyDescent="0.35">
      <c r="A14" s="53">
        <v>44286</v>
      </c>
      <c r="B14" s="3">
        <f t="shared" si="1"/>
        <v>1.6619896548325741E-2</v>
      </c>
      <c r="C14" s="3">
        <f t="shared" si="1"/>
        <v>2.6256934557071787E-3</v>
      </c>
      <c r="D14" s="3">
        <f t="shared" si="1"/>
        <v>5.1511297975952663E-2</v>
      </c>
      <c r="E14" s="3">
        <f t="shared" si="1"/>
        <v>4.9031065689455033E-2</v>
      </c>
      <c r="F14" s="3">
        <f t="shared" si="1"/>
        <v>1.0827236730174938E-2</v>
      </c>
      <c r="G14" s="3">
        <f t="shared" si="1"/>
        <v>-0.11430779571480509</v>
      </c>
      <c r="H14" s="3">
        <f t="shared" si="1"/>
        <v>7.7089080568628621E-3</v>
      </c>
      <c r="I14" s="3">
        <f t="shared" si="1"/>
        <v>-0.26730669775481186</v>
      </c>
      <c r="J14" s="3">
        <f t="shared" si="1"/>
        <v>-0.69510293460872519</v>
      </c>
      <c r="K14" s="3">
        <f t="shared" si="1"/>
        <v>-1.027140259000614E-2</v>
      </c>
      <c r="L14" s="3">
        <f t="shared" si="1"/>
        <v>4.1770506265368379E-3</v>
      </c>
      <c r="M14" s="3">
        <f t="shared" si="1"/>
        <v>1.582343072732173E-2</v>
      </c>
    </row>
    <row r="15" spans="1:13" x14ac:dyDescent="0.35">
      <c r="A15" s="53">
        <v>44377</v>
      </c>
      <c r="B15" s="3">
        <f t="shared" si="1"/>
        <v>1.6050713007222717E-2</v>
      </c>
      <c r="C15" s="3">
        <f t="shared" si="1"/>
        <v>7.084299586677556E-3</v>
      </c>
      <c r="D15" s="3">
        <f t="shared" si="1"/>
        <v>2.3044375336518153E-2</v>
      </c>
      <c r="E15" s="3">
        <f t="shared" si="1"/>
        <v>2.042679261310143E-2</v>
      </c>
      <c r="F15" s="3">
        <f t="shared" si="1"/>
        <v>-2.6912105266773567E-2</v>
      </c>
      <c r="G15" s="3">
        <f t="shared" si="1"/>
        <v>-2.7834725577894681E-2</v>
      </c>
      <c r="H15" s="3">
        <f t="shared" si="1"/>
        <v>0.39240202831881943</v>
      </c>
      <c r="I15" s="3">
        <f t="shared" si="1"/>
        <v>-0.23253160541164641</v>
      </c>
      <c r="J15" s="3">
        <f t="shared" si="1"/>
        <v>-0.4618627261731314</v>
      </c>
      <c r="K15" s="3">
        <f t="shared" si="1"/>
        <v>-0.4907356834168094</v>
      </c>
      <c r="L15" s="3">
        <f t="shared" si="1"/>
        <v>4.7733980591964098E-3</v>
      </c>
      <c r="M15" s="3">
        <f t="shared" si="1"/>
        <v>1.6758347827652065E-2</v>
      </c>
    </row>
    <row r="16" spans="1:13" x14ac:dyDescent="0.35">
      <c r="A16" s="53">
        <v>44469</v>
      </c>
      <c r="B16" s="3">
        <f t="shared" si="1"/>
        <v>1.3834343175443742E-2</v>
      </c>
      <c r="C16" s="3">
        <f t="shared" si="1"/>
        <v>6.0073569441985164E-3</v>
      </c>
      <c r="D16" s="3">
        <f t="shared" si="1"/>
        <v>2.5008003986877414E-2</v>
      </c>
      <c r="E16" s="3">
        <f t="shared" si="1"/>
        <v>2.2236174094461214E-2</v>
      </c>
      <c r="F16" s="3">
        <f t="shared" si="1"/>
        <v>1.2600770887597479E-2</v>
      </c>
      <c r="G16" s="3">
        <f t="shared" si="1"/>
        <v>-1.4011176330135044E-2</v>
      </c>
      <c r="H16" s="3">
        <f t="shared" si="1"/>
        <v>8.785061840978603E-3</v>
      </c>
      <c r="I16" s="3">
        <f t="shared" si="1"/>
        <v>-7.5095706260869255E-3</v>
      </c>
      <c r="J16" s="3">
        <f t="shared" si="1"/>
        <v>-1.2659242420531847E-4</v>
      </c>
      <c r="K16" s="3">
        <f t="shared" si="1"/>
        <v>-8.7412338364168951E-3</v>
      </c>
      <c r="L16" s="3">
        <f t="shared" si="1"/>
        <v>5.5651302872319341E-3</v>
      </c>
      <c r="M16" s="3">
        <f t="shared" si="1"/>
        <v>1.2738150933585102E-2</v>
      </c>
    </row>
    <row r="17" spans="1:13" x14ac:dyDescent="0.35">
      <c r="A17" s="53">
        <v>44561</v>
      </c>
      <c r="B17" s="3">
        <f t="shared" si="1"/>
        <v>1.6818412570648311E-2</v>
      </c>
      <c r="C17" s="3">
        <f t="shared" si="1"/>
        <v>8.4926610375535283E-3</v>
      </c>
      <c r="D17" s="3">
        <f t="shared" si="1"/>
        <v>3.7595373391195785E-2</v>
      </c>
      <c r="E17" s="3">
        <f t="shared" si="1"/>
        <v>1.4848257076500948E-2</v>
      </c>
      <c r="F17" s="3">
        <f t="shared" si="1"/>
        <v>-1.4181641187962502E-3</v>
      </c>
      <c r="G17" s="3">
        <f t="shared" si="1"/>
        <v>1.1255738681561711E-2</v>
      </c>
      <c r="H17" s="3">
        <f t="shared" si="1"/>
        <v>0.14936602815541655</v>
      </c>
      <c r="I17" s="3">
        <f t="shared" si="1"/>
        <v>-7.3432379133220316E-4</v>
      </c>
      <c r="J17" s="3">
        <f t="shared" si="1"/>
        <v>2.2332568533900421E-4</v>
      </c>
      <c r="K17" s="3">
        <f t="shared" si="1"/>
        <v>-0.10451658710255007</v>
      </c>
      <c r="L17" s="3">
        <f t="shared" si="1"/>
        <v>7.9830656819965817E-3</v>
      </c>
      <c r="M17" s="3">
        <f t="shared" si="1"/>
        <v>1.1199444272163683E-2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4E1D0B-7817-455B-8A23-B53B24A18B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5d118-ba7b-4807-b700-df6f95cfff50"/>
    <ds:schemaRef ds:uri="66951ee6-cd93-49c7-9437-e871b2a11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09D341-7FFA-475D-8F01-9FA10E3225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8A5A68-4606-4FD8-9B3F-ABC56740AE78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cac5d118-ba7b-4807-b700-df6f95cfff50"/>
    <ds:schemaRef ds:uri="http://purl.org/dc/terms/"/>
    <ds:schemaRef ds:uri="http://schemas.openxmlformats.org/package/2006/metadata/core-properties"/>
    <ds:schemaRef ds:uri="66951ee6-cd93-49c7-9437-e871b2a117d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do grants separate</vt:lpstr>
      <vt:lpstr>Sheet1</vt:lpstr>
      <vt:lpstr>No addons</vt:lpstr>
      <vt:lpstr>With addons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Louise Sheiner</cp:lastModifiedBy>
  <dcterms:created xsi:type="dcterms:W3CDTF">2020-07-31T22:10:42Z</dcterms:created>
  <dcterms:modified xsi:type="dcterms:W3CDTF">2020-08-03T20:31:02Z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</Properties>
</file>