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4.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charts/colors4.xml" ContentType="application/vnd.ms-office.chartcolorstyle+xml"/>
  <Override PartName="/xl/worksheets/sheet5.xml" ContentType="application/vnd.openxmlformats-officedocument.spreadsheetml.worksheet+xml"/>
  <Override PartName="/xl/worksheets/sheet4.xml" ContentType="application/vnd.openxmlformats-officedocument.spreadsheetml.worksheet+xml"/>
  <Override PartName="/xl/charts/style4.xml" ContentType="application/vnd.ms-office.chartstyle+xml"/>
  <Override PartName="/xl/charts/chart8.xml" ContentType="application/vnd.openxmlformats-officedocument.drawingml.chart+xml"/>
  <Override PartName="/xl/charts/colors3.xml" ContentType="application/vnd.ms-office.chartcolorstyle+xml"/>
  <Override PartName="/xl/charts/style3.xml" ContentType="application/vnd.ms-office.chartstyle+xml"/>
  <Override PartName="/xl/charts/chart7.xml" ContentType="application/vnd.openxmlformats-officedocument.drawingml.char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6.xml" ContentType="application/vnd.openxmlformats-officedocument.spreadsheetml.worksheet+xml"/>
  <Override PartName="/xl/drawings/drawing6.xml" ContentType="application/vnd.openxmlformats-officedocument.drawing+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charts/chart5.xml" ContentType="application/vnd.openxmlformats-officedocument.drawingml.chart+xml"/>
  <Override PartName="/xl/charts/chart6.xml" ContentType="application/vnd.openxmlformats-officedocument.drawingml.chart+xml"/>
  <Override PartName="/xl/externalLinks/externalLink1.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trlProps/ctrlProp1.xml" ContentType="application/vnd.ms-excel.contro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N:\Hutchins\Projects\Fiscal Impact\04-27-2018\"/>
    </mc:Choice>
  </mc:AlternateContent>
  <bookViews>
    <workbookView xWindow="0" yWindow="0" windowWidth="19200" windowHeight="11460" activeTab="2"/>
  </bookViews>
  <sheets>
    <sheet name="MASTER" sheetId="1" r:id="rId1"/>
    <sheet name="HaverPull" sheetId="2" r:id="rId2"/>
    <sheet name="Calculations" sheetId="5" r:id="rId3"/>
    <sheet name="fiscal_impact" sheetId="19" r:id="rId4"/>
    <sheet name="Fiscal_impact_042718" sheetId="20" r:id="rId5"/>
    <sheet name="additional info" sheetId="22" r:id="rId6"/>
  </sheets>
  <externalReferences>
    <externalReference r:id="rId7"/>
  </externalReferences>
  <definedNames>
    <definedName name="_DLX1.USE">#REF!</definedName>
    <definedName name="_DLX2.USE">#REF!</definedName>
    <definedName name="_DLX3.USE">'[1]Spending by Category (2)'!$1:$6</definedName>
    <definedName name="_DLX4.USE" localSheetId="3">#REF!</definedName>
    <definedName name="_DLX4.USE">#REF!</definedName>
    <definedName name="_DLX5.USE">#REF!</definedName>
    <definedName name="_DLX6.USE">#REF!</definedName>
    <definedName name="_DLX7.USE">#REF!</definedName>
    <definedName name="_DLX8.USE">#REF!</definedName>
    <definedName name="_DLX9.USE">#REF!</definedName>
    <definedName name="DLX1.USE">HaverPull!$2:$6</definedName>
    <definedName name="DLX2.USE">#REF!</definedName>
    <definedName name="DLX3.USE">#REF!</definedName>
    <definedName name="_xlnm.Print_Area" localSheetId="3">fiscal_impact!$A$1:$I$47</definedName>
  </definedNames>
  <calcPr calcId="162913"/>
</workbook>
</file>

<file path=xl/calcChain.xml><?xml version="1.0" encoding="utf-8"?>
<calcChain xmlns="http://schemas.openxmlformats.org/spreadsheetml/2006/main">
  <c r="R132" i="22" l="1"/>
  <c r="W132" i="22"/>
  <c r="W105" i="22"/>
  <c r="W106" i="22"/>
  <c r="W107" i="22"/>
  <c r="W108" i="22"/>
  <c r="W109" i="22"/>
  <c r="W110" i="22"/>
  <c r="W111" i="22"/>
  <c r="W112" i="22"/>
  <c r="W113" i="22"/>
  <c r="W114" i="22"/>
  <c r="W115" i="22"/>
  <c r="W116" i="22"/>
  <c r="W117" i="22"/>
  <c r="W118" i="22"/>
  <c r="W119" i="22"/>
  <c r="W120" i="22"/>
  <c r="W121" i="22"/>
  <c r="W122" i="22"/>
  <c r="W123" i="22"/>
  <c r="W124" i="22"/>
  <c r="W125" i="22"/>
  <c r="W126" i="22"/>
  <c r="W127" i="22"/>
  <c r="W128" i="22"/>
  <c r="W129" i="22"/>
  <c r="W130" i="22"/>
  <c r="W104" i="22"/>
  <c r="AA48" i="22"/>
  <c r="AD49" i="22"/>
  <c r="AD41" i="22"/>
  <c r="AD42" i="22"/>
  <c r="AD43" i="22"/>
  <c r="AD44" i="22"/>
  <c r="AD45" i="22"/>
  <c r="AD46" i="22"/>
  <c r="AD47" i="22"/>
  <c r="AD48" i="22"/>
  <c r="AD40" i="22"/>
  <c r="AA8" i="22"/>
  <c r="AC9" i="22"/>
  <c r="AC10" i="22"/>
  <c r="AC11" i="22"/>
  <c r="AC12" i="22"/>
  <c r="AC13" i="22"/>
  <c r="AC14" i="22"/>
  <c r="AC15" i="22"/>
  <c r="AC16" i="22"/>
  <c r="AC17" i="22"/>
  <c r="AC18" i="22"/>
  <c r="AC19" i="22"/>
  <c r="AC20" i="22"/>
  <c r="AC21" i="22"/>
  <c r="AC22" i="22"/>
  <c r="AC23" i="22"/>
  <c r="AC24" i="22"/>
  <c r="AC25" i="22"/>
  <c r="AC26" i="22"/>
  <c r="AC27" i="22"/>
  <c r="AC28" i="22"/>
  <c r="AC29" i="22"/>
  <c r="AC30" i="22"/>
  <c r="AC31" i="22"/>
  <c r="AC32" i="22"/>
  <c r="AC33" i="22"/>
  <c r="AC34" i="22"/>
  <c r="AC35" i="22"/>
  <c r="AC36" i="22"/>
  <c r="AC37" i="22"/>
  <c r="AC38" i="22"/>
  <c r="AC39" i="22"/>
  <c r="AC40" i="22"/>
  <c r="AC41" i="22"/>
  <c r="AC42" i="22"/>
  <c r="AC43" i="22"/>
  <c r="AC44" i="22"/>
  <c r="AC45" i="22"/>
  <c r="AC46" i="22"/>
  <c r="AC47" i="22"/>
  <c r="AC48" i="22"/>
  <c r="AC8" i="22"/>
  <c r="R130" i="22"/>
  <c r="R10" i="22" l="1"/>
  <c r="R11" i="22"/>
  <c r="R12" i="22"/>
  <c r="R13" i="22"/>
  <c r="R14" i="22"/>
  <c r="R15" i="22"/>
  <c r="R16" i="22"/>
  <c r="R17" i="22"/>
  <c r="R18" i="22"/>
  <c r="R19" i="22"/>
  <c r="R20" i="22"/>
  <c r="R21" i="22"/>
  <c r="R22" i="22"/>
  <c r="R23" i="22"/>
  <c r="R24" i="22"/>
  <c r="R25" i="22"/>
  <c r="R26" i="22"/>
  <c r="R27" i="22"/>
  <c r="R28" i="22"/>
  <c r="R29" i="22"/>
  <c r="R30" i="22"/>
  <c r="R31" i="22"/>
  <c r="R32" i="22"/>
  <c r="R33" i="22"/>
  <c r="R34" i="22"/>
  <c r="R35" i="22"/>
  <c r="R36" i="22"/>
  <c r="R37" i="22"/>
  <c r="R38" i="22"/>
  <c r="R39" i="22"/>
  <c r="R40" i="22"/>
  <c r="R41" i="22"/>
  <c r="R42" i="22"/>
  <c r="R43" i="22"/>
  <c r="R44" i="22"/>
  <c r="R45" i="22"/>
  <c r="R46" i="22"/>
  <c r="R47" i="22"/>
  <c r="R48" i="22"/>
  <c r="R49" i="22"/>
  <c r="R50" i="22"/>
  <c r="R51" i="22"/>
  <c r="R52" i="22"/>
  <c r="R53" i="22"/>
  <c r="R54" i="22"/>
  <c r="R55" i="22"/>
  <c r="R56" i="22"/>
  <c r="R57" i="22"/>
  <c r="R58" i="22"/>
  <c r="R59" i="22"/>
  <c r="R60" i="22"/>
  <c r="R61" i="22"/>
  <c r="R62" i="22"/>
  <c r="R63" i="22"/>
  <c r="R64" i="22"/>
  <c r="R65" i="22"/>
  <c r="R66" i="22"/>
  <c r="R67" i="22"/>
  <c r="R68" i="22"/>
  <c r="R69" i="22"/>
  <c r="R70" i="22"/>
  <c r="R71" i="22"/>
  <c r="R72" i="22"/>
  <c r="R73" i="22"/>
  <c r="R74" i="22"/>
  <c r="R75" i="22"/>
  <c r="R76" i="22"/>
  <c r="R77" i="22"/>
  <c r="R78" i="22"/>
  <c r="R79" i="22"/>
  <c r="R80" i="22"/>
  <c r="R81" i="22"/>
  <c r="R82" i="22"/>
  <c r="R83" i="22"/>
  <c r="R84" i="22"/>
  <c r="R85" i="22"/>
  <c r="R86" i="22"/>
  <c r="R87" i="22"/>
  <c r="R88" i="22"/>
  <c r="R89" i="22"/>
  <c r="R90" i="22"/>
  <c r="R91" i="22"/>
  <c r="R92" i="22"/>
  <c r="R93" i="22"/>
  <c r="R94" i="22"/>
  <c r="R95" i="22"/>
  <c r="R96" i="22"/>
  <c r="R97" i="22"/>
  <c r="R98" i="22"/>
  <c r="R99" i="22"/>
  <c r="R100" i="22"/>
  <c r="R101" i="22"/>
  <c r="R102" i="22"/>
  <c r="R103" i="22"/>
  <c r="R104" i="22"/>
  <c r="R105" i="22"/>
  <c r="R106" i="22"/>
  <c r="R107" i="22"/>
  <c r="R108" i="22"/>
  <c r="R109" i="22"/>
  <c r="R110" i="22"/>
  <c r="R111" i="22"/>
  <c r="R112" i="22"/>
  <c r="R113" i="22"/>
  <c r="R114" i="22"/>
  <c r="R115" i="22"/>
  <c r="R116" i="22"/>
  <c r="R117" i="22"/>
  <c r="R118" i="22"/>
  <c r="R119" i="22"/>
  <c r="R120" i="22"/>
  <c r="R121" i="22"/>
  <c r="R122" i="22"/>
  <c r="R123" i="22"/>
  <c r="R124" i="22"/>
  <c r="R125" i="22"/>
  <c r="R126" i="22"/>
  <c r="R127" i="22"/>
  <c r="R128" i="22"/>
  <c r="R129" i="22"/>
  <c r="R9" i="22"/>
  <c r="Q10" i="22"/>
  <c r="Q11" i="22"/>
  <c r="Q12" i="22"/>
  <c r="Q13" i="22"/>
  <c r="Q14" i="22"/>
  <c r="Q15" i="22"/>
  <c r="Q16" i="22"/>
  <c r="Q17" i="22"/>
  <c r="Q18" i="22"/>
  <c r="Q19" i="22"/>
  <c r="Q20" i="22"/>
  <c r="Q21" i="22"/>
  <c r="Q22" i="22"/>
  <c r="Q23" i="22"/>
  <c r="Q24" i="22"/>
  <c r="Q25" i="22"/>
  <c r="Q26" i="22"/>
  <c r="Q27" i="22"/>
  <c r="Q28" i="22"/>
  <c r="Q29" i="22"/>
  <c r="Q30" i="22"/>
  <c r="Q31" i="22"/>
  <c r="Q32" i="22"/>
  <c r="Q33" i="22"/>
  <c r="Q34" i="22"/>
  <c r="Q35" i="22"/>
  <c r="Q36" i="22"/>
  <c r="Q37" i="22"/>
  <c r="Q38" i="22"/>
  <c r="Q39" i="22"/>
  <c r="Q40" i="22"/>
  <c r="Q41" i="22"/>
  <c r="Q42" i="22"/>
  <c r="Q43" i="22"/>
  <c r="Q44" i="22"/>
  <c r="Q45" i="22"/>
  <c r="Q46" i="22"/>
  <c r="Q47" i="22"/>
  <c r="Q48" i="22"/>
  <c r="Q49" i="22"/>
  <c r="Q50" i="22"/>
  <c r="Q51" i="22"/>
  <c r="Q52" i="22"/>
  <c r="Q53" i="22"/>
  <c r="Q54" i="22"/>
  <c r="Q55" i="22"/>
  <c r="Q56" i="22"/>
  <c r="Q57" i="22"/>
  <c r="Q58" i="22"/>
  <c r="Q59" i="22"/>
  <c r="Q60" i="22"/>
  <c r="Q61" i="22"/>
  <c r="Q62" i="22"/>
  <c r="Q63" i="22"/>
  <c r="Q64" i="22"/>
  <c r="Q65" i="22"/>
  <c r="Q66" i="22"/>
  <c r="Q67" i="22"/>
  <c r="Q68" i="22"/>
  <c r="Q69" i="22"/>
  <c r="Q70" i="22"/>
  <c r="Q71" i="22"/>
  <c r="Q72" i="22"/>
  <c r="Q73" i="22"/>
  <c r="Q74" i="22"/>
  <c r="Q75" i="22"/>
  <c r="Q76" i="22"/>
  <c r="Q77" i="22"/>
  <c r="Q78" i="22"/>
  <c r="Q79" i="22"/>
  <c r="Q80" i="22"/>
  <c r="Q81" i="22"/>
  <c r="Q82" i="22"/>
  <c r="Q83" i="22"/>
  <c r="Q84" i="22"/>
  <c r="Q85" i="22"/>
  <c r="Q86" i="22"/>
  <c r="Q87" i="22"/>
  <c r="Q88" i="22"/>
  <c r="Q89" i="22"/>
  <c r="Q90" i="22"/>
  <c r="Q91" i="22"/>
  <c r="Q92" i="22"/>
  <c r="Q93" i="22"/>
  <c r="Q94" i="22"/>
  <c r="Q95" i="22"/>
  <c r="Q96" i="22"/>
  <c r="Q97" i="22"/>
  <c r="Q98" i="22"/>
  <c r="Q99" i="22"/>
  <c r="Q100" i="22"/>
  <c r="Q101" i="22"/>
  <c r="Q102" i="22"/>
  <c r="Q103" i="22"/>
  <c r="Q104" i="22"/>
  <c r="Q105" i="22"/>
  <c r="Q106" i="22"/>
  <c r="Q107" i="22"/>
  <c r="Q108" i="22"/>
  <c r="Q109" i="22"/>
  <c r="Q110" i="22"/>
  <c r="Q111" i="22"/>
  <c r="Q112" i="22"/>
  <c r="Q113" i="22"/>
  <c r="Q114" i="22"/>
  <c r="Q115" i="22"/>
  <c r="Q116" i="22"/>
  <c r="Q117" i="22"/>
  <c r="Q118" i="22"/>
  <c r="Q119" i="22"/>
  <c r="Q120" i="22"/>
  <c r="Q121" i="22"/>
  <c r="Q122" i="22"/>
  <c r="Q123" i="22"/>
  <c r="Q124" i="22"/>
  <c r="Q125" i="22"/>
  <c r="Q126" i="22"/>
  <c r="Q127" i="22"/>
  <c r="Q128" i="22"/>
  <c r="Q129" i="22"/>
  <c r="Q130" i="22"/>
  <c r="Q9" i="22"/>
  <c r="G201" i="2"/>
  <c r="E201" i="2"/>
  <c r="F201" i="2"/>
  <c r="W8" i="22"/>
  <c r="U130" i="22"/>
  <c r="S130" i="22"/>
  <c r="U129" i="22"/>
  <c r="S129" i="22"/>
  <c r="U128" i="22"/>
  <c r="S128" i="22"/>
  <c r="U127" i="22"/>
  <c r="S127" i="22"/>
  <c r="U126" i="22"/>
  <c r="S126" i="22"/>
  <c r="U125" i="22"/>
  <c r="S125" i="22"/>
  <c r="T127" i="22" s="1"/>
  <c r="U124" i="22"/>
  <c r="S124" i="22"/>
  <c r="U123" i="22"/>
  <c r="S123" i="22"/>
  <c r="U122" i="22"/>
  <c r="S122" i="22"/>
  <c r="U121" i="22"/>
  <c r="V123" i="22" s="1"/>
  <c r="T121" i="22"/>
  <c r="S121" i="22"/>
  <c r="U120" i="22"/>
  <c r="S120" i="22"/>
  <c r="U119" i="22"/>
  <c r="S119" i="22"/>
  <c r="U118" i="22"/>
  <c r="S118" i="22"/>
  <c r="T120" i="22" s="1"/>
  <c r="U117" i="22"/>
  <c r="S117" i="22"/>
  <c r="U116" i="22"/>
  <c r="S116" i="22"/>
  <c r="U115" i="22"/>
  <c r="S115" i="22"/>
  <c r="U114" i="22"/>
  <c r="S114" i="22"/>
  <c r="U113" i="22"/>
  <c r="S113" i="22"/>
  <c r="U112" i="22"/>
  <c r="S112" i="22"/>
  <c r="U111" i="22"/>
  <c r="S111" i="22"/>
  <c r="T113" i="22" s="1"/>
  <c r="U110" i="22"/>
  <c r="S110" i="22"/>
  <c r="U109" i="22"/>
  <c r="S109" i="22"/>
  <c r="U108" i="22"/>
  <c r="S108" i="22"/>
  <c r="U107" i="22"/>
  <c r="S107" i="22"/>
  <c r="U106" i="22"/>
  <c r="S106" i="22"/>
  <c r="T108" i="22" s="1"/>
  <c r="U105" i="22"/>
  <c r="V107" i="22" s="1"/>
  <c r="S105" i="22"/>
  <c r="U104" i="22"/>
  <c r="S104" i="22"/>
  <c r="U103" i="22"/>
  <c r="S103" i="22"/>
  <c r="U102" i="22"/>
  <c r="V104" i="22" s="1"/>
  <c r="S102" i="22"/>
  <c r="T104" i="22" s="1"/>
  <c r="U101" i="22"/>
  <c r="S101" i="22"/>
  <c r="U100" i="22"/>
  <c r="S100" i="22"/>
  <c r="U99" i="22"/>
  <c r="V101" i="22" s="1"/>
  <c r="S99" i="22"/>
  <c r="U98" i="22"/>
  <c r="S98" i="22"/>
  <c r="U97" i="22"/>
  <c r="S97" i="22"/>
  <c r="U96" i="22"/>
  <c r="S96" i="22"/>
  <c r="U95" i="22"/>
  <c r="V97" i="22" s="1"/>
  <c r="S95" i="22"/>
  <c r="U94" i="22"/>
  <c r="S94" i="22"/>
  <c r="U93" i="22"/>
  <c r="S93" i="22"/>
  <c r="U92" i="22"/>
  <c r="S92" i="22"/>
  <c r="U91" i="22"/>
  <c r="S91" i="22"/>
  <c r="U90" i="22"/>
  <c r="V92" i="22" s="1"/>
  <c r="S90" i="22"/>
  <c r="T92" i="22" s="1"/>
  <c r="U89" i="22"/>
  <c r="S89" i="22"/>
  <c r="U88" i="22"/>
  <c r="S88" i="22"/>
  <c r="U87" i="22"/>
  <c r="S87" i="22"/>
  <c r="T87" i="22" s="1"/>
  <c r="U86" i="22"/>
  <c r="V88" i="22" s="1"/>
  <c r="S86" i="22"/>
  <c r="U85" i="22"/>
  <c r="S85" i="22"/>
  <c r="U84" i="22"/>
  <c r="S84" i="22"/>
  <c r="T86" i="22" s="1"/>
  <c r="U83" i="22"/>
  <c r="S83" i="22"/>
  <c r="U82" i="22"/>
  <c r="S82" i="22"/>
  <c r="U81" i="22"/>
  <c r="S81" i="22"/>
  <c r="U80" i="22"/>
  <c r="S80" i="22"/>
  <c r="T82" i="22" s="1"/>
  <c r="U79" i="22"/>
  <c r="S79" i="22"/>
  <c r="T81" i="22" s="1"/>
  <c r="U78" i="22"/>
  <c r="S78" i="22"/>
  <c r="U77" i="22"/>
  <c r="S77" i="22"/>
  <c r="U76" i="22"/>
  <c r="S76" i="22"/>
  <c r="U75" i="22"/>
  <c r="S75" i="22"/>
  <c r="U74" i="22"/>
  <c r="V76" i="22" s="1"/>
  <c r="S74" i="22"/>
  <c r="U73" i="22"/>
  <c r="S73" i="22"/>
  <c r="U72" i="22"/>
  <c r="S72" i="22"/>
  <c r="U71" i="22"/>
  <c r="S71" i="22"/>
  <c r="U70" i="22"/>
  <c r="S70" i="22"/>
  <c r="U69" i="22"/>
  <c r="S69" i="22"/>
  <c r="U68" i="22"/>
  <c r="S68" i="22"/>
  <c r="U67" i="22"/>
  <c r="S67" i="22"/>
  <c r="U66" i="22"/>
  <c r="V68" i="22" s="1"/>
  <c r="S66" i="22"/>
  <c r="U65" i="22"/>
  <c r="S65" i="22"/>
  <c r="U64" i="22"/>
  <c r="S64" i="22"/>
  <c r="U63" i="22"/>
  <c r="S63" i="22"/>
  <c r="U62" i="22"/>
  <c r="S62" i="22"/>
  <c r="U61" i="22"/>
  <c r="S61" i="22"/>
  <c r="U60" i="22"/>
  <c r="S60" i="22"/>
  <c r="U59" i="22"/>
  <c r="S59" i="22"/>
  <c r="U58" i="22"/>
  <c r="V60" i="22" s="1"/>
  <c r="S58" i="22"/>
  <c r="U57" i="22"/>
  <c r="S57" i="22"/>
  <c r="U56" i="22"/>
  <c r="S56" i="22"/>
  <c r="U55" i="22"/>
  <c r="S55" i="22"/>
  <c r="U54" i="22"/>
  <c r="S54" i="22"/>
  <c r="U53" i="22"/>
  <c r="S53" i="22"/>
  <c r="U52" i="22"/>
  <c r="S52" i="22"/>
  <c r="U51" i="22"/>
  <c r="S51" i="22"/>
  <c r="U50" i="22"/>
  <c r="V52" i="22" s="1"/>
  <c r="S50" i="22"/>
  <c r="U49" i="22"/>
  <c r="S49" i="22"/>
  <c r="U48" i="22"/>
  <c r="S48" i="22"/>
  <c r="T50" i="22" s="1"/>
  <c r="AA47" i="22"/>
  <c r="U47" i="22"/>
  <c r="S47" i="22"/>
  <c r="AA46" i="22"/>
  <c r="U46" i="22"/>
  <c r="S46" i="22"/>
  <c r="AA45" i="22"/>
  <c r="U45" i="22"/>
  <c r="S45" i="22"/>
  <c r="T47" i="22" s="1"/>
  <c r="AA44" i="22"/>
  <c r="U44" i="22"/>
  <c r="S44" i="22"/>
  <c r="AA43" i="22"/>
  <c r="U43" i="22"/>
  <c r="S43" i="22"/>
  <c r="AA42" i="22"/>
  <c r="U42" i="22"/>
  <c r="S42" i="22"/>
  <c r="AA41" i="22"/>
  <c r="U41" i="22"/>
  <c r="S41" i="22"/>
  <c r="AA40" i="22"/>
  <c r="U40" i="22"/>
  <c r="S40" i="22"/>
  <c r="AA39" i="22"/>
  <c r="U39" i="22"/>
  <c r="S39" i="22"/>
  <c r="AA38" i="22"/>
  <c r="U38" i="22"/>
  <c r="S38" i="22"/>
  <c r="AA37" i="22"/>
  <c r="U37" i="22"/>
  <c r="S37" i="22"/>
  <c r="AA36" i="22"/>
  <c r="U36" i="22"/>
  <c r="S36" i="22"/>
  <c r="AA35" i="22"/>
  <c r="U35" i="22"/>
  <c r="S35" i="22"/>
  <c r="AA34" i="22"/>
  <c r="U34" i="22"/>
  <c r="V36" i="22" s="1"/>
  <c r="S34" i="22"/>
  <c r="AA33" i="22"/>
  <c r="U33" i="22"/>
  <c r="S33" i="22"/>
  <c r="AA32" i="22"/>
  <c r="U32" i="22"/>
  <c r="S32" i="22"/>
  <c r="AA31" i="22"/>
  <c r="U31" i="22"/>
  <c r="S31" i="22"/>
  <c r="AA30" i="22"/>
  <c r="U30" i="22"/>
  <c r="S30" i="22"/>
  <c r="AA29" i="22"/>
  <c r="U29" i="22"/>
  <c r="S29" i="22"/>
  <c r="T31" i="22" s="1"/>
  <c r="AA28" i="22"/>
  <c r="U28" i="22"/>
  <c r="S28" i="22"/>
  <c r="AA27" i="22"/>
  <c r="U27" i="22"/>
  <c r="S27" i="22"/>
  <c r="AA26" i="22"/>
  <c r="U26" i="22"/>
  <c r="V28" i="22" s="1"/>
  <c r="S26" i="22"/>
  <c r="AA25" i="22"/>
  <c r="U25" i="22"/>
  <c r="S25" i="22"/>
  <c r="T27" i="22" s="1"/>
  <c r="AA24" i="22"/>
  <c r="U24" i="22"/>
  <c r="S24" i="22"/>
  <c r="AA23" i="22"/>
  <c r="U23" i="22"/>
  <c r="S23" i="22"/>
  <c r="AA22" i="22"/>
  <c r="U22" i="22"/>
  <c r="S22" i="22"/>
  <c r="AA21" i="22"/>
  <c r="U21" i="22"/>
  <c r="V23" i="22" s="1"/>
  <c r="S21" i="22"/>
  <c r="T23" i="22" s="1"/>
  <c r="AA20" i="22"/>
  <c r="U20" i="22"/>
  <c r="S20" i="22"/>
  <c r="AA19" i="22"/>
  <c r="U19" i="22"/>
  <c r="S19" i="22"/>
  <c r="AA18" i="22"/>
  <c r="U18" i="22"/>
  <c r="V20" i="22" s="1"/>
  <c r="S18" i="22"/>
  <c r="AA17" i="22"/>
  <c r="U17" i="22"/>
  <c r="S17" i="22"/>
  <c r="T19" i="22" s="1"/>
  <c r="AA16" i="22"/>
  <c r="U16" i="22"/>
  <c r="S16" i="22"/>
  <c r="T18" i="22" s="1"/>
  <c r="AA15" i="22"/>
  <c r="AB18" i="22" s="1"/>
  <c r="U15" i="22"/>
  <c r="S15" i="22"/>
  <c r="AA14" i="22"/>
  <c r="U14" i="22"/>
  <c r="V16" i="22" s="1"/>
  <c r="S14" i="22"/>
  <c r="AA13" i="22"/>
  <c r="U13" i="22"/>
  <c r="S13" i="22"/>
  <c r="T15" i="22" s="1"/>
  <c r="AA12" i="22"/>
  <c r="U12" i="22"/>
  <c r="S12" i="22"/>
  <c r="AA11" i="22"/>
  <c r="U11" i="22"/>
  <c r="S11" i="22"/>
  <c r="AA10" i="22"/>
  <c r="AB13" i="22" s="1"/>
  <c r="U10" i="22"/>
  <c r="S10" i="22"/>
  <c r="AA9" i="22"/>
  <c r="U9" i="22"/>
  <c r="S9" i="22"/>
  <c r="AB11" i="22"/>
  <c r="A74" i="20"/>
  <c r="F74" i="20" s="1"/>
  <c r="FE41" i="5"/>
  <c r="E74" i="20" l="1"/>
  <c r="AB29" i="22"/>
  <c r="T34" i="22"/>
  <c r="V39" i="22"/>
  <c r="AB45" i="22"/>
  <c r="V53" i="22"/>
  <c r="V55" i="22"/>
  <c r="V61" i="22"/>
  <c r="V63" i="22"/>
  <c r="V69" i="22"/>
  <c r="V71" i="22"/>
  <c r="V81" i="22"/>
  <c r="V85" i="22"/>
  <c r="T91" i="22"/>
  <c r="T97" i="22"/>
  <c r="T103" i="22"/>
  <c r="V108" i="22"/>
  <c r="V120" i="22"/>
  <c r="T124" i="22"/>
  <c r="AB14" i="22"/>
  <c r="T54" i="22"/>
  <c r="T62" i="22"/>
  <c r="T70" i="22"/>
  <c r="T90" i="22"/>
  <c r="T107" i="22"/>
  <c r="T119" i="22"/>
  <c r="V124" i="22"/>
  <c r="V24" i="22"/>
  <c r="V54" i="22"/>
  <c r="V62" i="22"/>
  <c r="V70" i="22"/>
  <c r="V78" i="22"/>
  <c r="V82" i="22"/>
  <c r="V86" i="22"/>
  <c r="T98" i="22"/>
  <c r="T102" i="22"/>
  <c r="T106" i="22"/>
  <c r="V113" i="22"/>
  <c r="V117" i="22"/>
  <c r="T129" i="22"/>
  <c r="AB12" i="22"/>
  <c r="AB30" i="22"/>
  <c r="V32" i="22"/>
  <c r="T35" i="22"/>
  <c r="AB35" i="22"/>
  <c r="V40" i="22"/>
  <c r="T43" i="22"/>
  <c r="AB46" i="22"/>
  <c r="V48" i="22"/>
  <c r="T51" i="22"/>
  <c r="T53" i="22"/>
  <c r="T59" i="22"/>
  <c r="T61" i="22"/>
  <c r="T67" i="22"/>
  <c r="T69" i="22"/>
  <c r="T75" i="22"/>
  <c r="T79" i="22"/>
  <c r="V94" i="22"/>
  <c r="V98" i="22"/>
  <c r="V102" i="22"/>
  <c r="T114" i="22"/>
  <c r="T118" i="22"/>
  <c r="T122" i="22"/>
  <c r="V129" i="22"/>
  <c r="V26" i="22"/>
  <c r="AB47" i="22"/>
  <c r="AB19" i="22"/>
  <c r="T12" i="22"/>
  <c r="AB20" i="22"/>
  <c r="T89" i="22"/>
  <c r="T95" i="22"/>
  <c r="V110" i="22"/>
  <c r="V114" i="22"/>
  <c r="V118" i="22"/>
  <c r="T130" i="22"/>
  <c r="V12" i="22"/>
  <c r="AB36" i="22"/>
  <c r="T52" i="22"/>
  <c r="T60" i="22"/>
  <c r="T68" i="22"/>
  <c r="T76" i="22"/>
  <c r="T88" i="22"/>
  <c r="V91" i="22"/>
  <c r="T105" i="22"/>
  <c r="T111" i="22"/>
  <c r="T123" i="22"/>
  <c r="V126" i="22"/>
  <c r="V130" i="22"/>
  <c r="AB25" i="22"/>
  <c r="AB23" i="22"/>
  <c r="AB22" i="22"/>
  <c r="AB16" i="22"/>
  <c r="T30" i="22"/>
  <c r="T28" i="22"/>
  <c r="T29" i="22"/>
  <c r="V35" i="22"/>
  <c r="V33" i="22"/>
  <c r="V34" i="22"/>
  <c r="AB41" i="22"/>
  <c r="AB38" i="22"/>
  <c r="AB39" i="22"/>
  <c r="T46" i="22"/>
  <c r="T44" i="22"/>
  <c r="T45" i="22"/>
  <c r="V51" i="22"/>
  <c r="V49" i="22"/>
  <c r="V59" i="22"/>
  <c r="V57" i="22"/>
  <c r="V67" i="22"/>
  <c r="V65" i="22"/>
  <c r="V75" i="22"/>
  <c r="V73" i="22"/>
  <c r="T21" i="22"/>
  <c r="T14" i="22"/>
  <c r="T13" i="22"/>
  <c r="AB15" i="22"/>
  <c r="AB34" i="22"/>
  <c r="AB31" i="22"/>
  <c r="T39" i="22"/>
  <c r="T37" i="22"/>
  <c r="V44" i="22"/>
  <c r="V42" i="22"/>
  <c r="T57" i="22"/>
  <c r="T55" i="22"/>
  <c r="T65" i="22"/>
  <c r="T63" i="22"/>
  <c r="T73" i="22"/>
  <c r="T71" i="22"/>
  <c r="T85" i="22"/>
  <c r="T83" i="22"/>
  <c r="V19" i="22"/>
  <c r="V18" i="22"/>
  <c r="T101" i="22"/>
  <c r="T99" i="22"/>
  <c r="V17" i="22"/>
  <c r="AB32" i="22"/>
  <c r="AB48" i="22"/>
  <c r="T117" i="22"/>
  <c r="T115" i="22"/>
  <c r="T77" i="22"/>
  <c r="T93" i="22"/>
  <c r="T109" i="22"/>
  <c r="V14" i="22"/>
  <c r="V21" i="22"/>
  <c r="T25" i="22"/>
  <c r="T32" i="22"/>
  <c r="V37" i="22"/>
  <c r="AB42" i="22"/>
  <c r="T48" i="22"/>
  <c r="V95" i="22"/>
  <c r="V111" i="22"/>
  <c r="AB17" i="22"/>
  <c r="T22" i="22"/>
  <c r="AB24" i="22"/>
  <c r="V27" i="22"/>
  <c r="AB33" i="22"/>
  <c r="T38" i="22"/>
  <c r="AB40" i="22"/>
  <c r="V43" i="22"/>
  <c r="V50" i="22"/>
  <c r="T58" i="22"/>
  <c r="T66" i="22"/>
  <c r="T74" i="22"/>
  <c r="T80" i="22"/>
  <c r="V89" i="22"/>
  <c r="T96" i="22"/>
  <c r="V105" i="22"/>
  <c r="T112" i="22"/>
  <c r="V121" i="22"/>
  <c r="T128" i="22"/>
  <c r="T20" i="22"/>
  <c r="V25" i="22"/>
  <c r="T36" i="22"/>
  <c r="V41" i="22"/>
  <c r="V58" i="22"/>
  <c r="V66" i="22"/>
  <c r="V74" i="22"/>
  <c r="V80" i="22"/>
  <c r="V83" i="22"/>
  <c r="V96" i="22"/>
  <c r="V99" i="22"/>
  <c r="V112" i="22"/>
  <c r="V115" i="22"/>
  <c r="V128" i="22"/>
  <c r="T125" i="22"/>
  <c r="T16" i="22"/>
  <c r="AB26" i="22"/>
  <c r="V30" i="22"/>
  <c r="T41" i="22"/>
  <c r="V46" i="22"/>
  <c r="V79" i="22"/>
  <c r="V127" i="22"/>
  <c r="T11" i="22"/>
  <c r="V15" i="22"/>
  <c r="AB21" i="22"/>
  <c r="T26" i="22"/>
  <c r="AB28" i="22"/>
  <c r="V31" i="22"/>
  <c r="AB37" i="22"/>
  <c r="T42" i="22"/>
  <c r="AB44" i="22"/>
  <c r="V47" i="22"/>
  <c r="T56" i="22"/>
  <c r="T64" i="22"/>
  <c r="T72" i="22"/>
  <c r="V77" i="22"/>
  <c r="T84" i="22"/>
  <c r="V90" i="22"/>
  <c r="V93" i="22"/>
  <c r="T100" i="22"/>
  <c r="V106" i="22"/>
  <c r="V109" i="22"/>
  <c r="T116" i="22"/>
  <c r="V122" i="22"/>
  <c r="V125" i="22"/>
  <c r="V11" i="22"/>
  <c r="V13" i="22"/>
  <c r="T17" i="22"/>
  <c r="V22" i="22"/>
  <c r="T24" i="22"/>
  <c r="AB27" i="22"/>
  <c r="V29" i="22"/>
  <c r="T33" i="22"/>
  <c r="V38" i="22"/>
  <c r="T40" i="22"/>
  <c r="AB43" i="22"/>
  <c r="V45" i="22"/>
  <c r="T49" i="22"/>
  <c r="V56" i="22"/>
  <c r="V64" i="22"/>
  <c r="V72" i="22"/>
  <c r="T78" i="22"/>
  <c r="V84" i="22"/>
  <c r="V87" i="22"/>
  <c r="T94" i="22"/>
  <c r="V100" i="22"/>
  <c r="V103" i="22"/>
  <c r="T110" i="22"/>
  <c r="V116" i="22"/>
  <c r="V119" i="22"/>
  <c r="T126" i="22"/>
  <c r="A73" i="20"/>
  <c r="E73" i="20" l="1"/>
  <c r="F73" i="20"/>
  <c r="E72" i="20"/>
  <c r="A72" i="20"/>
  <c r="F72" i="20" s="1"/>
  <c r="A71" i="20" l="1"/>
  <c r="F71" i="20" l="1"/>
  <c r="E71" i="20"/>
  <c r="GF11" i="5"/>
  <c r="GF12" i="5"/>
  <c r="GG11" i="5"/>
  <c r="GG12" i="5"/>
  <c r="GH11" i="5"/>
  <c r="GH12" i="5"/>
  <c r="GI11" i="5"/>
  <c r="GI12" i="5"/>
  <c r="GF13" i="5"/>
  <c r="GG13" i="5"/>
  <c r="GH13" i="5"/>
  <c r="GI13" i="5"/>
  <c r="GB14" i="5"/>
  <c r="GB15" i="5"/>
  <c r="GB16" i="5"/>
  <c r="GI14" i="5"/>
  <c r="GI15" i="5"/>
  <c r="GI16" i="5"/>
  <c r="GH14" i="5"/>
  <c r="GH15" i="5"/>
  <c r="GH16" i="5"/>
  <c r="GC14" i="5"/>
  <c r="GC15" i="5"/>
  <c r="GC16" i="5"/>
  <c r="GD14" i="5"/>
  <c r="GD15" i="5"/>
  <c r="GD16" i="5"/>
  <c r="GE14" i="5"/>
  <c r="GE15" i="5"/>
  <c r="GE16" i="5"/>
  <c r="GF14" i="5"/>
  <c r="GF15" i="5"/>
  <c r="GF16" i="5"/>
  <c r="GG14" i="5"/>
  <c r="GG15" i="5"/>
  <c r="GG16" i="5"/>
  <c r="FX17" i="5"/>
  <c r="FX18" i="5"/>
  <c r="FY17" i="5"/>
  <c r="FY18" i="5"/>
  <c r="FZ17" i="5"/>
  <c r="FZ18" i="5"/>
  <c r="GA17" i="5"/>
  <c r="GA18" i="5"/>
  <c r="GB17" i="5"/>
  <c r="GB18" i="5"/>
  <c r="GC17" i="5"/>
  <c r="GC18" i="5"/>
  <c r="GD17" i="5"/>
  <c r="GD18" i="5"/>
  <c r="GE17" i="5"/>
  <c r="GE18" i="5"/>
  <c r="GF17" i="5"/>
  <c r="GF18" i="5"/>
  <c r="GG17" i="5"/>
  <c r="GG18" i="5"/>
  <c r="GH17" i="5"/>
  <c r="GH18" i="5"/>
  <c r="GI17" i="5"/>
  <c r="GI18" i="5"/>
  <c r="GI23" i="5"/>
  <c r="GI21" i="5"/>
  <c r="GE11" i="5"/>
  <c r="GE12" i="5"/>
  <c r="GE13" i="5"/>
  <c r="GA14" i="5"/>
  <c r="GA15" i="5"/>
  <c r="GA16" i="5"/>
  <c r="FW17" i="5"/>
  <c r="FW18" i="5"/>
  <c r="GH23" i="5"/>
  <c r="GH21" i="5"/>
  <c r="GI22" i="5"/>
  <c r="GI24" i="5"/>
  <c r="GI25" i="5"/>
  <c r="GC11" i="5"/>
  <c r="GC12" i="5"/>
  <c r="GD11" i="5"/>
  <c r="GD12" i="5"/>
  <c r="GC13" i="5"/>
  <c r="GD13" i="5"/>
  <c r="FY14" i="5"/>
  <c r="FY15" i="5"/>
  <c r="FY16" i="5"/>
  <c r="FZ14" i="5"/>
  <c r="FZ15" i="5"/>
  <c r="FZ16" i="5"/>
  <c r="FU17" i="5"/>
  <c r="FU18" i="5"/>
  <c r="FV17" i="5"/>
  <c r="FV18" i="5"/>
  <c r="GF23" i="5"/>
  <c r="GF21" i="5"/>
  <c r="GB11" i="5"/>
  <c r="GB12" i="5"/>
  <c r="GB13" i="5"/>
  <c r="FX14" i="5"/>
  <c r="FX15" i="5"/>
  <c r="FX16" i="5"/>
  <c r="FT17" i="5"/>
  <c r="FT18" i="5"/>
  <c r="GE23" i="5"/>
  <c r="GE21" i="5"/>
  <c r="GF22" i="5"/>
  <c r="GF24" i="5"/>
  <c r="GF25" i="5"/>
  <c r="GG23" i="5"/>
  <c r="GG21" i="5"/>
  <c r="GG22" i="5"/>
  <c r="GG24" i="5"/>
  <c r="GG25" i="5"/>
  <c r="GH22" i="5"/>
  <c r="GH24" i="5"/>
  <c r="GH25" i="5"/>
  <c r="GA11" i="5"/>
  <c r="GA12" i="5"/>
  <c r="GA13" i="5"/>
  <c r="FW14" i="5"/>
  <c r="FW15" i="5"/>
  <c r="FW16" i="5"/>
  <c r="FS17" i="5"/>
  <c r="FS18" i="5"/>
  <c r="GD23" i="5"/>
  <c r="GD21" i="5"/>
  <c r="GE22" i="5"/>
  <c r="GE24" i="5"/>
  <c r="GE25" i="5"/>
  <c r="FZ11" i="5"/>
  <c r="FZ12" i="5"/>
  <c r="FZ13" i="5"/>
  <c r="FV14" i="5"/>
  <c r="FV15" i="5"/>
  <c r="FV16" i="5"/>
  <c r="FR17" i="5"/>
  <c r="FR18" i="5"/>
  <c r="GC23" i="5"/>
  <c r="GC21" i="5"/>
  <c r="GD22" i="5"/>
  <c r="GD24" i="5"/>
  <c r="GD25" i="5"/>
  <c r="FY11" i="5"/>
  <c r="FY12" i="5"/>
  <c r="FY13" i="5"/>
  <c r="FU14" i="5"/>
  <c r="FU15" i="5"/>
  <c r="FU16" i="5"/>
  <c r="FQ17" i="5"/>
  <c r="FQ18" i="5"/>
  <c r="GB23" i="5"/>
  <c r="GB21" i="5"/>
  <c r="GC22" i="5"/>
  <c r="GC24" i="5"/>
  <c r="GC25" i="5"/>
  <c r="FX11" i="5"/>
  <c r="FX12" i="5"/>
  <c r="FX13" i="5"/>
  <c r="FT14" i="5"/>
  <c r="FT15" i="5"/>
  <c r="FT16" i="5"/>
  <c r="FP17" i="5"/>
  <c r="FP18" i="5"/>
  <c r="GA23" i="5"/>
  <c r="GA21" i="5"/>
  <c r="GB22" i="5"/>
  <c r="GB24" i="5"/>
  <c r="GB25" i="5"/>
  <c r="FW11" i="5"/>
  <c r="FW12" i="5"/>
  <c r="FW13" i="5"/>
  <c r="FS14" i="5"/>
  <c r="FS15" i="5"/>
  <c r="FS16" i="5"/>
  <c r="FO17" i="5"/>
  <c r="FO18" i="5"/>
  <c r="FZ23" i="5"/>
  <c r="FZ21" i="5"/>
  <c r="GA22" i="5"/>
  <c r="GA24" i="5"/>
  <c r="GA25" i="5"/>
  <c r="FV11" i="5"/>
  <c r="FV12" i="5"/>
  <c r="FV13" i="5"/>
  <c r="FR14" i="5"/>
  <c r="FR15" i="5"/>
  <c r="FR16" i="5"/>
  <c r="FN17" i="5"/>
  <c r="FN18" i="5"/>
  <c r="FY23" i="5"/>
  <c r="FY21" i="5"/>
  <c r="FZ22" i="5"/>
  <c r="FZ24" i="5"/>
  <c r="FZ25" i="5"/>
  <c r="FU11" i="5"/>
  <c r="FU12" i="5"/>
  <c r="FU13" i="5"/>
  <c r="FQ14" i="5"/>
  <c r="FQ15" i="5"/>
  <c r="FQ16" i="5"/>
  <c r="FM17" i="5"/>
  <c r="FM18" i="5"/>
  <c r="FX23" i="5"/>
  <c r="FX21" i="5"/>
  <c r="FY22" i="5"/>
  <c r="FY24" i="5"/>
  <c r="FY25" i="5"/>
  <c r="FT11" i="5"/>
  <c r="FT12" i="5"/>
  <c r="FT13" i="5"/>
  <c r="FP14" i="5"/>
  <c r="FP15" i="5"/>
  <c r="FP16" i="5"/>
  <c r="FL17" i="5"/>
  <c r="FL18" i="5"/>
  <c r="FW23" i="5"/>
  <c r="FW21" i="5"/>
  <c r="FX22" i="5"/>
  <c r="FX24" i="5"/>
  <c r="FX25" i="5"/>
  <c r="FS11" i="5"/>
  <c r="FS12" i="5"/>
  <c r="FS13" i="5"/>
  <c r="FO14" i="5"/>
  <c r="FO15" i="5"/>
  <c r="FO16" i="5"/>
  <c r="FK17" i="5"/>
  <c r="FK18" i="5"/>
  <c r="FV23" i="5"/>
  <c r="FV21" i="5"/>
  <c r="FW22" i="5"/>
  <c r="FW24" i="5"/>
  <c r="FW25" i="5"/>
  <c r="FR11" i="5"/>
  <c r="FR12" i="5"/>
  <c r="FR13" i="5"/>
  <c r="FN14" i="5"/>
  <c r="FN15" i="5"/>
  <c r="FN16" i="5"/>
  <c r="FJ17" i="5"/>
  <c r="FJ18" i="5"/>
  <c r="FU23" i="5"/>
  <c r="FU21" i="5"/>
  <c r="FV22" i="5"/>
  <c r="FV24" i="5"/>
  <c r="FV25" i="5"/>
  <c r="FQ11" i="5"/>
  <c r="FQ12" i="5"/>
  <c r="FQ13" i="5"/>
  <c r="FM14" i="5"/>
  <c r="FM15" i="5"/>
  <c r="FM16" i="5"/>
  <c r="FI17" i="5"/>
  <c r="FI18" i="5"/>
  <c r="FT23" i="5"/>
  <c r="FT21" i="5"/>
  <c r="FU22" i="5"/>
  <c r="FU24" i="5"/>
  <c r="FU25" i="5"/>
  <c r="FP11" i="5"/>
  <c r="FP12" i="5"/>
  <c r="FP13" i="5"/>
  <c r="FL14" i="5"/>
  <c r="FL15" i="5"/>
  <c r="FL16" i="5"/>
  <c r="FH17" i="5"/>
  <c r="FH18" i="5"/>
  <c r="FS23" i="5"/>
  <c r="FS21" i="5"/>
  <c r="FT22" i="5"/>
  <c r="FT24" i="5"/>
  <c r="FT25" i="5"/>
  <c r="FO11" i="5"/>
  <c r="FO12" i="5"/>
  <c r="FO13" i="5"/>
  <c r="FK14" i="5"/>
  <c r="FK15" i="5"/>
  <c r="FK16" i="5"/>
  <c r="FG17" i="5"/>
  <c r="FG18" i="5"/>
  <c r="FR23" i="5"/>
  <c r="FR21" i="5"/>
  <c r="FS22" i="5"/>
  <c r="FS24" i="5"/>
  <c r="FS25" i="5"/>
  <c r="FN11" i="5"/>
  <c r="FN12" i="5"/>
  <c r="FN13" i="5"/>
  <c r="FJ14" i="5"/>
  <c r="FJ15" i="5"/>
  <c r="FJ16" i="5"/>
  <c r="FF17" i="5"/>
  <c r="FF18" i="5"/>
  <c r="FQ23" i="5"/>
  <c r="FQ21" i="5"/>
  <c r="FR22" i="5"/>
  <c r="FR24" i="5"/>
  <c r="FR25" i="5"/>
  <c r="FM11" i="5"/>
  <c r="FM12" i="5"/>
  <c r="FM13" i="5"/>
  <c r="FI14" i="5"/>
  <c r="FI15" i="5"/>
  <c r="FI16" i="5"/>
  <c r="FE17" i="5"/>
  <c r="FE18" i="5"/>
  <c r="FP23" i="5"/>
  <c r="FP21" i="5"/>
  <c r="FQ22" i="5"/>
  <c r="FQ24" i="5"/>
  <c r="FQ25" i="5"/>
  <c r="FL11" i="5"/>
  <c r="FL12" i="5"/>
  <c r="FL13" i="5"/>
  <c r="FH14" i="5"/>
  <c r="FH15" i="5"/>
  <c r="FH16" i="5"/>
  <c r="FD17" i="5"/>
  <c r="FD18" i="5"/>
  <c r="FO23" i="5"/>
  <c r="FO21" i="5"/>
  <c r="FP22" i="5"/>
  <c r="FP24" i="5"/>
  <c r="FP25" i="5"/>
  <c r="FK11" i="5"/>
  <c r="FK12" i="5"/>
  <c r="FK13" i="5"/>
  <c r="FG14" i="5"/>
  <c r="FG15" i="5"/>
  <c r="FG16" i="5"/>
  <c r="FC17" i="5"/>
  <c r="FC18" i="5"/>
  <c r="FN23" i="5"/>
  <c r="FN21" i="5"/>
  <c r="FO22" i="5"/>
  <c r="FO24" i="5"/>
  <c r="FO25" i="5"/>
  <c r="FJ11" i="5"/>
  <c r="FJ12" i="5"/>
  <c r="FJ13" i="5"/>
  <c r="FF14" i="5"/>
  <c r="FF15" i="5"/>
  <c r="FF16" i="5"/>
  <c r="FB17" i="5"/>
  <c r="FB18" i="5"/>
  <c r="FM23" i="5"/>
  <c r="FM21" i="5"/>
  <c r="FN22" i="5"/>
  <c r="FN24" i="5"/>
  <c r="FN25" i="5"/>
  <c r="FI11" i="5"/>
  <c r="FI12" i="5"/>
  <c r="FI13" i="5"/>
  <c r="FE14" i="5"/>
  <c r="FE15" i="5"/>
  <c r="FE16" i="5"/>
  <c r="FA17" i="5"/>
  <c r="FA18" i="5"/>
  <c r="FL23" i="5"/>
  <c r="FL21" i="5"/>
  <c r="FM22" i="5"/>
  <c r="FM24" i="5"/>
  <c r="FM25" i="5"/>
  <c r="FH11" i="5"/>
  <c r="FH12" i="5"/>
  <c r="FH13" i="5"/>
  <c r="FD14" i="5"/>
  <c r="FD15" i="5"/>
  <c r="FD16" i="5"/>
  <c r="EZ17" i="5"/>
  <c r="EZ18" i="5"/>
  <c r="FK23" i="5"/>
  <c r="FK21" i="5"/>
  <c r="FL22" i="5"/>
  <c r="FL24" i="5"/>
  <c r="FL25" i="5"/>
  <c r="FG11" i="5"/>
  <c r="FG12" i="5"/>
  <c r="FG13" i="5"/>
  <c r="FC14" i="5"/>
  <c r="FC15" i="5"/>
  <c r="FC16" i="5"/>
  <c r="EY17" i="5"/>
  <c r="EY18" i="5"/>
  <c r="FJ23" i="5"/>
  <c r="FJ21" i="5"/>
  <c r="FK22" i="5"/>
  <c r="FK24" i="5"/>
  <c r="FK25" i="5"/>
  <c r="FF11" i="5"/>
  <c r="FF12" i="5"/>
  <c r="FF13" i="5"/>
  <c r="FB14" i="5"/>
  <c r="FB15" i="5"/>
  <c r="FB16" i="5"/>
  <c r="EX17" i="5"/>
  <c r="EX18" i="5"/>
  <c r="FI23" i="5"/>
  <c r="FI21" i="5"/>
  <c r="FJ22" i="5"/>
  <c r="FJ24" i="5"/>
  <c r="FJ25" i="5"/>
  <c r="FE11" i="5"/>
  <c r="FE12" i="5"/>
  <c r="FE13" i="5"/>
  <c r="FA14" i="5"/>
  <c r="FA15" i="5"/>
  <c r="FA16" i="5"/>
  <c r="EW17" i="5"/>
  <c r="EW18" i="5"/>
  <c r="FH23" i="5"/>
  <c r="FH21" i="5"/>
  <c r="FI22" i="5"/>
  <c r="FI24" i="5"/>
  <c r="FI25" i="5"/>
  <c r="FD11" i="5"/>
  <c r="FD12" i="5"/>
  <c r="FD13" i="5"/>
  <c r="EZ14" i="5"/>
  <c r="EZ15" i="5"/>
  <c r="EZ16" i="5"/>
  <c r="EV17" i="5"/>
  <c r="EV18" i="5"/>
  <c r="FG23" i="5"/>
  <c r="FG21" i="5"/>
  <c r="FH22" i="5"/>
  <c r="FH24" i="5"/>
  <c r="FH25" i="5"/>
  <c r="FC11" i="5"/>
  <c r="FC12" i="5"/>
  <c r="FC13" i="5"/>
  <c r="EY14" i="5"/>
  <c r="EY15" i="5"/>
  <c r="EY16" i="5"/>
  <c r="EU17" i="5"/>
  <c r="EU18" i="5"/>
  <c r="FF23" i="5"/>
  <c r="FF21" i="5"/>
  <c r="FG22" i="5"/>
  <c r="FG24" i="5"/>
  <c r="FG25" i="5"/>
  <c r="FB11" i="5"/>
  <c r="FB12" i="5"/>
  <c r="FB13" i="5"/>
  <c r="EX14" i="5"/>
  <c r="EX15" i="5"/>
  <c r="EX16" i="5"/>
  <c r="ET17" i="5"/>
  <c r="ET18" i="5"/>
  <c r="FE23" i="5"/>
  <c r="FE21" i="5"/>
  <c r="FF22" i="5"/>
  <c r="FF24" i="5"/>
  <c r="FF25" i="5"/>
  <c r="FA11" i="5"/>
  <c r="FA12" i="5"/>
  <c r="FA13" i="5"/>
  <c r="EW14" i="5"/>
  <c r="EW15" i="5"/>
  <c r="EW16" i="5"/>
  <c r="ES17" i="5"/>
  <c r="ES18" i="5"/>
  <c r="FD23" i="5"/>
  <c r="FD21" i="5"/>
  <c r="FE22" i="5"/>
  <c r="FE24" i="5"/>
  <c r="FE25" i="5"/>
  <c r="EZ11" i="5"/>
  <c r="EZ12" i="5"/>
  <c r="EZ13" i="5"/>
  <c r="EV14" i="5"/>
  <c r="EV15" i="5"/>
  <c r="EV16" i="5"/>
  <c r="ER17" i="5"/>
  <c r="ER18" i="5"/>
  <c r="FC23" i="5"/>
  <c r="FC21" i="5"/>
  <c r="FD22" i="5"/>
  <c r="FD24" i="5"/>
  <c r="FD25" i="5"/>
  <c r="EY11" i="5"/>
  <c r="EY12" i="5"/>
  <c r="EY13" i="5"/>
  <c r="EU14" i="5"/>
  <c r="EU15" i="5"/>
  <c r="EU16" i="5"/>
  <c r="EQ17" i="5"/>
  <c r="EQ18" i="5"/>
  <c r="FB23" i="5"/>
  <c r="FB21" i="5"/>
  <c r="FC22" i="5"/>
  <c r="FC24" i="5"/>
  <c r="FC25" i="5"/>
  <c r="EX11" i="5"/>
  <c r="EX12" i="5"/>
  <c r="EX13" i="5"/>
  <c r="ET14" i="5"/>
  <c r="ET15" i="5"/>
  <c r="ET16" i="5"/>
  <c r="EP17" i="5"/>
  <c r="EP18" i="5"/>
  <c r="FA23" i="5"/>
  <c r="FA21" i="5"/>
  <c r="FB22" i="5"/>
  <c r="FB24" i="5"/>
  <c r="FB25" i="5"/>
  <c r="EW11" i="5"/>
  <c r="EW12" i="5"/>
  <c r="EW13" i="5"/>
  <c r="ES14" i="5"/>
  <c r="ES15" i="5"/>
  <c r="ES16" i="5"/>
  <c r="EO17" i="5"/>
  <c r="EO18" i="5"/>
  <c r="EZ23" i="5"/>
  <c r="EZ21" i="5"/>
  <c r="FA22" i="5"/>
  <c r="FA24" i="5"/>
  <c r="FA25" i="5"/>
  <c r="EV11" i="5"/>
  <c r="EV12" i="5"/>
  <c r="EV13" i="5"/>
  <c r="ER14" i="5"/>
  <c r="ER15" i="5"/>
  <c r="ER16" i="5"/>
  <c r="EN17" i="5"/>
  <c r="EN18" i="5"/>
  <c r="EY23" i="5"/>
  <c r="EY21" i="5"/>
  <c r="EZ22" i="5"/>
  <c r="EZ24" i="5"/>
  <c r="EZ25" i="5"/>
  <c r="EU11" i="5"/>
  <c r="EU12" i="5"/>
  <c r="EU13" i="5"/>
  <c r="EQ14" i="5"/>
  <c r="EQ15" i="5"/>
  <c r="EQ16" i="5"/>
  <c r="EM17" i="5"/>
  <c r="EM18" i="5"/>
  <c r="EX23" i="5"/>
  <c r="EX21" i="5"/>
  <c r="EY22" i="5"/>
  <c r="EY24" i="5"/>
  <c r="EY25" i="5"/>
  <c r="ET11" i="5"/>
  <c r="ET12" i="5"/>
  <c r="ET13" i="5"/>
  <c r="EP14" i="5"/>
  <c r="EP15" i="5"/>
  <c r="EP16" i="5"/>
  <c r="EL17" i="5"/>
  <c r="EL18" i="5"/>
  <c r="EW23" i="5"/>
  <c r="EW21" i="5"/>
  <c r="EX22" i="5"/>
  <c r="EX24" i="5"/>
  <c r="EX25" i="5"/>
  <c r="ES11" i="5"/>
  <c r="ES12" i="5"/>
  <c r="ES13" i="5"/>
  <c r="EO14" i="5"/>
  <c r="EO15" i="5"/>
  <c r="EO16" i="5"/>
  <c r="EK17" i="5"/>
  <c r="EK18" i="5"/>
  <c r="EV23" i="5"/>
  <c r="EV21" i="5"/>
  <c r="EW22" i="5"/>
  <c r="EW24" i="5"/>
  <c r="EW25" i="5"/>
  <c r="ER11" i="5"/>
  <c r="ER12" i="5"/>
  <c r="ER13" i="5"/>
  <c r="EN14" i="5"/>
  <c r="EN15" i="5"/>
  <c r="EN16" i="5"/>
  <c r="EJ17" i="5"/>
  <c r="EJ18" i="5"/>
  <c r="EU23" i="5"/>
  <c r="EU21" i="5"/>
  <c r="EV22" i="5"/>
  <c r="EV24" i="5"/>
  <c r="EV25" i="5"/>
  <c r="EQ11" i="5"/>
  <c r="EQ12" i="5"/>
  <c r="EQ13" i="5"/>
  <c r="EM14" i="5"/>
  <c r="EM15" i="5"/>
  <c r="EM16" i="5"/>
  <c r="EI17" i="5"/>
  <c r="EI18" i="5"/>
  <c r="ET23" i="5"/>
  <c r="ET21" i="5"/>
  <c r="EU22" i="5"/>
  <c r="EU24" i="5"/>
  <c r="EU25" i="5"/>
  <c r="EP11" i="5"/>
  <c r="EP12" i="5"/>
  <c r="EP13" i="5"/>
  <c r="EL14" i="5"/>
  <c r="EL15" i="5"/>
  <c r="EL16" i="5"/>
  <c r="EH17" i="5"/>
  <c r="EH18" i="5"/>
  <c r="ES23" i="5"/>
  <c r="ES21" i="5"/>
  <c r="ET22" i="5"/>
  <c r="ET24" i="5"/>
  <c r="ET25" i="5"/>
  <c r="EO11" i="5"/>
  <c r="EO12" i="5"/>
  <c r="EO13" i="5"/>
  <c r="EK14" i="5"/>
  <c r="EK15" i="5"/>
  <c r="EK16" i="5"/>
  <c r="EG17" i="5"/>
  <c r="EG18" i="5"/>
  <c r="ER23" i="5"/>
  <c r="ER21" i="5"/>
  <c r="ES22" i="5"/>
  <c r="ES24" i="5"/>
  <c r="ES25" i="5"/>
  <c r="EN11" i="5"/>
  <c r="EN12" i="5"/>
  <c r="EN13" i="5"/>
  <c r="EJ14" i="5"/>
  <c r="EJ15" i="5"/>
  <c r="EJ16" i="5"/>
  <c r="EF17" i="5"/>
  <c r="EF18" i="5"/>
  <c r="EQ23" i="5"/>
  <c r="EQ21" i="5"/>
  <c r="ER22" i="5"/>
  <c r="ER24" i="5"/>
  <c r="ER25" i="5"/>
  <c r="EM11" i="5"/>
  <c r="EM12" i="5"/>
  <c r="EM13" i="5"/>
  <c r="EI14" i="5"/>
  <c r="EI15" i="5"/>
  <c r="EI16" i="5"/>
  <c r="EE17" i="5"/>
  <c r="EE18" i="5"/>
  <c r="EP23" i="5"/>
  <c r="EP21" i="5"/>
  <c r="EQ22" i="5"/>
  <c r="EQ24" i="5"/>
  <c r="EQ25" i="5"/>
  <c r="EL11" i="5"/>
  <c r="EL12" i="5"/>
  <c r="EL13" i="5"/>
  <c r="EH14" i="5"/>
  <c r="EH15" i="5"/>
  <c r="EH16" i="5"/>
  <c r="ED17" i="5"/>
  <c r="ED18" i="5"/>
  <c r="EO23" i="5"/>
  <c r="EO21" i="5"/>
  <c r="EP22" i="5"/>
  <c r="EP24" i="5"/>
  <c r="EP25" i="5"/>
  <c r="EK11" i="5"/>
  <c r="EK12" i="5"/>
  <c r="EK13" i="5"/>
  <c r="EG14" i="5"/>
  <c r="EG15" i="5"/>
  <c r="EG16" i="5"/>
  <c r="EC17" i="5"/>
  <c r="EC18" i="5"/>
  <c r="EN23" i="5"/>
  <c r="EN21" i="5"/>
  <c r="EO22" i="5"/>
  <c r="EO24" i="5"/>
  <c r="EO25" i="5"/>
  <c r="EJ11" i="5"/>
  <c r="EJ12" i="5"/>
  <c r="EJ13" i="5"/>
  <c r="EF14" i="5"/>
  <c r="EF15" i="5"/>
  <c r="EF16" i="5"/>
  <c r="EB17" i="5"/>
  <c r="EB18" i="5"/>
  <c r="EM23" i="5"/>
  <c r="EM21" i="5"/>
  <c r="EN22" i="5"/>
  <c r="EN24" i="5"/>
  <c r="EN25" i="5"/>
  <c r="EI11" i="5"/>
  <c r="EI12" i="5"/>
  <c r="EI13" i="5"/>
  <c r="EE14" i="5"/>
  <c r="EE15" i="5"/>
  <c r="EE16" i="5"/>
  <c r="EA17" i="5"/>
  <c r="EA18" i="5"/>
  <c r="EL23" i="5"/>
  <c r="EL21" i="5"/>
  <c r="EM22" i="5"/>
  <c r="EM24" i="5"/>
  <c r="EM25" i="5"/>
  <c r="EH11" i="5"/>
  <c r="EH12" i="5"/>
  <c r="EH13" i="5"/>
  <c r="ED14" i="5"/>
  <c r="ED15" i="5"/>
  <c r="ED16" i="5"/>
  <c r="DZ17" i="5"/>
  <c r="DZ18" i="5"/>
  <c r="EK23" i="5"/>
  <c r="EK21" i="5"/>
  <c r="EL22" i="5"/>
  <c r="EL24" i="5"/>
  <c r="EL25" i="5"/>
  <c r="EG11" i="5"/>
  <c r="EG12" i="5"/>
  <c r="EG13" i="5"/>
  <c r="EC14" i="5"/>
  <c r="EC15" i="5"/>
  <c r="EC16" i="5"/>
  <c r="DY17" i="5"/>
  <c r="DY18" i="5"/>
  <c r="EJ23" i="5"/>
  <c r="EJ21" i="5"/>
  <c r="EK22" i="5"/>
  <c r="EK24" i="5"/>
  <c r="EK25" i="5"/>
  <c r="EF11" i="5"/>
  <c r="EF12" i="5"/>
  <c r="EF13" i="5"/>
  <c r="EB14" i="5"/>
  <c r="EB15" i="5"/>
  <c r="EB16" i="5"/>
  <c r="DX17" i="5"/>
  <c r="DX18" i="5"/>
  <c r="EI23" i="5"/>
  <c r="EI21" i="5"/>
  <c r="EJ22" i="5"/>
  <c r="EJ24" i="5"/>
  <c r="EJ25" i="5"/>
  <c r="EE11" i="5"/>
  <c r="EE12" i="5"/>
  <c r="EE13" i="5"/>
  <c r="EA14" i="5"/>
  <c r="EA15" i="5"/>
  <c r="EA16" i="5"/>
  <c r="DW17" i="5"/>
  <c r="DW18" i="5"/>
  <c r="EH23" i="5"/>
  <c r="EH21" i="5"/>
  <c r="EI22" i="5"/>
  <c r="EI24" i="5"/>
  <c r="EI25" i="5"/>
  <c r="ED11" i="5"/>
  <c r="ED12" i="5"/>
  <c r="ED13" i="5"/>
  <c r="DZ14" i="5"/>
  <c r="DZ15" i="5"/>
  <c r="DZ16" i="5"/>
  <c r="DV17" i="5"/>
  <c r="DV18" i="5"/>
  <c r="EG23" i="5"/>
  <c r="EG21" i="5"/>
  <c r="EH22" i="5"/>
  <c r="EH24" i="5"/>
  <c r="EH25" i="5"/>
  <c r="EC11" i="5"/>
  <c r="EC12" i="5"/>
  <c r="EC13" i="5"/>
  <c r="DY14" i="5"/>
  <c r="DY15" i="5"/>
  <c r="DY16" i="5"/>
  <c r="DU17" i="5"/>
  <c r="DU18" i="5"/>
  <c r="EF23" i="5"/>
  <c r="EF21" i="5"/>
  <c r="EG22" i="5"/>
  <c r="EG24" i="5"/>
  <c r="EG25" i="5"/>
  <c r="EB11" i="5"/>
  <c r="EB12" i="5"/>
  <c r="EB13" i="5"/>
  <c r="DX14" i="5"/>
  <c r="DX15" i="5"/>
  <c r="DX16" i="5"/>
  <c r="DT17" i="5"/>
  <c r="DT18" i="5"/>
  <c r="EE23" i="5"/>
  <c r="EE21" i="5"/>
  <c r="EF22" i="5"/>
  <c r="EF24" i="5"/>
  <c r="EF25" i="5"/>
  <c r="EA11" i="5"/>
  <c r="EA12" i="5"/>
  <c r="EA13" i="5"/>
  <c r="DW14" i="5"/>
  <c r="DW15" i="5"/>
  <c r="DW16" i="5"/>
  <c r="DS17" i="5"/>
  <c r="DS18" i="5"/>
  <c r="ED23" i="5"/>
  <c r="ED21" i="5"/>
  <c r="EE22" i="5"/>
  <c r="EE24" i="5"/>
  <c r="EE25" i="5"/>
  <c r="DZ11" i="5"/>
  <c r="DZ12" i="5"/>
  <c r="DZ13" i="5"/>
  <c r="DV14" i="5"/>
  <c r="DV15" i="5"/>
  <c r="DV16" i="5"/>
  <c r="DR17" i="5"/>
  <c r="DR18" i="5"/>
  <c r="EC23" i="5"/>
  <c r="EC21" i="5"/>
  <c r="ED22" i="5"/>
  <c r="ED24" i="5"/>
  <c r="ED25" i="5"/>
  <c r="DY11" i="5"/>
  <c r="DY12" i="5"/>
  <c r="DY13" i="5"/>
  <c r="DU14" i="5"/>
  <c r="DU15" i="5"/>
  <c r="DU16" i="5"/>
  <c r="DQ17" i="5"/>
  <c r="DQ18" i="5"/>
  <c r="EB23" i="5"/>
  <c r="EB21" i="5"/>
  <c r="EC22" i="5"/>
  <c r="EC24" i="5"/>
  <c r="EC25" i="5"/>
  <c r="DX11" i="5"/>
  <c r="DX12" i="5"/>
  <c r="DX13" i="5"/>
  <c r="DT14" i="5"/>
  <c r="DT15" i="5"/>
  <c r="DT16" i="5"/>
  <c r="DP17" i="5"/>
  <c r="DP18" i="5"/>
  <c r="EA23" i="5"/>
  <c r="EA21" i="5"/>
  <c r="EB22" i="5"/>
  <c r="EB24" i="5"/>
  <c r="EB25" i="5"/>
  <c r="DW11" i="5"/>
  <c r="DW12" i="5"/>
  <c r="DW13" i="5"/>
  <c r="DS14" i="5"/>
  <c r="DS15" i="5"/>
  <c r="DS16" i="5"/>
  <c r="DO17" i="5"/>
  <c r="DO18" i="5"/>
  <c r="DZ23" i="5"/>
  <c r="DZ21" i="5"/>
  <c r="EA22" i="5"/>
  <c r="EA24" i="5"/>
  <c r="EA25" i="5"/>
  <c r="DV11" i="5"/>
  <c r="DV12" i="5"/>
  <c r="DV13" i="5"/>
  <c r="DR14" i="5"/>
  <c r="DR15" i="5"/>
  <c r="DR16" i="5"/>
  <c r="DN17" i="5"/>
  <c r="DN18" i="5"/>
  <c r="DY23" i="5"/>
  <c r="DY21" i="5"/>
  <c r="DZ22" i="5"/>
  <c r="DZ24" i="5"/>
  <c r="DZ25" i="5"/>
  <c r="DU11" i="5"/>
  <c r="DU12" i="5"/>
  <c r="DU13" i="5"/>
  <c r="DQ14" i="5"/>
  <c r="DQ15" i="5"/>
  <c r="DQ16" i="5"/>
  <c r="DM17" i="5"/>
  <c r="DM18" i="5"/>
  <c r="DX23" i="5"/>
  <c r="DX21" i="5"/>
  <c r="DY22" i="5"/>
  <c r="DY24" i="5"/>
  <c r="DY25" i="5"/>
  <c r="DT11" i="5"/>
  <c r="DT12" i="5"/>
  <c r="DT13" i="5"/>
  <c r="DP14" i="5"/>
  <c r="DP15" i="5"/>
  <c r="DP16" i="5"/>
  <c r="DL17" i="5"/>
  <c r="DL18" i="5"/>
  <c r="DW23" i="5"/>
  <c r="DW21" i="5"/>
  <c r="DX22" i="5"/>
  <c r="DX24" i="5"/>
  <c r="DX25" i="5"/>
  <c r="DS11" i="5"/>
  <c r="DS12" i="5"/>
  <c r="DS13" i="5"/>
  <c r="DO14" i="5"/>
  <c r="DO15" i="5"/>
  <c r="DO16" i="5"/>
  <c r="DK17" i="5"/>
  <c r="DK18" i="5"/>
  <c r="DV23" i="5"/>
  <c r="DV21" i="5"/>
  <c r="DW22" i="5"/>
  <c r="DW24" i="5"/>
  <c r="DW25" i="5"/>
  <c r="DR11" i="5"/>
  <c r="DR12" i="5"/>
  <c r="DR13" i="5"/>
  <c r="DN14" i="5"/>
  <c r="DN15" i="5"/>
  <c r="DN16" i="5"/>
  <c r="DJ17" i="5"/>
  <c r="DJ18" i="5"/>
  <c r="DU23" i="5"/>
  <c r="DU21" i="5"/>
  <c r="DV22" i="5"/>
  <c r="DV24" i="5"/>
  <c r="DV25" i="5"/>
  <c r="DQ11" i="5"/>
  <c r="DQ12" i="5"/>
  <c r="DQ13" i="5"/>
  <c r="DM14" i="5"/>
  <c r="DM15" i="5"/>
  <c r="DM16" i="5"/>
  <c r="DI17" i="5"/>
  <c r="DI18" i="5"/>
  <c r="DT23" i="5"/>
  <c r="DT21" i="5"/>
  <c r="DU22" i="5"/>
  <c r="DU24" i="5"/>
  <c r="DU25" i="5"/>
  <c r="DP11" i="5"/>
  <c r="DP12" i="5"/>
  <c r="DP13" i="5"/>
  <c r="DL14" i="5"/>
  <c r="DL15" i="5"/>
  <c r="DL16" i="5"/>
  <c r="DH17" i="5"/>
  <c r="DH18" i="5"/>
  <c r="DS23" i="5"/>
  <c r="DS21" i="5"/>
  <c r="DT22" i="5"/>
  <c r="DT24" i="5"/>
  <c r="DT25" i="5"/>
  <c r="DO11" i="5"/>
  <c r="DO12" i="5"/>
  <c r="DO13" i="5"/>
  <c r="DK14" i="5"/>
  <c r="DK15" i="5"/>
  <c r="DK16" i="5"/>
  <c r="DG17" i="5"/>
  <c r="DG18" i="5"/>
  <c r="DR23" i="5"/>
  <c r="DR21" i="5"/>
  <c r="DS22" i="5"/>
  <c r="DS24" i="5"/>
  <c r="DS25" i="5"/>
  <c r="DN11" i="5"/>
  <c r="DN12" i="5"/>
  <c r="DN13" i="5"/>
  <c r="DJ14" i="5"/>
  <c r="DJ15" i="5"/>
  <c r="DJ16" i="5"/>
  <c r="DF17" i="5"/>
  <c r="DF18" i="5"/>
  <c r="DQ23" i="5"/>
  <c r="DQ21" i="5"/>
  <c r="DR22" i="5"/>
  <c r="DR24" i="5"/>
  <c r="DR25" i="5"/>
  <c r="DM11" i="5"/>
  <c r="DM12" i="5"/>
  <c r="DM13" i="5"/>
  <c r="DI14" i="5"/>
  <c r="DI15" i="5"/>
  <c r="DI16" i="5"/>
  <c r="DE17" i="5"/>
  <c r="DE18" i="5"/>
  <c r="DP23" i="5"/>
  <c r="DP21" i="5"/>
  <c r="DQ22" i="5"/>
  <c r="DQ24" i="5"/>
  <c r="DQ25" i="5"/>
  <c r="DL11" i="5"/>
  <c r="DL12" i="5"/>
  <c r="DL13" i="5"/>
  <c r="DH14" i="5"/>
  <c r="DH15" i="5"/>
  <c r="DH16" i="5"/>
  <c r="DD17" i="5"/>
  <c r="DD18" i="5"/>
  <c r="DO23" i="5"/>
  <c r="DO21" i="5"/>
  <c r="DP22" i="5"/>
  <c r="DP24" i="5"/>
  <c r="DP25" i="5"/>
  <c r="GJ11" i="5"/>
  <c r="GJ23" i="5"/>
  <c r="GJ21" i="5"/>
  <c r="GJ22" i="5"/>
  <c r="GJ24" i="5"/>
  <c r="GJ25" i="5"/>
  <c r="F70" i="20"/>
  <c r="GI27" i="5"/>
  <c r="GI29" i="5" s="1"/>
  <c r="A70" i="20"/>
  <c r="E70" i="20" s="1"/>
  <c r="A3" i="20"/>
  <c r="A4" i="20"/>
  <c r="F4" i="20" s="1"/>
  <c r="A5" i="20"/>
  <c r="F5" i="20" s="1"/>
  <c r="A6" i="20"/>
  <c r="F6" i="20" s="1"/>
  <c r="A7" i="20"/>
  <c r="F7" i="20" s="1"/>
  <c r="A8" i="20"/>
  <c r="E8" i="20" s="1"/>
  <c r="A9" i="20"/>
  <c r="E9" i="20" s="1"/>
  <c r="A10" i="20"/>
  <c r="A11" i="20"/>
  <c r="A12" i="20"/>
  <c r="F12" i="20" s="1"/>
  <c r="A13" i="20"/>
  <c r="F13" i="20" s="1"/>
  <c r="A14" i="20"/>
  <c r="F14" i="20" s="1"/>
  <c r="A15" i="20"/>
  <c r="F15" i="20" s="1"/>
  <c r="A16" i="20"/>
  <c r="F16" i="20" s="1"/>
  <c r="A17" i="20"/>
  <c r="F17" i="20" s="1"/>
  <c r="A18" i="20"/>
  <c r="A19" i="20"/>
  <c r="A20" i="20"/>
  <c r="F20" i="20" s="1"/>
  <c r="A21" i="20"/>
  <c r="F21" i="20" s="1"/>
  <c r="A22" i="20"/>
  <c r="F22" i="20" s="1"/>
  <c r="A23" i="20"/>
  <c r="F23" i="20" s="1"/>
  <c r="A24" i="20"/>
  <c r="E24" i="20" s="1"/>
  <c r="A25" i="20"/>
  <c r="E25" i="20" s="1"/>
  <c r="A26" i="20"/>
  <c r="A27" i="20"/>
  <c r="A28" i="20"/>
  <c r="F28" i="20" s="1"/>
  <c r="A29" i="20"/>
  <c r="F29" i="20" s="1"/>
  <c r="A30" i="20"/>
  <c r="F30" i="20" s="1"/>
  <c r="A31" i="20"/>
  <c r="F31" i="20" s="1"/>
  <c r="A32" i="20"/>
  <c r="F32" i="20" s="1"/>
  <c r="A33" i="20"/>
  <c r="F33" i="20" s="1"/>
  <c r="A34" i="20"/>
  <c r="A35" i="20"/>
  <c r="A36" i="20"/>
  <c r="F36" i="20" s="1"/>
  <c r="A37" i="20"/>
  <c r="F37" i="20" s="1"/>
  <c r="A38" i="20"/>
  <c r="F38" i="20" s="1"/>
  <c r="A39" i="20"/>
  <c r="F39" i="20" s="1"/>
  <c r="A40" i="20"/>
  <c r="E40" i="20" s="1"/>
  <c r="A41" i="20"/>
  <c r="E41" i="20" s="1"/>
  <c r="A42" i="20"/>
  <c r="A43" i="20"/>
  <c r="A44" i="20"/>
  <c r="F44" i="20" s="1"/>
  <c r="A45" i="20"/>
  <c r="F45" i="20" s="1"/>
  <c r="A46" i="20"/>
  <c r="F46" i="20" s="1"/>
  <c r="A47" i="20"/>
  <c r="F47" i="20" s="1"/>
  <c r="A48" i="20"/>
  <c r="F48" i="20" s="1"/>
  <c r="A49" i="20"/>
  <c r="F49" i="20" s="1"/>
  <c r="A50" i="20"/>
  <c r="A51" i="20"/>
  <c r="A52" i="20"/>
  <c r="F52" i="20" s="1"/>
  <c r="A53" i="20"/>
  <c r="F53" i="20" s="1"/>
  <c r="A54" i="20"/>
  <c r="F54" i="20" s="1"/>
  <c r="A55" i="20"/>
  <c r="F55" i="20" s="1"/>
  <c r="A56" i="20"/>
  <c r="E56" i="20" s="1"/>
  <c r="A57" i="20"/>
  <c r="E57" i="20" s="1"/>
  <c r="A58" i="20"/>
  <c r="A59" i="20"/>
  <c r="A60" i="20"/>
  <c r="F60" i="20" s="1"/>
  <c r="A61" i="20"/>
  <c r="F61" i="20" s="1"/>
  <c r="A62" i="20"/>
  <c r="F62" i="20" s="1"/>
  <c r="A63" i="20"/>
  <c r="F63" i="20" s="1"/>
  <c r="A64" i="20"/>
  <c r="F64" i="20" s="1"/>
  <c r="A65" i="20"/>
  <c r="F65" i="20" s="1"/>
  <c r="A66" i="20"/>
  <c r="A67" i="20"/>
  <c r="A68" i="20"/>
  <c r="F68" i="20" s="1"/>
  <c r="A69" i="20"/>
  <c r="F69" i="20" s="1"/>
  <c r="A2" i="20"/>
  <c r="F2" i="20" s="1"/>
  <c r="F3" i="20"/>
  <c r="F8" i="20"/>
  <c r="F9" i="20"/>
  <c r="F10" i="20"/>
  <c r="F11" i="20"/>
  <c r="F18" i="20"/>
  <c r="F19" i="20"/>
  <c r="F24" i="20"/>
  <c r="F25" i="20"/>
  <c r="F26" i="20"/>
  <c r="F27" i="20"/>
  <c r="F34" i="20"/>
  <c r="F35" i="20"/>
  <c r="F40" i="20"/>
  <c r="F41" i="20"/>
  <c r="F42" i="20"/>
  <c r="F43" i="20"/>
  <c r="F50" i="20"/>
  <c r="F51" i="20"/>
  <c r="F56" i="20"/>
  <c r="F57" i="20"/>
  <c r="F58" i="20"/>
  <c r="F59" i="20"/>
  <c r="F66" i="20"/>
  <c r="F67" i="20"/>
  <c r="E3" i="20"/>
  <c r="E4" i="20"/>
  <c r="E5" i="20"/>
  <c r="E10" i="20"/>
  <c r="E11" i="20"/>
  <c r="E12" i="20"/>
  <c r="E13" i="20"/>
  <c r="E18" i="20"/>
  <c r="E19" i="20"/>
  <c r="E20" i="20"/>
  <c r="E21" i="20"/>
  <c r="E26" i="20"/>
  <c r="E27" i="20"/>
  <c r="E28" i="20"/>
  <c r="E29" i="20"/>
  <c r="E34" i="20"/>
  <c r="E35" i="20"/>
  <c r="E36" i="20"/>
  <c r="E37" i="20"/>
  <c r="E42" i="20"/>
  <c r="E43" i="20"/>
  <c r="E44" i="20"/>
  <c r="E45" i="20"/>
  <c r="E50" i="20"/>
  <c r="E51" i="20"/>
  <c r="E52" i="20"/>
  <c r="E53" i="20"/>
  <c r="E58" i="20"/>
  <c r="E59" i="20"/>
  <c r="E60" i="20"/>
  <c r="E61" i="20"/>
  <c r="E66" i="20"/>
  <c r="E67" i="20"/>
  <c r="E68" i="20"/>
  <c r="E69" i="20"/>
  <c r="DT27" i="5"/>
  <c r="C3" i="20" s="1"/>
  <c r="DU27" i="5"/>
  <c r="DV27" i="5"/>
  <c r="DV28" i="5" s="1"/>
  <c r="DW27" i="5"/>
  <c r="DX27" i="5"/>
  <c r="DY27" i="5"/>
  <c r="DZ27" i="5"/>
  <c r="EA27" i="5"/>
  <c r="EB27" i="5"/>
  <c r="C11" i="20" s="1"/>
  <c r="EC27" i="5"/>
  <c r="ED27" i="5"/>
  <c r="EE27" i="5"/>
  <c r="EF27" i="5"/>
  <c r="EG27" i="5"/>
  <c r="EH27" i="5"/>
  <c r="EI27" i="5"/>
  <c r="EJ27" i="5"/>
  <c r="C19" i="20" s="1"/>
  <c r="EK27" i="5"/>
  <c r="EL27" i="5"/>
  <c r="EM27" i="5"/>
  <c r="EN27" i="5"/>
  <c r="EO27" i="5"/>
  <c r="EO28" i="5" s="1"/>
  <c r="EP27" i="5"/>
  <c r="EP29" i="5" s="1"/>
  <c r="EQ27" i="5"/>
  <c r="ER27" i="5"/>
  <c r="ES27" i="5"/>
  <c r="ES28" i="5" s="1"/>
  <c r="ET27" i="5"/>
  <c r="EU27" i="5"/>
  <c r="EV27" i="5"/>
  <c r="EW27" i="5"/>
  <c r="EW28" i="5" s="1"/>
  <c r="EX27" i="5"/>
  <c r="EX29" i="5" s="1"/>
  <c r="EY27" i="5"/>
  <c r="EY29" i="5" s="1"/>
  <c r="EZ27" i="5"/>
  <c r="C35" i="20" s="1"/>
  <c r="FA27" i="5"/>
  <c r="FB27" i="5"/>
  <c r="FC27" i="5"/>
  <c r="FD27" i="5"/>
  <c r="FD29" i="5" s="1"/>
  <c r="FE27" i="5"/>
  <c r="C40" i="20" s="1"/>
  <c r="FF27" i="5"/>
  <c r="FG27" i="5"/>
  <c r="FG29" i="5" s="1"/>
  <c r="FH27" i="5"/>
  <c r="FI27" i="5"/>
  <c r="FJ27" i="5"/>
  <c r="FK27" i="5"/>
  <c r="FL27" i="5"/>
  <c r="FM27" i="5"/>
  <c r="FM29" i="5" s="1"/>
  <c r="FN27" i="5"/>
  <c r="FN28" i="5" s="1"/>
  <c r="FO27" i="5"/>
  <c r="FO28" i="5" s="1"/>
  <c r="FP27" i="5"/>
  <c r="FP28" i="5" s="1"/>
  <c r="FQ27" i="5"/>
  <c r="FR27" i="5"/>
  <c r="FS27" i="5"/>
  <c r="FS28" i="5" s="1"/>
  <c r="FT27" i="5"/>
  <c r="FU27" i="5"/>
  <c r="FV27" i="5"/>
  <c r="FW27" i="5"/>
  <c r="FX27" i="5"/>
  <c r="FX29" i="5" s="1"/>
  <c r="FY27" i="5"/>
  <c r="FZ27" i="5"/>
  <c r="GA27" i="5"/>
  <c r="GB27" i="5"/>
  <c r="GC27" i="5"/>
  <c r="GD27" i="5"/>
  <c r="GD29" i="5" s="1"/>
  <c r="GE27" i="5"/>
  <c r="GF27" i="5"/>
  <c r="GG27" i="5"/>
  <c r="GG28" i="5" s="1"/>
  <c r="GH27" i="5"/>
  <c r="DS27" i="5"/>
  <c r="L11" i="5"/>
  <c r="L12" i="5"/>
  <c r="M11" i="5"/>
  <c r="M12" i="5"/>
  <c r="N11" i="5"/>
  <c r="N12" i="5"/>
  <c r="O11" i="5"/>
  <c r="O12" i="5"/>
  <c r="L13" i="5"/>
  <c r="M13" i="5"/>
  <c r="N13" i="5"/>
  <c r="O13" i="5"/>
  <c r="H14" i="5"/>
  <c r="H15" i="5"/>
  <c r="H16" i="5"/>
  <c r="O14" i="5"/>
  <c r="O15" i="5"/>
  <c r="O16" i="5"/>
  <c r="N14" i="5"/>
  <c r="N15" i="5"/>
  <c r="N16" i="5"/>
  <c r="I14" i="5"/>
  <c r="I15" i="5"/>
  <c r="I16" i="5"/>
  <c r="J14" i="5"/>
  <c r="J15" i="5"/>
  <c r="J16" i="5"/>
  <c r="K14" i="5"/>
  <c r="K15" i="5"/>
  <c r="K16" i="5"/>
  <c r="L14" i="5"/>
  <c r="L15" i="5"/>
  <c r="L16" i="5"/>
  <c r="M14" i="5"/>
  <c r="M15" i="5"/>
  <c r="M16" i="5"/>
  <c r="D17" i="5"/>
  <c r="D18" i="5"/>
  <c r="E17" i="5"/>
  <c r="E18" i="5"/>
  <c r="F17" i="5"/>
  <c r="F18" i="5"/>
  <c r="G17" i="5"/>
  <c r="G18" i="5"/>
  <c r="H17" i="5"/>
  <c r="H18" i="5"/>
  <c r="I17" i="5"/>
  <c r="I18" i="5"/>
  <c r="J17" i="5"/>
  <c r="J18" i="5"/>
  <c r="K17" i="5"/>
  <c r="K18" i="5"/>
  <c r="L17" i="5"/>
  <c r="L18" i="5"/>
  <c r="M17" i="5"/>
  <c r="M18" i="5"/>
  <c r="N17" i="5"/>
  <c r="N18" i="5"/>
  <c r="O17" i="5"/>
  <c r="O18" i="5"/>
  <c r="O23" i="5"/>
  <c r="O21" i="5"/>
  <c r="K11" i="5"/>
  <c r="K12" i="5"/>
  <c r="K13" i="5"/>
  <c r="G14" i="5"/>
  <c r="G15" i="5"/>
  <c r="G16" i="5"/>
  <c r="C17" i="5"/>
  <c r="C18" i="5"/>
  <c r="N23" i="5"/>
  <c r="N21" i="5"/>
  <c r="O22" i="5"/>
  <c r="O24" i="5"/>
  <c r="O25" i="5"/>
  <c r="C23" i="5"/>
  <c r="C21" i="5"/>
  <c r="C50" i="5" s="1"/>
  <c r="C22" i="5"/>
  <c r="C24" i="5"/>
  <c r="C25" i="5"/>
  <c r="C19" i="5"/>
  <c r="P11" i="5"/>
  <c r="P12" i="5"/>
  <c r="P13" i="5"/>
  <c r="P14" i="5"/>
  <c r="P15" i="5"/>
  <c r="P16" i="5"/>
  <c r="P17" i="5"/>
  <c r="P18" i="5"/>
  <c r="P23" i="5"/>
  <c r="P21" i="5"/>
  <c r="P22" i="5"/>
  <c r="P24" i="5"/>
  <c r="S11" i="5"/>
  <c r="S12" i="5"/>
  <c r="T11" i="5"/>
  <c r="T12" i="5"/>
  <c r="U11" i="5"/>
  <c r="U12" i="5"/>
  <c r="V11" i="5"/>
  <c r="V12" i="5"/>
  <c r="S13" i="5"/>
  <c r="T13" i="5"/>
  <c r="U13" i="5"/>
  <c r="V13" i="5"/>
  <c r="V14" i="5"/>
  <c r="V15" i="5"/>
  <c r="V16" i="5"/>
  <c r="U14" i="5"/>
  <c r="U15" i="5"/>
  <c r="U16" i="5"/>
  <c r="Q14" i="5"/>
  <c r="Q15" i="5"/>
  <c r="Q16" i="5"/>
  <c r="R14" i="5"/>
  <c r="R15" i="5"/>
  <c r="R16" i="5"/>
  <c r="S14" i="5"/>
  <c r="S15" i="5"/>
  <c r="S16" i="5"/>
  <c r="T14" i="5"/>
  <c r="T15" i="5"/>
  <c r="T16" i="5"/>
  <c r="Q17" i="5"/>
  <c r="Q18" i="5"/>
  <c r="R17" i="5"/>
  <c r="R18" i="5"/>
  <c r="S17" i="5"/>
  <c r="S18" i="5"/>
  <c r="T17" i="5"/>
  <c r="T18" i="5"/>
  <c r="U17" i="5"/>
  <c r="U18" i="5"/>
  <c r="V17" i="5"/>
  <c r="V18" i="5"/>
  <c r="V23" i="5"/>
  <c r="V21" i="5"/>
  <c r="R11" i="5"/>
  <c r="R12" i="5"/>
  <c r="R13" i="5"/>
  <c r="U23" i="5"/>
  <c r="U21" i="5"/>
  <c r="V22" i="5"/>
  <c r="V24" i="5"/>
  <c r="GV81" i="5"/>
  <c r="GU81" i="5"/>
  <c r="GT81" i="5"/>
  <c r="GS81" i="5"/>
  <c r="GR81" i="5"/>
  <c r="GQ81" i="5"/>
  <c r="GP81" i="5"/>
  <c r="GO81" i="5"/>
  <c r="GN81" i="5"/>
  <c r="GM81" i="5"/>
  <c r="GL81" i="5"/>
  <c r="GK81" i="5"/>
  <c r="GJ81" i="5"/>
  <c r="GI81" i="5"/>
  <c r="GH81" i="5"/>
  <c r="GG81" i="5"/>
  <c r="GF81" i="5"/>
  <c r="GE81" i="5"/>
  <c r="GD81" i="5"/>
  <c r="GC81" i="5"/>
  <c r="GB81" i="5"/>
  <c r="GA81" i="5"/>
  <c r="FZ81" i="5"/>
  <c r="FY81" i="5"/>
  <c r="GV27" i="5"/>
  <c r="GV28" i="5" s="1"/>
  <c r="GU27" i="5"/>
  <c r="GU29" i="5" s="1"/>
  <c r="GT27" i="5"/>
  <c r="GS27" i="5"/>
  <c r="GR27" i="5"/>
  <c r="GR29" i="5" s="1"/>
  <c r="GQ27" i="5"/>
  <c r="GP27" i="5"/>
  <c r="GO27" i="5"/>
  <c r="GN27" i="5"/>
  <c r="GM27" i="5"/>
  <c r="GL27" i="5"/>
  <c r="C73" i="20" s="1"/>
  <c r="GK27" i="5"/>
  <c r="C72" i="20" s="1"/>
  <c r="GJ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V24" i="5"/>
  <c r="GU24" i="5"/>
  <c r="GT24" i="5"/>
  <c r="GS24" i="5"/>
  <c r="GR24" i="5"/>
  <c r="GQ24" i="5"/>
  <c r="GP24" i="5"/>
  <c r="GO24" i="5"/>
  <c r="GN24" i="5"/>
  <c r="GM24" i="5"/>
  <c r="GL24" i="5"/>
  <c r="GK24" i="5"/>
  <c r="GV23" i="5"/>
  <c r="GU23" i="5"/>
  <c r="GT23" i="5"/>
  <c r="GS23" i="5"/>
  <c r="GR23" i="5"/>
  <c r="GQ23" i="5"/>
  <c r="GP23" i="5"/>
  <c r="GO23" i="5"/>
  <c r="GN23" i="5"/>
  <c r="GM23" i="5"/>
  <c r="GL23" i="5"/>
  <c r="GK23" i="5"/>
  <c r="GV22" i="5"/>
  <c r="GV57" i="5" s="1"/>
  <c r="GU22" i="5"/>
  <c r="GU57" i="5" s="1"/>
  <c r="GT22" i="5"/>
  <c r="GS22" i="5"/>
  <c r="GR22" i="5"/>
  <c r="GR57" i="5" s="1"/>
  <c r="GQ22" i="5"/>
  <c r="GP22" i="5"/>
  <c r="GO22" i="5"/>
  <c r="GN22" i="5"/>
  <c r="GM22" i="5"/>
  <c r="GL22" i="5"/>
  <c r="GK22" i="5"/>
  <c r="GV21" i="5"/>
  <c r="GU21" i="5"/>
  <c r="GT21" i="5"/>
  <c r="GS21" i="5"/>
  <c r="GR21" i="5"/>
  <c r="GQ21" i="5"/>
  <c r="GP21" i="5"/>
  <c r="GO21" i="5"/>
  <c r="GN21" i="5"/>
  <c r="GM21" i="5"/>
  <c r="GL21" i="5"/>
  <c r="GK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V17" i="5"/>
  <c r="GU17" i="5"/>
  <c r="GT17" i="5"/>
  <c r="GS17" i="5"/>
  <c r="GR17" i="5"/>
  <c r="GQ17" i="5"/>
  <c r="GP17" i="5"/>
  <c r="GO17" i="5"/>
  <c r="GN17" i="5"/>
  <c r="GM17" i="5"/>
  <c r="GL17" i="5"/>
  <c r="GK17" i="5"/>
  <c r="GJ17" i="5"/>
  <c r="GV16" i="5"/>
  <c r="GU16" i="5"/>
  <c r="GT16" i="5"/>
  <c r="GS16" i="5"/>
  <c r="GR16" i="5"/>
  <c r="GQ16" i="5"/>
  <c r="GP16" i="5"/>
  <c r="GO16" i="5"/>
  <c r="GN16" i="5"/>
  <c r="GM16" i="5"/>
  <c r="GL16" i="5"/>
  <c r="GK16" i="5"/>
  <c r="GJ16" i="5"/>
  <c r="GV15" i="5"/>
  <c r="GU15" i="5"/>
  <c r="GT15" i="5"/>
  <c r="GS15" i="5"/>
  <c r="GR15" i="5"/>
  <c r="GQ15" i="5"/>
  <c r="GP15" i="5"/>
  <c r="GO15" i="5"/>
  <c r="GN15" i="5"/>
  <c r="GM15" i="5"/>
  <c r="GL15" i="5"/>
  <c r="GK15" i="5"/>
  <c r="GJ15" i="5"/>
  <c r="GV14" i="5"/>
  <c r="GV34" i="5" s="1"/>
  <c r="GU14" i="5"/>
  <c r="GU34" i="5" s="1"/>
  <c r="GT14" i="5"/>
  <c r="GT34" i="5" s="1"/>
  <c r="GS14" i="5"/>
  <c r="GS34" i="5" s="1"/>
  <c r="GR14" i="5"/>
  <c r="GR34" i="5" s="1"/>
  <c r="GQ14" i="5"/>
  <c r="GQ34" i="5" s="1"/>
  <c r="GP14" i="5"/>
  <c r="GP34" i="5" s="1"/>
  <c r="GO14" i="5"/>
  <c r="GO34" i="5" s="1"/>
  <c r="GN14" i="5"/>
  <c r="GN34" i="5" s="1"/>
  <c r="GM14" i="5"/>
  <c r="GL14" i="5"/>
  <c r="GK14" i="5"/>
  <c r="GJ14" i="5"/>
  <c r="GV13" i="5"/>
  <c r="GU13" i="5"/>
  <c r="GT13" i="5"/>
  <c r="GS13" i="5"/>
  <c r="GR13" i="5"/>
  <c r="GQ13" i="5"/>
  <c r="GP13" i="5"/>
  <c r="GO13" i="5"/>
  <c r="GN13" i="5"/>
  <c r="GM13" i="5"/>
  <c r="GL13" i="5"/>
  <c r="GK13" i="5"/>
  <c r="GJ13" i="5"/>
  <c r="GV12" i="5"/>
  <c r="GU12" i="5"/>
  <c r="GT12" i="5"/>
  <c r="GS12" i="5"/>
  <c r="GR12" i="5"/>
  <c r="GQ12" i="5"/>
  <c r="GP12" i="5"/>
  <c r="GO12" i="5"/>
  <c r="GN12" i="5"/>
  <c r="GM12" i="5"/>
  <c r="GL12" i="5"/>
  <c r="GK12" i="5"/>
  <c r="GJ12" i="5"/>
  <c r="GV11" i="5"/>
  <c r="GV32" i="5" s="1"/>
  <c r="GU11" i="5"/>
  <c r="GT11" i="5"/>
  <c r="GT32" i="5" s="1"/>
  <c r="GS11" i="5"/>
  <c r="GS32" i="5" s="1"/>
  <c r="GR11" i="5"/>
  <c r="GR32" i="5" s="1"/>
  <c r="GQ11" i="5"/>
  <c r="GQ32" i="5" s="1"/>
  <c r="GP11" i="5"/>
  <c r="GO11" i="5"/>
  <c r="GN11" i="5"/>
  <c r="GM11" i="5"/>
  <c r="GL11" i="5"/>
  <c r="GK11"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DR27" i="5"/>
  <c r="DR28" i="5" s="1"/>
  <c r="DQ27" i="5"/>
  <c r="DP27" i="5"/>
  <c r="DO27" i="5"/>
  <c r="DN27" i="5"/>
  <c r="DN28" i="5" s="1"/>
  <c r="DM27" i="5"/>
  <c r="DM29" i="5" s="1"/>
  <c r="DL27" i="5"/>
  <c r="DL28" i="5" s="1"/>
  <c r="DK27" i="5"/>
  <c r="DK29" i="5" s="1"/>
  <c r="DJ27" i="5"/>
  <c r="DJ28" i="5" s="1"/>
  <c r="DI27" i="5"/>
  <c r="DI29" i="5" s="1"/>
  <c r="DH27" i="5"/>
  <c r="DH28" i="5" s="1"/>
  <c r="DG27" i="5"/>
  <c r="DG28" i="5" s="1"/>
  <c r="DF27" i="5"/>
  <c r="DF29" i="5" s="1"/>
  <c r="DE27" i="5"/>
  <c r="DE28" i="5" s="1"/>
  <c r="DD27" i="5"/>
  <c r="DD28" i="5" s="1"/>
  <c r="DC27" i="5"/>
  <c r="DC28" i="5" s="1"/>
  <c r="DB27" i="5"/>
  <c r="DB28" i="5" s="1"/>
  <c r="DA27" i="5"/>
  <c r="CZ27" i="5"/>
  <c r="CZ28" i="5" s="1"/>
  <c r="CY27" i="5"/>
  <c r="CY28" i="5" s="1"/>
  <c r="CX27" i="5"/>
  <c r="CX29" i="5" s="1"/>
  <c r="CW27" i="5"/>
  <c r="CW28" i="5" s="1"/>
  <c r="CV27" i="5"/>
  <c r="CV28" i="5" s="1"/>
  <c r="CU27" i="5"/>
  <c r="CU28" i="5" s="1"/>
  <c r="CT27" i="5"/>
  <c r="CT29" i="5" s="1"/>
  <c r="CS27" i="5"/>
  <c r="CS29" i="5" s="1"/>
  <c r="CR27" i="5"/>
  <c r="CR28" i="5" s="1"/>
  <c r="CQ27" i="5"/>
  <c r="CQ29" i="5" s="1"/>
  <c r="CP27" i="5"/>
  <c r="CP29" i="5" s="1"/>
  <c r="CO27" i="5"/>
  <c r="CO29" i="5" s="1"/>
  <c r="CN27" i="5"/>
  <c r="CM27" i="5"/>
  <c r="CL27" i="5"/>
  <c r="CK27" i="5"/>
  <c r="CJ27" i="5"/>
  <c r="CJ28" i="5" s="1"/>
  <c r="CI27" i="5"/>
  <c r="CI28" i="5" s="1"/>
  <c r="CH27" i="5"/>
  <c r="CH28" i="5" s="1"/>
  <c r="CG27" i="5"/>
  <c r="CG28" i="5" s="1"/>
  <c r="CF27" i="5"/>
  <c r="CF29" i="5" s="1"/>
  <c r="CE27" i="5"/>
  <c r="CE29" i="5" s="1"/>
  <c r="CD27" i="5"/>
  <c r="CD29" i="5" s="1"/>
  <c r="CC27" i="5"/>
  <c r="CC29" i="5" s="1"/>
  <c r="CB27" i="5"/>
  <c r="CB29" i="5" s="1"/>
  <c r="CA27" i="5"/>
  <c r="BZ27" i="5"/>
  <c r="BZ29" i="5" s="1"/>
  <c r="BY27" i="5"/>
  <c r="BY28" i="5" s="1"/>
  <c r="BX27" i="5"/>
  <c r="BX28" i="5" s="1"/>
  <c r="BW27" i="5"/>
  <c r="BW29" i="5" s="1"/>
  <c r="BV27" i="5"/>
  <c r="BV28" i="5" s="1"/>
  <c r="BU27" i="5"/>
  <c r="BU28" i="5" s="1"/>
  <c r="BT27" i="5"/>
  <c r="BT29" i="5" s="1"/>
  <c r="BS27" i="5"/>
  <c r="BS29" i="5" s="1"/>
  <c r="BR27" i="5"/>
  <c r="BR29" i="5" s="1"/>
  <c r="BQ27" i="5"/>
  <c r="BQ29" i="5" s="1"/>
  <c r="BP27" i="5"/>
  <c r="BO27" i="5"/>
  <c r="BO28" i="5" s="1"/>
  <c r="BN27" i="5"/>
  <c r="BN29" i="5" s="1"/>
  <c r="BM27" i="5"/>
  <c r="BM28" i="5" s="1"/>
  <c r="BL27" i="5"/>
  <c r="BL28" i="5" s="1"/>
  <c r="BK27" i="5"/>
  <c r="BK28" i="5" s="1"/>
  <c r="BJ27" i="5"/>
  <c r="BJ29" i="5" s="1"/>
  <c r="BI27" i="5"/>
  <c r="BI29" i="5" s="1"/>
  <c r="BH27" i="5"/>
  <c r="BH29" i="5" s="1"/>
  <c r="BG27" i="5"/>
  <c r="BG29" i="5" s="1"/>
  <c r="BF27" i="5"/>
  <c r="BF29" i="5" s="1"/>
  <c r="BE27" i="5"/>
  <c r="BE29" i="5" s="1"/>
  <c r="BD27" i="5"/>
  <c r="BD29" i="5" s="1"/>
  <c r="BC27" i="5"/>
  <c r="BC29" i="5" s="1"/>
  <c r="BB27" i="5"/>
  <c r="BB29" i="5" s="1"/>
  <c r="BA27" i="5"/>
  <c r="BA29" i="5" s="1"/>
  <c r="AZ27" i="5"/>
  <c r="AZ28" i="5" s="1"/>
  <c r="AY27" i="5"/>
  <c r="AY28" i="5" s="1"/>
  <c r="AX27" i="5"/>
  <c r="AX29" i="5" s="1"/>
  <c r="AW27" i="5"/>
  <c r="AW28" i="5" s="1"/>
  <c r="AV27" i="5"/>
  <c r="AU27" i="5"/>
  <c r="AU29" i="5" s="1"/>
  <c r="AT27" i="5"/>
  <c r="AT29" i="5" s="1"/>
  <c r="AS27" i="5"/>
  <c r="AS28" i="5" s="1"/>
  <c r="AR27" i="5"/>
  <c r="AR28" i="5" s="1"/>
  <c r="AQ27" i="5"/>
  <c r="AQ29" i="5" s="1"/>
  <c r="AP27" i="5"/>
  <c r="AO27" i="5"/>
  <c r="AN27" i="5"/>
  <c r="AN28" i="5" s="1"/>
  <c r="AM27" i="5"/>
  <c r="AM29" i="5" s="1"/>
  <c r="AL27" i="5"/>
  <c r="AK27" i="5"/>
  <c r="AK29" i="5" s="1"/>
  <c r="AJ27" i="5"/>
  <c r="AJ29" i="5" s="1"/>
  <c r="AI27" i="5"/>
  <c r="AI29" i="5" s="1"/>
  <c r="AH27" i="5"/>
  <c r="AH28" i="5" s="1"/>
  <c r="AG27" i="5"/>
  <c r="AG28" i="5" s="1"/>
  <c r="AF27" i="5"/>
  <c r="AF28" i="5" s="1"/>
  <c r="AE27" i="5"/>
  <c r="AD27" i="5"/>
  <c r="AD29" i="5" s="1"/>
  <c r="AC27" i="5"/>
  <c r="AC28" i="5" s="1"/>
  <c r="AB27" i="5"/>
  <c r="AB28" i="5" s="1"/>
  <c r="AA27" i="5"/>
  <c r="AA29" i="5" s="1"/>
  <c r="Z27" i="5"/>
  <c r="Z29" i="5" s="1"/>
  <c r="Y27" i="5"/>
  <c r="Y28" i="5" s="1"/>
  <c r="X27" i="5"/>
  <c r="X28" i="5" s="1"/>
  <c r="W27" i="5"/>
  <c r="W28" i="5" s="1"/>
  <c r="V27" i="5"/>
  <c r="V29" i="5" s="1"/>
  <c r="U27" i="5"/>
  <c r="U28" i="5" s="1"/>
  <c r="T27" i="5"/>
  <c r="T29" i="5" s="1"/>
  <c r="S27" i="5"/>
  <c r="S29" i="5" s="1"/>
  <c r="R27" i="5"/>
  <c r="R28" i="5" s="1"/>
  <c r="Q27" i="5"/>
  <c r="P27" i="5"/>
  <c r="O27" i="5"/>
  <c r="N27" i="5"/>
  <c r="M27" i="5"/>
  <c r="M29" i="5" s="1"/>
  <c r="L27" i="5"/>
  <c r="L28" i="5" s="1"/>
  <c r="K27" i="5"/>
  <c r="J27" i="5"/>
  <c r="I27" i="5"/>
  <c r="H27" i="5"/>
  <c r="G27" i="5"/>
  <c r="G29" i="5" s="1"/>
  <c r="F27" i="5"/>
  <c r="F29" i="5" s="1"/>
  <c r="E27" i="5"/>
  <c r="E29" i="5" s="1"/>
  <c r="D27" i="5"/>
  <c r="D29" i="5" s="1"/>
  <c r="C27" i="5"/>
  <c r="C29" i="5" s="1"/>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R26" i="5"/>
  <c r="ES26" i="5"/>
  <c r="ET26" i="5"/>
  <c r="EU26" i="5"/>
  <c r="EV26" i="5"/>
  <c r="EW26" i="5"/>
  <c r="EX26" i="5"/>
  <c r="EY26" i="5"/>
  <c r="EZ26" i="5"/>
  <c r="FA26" i="5"/>
  <c r="FB26" i="5"/>
  <c r="FC26" i="5"/>
  <c r="FD26" i="5"/>
  <c r="FE26" i="5"/>
  <c r="FF26" i="5"/>
  <c r="FG26" i="5"/>
  <c r="FH26" i="5"/>
  <c r="FI26" i="5"/>
  <c r="FJ26" i="5"/>
  <c r="FK26" i="5"/>
  <c r="FL26" i="5"/>
  <c r="FM26" i="5"/>
  <c r="FN26" i="5"/>
  <c r="FO26" i="5"/>
  <c r="FP26" i="5"/>
  <c r="FQ26" i="5"/>
  <c r="FR26" i="5"/>
  <c r="FS26" i="5"/>
  <c r="FT26" i="5"/>
  <c r="FU26" i="5"/>
  <c r="FV26" i="5"/>
  <c r="FW26" i="5"/>
  <c r="FX26" i="5"/>
  <c r="C67" i="5"/>
  <c r="D67" i="5"/>
  <c r="E67" i="5"/>
  <c r="E68" i="5"/>
  <c r="E69" i="5" s="1"/>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N25" i="5"/>
  <c r="M25" i="5"/>
  <c r="L25" i="5"/>
  <c r="K25" i="5"/>
  <c r="J25" i="5"/>
  <c r="I25" i="5"/>
  <c r="H25" i="5"/>
  <c r="G25" i="5"/>
  <c r="F25" i="5"/>
  <c r="E25" i="5"/>
  <c r="D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C62" i="5" s="1"/>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U24" i="5"/>
  <c r="T24" i="5"/>
  <c r="S24" i="5"/>
  <c r="R24" i="5"/>
  <c r="Q24" i="5"/>
  <c r="N24" i="5"/>
  <c r="M24" i="5"/>
  <c r="L24" i="5"/>
  <c r="K24" i="5"/>
  <c r="J24" i="5"/>
  <c r="I24" i="5"/>
  <c r="H24" i="5"/>
  <c r="G24" i="5"/>
  <c r="F24" i="5"/>
  <c r="E24" i="5"/>
  <c r="D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T23" i="5"/>
  <c r="S23" i="5"/>
  <c r="R23" i="5"/>
  <c r="Q23" i="5"/>
  <c r="M23" i="5"/>
  <c r="L23" i="5"/>
  <c r="K23" i="5"/>
  <c r="J23" i="5"/>
  <c r="I23" i="5"/>
  <c r="H23" i="5"/>
  <c r="G23" i="5"/>
  <c r="F23" i="5"/>
  <c r="E23" i="5"/>
  <c r="D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U22" i="5"/>
  <c r="T22" i="5"/>
  <c r="S22" i="5"/>
  <c r="R22" i="5"/>
  <c r="Q22" i="5"/>
  <c r="N22" i="5"/>
  <c r="M22" i="5"/>
  <c r="L22" i="5"/>
  <c r="K22" i="5"/>
  <c r="J22" i="5"/>
  <c r="I22" i="5"/>
  <c r="H22" i="5"/>
  <c r="G22" i="5"/>
  <c r="F22" i="5"/>
  <c r="E22" i="5"/>
  <c r="D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T21" i="5"/>
  <c r="S21" i="5"/>
  <c r="R21" i="5"/>
  <c r="Q21" i="5"/>
  <c r="M21" i="5"/>
  <c r="L21" i="5"/>
  <c r="K21" i="5"/>
  <c r="J21" i="5"/>
  <c r="I21" i="5"/>
  <c r="H21" i="5"/>
  <c r="G21" i="5"/>
  <c r="F21" i="5"/>
  <c r="E21" i="5"/>
  <c r="D21"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Q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Q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Q11" i="5"/>
  <c r="J11" i="5"/>
  <c r="I11" i="5"/>
  <c r="H11" i="5"/>
  <c r="G11" i="5"/>
  <c r="F11" i="5"/>
  <c r="E11" i="5"/>
  <c r="D11" i="5"/>
  <c r="C11" i="5"/>
  <c r="C69" i="5"/>
  <c r="D69" i="5"/>
  <c r="F40" i="5"/>
  <c r="C38" i="5"/>
  <c r="GV40" i="5"/>
  <c r="GU38" i="5"/>
  <c r="L41" i="5"/>
  <c r="E38" i="5"/>
  <c r="GU40" i="5"/>
  <c r="J41" i="5"/>
  <c r="GV38" i="5"/>
  <c r="C39" i="5"/>
  <c r="I41" i="5"/>
  <c r="H40" i="5"/>
  <c r="D41" i="5"/>
  <c r="D38" i="5"/>
  <c r="E41" i="5"/>
  <c r="G41" i="5"/>
  <c r="E40" i="5"/>
  <c r="G40" i="5"/>
  <c r="E39" i="5"/>
  <c r="I40" i="5"/>
  <c r="D40" i="5"/>
  <c r="K41" i="5"/>
  <c r="C40" i="5"/>
  <c r="M41" i="5"/>
  <c r="D39" i="5"/>
  <c r="C41" i="5"/>
  <c r="GT38" i="5"/>
  <c r="F41" i="5"/>
  <c r="H41" i="5"/>
  <c r="E65" i="20" l="1"/>
  <c r="E49" i="20"/>
  <c r="E33" i="20"/>
  <c r="E17" i="20"/>
  <c r="E64" i="20"/>
  <c r="E48" i="20"/>
  <c r="E32" i="20"/>
  <c r="E16" i="20"/>
  <c r="E63" i="20"/>
  <c r="E55" i="20"/>
  <c r="E47" i="20"/>
  <c r="E39" i="20"/>
  <c r="E31" i="20"/>
  <c r="E23" i="20"/>
  <c r="E15" i="20"/>
  <c r="E7" i="20"/>
  <c r="C66" i="20"/>
  <c r="C58" i="20"/>
  <c r="C26" i="20"/>
  <c r="C18" i="20"/>
  <c r="E2" i="20"/>
  <c r="E62" i="20"/>
  <c r="E54" i="20"/>
  <c r="E46" i="20"/>
  <c r="E38" i="20"/>
  <c r="E30" i="20"/>
  <c r="E22" i="20"/>
  <c r="E14" i="20"/>
  <c r="E6" i="20"/>
  <c r="C41" i="20"/>
  <c r="C17" i="20"/>
  <c r="C23" i="20"/>
  <c r="C52" i="20"/>
  <c r="C44" i="20"/>
  <c r="C20" i="20"/>
  <c r="C12" i="20"/>
  <c r="C4" i="20"/>
  <c r="C7" i="20"/>
  <c r="C2" i="20"/>
  <c r="C38" i="20"/>
  <c r="C30" i="20"/>
  <c r="C22" i="20"/>
  <c r="C63" i="20"/>
  <c r="C53" i="20"/>
  <c r="C45" i="20"/>
  <c r="C37" i="20"/>
  <c r="GM35" i="5"/>
  <c r="GL35" i="5"/>
  <c r="GM34" i="5"/>
  <c r="GM29" i="5"/>
  <c r="C74" i="20"/>
  <c r="GL34" i="5"/>
  <c r="GL32" i="5"/>
  <c r="AZ54" i="5"/>
  <c r="T28" i="5"/>
  <c r="GS57" i="5"/>
  <c r="E28" i="5"/>
  <c r="FE62" i="5"/>
  <c r="EG62" i="5"/>
  <c r="DO50" i="5"/>
  <c r="FS50" i="5"/>
  <c r="CO28" i="5"/>
  <c r="EL33" i="5"/>
  <c r="DF50" i="5"/>
  <c r="AU62" i="5"/>
  <c r="DO62" i="5"/>
  <c r="BX29" i="5"/>
  <c r="U54" i="5"/>
  <c r="DF54" i="5"/>
  <c r="CR62" i="5"/>
  <c r="ER54" i="5"/>
  <c r="BQ28" i="5"/>
  <c r="U29" i="5"/>
  <c r="DB29" i="5"/>
  <c r="DE29" i="5"/>
  <c r="M28" i="5"/>
  <c r="Y54" i="5"/>
  <c r="BE54" i="5"/>
  <c r="CK54" i="5"/>
  <c r="CS54" i="5"/>
  <c r="DI54" i="5"/>
  <c r="FM54" i="5"/>
  <c r="BU29" i="5"/>
  <c r="FW62" i="5"/>
  <c r="FO62" i="5"/>
  <c r="FG62" i="5"/>
  <c r="EY62" i="5"/>
  <c r="EQ62" i="5"/>
  <c r="EA62" i="5"/>
  <c r="DS62" i="5"/>
  <c r="GG62" i="5"/>
  <c r="FJ28" i="5"/>
  <c r="GK34" i="5"/>
  <c r="I54" i="5"/>
  <c r="DU28" i="5"/>
  <c r="EP53" i="5"/>
  <c r="GK32" i="5"/>
  <c r="EK28" i="5"/>
  <c r="FL53" i="5"/>
  <c r="AJ57" i="5"/>
  <c r="BV29" i="5"/>
  <c r="T54" i="5"/>
  <c r="AB54" i="5"/>
  <c r="J53" i="5"/>
  <c r="AH53" i="5"/>
  <c r="AP53" i="5"/>
  <c r="CT53" i="5"/>
  <c r="DJ53" i="5"/>
  <c r="I50" i="5"/>
  <c r="AK57" i="5"/>
  <c r="AD57" i="5"/>
  <c r="BR62" i="5"/>
  <c r="BZ62" i="5"/>
  <c r="FY54" i="5"/>
  <c r="BW50" i="5"/>
  <c r="R29" i="5"/>
  <c r="EC28" i="5"/>
  <c r="AM62" i="5"/>
  <c r="BC62" i="5"/>
  <c r="BK62" i="5"/>
  <c r="N50" i="5"/>
  <c r="C54" i="20"/>
  <c r="DU29" i="5"/>
  <c r="CW62" i="5"/>
  <c r="EC29" i="5"/>
  <c r="BA35" i="5"/>
  <c r="BQ35" i="5"/>
  <c r="GE62" i="5"/>
  <c r="C28" i="5"/>
  <c r="AT62" i="5"/>
  <c r="L29" i="5"/>
  <c r="M54" i="5"/>
  <c r="BA54" i="5"/>
  <c r="FI54" i="5"/>
  <c r="BO53" i="5"/>
  <c r="EA53" i="5"/>
  <c r="FW53" i="5"/>
  <c r="BS50" i="5"/>
  <c r="CI50" i="5"/>
  <c r="D57" i="5"/>
  <c r="CW29" i="5"/>
  <c r="CV29" i="5"/>
  <c r="BW28" i="5"/>
  <c r="BY29" i="5"/>
  <c r="BI28" i="5"/>
  <c r="AC57" i="5"/>
  <c r="BI57" i="5"/>
  <c r="AC54" i="5"/>
  <c r="CO54" i="5"/>
  <c r="AA53" i="5"/>
  <c r="CM53" i="5"/>
  <c r="L57" i="5"/>
  <c r="AK28" i="5"/>
  <c r="EN28" i="5"/>
  <c r="CG29" i="5"/>
  <c r="AS29" i="5"/>
  <c r="CK32" i="5"/>
  <c r="AT54" i="5"/>
  <c r="BZ54" i="5"/>
  <c r="FX62" i="5"/>
  <c r="J57" i="5"/>
  <c r="BB62" i="5"/>
  <c r="CP62" i="5"/>
  <c r="AQ53" i="5"/>
  <c r="AM50" i="5"/>
  <c r="W57" i="5"/>
  <c r="FF29" i="5"/>
  <c r="EI28" i="5"/>
  <c r="DK28" i="5"/>
  <c r="AD62" i="5"/>
  <c r="BO29" i="5"/>
  <c r="BG28" i="5"/>
  <c r="D28" i="5"/>
  <c r="CE28" i="5"/>
  <c r="BQ54" i="5"/>
  <c r="EC54" i="5"/>
  <c r="FA54" i="5"/>
  <c r="AY53" i="5"/>
  <c r="W50" i="5"/>
  <c r="AE57" i="5"/>
  <c r="DM28" i="5"/>
  <c r="AC29" i="5"/>
  <c r="DD29" i="5"/>
  <c r="DL29" i="5"/>
  <c r="Z53" i="5"/>
  <c r="BN53" i="5"/>
  <c r="DZ53" i="5"/>
  <c r="EX53" i="5"/>
  <c r="CH50" i="5"/>
  <c r="CX57" i="5"/>
  <c r="AD54" i="5"/>
  <c r="DV54" i="5"/>
  <c r="FR54" i="5"/>
  <c r="DW62" i="5"/>
  <c r="FS62" i="5"/>
  <c r="AR29" i="5"/>
  <c r="G32" i="5"/>
  <c r="AP33" i="5"/>
  <c r="FS29" i="5"/>
  <c r="AQ33" i="5"/>
  <c r="AY32" i="5"/>
  <c r="DC32" i="5"/>
  <c r="DK32" i="5"/>
  <c r="AG34" i="5"/>
  <c r="AO34" i="5"/>
  <c r="AW34" i="5"/>
  <c r="BE34" i="5"/>
  <c r="BU34" i="5"/>
  <c r="CK34" i="5"/>
  <c r="CS34" i="5"/>
  <c r="DA34" i="5"/>
  <c r="DD34" i="5"/>
  <c r="C62" i="5"/>
  <c r="S62" i="5"/>
  <c r="AA62" i="5"/>
  <c r="CU62" i="5"/>
  <c r="EX62" i="5"/>
  <c r="EH62" i="5"/>
  <c r="R35" i="5"/>
  <c r="S33" i="5"/>
  <c r="BR54" i="5"/>
  <c r="FJ54" i="5"/>
  <c r="DH50" i="5"/>
  <c r="N62" i="5"/>
  <c r="EM62" i="5"/>
  <c r="AH32" i="5"/>
  <c r="BF33" i="5"/>
  <c r="AJ28" i="5"/>
  <c r="BH28" i="5"/>
  <c r="FE29" i="5"/>
  <c r="FD28" i="5"/>
  <c r="CF28" i="5"/>
  <c r="AZ29" i="5"/>
  <c r="BB33" i="5"/>
  <c r="E33" i="5"/>
  <c r="BL33" i="5"/>
  <c r="BX62" i="5"/>
  <c r="AC35" i="5"/>
  <c r="BI35" i="5"/>
  <c r="CH54" i="5"/>
  <c r="DN54" i="5"/>
  <c r="FB54" i="5"/>
  <c r="F62" i="5"/>
  <c r="FC62" i="5"/>
  <c r="EJ28" i="5"/>
  <c r="V28" i="5"/>
  <c r="AX33" i="5"/>
  <c r="CD32" i="5"/>
  <c r="EJ29" i="5"/>
  <c r="FE28" i="5"/>
  <c r="EH29" i="5"/>
  <c r="BU53" i="5"/>
  <c r="DI53" i="5"/>
  <c r="DY53" i="5"/>
  <c r="EG53" i="5"/>
  <c r="EW53" i="5"/>
  <c r="S50" i="5"/>
  <c r="AC50" i="5"/>
  <c r="AS50" i="5"/>
  <c r="BI50" i="5"/>
  <c r="BQ50" i="5"/>
  <c r="CG50" i="5"/>
  <c r="CW50" i="5"/>
  <c r="T57" i="5"/>
  <c r="AS57" i="5"/>
  <c r="BA57" i="5"/>
  <c r="BQ57" i="5"/>
  <c r="CG57" i="5"/>
  <c r="CO57" i="5"/>
  <c r="CW57" i="5"/>
  <c r="U62" i="5"/>
  <c r="BI62" i="5"/>
  <c r="FL62" i="5"/>
  <c r="EF62" i="5"/>
  <c r="GV29" i="5"/>
  <c r="Y35" i="5"/>
  <c r="BU35" i="5"/>
  <c r="DI28" i="5"/>
  <c r="CD28" i="5"/>
  <c r="CP33" i="5"/>
  <c r="DN53" i="5"/>
  <c r="ED53" i="5"/>
  <c r="AP50" i="5"/>
  <c r="BF50" i="5"/>
  <c r="BN50" i="5"/>
  <c r="BV50" i="5"/>
  <c r="DB50" i="5"/>
  <c r="DJ50" i="5"/>
  <c r="CL57" i="5"/>
  <c r="C24" i="20"/>
  <c r="EV35" i="5"/>
  <c r="FF32" i="5"/>
  <c r="FD35" i="5"/>
  <c r="FT57" i="5"/>
  <c r="FL35" i="5"/>
  <c r="FQ35" i="5"/>
  <c r="EI29" i="5"/>
  <c r="EB28" i="5"/>
  <c r="AQ28" i="5"/>
  <c r="X32" i="5"/>
  <c r="CJ32" i="5"/>
  <c r="AJ54" i="5"/>
  <c r="AR54" i="5"/>
  <c r="BX54" i="5"/>
  <c r="DT54" i="5"/>
  <c r="EJ54" i="5"/>
  <c r="EQ54" i="5"/>
  <c r="EZ54" i="5"/>
  <c r="Z35" i="5"/>
  <c r="AH35" i="5"/>
  <c r="AX35" i="5"/>
  <c r="BF35" i="5"/>
  <c r="BN35" i="5"/>
  <c r="BV35" i="5"/>
  <c r="CD35" i="5"/>
  <c r="CL35" i="5"/>
  <c r="CT35" i="5"/>
  <c r="DB35" i="5"/>
  <c r="GR35" i="5"/>
  <c r="DK62" i="5"/>
  <c r="BC34" i="5"/>
  <c r="EH57" i="5"/>
  <c r="EP35" i="5"/>
  <c r="EU28" i="5"/>
  <c r="CG62" i="5"/>
  <c r="EB29" i="5"/>
  <c r="DS28" i="5"/>
  <c r="AI28" i="5"/>
  <c r="X35" i="5"/>
  <c r="AF35" i="5"/>
  <c r="AN35" i="5"/>
  <c r="AV35" i="5"/>
  <c r="BD35" i="5"/>
  <c r="BL35" i="5"/>
  <c r="BT35" i="5"/>
  <c r="CB35" i="5"/>
  <c r="CJ35" i="5"/>
  <c r="CR35" i="5"/>
  <c r="CZ35" i="5"/>
  <c r="GJ34" i="5"/>
  <c r="GJ32" i="5"/>
  <c r="DV62" i="5"/>
  <c r="ED62" i="5"/>
  <c r="EC33" i="5"/>
  <c r="EL62" i="5"/>
  <c r="FI33" i="5"/>
  <c r="FN62" i="5"/>
  <c r="FV62" i="5"/>
  <c r="FJ29" i="5"/>
  <c r="EB32" i="5"/>
  <c r="EO29" i="5"/>
  <c r="BC28" i="5"/>
  <c r="AR57" i="5"/>
  <c r="CO62" i="5"/>
  <c r="R50" i="5"/>
  <c r="DS29" i="5"/>
  <c r="Z28" i="5"/>
  <c r="EZ29" i="5"/>
  <c r="DG50" i="5"/>
  <c r="H62" i="5"/>
  <c r="AN62" i="5"/>
  <c r="AV62" i="5"/>
  <c r="AJ35" i="5"/>
  <c r="BX35" i="5"/>
  <c r="C32" i="20"/>
  <c r="C31" i="20"/>
  <c r="EV28" i="5"/>
  <c r="C10" i="20"/>
  <c r="EA28" i="5"/>
  <c r="EA29" i="5"/>
  <c r="EN29" i="5"/>
  <c r="EW54" i="5"/>
  <c r="C16" i="20"/>
  <c r="EG29" i="5"/>
  <c r="C9" i="20"/>
  <c r="DZ28" i="5"/>
  <c r="DZ29" i="5"/>
  <c r="C15" i="20"/>
  <c r="EF29" i="5"/>
  <c r="EF28" i="5"/>
  <c r="GS29" i="5"/>
  <c r="GS28" i="5"/>
  <c r="BD62" i="5"/>
  <c r="BT62" i="5"/>
  <c r="CJ62" i="5"/>
  <c r="CZ62" i="5"/>
  <c r="D53" i="5"/>
  <c r="L53" i="5"/>
  <c r="T53" i="5"/>
  <c r="AB53" i="5"/>
  <c r="AJ53" i="5"/>
  <c r="AR53" i="5"/>
  <c r="AZ53" i="5"/>
  <c r="BH53" i="5"/>
  <c r="BP53" i="5"/>
  <c r="BX53" i="5"/>
  <c r="CF53" i="5"/>
  <c r="CN53" i="5"/>
  <c r="CV53" i="5"/>
  <c r="DD53" i="5"/>
  <c r="DL53" i="5"/>
  <c r="DT53" i="5"/>
  <c r="EJ53" i="5"/>
  <c r="ER53" i="5"/>
  <c r="EZ53" i="5"/>
  <c r="FH53" i="5"/>
  <c r="FP53" i="5"/>
  <c r="FX53" i="5"/>
  <c r="K50" i="5"/>
  <c r="X50" i="5"/>
  <c r="AF50" i="5"/>
  <c r="AN50" i="5"/>
  <c r="AV50" i="5"/>
  <c r="BD50" i="5"/>
  <c r="BL50" i="5"/>
  <c r="BT50" i="5"/>
  <c r="CB50" i="5"/>
  <c r="CJ50" i="5"/>
  <c r="CR50" i="5"/>
  <c r="CZ50" i="5"/>
  <c r="E57" i="5"/>
  <c r="M57" i="5"/>
  <c r="X57" i="5"/>
  <c r="AF57" i="5"/>
  <c r="AN57" i="5"/>
  <c r="AV57" i="5"/>
  <c r="BD57" i="5"/>
  <c r="BL57" i="5"/>
  <c r="BT57" i="5"/>
  <c r="CB57" i="5"/>
  <c r="CJ57" i="5"/>
  <c r="CR57" i="5"/>
  <c r="CZ57" i="5"/>
  <c r="DH57" i="5"/>
  <c r="CA28" i="5"/>
  <c r="CA29" i="5"/>
  <c r="AO35" i="5"/>
  <c r="BL62" i="5"/>
  <c r="CB62" i="5"/>
  <c r="DH62" i="5"/>
  <c r="FQ62" i="5"/>
  <c r="FA62" i="5"/>
  <c r="EH28" i="5"/>
  <c r="AT28" i="5"/>
  <c r="G54" i="5"/>
  <c r="O54" i="5"/>
  <c r="W54" i="5"/>
  <c r="AE54" i="5"/>
  <c r="AM54" i="5"/>
  <c r="AU54" i="5"/>
  <c r="BC54" i="5"/>
  <c r="BK54" i="5"/>
  <c r="BS54" i="5"/>
  <c r="CA54" i="5"/>
  <c r="CI54" i="5"/>
  <c r="CQ54" i="5"/>
  <c r="CY54" i="5"/>
  <c r="DG54" i="5"/>
  <c r="DO54" i="5"/>
  <c r="DW54" i="5"/>
  <c r="EE54" i="5"/>
  <c r="EM54" i="5"/>
  <c r="EU54" i="5"/>
  <c r="FC54" i="5"/>
  <c r="FK54" i="5"/>
  <c r="FS54" i="5"/>
  <c r="DR62" i="5"/>
  <c r="CI34" i="5"/>
  <c r="CT34" i="5"/>
  <c r="EX50" i="5"/>
  <c r="FN50" i="5"/>
  <c r="EZ28" i="5"/>
  <c r="J32" i="5"/>
  <c r="AC32" i="5"/>
  <c r="AK32" i="5"/>
  <c r="AS32" i="5"/>
  <c r="BA32" i="5"/>
  <c r="BI33" i="5"/>
  <c r="CG32" i="5"/>
  <c r="CO32" i="5"/>
  <c r="CW32" i="5"/>
  <c r="DE33" i="5"/>
  <c r="CI33" i="5"/>
  <c r="CQ33" i="5"/>
  <c r="Y33" i="5"/>
  <c r="BM33" i="5"/>
  <c r="F34" i="5"/>
  <c r="AL34" i="5"/>
  <c r="AT34" i="5"/>
  <c r="BB34" i="5"/>
  <c r="BR34" i="5"/>
  <c r="BZ34" i="5"/>
  <c r="CP34" i="5"/>
  <c r="DF34" i="5"/>
  <c r="J54" i="5"/>
  <c r="Z54" i="5"/>
  <c r="AP54" i="5"/>
  <c r="BF54" i="5"/>
  <c r="BN54" i="5"/>
  <c r="BV54" i="5"/>
  <c r="CD54" i="5"/>
  <c r="CD64" i="5" s="1"/>
  <c r="CU54" i="5"/>
  <c r="DC54" i="5"/>
  <c r="DK54" i="5"/>
  <c r="DS54" i="5"/>
  <c r="DZ54" i="5"/>
  <c r="EY54" i="5"/>
  <c r="O53" i="5"/>
  <c r="X53" i="5"/>
  <c r="AM53" i="5"/>
  <c r="AU53" i="5"/>
  <c r="EM53" i="5"/>
  <c r="F50" i="5"/>
  <c r="BX50" i="5"/>
  <c r="AI57" i="5"/>
  <c r="AY57" i="5"/>
  <c r="CU57" i="5"/>
  <c r="S57" i="5"/>
  <c r="BH57" i="5"/>
  <c r="CV57" i="5"/>
  <c r="AR62" i="5"/>
  <c r="AS35" i="5"/>
  <c r="BY35" i="5"/>
  <c r="FZ54" i="5"/>
  <c r="FZ53" i="5"/>
  <c r="GP53" i="5"/>
  <c r="EW62" i="5"/>
  <c r="AG29" i="5"/>
  <c r="M62" i="5"/>
  <c r="AC62" i="5"/>
  <c r="DM62" i="5"/>
  <c r="CC28" i="5"/>
  <c r="BM29" i="5"/>
  <c r="EK29" i="5"/>
  <c r="Y29" i="5"/>
  <c r="C39" i="20"/>
  <c r="CC34" i="5"/>
  <c r="AK62" i="5"/>
  <c r="BQ62" i="5"/>
  <c r="BE28" i="5"/>
  <c r="CS28" i="5"/>
  <c r="F54" i="5"/>
  <c r="N54" i="5"/>
  <c r="V54" i="5"/>
  <c r="AL54" i="5"/>
  <c r="BB54" i="5"/>
  <c r="CP54" i="5"/>
  <c r="CX54" i="5"/>
  <c r="ED54" i="5"/>
  <c r="ET54" i="5"/>
  <c r="CU53" i="5"/>
  <c r="DC53" i="5"/>
  <c r="DK53" i="5"/>
  <c r="FG53" i="5"/>
  <c r="FO53" i="5"/>
  <c r="J50" i="5"/>
  <c r="AU50" i="5"/>
  <c r="BC50" i="5"/>
  <c r="CA50" i="5"/>
  <c r="CQ50" i="5"/>
  <c r="CY50" i="5"/>
  <c r="GB29" i="5"/>
  <c r="GU62" i="5"/>
  <c r="DP62" i="5"/>
  <c r="DX35" i="5"/>
  <c r="EV57" i="5"/>
  <c r="FI35" i="5"/>
  <c r="GE35" i="5"/>
  <c r="GR28" i="5"/>
  <c r="FV35" i="5"/>
  <c r="DT34" i="5"/>
  <c r="AA54" i="5"/>
  <c r="EM28" i="5"/>
  <c r="I33" i="5"/>
  <c r="AR32" i="5"/>
  <c r="AZ33" i="5"/>
  <c r="BH33" i="5"/>
  <c r="BX33" i="5"/>
  <c r="CN32" i="5"/>
  <c r="EC53" i="5"/>
  <c r="Y62" i="5"/>
  <c r="AG62" i="5"/>
  <c r="BE62" i="5"/>
  <c r="BM62" i="5"/>
  <c r="BU62" i="5"/>
  <c r="CK62" i="5"/>
  <c r="DA62" i="5"/>
  <c r="DI62" i="5"/>
  <c r="DQ62" i="5"/>
  <c r="EZ62" i="5"/>
  <c r="ER62" i="5"/>
  <c r="EB62" i="5"/>
  <c r="O29" i="5"/>
  <c r="O28" i="5"/>
  <c r="AE29" i="5"/>
  <c r="AE28" i="5"/>
  <c r="DO28" i="5"/>
  <c r="DO29" i="5"/>
  <c r="C55" i="20"/>
  <c r="FT28" i="5"/>
  <c r="FT29" i="5"/>
  <c r="C33" i="20"/>
  <c r="EX28" i="5"/>
  <c r="FY62" i="5"/>
  <c r="BG54" i="5"/>
  <c r="CE54" i="5"/>
  <c r="GE53" i="5"/>
  <c r="FX32" i="5"/>
  <c r="EM29" i="5"/>
  <c r="C27" i="20"/>
  <c r="ER29" i="5"/>
  <c r="ER28" i="5"/>
  <c r="CH34" i="5"/>
  <c r="CX34" i="5"/>
  <c r="Z57" i="5"/>
  <c r="AH57" i="5"/>
  <c r="AP57" i="5"/>
  <c r="AX57" i="5"/>
  <c r="BF57" i="5"/>
  <c r="BN57" i="5"/>
  <c r="BV57" i="5"/>
  <c r="DB57" i="5"/>
  <c r="DJ57" i="5"/>
  <c r="R62" i="5"/>
  <c r="BV62" i="5"/>
  <c r="C47" i="20"/>
  <c r="FL28" i="5"/>
  <c r="FL29" i="5"/>
  <c r="EQ29" i="5"/>
  <c r="EQ28" i="5"/>
  <c r="AI54" i="5"/>
  <c r="AH54" i="5"/>
  <c r="C71" i="20"/>
  <c r="GJ28" i="5"/>
  <c r="FS57" i="5"/>
  <c r="GJ29" i="5"/>
  <c r="DV32" i="5"/>
  <c r="AG54" i="5"/>
  <c r="AI62" i="5"/>
  <c r="AQ62" i="5"/>
  <c r="AY62" i="5"/>
  <c r="BG62" i="5"/>
  <c r="BO62" i="5"/>
  <c r="BW62" i="5"/>
  <c r="CE62" i="5"/>
  <c r="CM62" i="5"/>
  <c r="DC62" i="5"/>
  <c r="I28" i="5"/>
  <c r="I29" i="5"/>
  <c r="Q29" i="5"/>
  <c r="Q28" i="5"/>
  <c r="CK29" i="5"/>
  <c r="CK28" i="5"/>
  <c r="DA28" i="5"/>
  <c r="DA29" i="5"/>
  <c r="DQ29" i="5"/>
  <c r="DQ28" i="5"/>
  <c r="GK57" i="5"/>
  <c r="GQ28" i="5"/>
  <c r="GQ29" i="5"/>
  <c r="C46" i="20"/>
  <c r="FK28" i="5"/>
  <c r="FK29" i="5"/>
  <c r="EP54" i="5"/>
  <c r="BC53" i="5"/>
  <c r="BS53" i="5"/>
  <c r="CQ53" i="5"/>
  <c r="DO53" i="5"/>
  <c r="EU53" i="5"/>
  <c r="FS53" i="5"/>
  <c r="AY50" i="5"/>
  <c r="DC50" i="5"/>
  <c r="H57" i="5"/>
  <c r="BW57" i="5"/>
  <c r="DC57" i="5"/>
  <c r="DY62" i="5"/>
  <c r="EF33" i="5"/>
  <c r="GD50" i="5"/>
  <c r="FT53" i="5"/>
  <c r="BJ32" i="5"/>
  <c r="FM57" i="5"/>
  <c r="AY29" i="5"/>
  <c r="BF28" i="5"/>
  <c r="DJ29" i="5"/>
  <c r="Z34" i="5"/>
  <c r="AH34" i="5"/>
  <c r="AP34" i="5"/>
  <c r="AX34" i="5"/>
  <c r="BF34" i="5"/>
  <c r="BN34" i="5"/>
  <c r="BV34" i="5"/>
  <c r="CD34" i="5"/>
  <c r="CL34" i="5"/>
  <c r="DB34" i="5"/>
  <c r="BY57" i="5"/>
  <c r="DE57" i="5"/>
  <c r="DM57" i="5"/>
  <c r="K62" i="5"/>
  <c r="GT35" i="5"/>
  <c r="GN62" i="5"/>
  <c r="GV62" i="5"/>
  <c r="P50" i="5"/>
  <c r="K35" i="5"/>
  <c r="EC34" i="5"/>
  <c r="EA35" i="5"/>
  <c r="EN62" i="5"/>
  <c r="ES50" i="5"/>
  <c r="FA32" i="5"/>
  <c r="FD32" i="5"/>
  <c r="GC57" i="5"/>
  <c r="FV54" i="5"/>
  <c r="BK53" i="5"/>
  <c r="CI53" i="5"/>
  <c r="DG53" i="5"/>
  <c r="EE53" i="5"/>
  <c r="FC53" i="5"/>
  <c r="AI50" i="5"/>
  <c r="BG50" i="5"/>
  <c r="CE50" i="5"/>
  <c r="CU50" i="5"/>
  <c r="R57" i="5"/>
  <c r="AQ57" i="5"/>
  <c r="BO57" i="5"/>
  <c r="CM57" i="5"/>
  <c r="DK57" i="5"/>
  <c r="AB62" i="5"/>
  <c r="CF62" i="5"/>
  <c r="DD62" i="5"/>
  <c r="BN28" i="5"/>
  <c r="DR29" i="5"/>
  <c r="ED57" i="5"/>
  <c r="FP50" i="5"/>
  <c r="DT28" i="5"/>
  <c r="AA28" i="5"/>
  <c r="FR28" i="5"/>
  <c r="DC29" i="5"/>
  <c r="X33" i="5"/>
  <c r="AF32" i="5"/>
  <c r="AV33" i="5"/>
  <c r="BD32" i="5"/>
  <c r="BL32" i="5"/>
  <c r="BT32" i="5"/>
  <c r="CB33" i="5"/>
  <c r="CJ33" i="5"/>
  <c r="CR32" i="5"/>
  <c r="CZ32" i="5"/>
  <c r="DH32" i="5"/>
  <c r="CF33" i="5"/>
  <c r="CU34" i="5"/>
  <c r="BS57" i="5"/>
  <c r="CI57" i="5"/>
  <c r="CQ57" i="5"/>
  <c r="CA62" i="5"/>
  <c r="AB35" i="5"/>
  <c r="CF35" i="5"/>
  <c r="GC62" i="5"/>
  <c r="GK62" i="5"/>
  <c r="GS62" i="5"/>
  <c r="ES34" i="5"/>
  <c r="FF54" i="5"/>
  <c r="G53" i="5"/>
  <c r="AE53" i="5"/>
  <c r="CA53" i="5"/>
  <c r="CY53" i="5"/>
  <c r="DW53" i="5"/>
  <c r="FK53" i="5"/>
  <c r="AQ50" i="5"/>
  <c r="BO50" i="5"/>
  <c r="CM50" i="5"/>
  <c r="DK50" i="5"/>
  <c r="AA57" i="5"/>
  <c r="BG57" i="5"/>
  <c r="CE57" i="5"/>
  <c r="GM53" i="5"/>
  <c r="DY35" i="5"/>
  <c r="BP50" i="5"/>
  <c r="FE35" i="5"/>
  <c r="FU62" i="5"/>
  <c r="FZ33" i="5"/>
  <c r="DT29" i="5"/>
  <c r="S28" i="5"/>
  <c r="FR29" i="5"/>
  <c r="CU29" i="5"/>
  <c r="GN35" i="5"/>
  <c r="K33" i="5"/>
  <c r="J35" i="5"/>
  <c r="L32" i="5"/>
  <c r="DL34" i="5"/>
  <c r="DT50" i="5"/>
  <c r="DV33" i="5"/>
  <c r="EU32" i="5"/>
  <c r="FA57" i="5"/>
  <c r="FA35" i="5"/>
  <c r="FY32" i="5"/>
  <c r="GC32" i="5"/>
  <c r="FX35" i="5"/>
  <c r="BF32" i="5"/>
  <c r="BO54" i="5"/>
  <c r="K54" i="5"/>
  <c r="EG28" i="5"/>
  <c r="DJ54" i="5"/>
  <c r="FW29" i="5"/>
  <c r="W29" i="5"/>
  <c r="H54" i="5"/>
  <c r="P54" i="5"/>
  <c r="AF54" i="5"/>
  <c r="AN54" i="5"/>
  <c r="AV54" i="5"/>
  <c r="BL54" i="5"/>
  <c r="BT54" i="5"/>
  <c r="CB54" i="5"/>
  <c r="CZ54" i="5"/>
  <c r="EF54" i="5"/>
  <c r="EV54" i="5"/>
  <c r="AK53" i="5"/>
  <c r="EK53" i="5"/>
  <c r="ES53" i="5"/>
  <c r="FQ53" i="5"/>
  <c r="AG50" i="5"/>
  <c r="AW50" i="5"/>
  <c r="F57" i="5"/>
  <c r="N57" i="5"/>
  <c r="Y57" i="5"/>
  <c r="AG57" i="5"/>
  <c r="AO57" i="5"/>
  <c r="AW57" i="5"/>
  <c r="BE57" i="5"/>
  <c r="BM57" i="5"/>
  <c r="BU57" i="5"/>
  <c r="CC57" i="5"/>
  <c r="CK57" i="5"/>
  <c r="CS57" i="5"/>
  <c r="DA57" i="5"/>
  <c r="DI57" i="5"/>
  <c r="Q62" i="5"/>
  <c r="AH62" i="5"/>
  <c r="CL62" i="5"/>
  <c r="EI62" i="5"/>
  <c r="GN29" i="5"/>
  <c r="GN28" i="5"/>
  <c r="C51" i="20"/>
  <c r="FP29" i="5"/>
  <c r="EI57" i="5"/>
  <c r="FB57" i="5"/>
  <c r="BS28" i="5"/>
  <c r="G28" i="5"/>
  <c r="BX32" i="5"/>
  <c r="GU28" i="5"/>
  <c r="DU34" i="5"/>
  <c r="CQ28" i="5"/>
  <c r="C34" i="5"/>
  <c r="BO34" i="5"/>
  <c r="GM28" i="5"/>
  <c r="AD35" i="5"/>
  <c r="AL35" i="5"/>
  <c r="AT35" i="5"/>
  <c r="BB35" i="5"/>
  <c r="BJ35" i="5"/>
  <c r="BR35" i="5"/>
  <c r="BZ35" i="5"/>
  <c r="CH35" i="5"/>
  <c r="CP35" i="5"/>
  <c r="CX35" i="5"/>
  <c r="GS33" i="5"/>
  <c r="GO35" i="5"/>
  <c r="C34" i="20"/>
  <c r="EY28" i="5"/>
  <c r="FY33" i="5"/>
  <c r="BW54" i="5"/>
  <c r="BU50" i="5"/>
  <c r="CI29" i="5"/>
  <c r="W53" i="5"/>
  <c r="AX28" i="5"/>
  <c r="AH29" i="5"/>
  <c r="CR33" i="5"/>
  <c r="CY29" i="5"/>
  <c r="FW54" i="5"/>
  <c r="C33" i="5"/>
  <c r="DT62" i="5"/>
  <c r="DW57" i="5"/>
  <c r="FT50" i="5"/>
  <c r="EB53" i="5"/>
  <c r="DG29" i="5"/>
  <c r="AI34" i="5"/>
  <c r="AM28" i="5"/>
  <c r="DD50" i="5"/>
  <c r="FQ28" i="5"/>
  <c r="BK29" i="5"/>
  <c r="DJ33" i="5"/>
  <c r="BM34" i="5"/>
  <c r="FZ62" i="5"/>
  <c r="GK29" i="5"/>
  <c r="GK28" i="5"/>
  <c r="C70" i="20"/>
  <c r="GI28" i="5"/>
  <c r="EE50" i="5"/>
  <c r="ED50" i="5"/>
  <c r="EA34" i="5"/>
  <c r="FX33" i="5"/>
  <c r="FW28" i="5"/>
  <c r="AV34" i="5"/>
  <c r="CZ34" i="5"/>
  <c r="AA34" i="5"/>
  <c r="BW34" i="5"/>
  <c r="AA50" i="5"/>
  <c r="AB50" i="5"/>
  <c r="I62" i="5"/>
  <c r="BP62" i="5"/>
  <c r="AQ54" i="5"/>
  <c r="DR54" i="5"/>
  <c r="DP53" i="5"/>
  <c r="CT28" i="5"/>
  <c r="FI28" i="5"/>
  <c r="AU28" i="5"/>
  <c r="AP32" i="5"/>
  <c r="BN33" i="5"/>
  <c r="Y34" i="5"/>
  <c r="AE62" i="5"/>
  <c r="BS62" i="5"/>
  <c r="DL50" i="5"/>
  <c r="CJ53" i="5"/>
  <c r="CT54" i="5"/>
  <c r="CP50" i="5"/>
  <c r="FF28" i="5"/>
  <c r="FQ29" i="5"/>
  <c r="EU29" i="5"/>
  <c r="FI29" i="5"/>
  <c r="BB50" i="5"/>
  <c r="BA28" i="5"/>
  <c r="CB32" i="5"/>
  <c r="C59" i="20"/>
  <c r="FX28" i="5"/>
  <c r="DX50" i="5"/>
  <c r="H32" i="5"/>
  <c r="AA32" i="5"/>
  <c r="AI32" i="5"/>
  <c r="AQ32" i="5"/>
  <c r="BG32" i="5"/>
  <c r="BO32" i="5"/>
  <c r="BW32" i="5"/>
  <c r="CE32" i="5"/>
  <c r="CM32" i="5"/>
  <c r="CU32" i="5"/>
  <c r="D34" i="5"/>
  <c r="AB34" i="5"/>
  <c r="AJ34" i="5"/>
  <c r="AR34" i="5"/>
  <c r="AZ34" i="5"/>
  <c r="BH34" i="5"/>
  <c r="BP34" i="5"/>
  <c r="BX34" i="5"/>
  <c r="CF34" i="5"/>
  <c r="CN34" i="5"/>
  <c r="CV34" i="5"/>
  <c r="W34" i="5"/>
  <c r="AE34" i="5"/>
  <c r="AU34" i="5"/>
  <c r="BK34" i="5"/>
  <c r="CY34" i="5"/>
  <c r="DG34" i="5"/>
  <c r="DU62" i="5"/>
  <c r="GN57" i="5"/>
  <c r="GI62" i="5"/>
  <c r="L35" i="5"/>
  <c r="H35" i="5"/>
  <c r="GJ62" i="5"/>
  <c r="DE35" i="5"/>
  <c r="DP35" i="5"/>
  <c r="DX32" i="5"/>
  <c r="ES62" i="5"/>
  <c r="EK34" i="5"/>
  <c r="FJ50" i="5"/>
  <c r="FM62" i="5"/>
  <c r="FJ32" i="5"/>
  <c r="FP33" i="5"/>
  <c r="GE34" i="5"/>
  <c r="DZ62" i="5"/>
  <c r="GJ33" i="5"/>
  <c r="GR33" i="5"/>
  <c r="GM50" i="5"/>
  <c r="GU50" i="5"/>
  <c r="GP57" i="5"/>
  <c r="GD62" i="5"/>
  <c r="V62" i="5"/>
  <c r="P32" i="5"/>
  <c r="N35" i="5"/>
  <c r="F35" i="5"/>
  <c r="J34" i="5"/>
  <c r="DP33" i="5"/>
  <c r="DI35" i="5"/>
  <c r="DY50" i="5"/>
  <c r="EF50" i="5"/>
  <c r="EC32" i="5"/>
  <c r="EO50" i="5"/>
  <c r="EU57" i="5"/>
  <c r="FR50" i="5"/>
  <c r="FS35" i="5"/>
  <c r="FX34" i="5"/>
  <c r="GI57" i="5"/>
  <c r="CX33" i="5"/>
  <c r="DF33" i="5"/>
  <c r="CR53" i="5"/>
  <c r="EF53" i="5"/>
  <c r="EV53" i="5"/>
  <c r="CF50" i="5"/>
  <c r="CN50" i="5"/>
  <c r="AZ57" i="5"/>
  <c r="E62" i="5"/>
  <c r="FD62" i="5"/>
  <c r="W35" i="5"/>
  <c r="AE35" i="5"/>
  <c r="AM35" i="5"/>
  <c r="AU35" i="5"/>
  <c r="BC35" i="5"/>
  <c r="BK35" i="5"/>
  <c r="BS35" i="5"/>
  <c r="CA35" i="5"/>
  <c r="CI35" i="5"/>
  <c r="CQ35" i="5"/>
  <c r="CY35" i="5"/>
  <c r="GV33" i="5"/>
  <c r="GT33" i="5"/>
  <c r="GP35" i="5"/>
  <c r="GR62" i="5"/>
  <c r="O50" i="5"/>
  <c r="DK34" i="5"/>
  <c r="DP32" i="5"/>
  <c r="EG35" i="5"/>
  <c r="ET62" i="5"/>
  <c r="EW57" i="5"/>
  <c r="EO35" i="5"/>
  <c r="FE50" i="5"/>
  <c r="EU35" i="5"/>
  <c r="FK32" i="5"/>
  <c r="FQ57" i="5"/>
  <c r="FZ57" i="5"/>
  <c r="GB34" i="5"/>
  <c r="GI32" i="5"/>
  <c r="AC34" i="5"/>
  <c r="AK34" i="5"/>
  <c r="AS34" i="5"/>
  <c r="BI34" i="5"/>
  <c r="BQ34" i="5"/>
  <c r="CG34" i="5"/>
  <c r="CW34" i="5"/>
  <c r="DE34" i="5"/>
  <c r="E54" i="5"/>
  <c r="L54" i="5"/>
  <c r="AK54" i="5"/>
  <c r="BH54" i="5"/>
  <c r="BP54" i="5"/>
  <c r="CF54" i="5"/>
  <c r="CN54" i="5"/>
  <c r="CV54" i="5"/>
  <c r="DD54" i="5"/>
  <c r="DU54" i="5"/>
  <c r="EB54" i="5"/>
  <c r="ES54" i="5"/>
  <c r="FH54" i="5"/>
  <c r="FP54" i="5"/>
  <c r="FX54" i="5"/>
  <c r="CC53" i="5"/>
  <c r="DB53" i="5"/>
  <c r="FM53" i="5"/>
  <c r="FU53" i="5"/>
  <c r="AK50" i="5"/>
  <c r="BJ50" i="5"/>
  <c r="BZ50" i="5"/>
  <c r="CO50" i="5"/>
  <c r="CX50" i="5"/>
  <c r="DE50" i="5"/>
  <c r="DM50" i="5"/>
  <c r="AL57" i="5"/>
  <c r="AT57" i="5"/>
  <c r="DF57" i="5"/>
  <c r="AL62" i="5"/>
  <c r="EU62" i="5"/>
  <c r="AA35" i="5"/>
  <c r="AI35" i="5"/>
  <c r="AQ35" i="5"/>
  <c r="AY35" i="5"/>
  <c r="BG35" i="5"/>
  <c r="BO35" i="5"/>
  <c r="BW35" i="5"/>
  <c r="CE35" i="5"/>
  <c r="CM35" i="5"/>
  <c r="CU35" i="5"/>
  <c r="DC35" i="5"/>
  <c r="U34" i="5"/>
  <c r="C57" i="5"/>
  <c r="DM32" i="5"/>
  <c r="DS57" i="5"/>
  <c r="DH35" i="5"/>
  <c r="DR32" i="5"/>
  <c r="DX57" i="5"/>
  <c r="DU32" i="5"/>
  <c r="EN32" i="5"/>
  <c r="ET57" i="5"/>
  <c r="EV50" i="5"/>
  <c r="EL35" i="5"/>
  <c r="EY57" i="5"/>
  <c r="ER35" i="5"/>
  <c r="FV50" i="5"/>
  <c r="GB62" i="5"/>
  <c r="GF35" i="5"/>
  <c r="CG53" i="5"/>
  <c r="CH53" i="5"/>
  <c r="CT50" i="5"/>
  <c r="CS50" i="5"/>
  <c r="G62" i="5"/>
  <c r="G57" i="5"/>
  <c r="BF62" i="5"/>
  <c r="AV28" i="5"/>
  <c r="AV29" i="5"/>
  <c r="DP28" i="5"/>
  <c r="DP29" i="5"/>
  <c r="C14" i="20"/>
  <c r="EE28" i="5"/>
  <c r="C8" i="20"/>
  <c r="DY28" i="5"/>
  <c r="FR57" i="5"/>
  <c r="FR62" i="5"/>
  <c r="DM53" i="5"/>
  <c r="CJ54" i="5"/>
  <c r="AX50" i="5"/>
  <c r="C13" i="20"/>
  <c r="ED28" i="5"/>
  <c r="EG57" i="5"/>
  <c r="DZ35" i="5"/>
  <c r="EE34" i="5"/>
  <c r="FB35" i="5"/>
  <c r="FG34" i="5"/>
  <c r="DP54" i="5"/>
  <c r="DQ54" i="5"/>
  <c r="E53" i="5"/>
  <c r="F53" i="5"/>
  <c r="CO53" i="5"/>
  <c r="CP53" i="5"/>
  <c r="DU53" i="5"/>
  <c r="DV53" i="5"/>
  <c r="FA53" i="5"/>
  <c r="FB53" i="5"/>
  <c r="M50" i="5"/>
  <c r="L50" i="5"/>
  <c r="CD62" i="5"/>
  <c r="DJ62" i="5"/>
  <c r="AO54" i="5"/>
  <c r="BQ33" i="5"/>
  <c r="BQ32" i="5"/>
  <c r="GJ53" i="5"/>
  <c r="GI53" i="5"/>
  <c r="C25" i="20"/>
  <c r="EP28" i="5"/>
  <c r="C6" i="20"/>
  <c r="DW28" i="5"/>
  <c r="CB28" i="5"/>
  <c r="GN50" i="5"/>
  <c r="C54" i="5"/>
  <c r="C64" i="5" s="1"/>
  <c r="D54" i="5"/>
  <c r="CJ29" i="5"/>
  <c r="AU33" i="5"/>
  <c r="GC54" i="5"/>
  <c r="GD54" i="5"/>
  <c r="GS54" i="5"/>
  <c r="GT54" i="5"/>
  <c r="FL54" i="5"/>
  <c r="AO50" i="5"/>
  <c r="DY29" i="5"/>
  <c r="EE29" i="5"/>
  <c r="ED29" i="5"/>
  <c r="AL53" i="5"/>
  <c r="FU35" i="5"/>
  <c r="AS53" i="5"/>
  <c r="AT53" i="5"/>
  <c r="Z50" i="5"/>
  <c r="Y50" i="5"/>
  <c r="H28" i="5"/>
  <c r="H29" i="5"/>
  <c r="BT28" i="5"/>
  <c r="X54" i="5"/>
  <c r="BY33" i="5"/>
  <c r="BY32" i="5"/>
  <c r="GB53" i="5"/>
  <c r="GA53" i="5"/>
  <c r="C65" i="20"/>
  <c r="GD28" i="5"/>
  <c r="DX28" i="5"/>
  <c r="DW29" i="5"/>
  <c r="AK33" i="5"/>
  <c r="FP32" i="5"/>
  <c r="FQ33" i="5"/>
  <c r="FQ32" i="5"/>
  <c r="EN54" i="5"/>
  <c r="EO54" i="5"/>
  <c r="FT54" i="5"/>
  <c r="FU54" i="5"/>
  <c r="BZ53" i="5"/>
  <c r="BY53" i="5"/>
  <c r="DE53" i="5"/>
  <c r="DF53" i="5"/>
  <c r="CL50" i="5"/>
  <c r="CK50" i="5"/>
  <c r="AX62" i="5"/>
  <c r="DI50" i="5"/>
  <c r="DH54" i="5"/>
  <c r="GR54" i="5"/>
  <c r="GQ54" i="5"/>
  <c r="C57" i="20"/>
  <c r="FV29" i="5"/>
  <c r="FV28" i="5"/>
  <c r="EG54" i="5"/>
  <c r="EV29" i="5"/>
  <c r="BD28" i="5"/>
  <c r="BU54" i="5"/>
  <c r="AF29" i="5"/>
  <c r="EM32" i="5"/>
  <c r="FO35" i="5"/>
  <c r="FT34" i="5"/>
  <c r="GM32" i="5"/>
  <c r="GM33" i="5"/>
  <c r="CG54" i="5"/>
  <c r="AL50" i="5"/>
  <c r="DJ32" i="5"/>
  <c r="EX54" i="5"/>
  <c r="BN32" i="5"/>
  <c r="GO53" i="5"/>
  <c r="O35" i="5"/>
  <c r="O33" i="5"/>
  <c r="DL33" i="5"/>
  <c r="EK50" i="5"/>
  <c r="EQ57" i="5"/>
  <c r="EI35" i="5"/>
  <c r="FG33" i="5"/>
  <c r="FU34" i="5"/>
  <c r="GF57" i="5"/>
  <c r="DG33" i="5"/>
  <c r="Y32" i="5"/>
  <c r="BE32" i="5"/>
  <c r="BU32" i="5"/>
  <c r="H33" i="5"/>
  <c r="AI33" i="5"/>
  <c r="AY33" i="5"/>
  <c r="BO33" i="5"/>
  <c r="CE33" i="5"/>
  <c r="CU33" i="5"/>
  <c r="DK33" i="5"/>
  <c r="S54" i="5"/>
  <c r="R54" i="5"/>
  <c r="FO54" i="5"/>
  <c r="FN54" i="5"/>
  <c r="AZ62" i="5"/>
  <c r="BH62" i="5"/>
  <c r="CN62" i="5"/>
  <c r="CV62" i="5"/>
  <c r="DL62" i="5"/>
  <c r="J29" i="5"/>
  <c r="J28" i="5"/>
  <c r="AP28" i="5"/>
  <c r="AP29" i="5"/>
  <c r="CL28" i="5"/>
  <c r="CL29" i="5"/>
  <c r="C50" i="20"/>
  <c r="FO29" i="5"/>
  <c r="C43" i="20"/>
  <c r="FH28" i="5"/>
  <c r="C36" i="20"/>
  <c r="FA29" i="5"/>
  <c r="FA28" i="5"/>
  <c r="DN32" i="5"/>
  <c r="EG32" i="5"/>
  <c r="EM57" i="5"/>
  <c r="FS32" i="5"/>
  <c r="GB57" i="5"/>
  <c r="CC32" i="5"/>
  <c r="AA33" i="5"/>
  <c r="BG33" i="5"/>
  <c r="BW33" i="5"/>
  <c r="CM33" i="5"/>
  <c r="DC33" i="5"/>
  <c r="CE34" i="5"/>
  <c r="CM34" i="5"/>
  <c r="DC34" i="5"/>
  <c r="AD34" i="5"/>
  <c r="BJ34" i="5"/>
  <c r="FG54" i="5"/>
  <c r="EN53" i="5"/>
  <c r="AZ50" i="5"/>
  <c r="BH50" i="5"/>
  <c r="CF57" i="5"/>
  <c r="DL57" i="5"/>
  <c r="T62" i="5"/>
  <c r="BA62" i="5"/>
  <c r="K29" i="5"/>
  <c r="K28" i="5"/>
  <c r="CM29" i="5"/>
  <c r="CM28" i="5"/>
  <c r="GB28" i="5"/>
  <c r="C42" i="20"/>
  <c r="FG28" i="5"/>
  <c r="C29" i="20"/>
  <c r="ET29" i="5"/>
  <c r="ET28" i="5"/>
  <c r="DP50" i="5"/>
  <c r="DM33" i="5"/>
  <c r="DN34" i="5"/>
  <c r="DL35" i="5"/>
  <c r="FH33" i="5"/>
  <c r="FL34" i="5"/>
  <c r="CW33" i="5"/>
  <c r="DL54" i="5"/>
  <c r="DM54" i="5"/>
  <c r="FF53" i="5"/>
  <c r="FE53" i="5"/>
  <c r="BJ62" i="5"/>
  <c r="CH62" i="5"/>
  <c r="CX62" i="5"/>
  <c r="DF62" i="5"/>
  <c r="BP29" i="5"/>
  <c r="BP28" i="5"/>
  <c r="CN28" i="5"/>
  <c r="CN29" i="5"/>
  <c r="GL28" i="5"/>
  <c r="GL29" i="5"/>
  <c r="EL34" i="5"/>
  <c r="ES33" i="5"/>
  <c r="FI50" i="5"/>
  <c r="FF62" i="5"/>
  <c r="EP62" i="5"/>
  <c r="GQ33" i="5"/>
  <c r="R33" i="5"/>
  <c r="T35" i="5"/>
  <c r="P33" i="5"/>
  <c r="H34" i="5"/>
  <c r="DM35" i="5"/>
  <c r="EF35" i="5"/>
  <c r="EJ35" i="5"/>
  <c r="ET32" i="5"/>
  <c r="EV33" i="5"/>
  <c r="FC32" i="5"/>
  <c r="FF33" i="5"/>
  <c r="EZ35" i="5"/>
  <c r="FC35" i="5"/>
  <c r="FI34" i="5"/>
  <c r="GD57" i="5"/>
  <c r="GI35" i="5"/>
  <c r="AU57" i="5"/>
  <c r="CA57" i="5"/>
  <c r="DG57" i="5"/>
  <c r="O62" i="5"/>
  <c r="AG35" i="5"/>
  <c r="AW35" i="5"/>
  <c r="BE35" i="5"/>
  <c r="BM35" i="5"/>
  <c r="CC35" i="5"/>
  <c r="CK35" i="5"/>
  <c r="CS35" i="5"/>
  <c r="DA35" i="5"/>
  <c r="AR35" i="5"/>
  <c r="AZ35" i="5"/>
  <c r="BH35" i="5"/>
  <c r="BP35" i="5"/>
  <c r="CN35" i="5"/>
  <c r="CV35" i="5"/>
  <c r="GF62" i="5"/>
  <c r="P35" i="5"/>
  <c r="K32" i="5"/>
  <c r="N34" i="5"/>
  <c r="DY57" i="5"/>
  <c r="EI33" i="5"/>
  <c r="EB35" i="5"/>
  <c r="EG34" i="5"/>
  <c r="EL32" i="5"/>
  <c r="EK35" i="5"/>
  <c r="EN35" i="5"/>
  <c r="EZ34" i="5"/>
  <c r="FL57" i="5"/>
  <c r="FO57" i="5"/>
  <c r="FT62" i="5"/>
  <c r="FY57" i="5"/>
  <c r="FR35" i="5"/>
  <c r="GE57" i="5"/>
  <c r="GH50" i="5"/>
  <c r="GE33" i="5"/>
  <c r="FI62" i="5"/>
  <c r="EK62" i="5"/>
  <c r="EC62" i="5"/>
  <c r="GJ35" i="5"/>
  <c r="DR57" i="5"/>
  <c r="DN33" i="5"/>
  <c r="DK35" i="5"/>
  <c r="DN35" i="5"/>
  <c r="DY32" i="5"/>
  <c r="ED34" i="5"/>
  <c r="EK33" i="5"/>
  <c r="EN33" i="5"/>
  <c r="EP34" i="5"/>
  <c r="FD33" i="5"/>
  <c r="FK50" i="5"/>
  <c r="FY50" i="5"/>
  <c r="GA62" i="5"/>
  <c r="FS34" i="5"/>
  <c r="GF34" i="5"/>
  <c r="FP62" i="5"/>
  <c r="FH62" i="5"/>
  <c r="GF54" i="5"/>
  <c r="GN54" i="5"/>
  <c r="GF53" i="5"/>
  <c r="GR50" i="5"/>
  <c r="C35" i="5"/>
  <c r="M35" i="5"/>
  <c r="I35" i="5"/>
  <c r="L33" i="5"/>
  <c r="DQ57" i="5"/>
  <c r="DJ35" i="5"/>
  <c r="DS34" i="5"/>
  <c r="EE57" i="5"/>
  <c r="EF34" i="5"/>
  <c r="EN50" i="5"/>
  <c r="EK32" i="5"/>
  <c r="EX57" i="5"/>
  <c r="ER34" i="5"/>
  <c r="FA50" i="5"/>
  <c r="EV34" i="5"/>
  <c r="FG57" i="5"/>
  <c r="EW35" i="5"/>
  <c r="FJ62" i="5"/>
  <c r="FF34" i="5"/>
  <c r="FR32" i="5"/>
  <c r="FX57" i="5"/>
  <c r="FP34" i="5"/>
  <c r="FT35" i="5"/>
  <c r="GF50" i="5"/>
  <c r="AL29" i="5"/>
  <c r="AL28" i="5"/>
  <c r="FU57" i="5"/>
  <c r="BJ28" i="5"/>
  <c r="W33" i="5"/>
  <c r="BK33" i="5"/>
  <c r="CQ32" i="5"/>
  <c r="AF34" i="5"/>
  <c r="CB34" i="5"/>
  <c r="AJ62" i="5"/>
  <c r="AO29" i="5"/>
  <c r="AO28" i="5"/>
  <c r="GP62" i="5"/>
  <c r="FZ28" i="5"/>
  <c r="FZ29" i="5"/>
  <c r="C61" i="20"/>
  <c r="FJ57" i="5"/>
  <c r="FB34" i="5"/>
  <c r="FZ34" i="5"/>
  <c r="GI50" i="5"/>
  <c r="FC50" i="5"/>
  <c r="FB50" i="5"/>
  <c r="N29" i="5"/>
  <c r="N28" i="5"/>
  <c r="GP28" i="5"/>
  <c r="GP29" i="5"/>
  <c r="C56" i="20"/>
  <c r="FU28" i="5"/>
  <c r="FC28" i="5"/>
  <c r="FH29" i="5"/>
  <c r="FK57" i="5"/>
  <c r="GE32" i="5"/>
  <c r="CX28" i="5"/>
  <c r="EW29" i="5"/>
  <c r="X29" i="5"/>
  <c r="DF28" i="5"/>
  <c r="AM32" i="5"/>
  <c r="BS33" i="5"/>
  <c r="DG32" i="5"/>
  <c r="DA33" i="5"/>
  <c r="E32" i="5"/>
  <c r="AN33" i="5"/>
  <c r="AN32" i="5"/>
  <c r="EA54" i="5"/>
  <c r="H53" i="5"/>
  <c r="Q53" i="5"/>
  <c r="Y53" i="5"/>
  <c r="AV53" i="5"/>
  <c r="BL53" i="5"/>
  <c r="BT53" i="5"/>
  <c r="CB53" i="5"/>
  <c r="CK53" i="5"/>
  <c r="CS53" i="5"/>
  <c r="DH53" i="5"/>
  <c r="DQ53" i="5"/>
  <c r="DX53" i="5"/>
  <c r="EO53" i="5"/>
  <c r="H50" i="5"/>
  <c r="AJ50" i="5"/>
  <c r="AR50" i="5"/>
  <c r="BA50" i="5"/>
  <c r="BY50" i="5"/>
  <c r="CV50" i="5"/>
  <c r="I57" i="5"/>
  <c r="AB57" i="5"/>
  <c r="BP57" i="5"/>
  <c r="BX57" i="5"/>
  <c r="CN57" i="5"/>
  <c r="DD57" i="5"/>
  <c r="AS62" i="5"/>
  <c r="BY62" i="5"/>
  <c r="GG54" i="5"/>
  <c r="GH54" i="5"/>
  <c r="GP54" i="5"/>
  <c r="GO54" i="5"/>
  <c r="GH53" i="5"/>
  <c r="GG53" i="5"/>
  <c r="GK50" i="5"/>
  <c r="GL50" i="5"/>
  <c r="GS50" i="5"/>
  <c r="GT50" i="5"/>
  <c r="C67" i="20"/>
  <c r="GF29" i="5"/>
  <c r="GF28" i="5"/>
  <c r="C60" i="20"/>
  <c r="FY29" i="5"/>
  <c r="FY28" i="5"/>
  <c r="ED32" i="5"/>
  <c r="ED33" i="5"/>
  <c r="DW35" i="5"/>
  <c r="EB34" i="5"/>
  <c r="ES35" i="5"/>
  <c r="GO28" i="5"/>
  <c r="GO29" i="5"/>
  <c r="FC29" i="5"/>
  <c r="FG35" i="5"/>
  <c r="FI32" i="5"/>
  <c r="GG34" i="5"/>
  <c r="GG33" i="5"/>
  <c r="BR28" i="5"/>
  <c r="F28" i="5"/>
  <c r="DN29" i="5"/>
  <c r="P28" i="5"/>
  <c r="P29" i="5"/>
  <c r="C62" i="20"/>
  <c r="GA29" i="5"/>
  <c r="EO32" i="5"/>
  <c r="GG35" i="5"/>
  <c r="AU32" i="5"/>
  <c r="CA32" i="5"/>
  <c r="CY33" i="5"/>
  <c r="FB28" i="5"/>
  <c r="BL29" i="5"/>
  <c r="CR29" i="5"/>
  <c r="BI32" i="5"/>
  <c r="AF33" i="5"/>
  <c r="FB29" i="5"/>
  <c r="AW33" i="5"/>
  <c r="BM32" i="5"/>
  <c r="DI32" i="5"/>
  <c r="J33" i="5"/>
  <c r="BA33" i="5"/>
  <c r="CG33" i="5"/>
  <c r="DN62" i="5"/>
  <c r="GN32" i="5"/>
  <c r="GN33" i="5"/>
  <c r="DS32" i="5"/>
  <c r="DS33" i="5"/>
  <c r="EJ57" i="5"/>
  <c r="EZ33" i="5"/>
  <c r="EZ32" i="5"/>
  <c r="FO34" i="5"/>
  <c r="C21" i="20"/>
  <c r="EL29" i="5"/>
  <c r="EL28" i="5"/>
  <c r="Q50" i="5"/>
  <c r="EL50" i="5"/>
  <c r="EM50" i="5"/>
  <c r="EV62" i="5"/>
  <c r="EH35" i="5"/>
  <c r="GD33" i="5"/>
  <c r="AC33" i="5"/>
  <c r="FU29" i="5"/>
  <c r="D32" i="5"/>
  <c r="AE33" i="5"/>
  <c r="BC33" i="5"/>
  <c r="CI32" i="5"/>
  <c r="DH29" i="5"/>
  <c r="CP28" i="5"/>
  <c r="AD28" i="5"/>
  <c r="AN29" i="5"/>
  <c r="EE62" i="5"/>
  <c r="BB28" i="5"/>
  <c r="AV32" i="5"/>
  <c r="BE33" i="5"/>
  <c r="BU33" i="5"/>
  <c r="CK33" i="5"/>
  <c r="AS33" i="5"/>
  <c r="CO33" i="5"/>
  <c r="DH33" i="5"/>
  <c r="DB54" i="5"/>
  <c r="DX29" i="5"/>
  <c r="BZ28" i="5"/>
  <c r="CH29" i="5"/>
  <c r="CZ29" i="5"/>
  <c r="CW54" i="5"/>
  <c r="FD53" i="5"/>
  <c r="G33" i="5"/>
  <c r="AH33" i="5"/>
  <c r="AX32" i="5"/>
  <c r="CD33" i="5"/>
  <c r="CL33" i="5"/>
  <c r="CL32" i="5"/>
  <c r="CT32" i="5"/>
  <c r="CT33" i="5"/>
  <c r="BZ33" i="5"/>
  <c r="AQ34" i="5"/>
  <c r="AY34" i="5"/>
  <c r="BG34" i="5"/>
  <c r="AS54" i="5"/>
  <c r="BJ54" i="5"/>
  <c r="BI54" i="5"/>
  <c r="BY54" i="5"/>
  <c r="DE54" i="5"/>
  <c r="EK54" i="5"/>
  <c r="EL54" i="5"/>
  <c r="FQ54" i="5"/>
  <c r="R53" i="5"/>
  <c r="AX53" i="5"/>
  <c r="BF53" i="5"/>
  <c r="BV53" i="5"/>
  <c r="CD53" i="5"/>
  <c r="CD63" i="5" s="1"/>
  <c r="CL53" i="5"/>
  <c r="DR53" i="5"/>
  <c r="EH53" i="5"/>
  <c r="FV53" i="5"/>
  <c r="FV63" i="5" s="1"/>
  <c r="BJ57" i="5"/>
  <c r="GO57" i="5"/>
  <c r="GO62" i="5"/>
  <c r="S35" i="5"/>
  <c r="T34" i="5"/>
  <c r="GE28" i="5"/>
  <c r="GE29" i="5"/>
  <c r="DQ50" i="5"/>
  <c r="DR50" i="5"/>
  <c r="DP34" i="5"/>
  <c r="FC57" i="5"/>
  <c r="FN34" i="5"/>
  <c r="FW57" i="5"/>
  <c r="P34" i="5"/>
  <c r="M32" i="5"/>
  <c r="GJ57" i="5"/>
  <c r="DU50" i="5"/>
  <c r="DZ57" i="5"/>
  <c r="DZ50" i="5"/>
  <c r="DV34" i="5"/>
  <c r="EL57" i="5"/>
  <c r="EH33" i="5"/>
  <c r="EO33" i="5"/>
  <c r="EP32" i="5"/>
  <c r="FL50" i="5"/>
  <c r="FU32" i="5"/>
  <c r="GA57" i="5"/>
  <c r="GD34" i="5"/>
  <c r="GG32" i="5"/>
  <c r="T50" i="5"/>
  <c r="AD50" i="5"/>
  <c r="AT50" i="5"/>
  <c r="BR50" i="5"/>
  <c r="DN50" i="5"/>
  <c r="K57" i="5"/>
  <c r="U57" i="5"/>
  <c r="BB57" i="5"/>
  <c r="BR57" i="5"/>
  <c r="BZ57" i="5"/>
  <c r="CH57" i="5"/>
  <c r="CP57" i="5"/>
  <c r="DN57" i="5"/>
  <c r="D62" i="5"/>
  <c r="L62" i="5"/>
  <c r="W62" i="5"/>
  <c r="CY62" i="5"/>
  <c r="FK62" i="5"/>
  <c r="G34" i="5"/>
  <c r="DQ32" i="5"/>
  <c r="DS35" i="5"/>
  <c r="DX34" i="5"/>
  <c r="DV35" i="5"/>
  <c r="FL32" i="5"/>
  <c r="AE50" i="5"/>
  <c r="DE32" i="5"/>
  <c r="GE54" i="5"/>
  <c r="GM54" i="5"/>
  <c r="GV54" i="5"/>
  <c r="GU54" i="5"/>
  <c r="GN53" i="5"/>
  <c r="GQ50" i="5"/>
  <c r="EF57" i="5"/>
  <c r="EP57" i="5"/>
  <c r="EN34" i="5"/>
  <c r="FA34" i="5"/>
  <c r="GB50" i="5"/>
  <c r="I32" i="5"/>
  <c r="AB32" i="5"/>
  <c r="AJ32" i="5"/>
  <c r="AR33" i="5"/>
  <c r="AZ32" i="5"/>
  <c r="BH32" i="5"/>
  <c r="BP32" i="5"/>
  <c r="CF32" i="5"/>
  <c r="CN33" i="5"/>
  <c r="CV32" i="5"/>
  <c r="DD33" i="5"/>
  <c r="C32" i="5"/>
  <c r="Q32" i="5"/>
  <c r="AD32" i="5"/>
  <c r="AL32" i="5"/>
  <c r="AT32" i="5"/>
  <c r="BB32" i="5"/>
  <c r="BR32" i="5"/>
  <c r="BZ32" i="5"/>
  <c r="CH32" i="5"/>
  <c r="CP32" i="5"/>
  <c r="CX32" i="5"/>
  <c r="DF32" i="5"/>
  <c r="BD33" i="5"/>
  <c r="BT33" i="5"/>
  <c r="CZ33" i="5"/>
  <c r="AM34" i="5"/>
  <c r="CQ34" i="5"/>
  <c r="DP57" i="5"/>
  <c r="DO32" i="5"/>
  <c r="DQ35" i="5"/>
  <c r="DR35" i="5"/>
  <c r="EW50" i="5"/>
  <c r="EZ57" i="5"/>
  <c r="FB33" i="5"/>
  <c r="FB32" i="5"/>
  <c r="FU33" i="5"/>
  <c r="FN35" i="5"/>
  <c r="EO62" i="5"/>
  <c r="V35" i="5"/>
  <c r="T32" i="5"/>
  <c r="E35" i="5"/>
  <c r="L34" i="5"/>
  <c r="O34" i="5"/>
  <c r="DV57" i="5"/>
  <c r="DO35" i="5"/>
  <c r="DW34" i="5"/>
  <c r="DU35" i="5"/>
  <c r="EH32" i="5"/>
  <c r="EO57" i="5"/>
  <c r="ES32" i="5"/>
  <c r="EY50" i="5"/>
  <c r="ET34" i="5"/>
  <c r="EY34" i="5"/>
  <c r="FG32" i="5"/>
  <c r="FM35" i="5"/>
  <c r="FR34" i="5"/>
  <c r="FZ50" i="5"/>
  <c r="FW32" i="5"/>
  <c r="FW35" i="5"/>
  <c r="GC35" i="5"/>
  <c r="GI34" i="5"/>
  <c r="GF32" i="5"/>
  <c r="FY53" i="5"/>
  <c r="AO62" i="5"/>
  <c r="FB62" i="5"/>
  <c r="GV35" i="5"/>
  <c r="GT62" i="5"/>
  <c r="GH62" i="5"/>
  <c r="S34" i="5"/>
  <c r="EQ34" i="5"/>
  <c r="FJ34" i="5"/>
  <c r="FW34" i="5"/>
  <c r="CJ34" i="5"/>
  <c r="CC50" i="5"/>
  <c r="DA50" i="5"/>
  <c r="Q57" i="5"/>
  <c r="CD57" i="5"/>
  <c r="CT57" i="5"/>
  <c r="E115" i="5"/>
  <c r="J62" i="5"/>
  <c r="GQ62" i="5"/>
  <c r="Q35" i="5"/>
  <c r="D35" i="5"/>
  <c r="DD35" i="5"/>
  <c r="DT57" i="5"/>
  <c r="DU57" i="5"/>
  <c r="EB57" i="5"/>
  <c r="EA33" i="5"/>
  <c r="EG50" i="5"/>
  <c r="EF32" i="5"/>
  <c r="EN57" i="5"/>
  <c r="EJ34" i="5"/>
  <c r="EQ35" i="5"/>
  <c r="FE57" i="5"/>
  <c r="EW34" i="5"/>
  <c r="EX35" i="5"/>
  <c r="EY35" i="5"/>
  <c r="FD34" i="5"/>
  <c r="FP57" i="5"/>
  <c r="FH34" i="5"/>
  <c r="FQ50" i="5"/>
  <c r="FN33" i="5"/>
  <c r="FR33" i="5"/>
  <c r="FK35" i="5"/>
  <c r="FV33" i="5"/>
  <c r="GG57" i="5"/>
  <c r="GB33" i="5"/>
  <c r="GC34" i="5"/>
  <c r="GI33" i="5"/>
  <c r="GK35" i="5"/>
  <c r="GT53" i="5"/>
  <c r="GQ57" i="5"/>
  <c r="R34" i="5"/>
  <c r="P62" i="5"/>
  <c r="K34" i="5"/>
  <c r="DH34" i="5"/>
  <c r="EA57" i="5"/>
  <c r="DZ32" i="5"/>
  <c r="DT35" i="5"/>
  <c r="EC35" i="5"/>
  <c r="EU50" i="5"/>
  <c r="EV32" i="5"/>
  <c r="EW32" i="5"/>
  <c r="FD57" i="5"/>
  <c r="FD50" i="5"/>
  <c r="FA33" i="5"/>
  <c r="FN32" i="5"/>
  <c r="FV32" i="5"/>
  <c r="GE50" i="5"/>
  <c r="GC33" i="5"/>
  <c r="GH35" i="5"/>
  <c r="GA35" i="5"/>
  <c r="GH34" i="5"/>
  <c r="GU33" i="5"/>
  <c r="GU32" i="5"/>
  <c r="GP32" i="5"/>
  <c r="GP33" i="5"/>
  <c r="AG53" i="5"/>
  <c r="AF53" i="5"/>
  <c r="AN53" i="5"/>
  <c r="AO53" i="5"/>
  <c r="BE53" i="5"/>
  <c r="BD53" i="5"/>
  <c r="CZ53" i="5"/>
  <c r="DA53" i="5"/>
  <c r="C49" i="20"/>
  <c r="FN29" i="5"/>
  <c r="DD32" i="5"/>
  <c r="D33" i="5"/>
  <c r="AE32" i="5"/>
  <c r="AB33" i="5"/>
  <c r="BR33" i="5"/>
  <c r="BK32" i="5"/>
  <c r="AT33" i="5"/>
  <c r="P53" i="5"/>
  <c r="BM54" i="5"/>
  <c r="BD54" i="5"/>
  <c r="BM53" i="5"/>
  <c r="CD50" i="5"/>
  <c r="GO32" i="5"/>
  <c r="GO33" i="5"/>
  <c r="GL54" i="5"/>
  <c r="GK54" i="5"/>
  <c r="GD53" i="5"/>
  <c r="GC53" i="5"/>
  <c r="GL53" i="5"/>
  <c r="GK53" i="5"/>
  <c r="GO50" i="5"/>
  <c r="GP50" i="5"/>
  <c r="G35" i="5"/>
  <c r="GH28" i="5"/>
  <c r="C69" i="20"/>
  <c r="GH29" i="5"/>
  <c r="C48" i="20"/>
  <c r="FM28" i="5"/>
  <c r="C28" i="20"/>
  <c r="ES29" i="5"/>
  <c r="Z62" i="5"/>
  <c r="AP62" i="5"/>
  <c r="BN62" i="5"/>
  <c r="AM33" i="5"/>
  <c r="CC33" i="5"/>
  <c r="F32" i="5"/>
  <c r="F33" i="5"/>
  <c r="AG33" i="5"/>
  <c r="AW32" i="5"/>
  <c r="CS32" i="5"/>
  <c r="CS33" i="5"/>
  <c r="DI33" i="5"/>
  <c r="V53" i="5"/>
  <c r="U53" i="5"/>
  <c r="BB53" i="5"/>
  <c r="BA53" i="5"/>
  <c r="BR53" i="5"/>
  <c r="BQ53" i="5"/>
  <c r="FI53" i="5"/>
  <c r="FJ53" i="5"/>
  <c r="E50" i="5"/>
  <c r="D50" i="5"/>
  <c r="Q54" i="5"/>
  <c r="BS32" i="5"/>
  <c r="AW53" i="5"/>
  <c r="CY32" i="5"/>
  <c r="AJ33" i="5"/>
  <c r="CV33" i="5"/>
  <c r="BP33" i="5"/>
  <c r="DA54" i="5"/>
  <c r="CR54" i="5"/>
  <c r="CA33" i="5"/>
  <c r="BC32" i="5"/>
  <c r="I53" i="5"/>
  <c r="FR53" i="5"/>
  <c r="Z32" i="5"/>
  <c r="Z33" i="5"/>
  <c r="BV32" i="5"/>
  <c r="BV33" i="5"/>
  <c r="DB32" i="5"/>
  <c r="DB33" i="5"/>
  <c r="Q33" i="5"/>
  <c r="E34" i="5"/>
  <c r="BA34" i="5"/>
  <c r="BD34" i="5"/>
  <c r="BL34" i="5"/>
  <c r="BT34" i="5"/>
  <c r="CR34" i="5"/>
  <c r="GS53" i="5"/>
  <c r="EP50" i="5"/>
  <c r="GK33" i="5"/>
  <c r="EJ32" i="5"/>
  <c r="EJ33" i="5"/>
  <c r="AD33" i="5"/>
  <c r="AO33" i="5"/>
  <c r="AO32" i="5"/>
  <c r="DA32" i="5"/>
  <c r="DX54" i="5"/>
  <c r="DY54" i="5"/>
  <c r="FD54" i="5"/>
  <c r="FE54" i="5"/>
  <c r="N53" i="5"/>
  <c r="M53" i="5"/>
  <c r="AC53" i="5"/>
  <c r="AD53" i="5"/>
  <c r="BI53" i="5"/>
  <c r="BJ53" i="5"/>
  <c r="CW53" i="5"/>
  <c r="CX53" i="5"/>
  <c r="AW54" i="5"/>
  <c r="BE50" i="5"/>
  <c r="ET53" i="5"/>
  <c r="BM50" i="5"/>
  <c r="W32" i="5"/>
  <c r="EL53" i="5"/>
  <c r="AH50" i="5"/>
  <c r="AG32" i="5"/>
  <c r="AY54" i="5"/>
  <c r="AX54" i="5"/>
  <c r="CL54" i="5"/>
  <c r="CM54" i="5"/>
  <c r="EI54" i="5"/>
  <c r="EH54" i="5"/>
  <c r="DZ34" i="5"/>
  <c r="CT62" i="5"/>
  <c r="DB62" i="5"/>
  <c r="GA54" i="5"/>
  <c r="GB54" i="5"/>
  <c r="GI54" i="5"/>
  <c r="GJ54" i="5"/>
  <c r="GR53" i="5"/>
  <c r="GQ53" i="5"/>
  <c r="FO32" i="5"/>
  <c r="FO33" i="5"/>
  <c r="S53" i="5"/>
  <c r="AB29" i="5"/>
  <c r="AW29" i="5"/>
  <c r="FN53" i="5"/>
  <c r="CC54" i="5"/>
  <c r="GL57" i="5"/>
  <c r="GL62" i="5"/>
  <c r="C5" i="20"/>
  <c r="DV29" i="5"/>
  <c r="DU33" i="5"/>
  <c r="DW33" i="5"/>
  <c r="DW32" i="5"/>
  <c r="EQ50" i="5"/>
  <c r="BJ33" i="5"/>
  <c r="AN34" i="5"/>
  <c r="CI62" i="5"/>
  <c r="V33" i="5"/>
  <c r="V32" i="5"/>
  <c r="AL33" i="5"/>
  <c r="CH33" i="5"/>
  <c r="BY34" i="5"/>
  <c r="CO34" i="5"/>
  <c r="X34" i="5"/>
  <c r="CQ62" i="5"/>
  <c r="DG62" i="5"/>
  <c r="GS35" i="5"/>
  <c r="K53" i="5"/>
  <c r="AI53" i="5"/>
  <c r="DS53" i="5"/>
  <c r="EQ53" i="5"/>
  <c r="GA28" i="5"/>
  <c r="O57" i="5"/>
  <c r="FC33" i="5"/>
  <c r="FH32" i="5"/>
  <c r="BS34" i="5"/>
  <c r="CA34" i="5"/>
  <c r="AW62" i="5"/>
  <c r="CS62" i="5"/>
  <c r="DX62" i="5"/>
  <c r="GT57" i="5"/>
  <c r="V50" i="5"/>
  <c r="U50" i="5"/>
  <c r="U32" i="5"/>
  <c r="U33" i="5"/>
  <c r="M33" i="5"/>
  <c r="ER32" i="5"/>
  <c r="ER33" i="5"/>
  <c r="EX33" i="5"/>
  <c r="EX32" i="5"/>
  <c r="BG53" i="5"/>
  <c r="BW53" i="5"/>
  <c r="CE53" i="5"/>
  <c r="EI53" i="5"/>
  <c r="EY53" i="5"/>
  <c r="BK50" i="5"/>
  <c r="AM57" i="5"/>
  <c r="BC57" i="5"/>
  <c r="BK57" i="5"/>
  <c r="CY57" i="5"/>
  <c r="DO57" i="5"/>
  <c r="X62" i="5"/>
  <c r="AF62" i="5"/>
  <c r="AK35" i="5"/>
  <c r="CG35" i="5"/>
  <c r="CO35" i="5"/>
  <c r="CW35" i="5"/>
  <c r="I34" i="5"/>
  <c r="C68" i="20"/>
  <c r="GG29" i="5"/>
  <c r="DL32" i="5"/>
  <c r="EE33" i="5"/>
  <c r="EE32" i="5"/>
  <c r="GD35" i="5"/>
  <c r="FZ35" i="5"/>
  <c r="DE62" i="5"/>
  <c r="EJ62" i="5"/>
  <c r="AP35" i="5"/>
  <c r="GL33" i="5"/>
  <c r="GT29" i="5"/>
  <c r="GT28" i="5"/>
  <c r="DM34" i="5"/>
  <c r="DW50" i="5"/>
  <c r="DV50" i="5"/>
  <c r="DT32" i="5"/>
  <c r="DT33" i="5"/>
  <c r="DY33" i="5"/>
  <c r="DZ33" i="5"/>
  <c r="G50" i="5"/>
  <c r="GV53" i="5"/>
  <c r="GU53" i="5"/>
  <c r="T33" i="5"/>
  <c r="C64" i="20"/>
  <c r="GC28" i="5"/>
  <c r="GC29" i="5"/>
  <c r="GJ50" i="5"/>
  <c r="DQ33" i="5"/>
  <c r="DX33" i="5"/>
  <c r="ET33" i="5"/>
  <c r="GQ35" i="5"/>
  <c r="GV50" i="5"/>
  <c r="GM62" i="5"/>
  <c r="V57" i="5"/>
  <c r="P57" i="5"/>
  <c r="N33" i="5"/>
  <c r="N32" i="5"/>
  <c r="DS50" i="5"/>
  <c r="DQ34" i="5"/>
  <c r="EH34" i="5"/>
  <c r="EI34" i="5"/>
  <c r="EQ32" i="5"/>
  <c r="FG50" i="5"/>
  <c r="FH50" i="5"/>
  <c r="FF35" i="5"/>
  <c r="FV34" i="5"/>
  <c r="GA32" i="5"/>
  <c r="GU35" i="5"/>
  <c r="GM57" i="5"/>
  <c r="U35" i="5"/>
  <c r="V34" i="5"/>
  <c r="M34" i="5"/>
  <c r="EH50" i="5"/>
  <c r="ES57" i="5"/>
  <c r="ET35" i="5"/>
  <c r="FL33" i="5"/>
  <c r="R32" i="5"/>
  <c r="Q34" i="5"/>
  <c r="S32" i="5"/>
  <c r="O32" i="5"/>
  <c r="DR34" i="5"/>
  <c r="EB50" i="5"/>
  <c r="EC50" i="5"/>
  <c r="DY34" i="5"/>
  <c r="ER57" i="5"/>
  <c r="EQ33" i="5"/>
  <c r="EM35" i="5"/>
  <c r="FQ34" i="5"/>
  <c r="GA33" i="5"/>
  <c r="FY35" i="5"/>
  <c r="DF35" i="5"/>
  <c r="DG35" i="5"/>
  <c r="DO33" i="5"/>
  <c r="DR33" i="5"/>
  <c r="DO34" i="5"/>
  <c r="EB33" i="5"/>
  <c r="EI50" i="5"/>
  <c r="EK57" i="5"/>
  <c r="EI32" i="5"/>
  <c r="ER50" i="5"/>
  <c r="ET50" i="5"/>
  <c r="EZ50" i="5"/>
  <c r="FM34" i="5"/>
  <c r="FV57" i="5"/>
  <c r="FW50" i="5"/>
  <c r="FX50" i="5"/>
  <c r="GA50" i="5"/>
  <c r="FW33" i="5"/>
  <c r="GC50" i="5"/>
  <c r="FZ32" i="5"/>
  <c r="GB32" i="5"/>
  <c r="GA34" i="5"/>
  <c r="GH32" i="5"/>
  <c r="EY32" i="5"/>
  <c r="EY33" i="5"/>
  <c r="FK34" i="5"/>
  <c r="GH33" i="5"/>
  <c r="EA50" i="5"/>
  <c r="EC57" i="5"/>
  <c r="EA32" i="5"/>
  <c r="EJ50" i="5"/>
  <c r="ED35" i="5"/>
  <c r="EE35" i="5"/>
  <c r="EM33" i="5"/>
  <c r="EP33" i="5"/>
  <c r="EM34" i="5"/>
  <c r="EU33" i="5"/>
  <c r="EX34" i="5"/>
  <c r="FI57" i="5"/>
  <c r="FS33" i="5"/>
  <c r="GH57" i="5"/>
  <c r="DI34" i="5"/>
  <c r="DJ34" i="5"/>
  <c r="EG33" i="5"/>
  <c r="EO34" i="5"/>
  <c r="FF50" i="5"/>
  <c r="FM33" i="5"/>
  <c r="FT32" i="5"/>
  <c r="FT33" i="5"/>
  <c r="GF33" i="5"/>
  <c r="FE33" i="5"/>
  <c r="FC34" i="5"/>
  <c r="FE34" i="5"/>
  <c r="FN57" i="5"/>
  <c r="FM32" i="5"/>
  <c r="FU50" i="5"/>
  <c r="FP35" i="5"/>
  <c r="GD32" i="5"/>
  <c r="EW33" i="5"/>
  <c r="EU34" i="5"/>
  <c r="FF57" i="5"/>
  <c r="FE32" i="5"/>
  <c r="FM50" i="5"/>
  <c r="FJ33" i="5"/>
  <c r="FH35" i="5"/>
  <c r="GB35" i="5"/>
  <c r="FH57" i="5"/>
  <c r="FK33" i="5"/>
  <c r="FO50" i="5"/>
  <c r="FJ35" i="5"/>
  <c r="GG50" i="5"/>
  <c r="FY34" i="5"/>
  <c r="GV45" i="5"/>
  <c r="GV46" i="5" s="1"/>
  <c r="GV47" i="5" s="1"/>
  <c r="D45" i="5"/>
  <c r="D46" i="5" s="1"/>
  <c r="D47" i="5" s="1"/>
  <c r="E45" i="5"/>
  <c r="E46" i="5" s="1"/>
  <c r="E47" i="5" s="1"/>
  <c r="C45" i="5"/>
  <c r="C46" i="5" s="1"/>
  <c r="C47" i="5" s="1"/>
  <c r="C51" i="5" s="1"/>
  <c r="C52" i="5" s="1"/>
  <c r="GT45" i="5"/>
  <c r="GT46" i="5" s="1"/>
  <c r="GT47" i="5" s="1"/>
  <c r="GU45" i="5"/>
  <c r="GU46" i="5" s="1"/>
  <c r="GU47" i="5" s="1"/>
  <c r="FA64" i="5" l="1"/>
  <c r="BT64" i="5"/>
  <c r="FM63" i="5"/>
  <c r="AV64" i="5"/>
  <c r="FF63" i="5"/>
  <c r="FM64" i="5"/>
  <c r="J63" i="5"/>
  <c r="BR64" i="5"/>
  <c r="D63" i="5"/>
  <c r="CS64" i="5"/>
  <c r="AV63" i="5"/>
  <c r="CV64" i="5"/>
  <c r="FZ63" i="5"/>
  <c r="O64" i="5"/>
  <c r="ER64" i="5"/>
  <c r="GH64" i="5"/>
  <c r="BZ64" i="5"/>
  <c r="DP64" i="5"/>
  <c r="AE64" i="5"/>
  <c r="FP63" i="5"/>
  <c r="BE64" i="5"/>
  <c r="FY64" i="5"/>
  <c r="DL64" i="5"/>
  <c r="DI64" i="5"/>
  <c r="FX63" i="5"/>
  <c r="EM64" i="5"/>
  <c r="AC63" i="5"/>
  <c r="BJ64" i="5"/>
  <c r="DP63" i="5"/>
  <c r="DW63" i="5"/>
  <c r="I64" i="5"/>
  <c r="CS63" i="5"/>
  <c r="DV64" i="5"/>
  <c r="BQ64" i="5"/>
  <c r="O63" i="5"/>
  <c r="DW64" i="5"/>
  <c r="GH63" i="5"/>
  <c r="EH63" i="5"/>
  <c r="EH64" i="5"/>
  <c r="CM63" i="5"/>
  <c r="FF64" i="5"/>
  <c r="AJ64" i="5"/>
  <c r="U64" i="5"/>
  <c r="FI64" i="5"/>
  <c r="FR64" i="5"/>
  <c r="DL63" i="5"/>
  <c r="CK64" i="5"/>
  <c r="EZ63" i="5"/>
  <c r="DX63" i="5"/>
  <c r="EY63" i="5"/>
  <c r="CC64" i="5"/>
  <c r="EI63" i="5"/>
  <c r="ER63" i="5"/>
  <c r="EN63" i="5"/>
  <c r="DJ63" i="5"/>
  <c r="BJ63" i="5"/>
  <c r="FL63" i="5"/>
  <c r="CI64" i="5"/>
  <c r="EN64" i="5"/>
  <c r="FX64" i="5"/>
  <c r="FP64" i="5"/>
  <c r="AF63" i="5"/>
  <c r="FH64" i="5"/>
  <c r="EU64" i="5"/>
  <c r="AR64" i="5"/>
  <c r="DN63" i="5"/>
  <c r="EY64" i="5"/>
  <c r="EZ64" i="5"/>
  <c r="BK63" i="5"/>
  <c r="CX64" i="5"/>
  <c r="FY63" i="5"/>
  <c r="BA64" i="5"/>
  <c r="EE63" i="5"/>
  <c r="EC64" i="5"/>
  <c r="BN63" i="5"/>
  <c r="AU64" i="5"/>
  <c r="DT63" i="5"/>
  <c r="BL63" i="5"/>
  <c r="EB64" i="5"/>
  <c r="EB63" i="5"/>
  <c r="AS63" i="5"/>
  <c r="DT64" i="5"/>
  <c r="CX63" i="5"/>
  <c r="BD63" i="5"/>
  <c r="AU63" i="5"/>
  <c r="CV63" i="5"/>
  <c r="FH63" i="5"/>
  <c r="BD64" i="5"/>
  <c r="BS63" i="5"/>
  <c r="EE64" i="5"/>
  <c r="BS64" i="5"/>
  <c r="AN64" i="5"/>
  <c r="T64" i="5"/>
  <c r="GF64" i="5"/>
  <c r="AO64" i="5"/>
  <c r="BW64" i="5"/>
  <c r="BC64" i="5"/>
  <c r="FW63" i="5"/>
  <c r="K64" i="5"/>
  <c r="AS64" i="5"/>
  <c r="CM64" i="5"/>
  <c r="DX64" i="5"/>
  <c r="EA63" i="5"/>
  <c r="BL64" i="5"/>
  <c r="CA64" i="5"/>
  <c r="AD63" i="5"/>
  <c r="AN63" i="5"/>
  <c r="GF63" i="5"/>
  <c r="CA63" i="5"/>
  <c r="AB64" i="5"/>
  <c r="GV64" i="5"/>
  <c r="DS63" i="5"/>
  <c r="CB64" i="5"/>
  <c r="CQ64" i="5"/>
  <c r="EI64" i="5"/>
  <c r="M64" i="5"/>
  <c r="BY64" i="5"/>
  <c r="FD63" i="5"/>
  <c r="BB64" i="5"/>
  <c r="CO64" i="5"/>
  <c r="AE63" i="5"/>
  <c r="BC63" i="5"/>
  <c r="FZ64" i="5"/>
  <c r="BV64" i="5"/>
  <c r="CH64" i="5"/>
  <c r="BY63" i="5"/>
  <c r="BF64" i="5"/>
  <c r="G63" i="5"/>
  <c r="DA64" i="5"/>
  <c r="FO64" i="5"/>
  <c r="AI63" i="5"/>
  <c r="EG64" i="5"/>
  <c r="FT64" i="5"/>
  <c r="D64" i="5"/>
  <c r="GA64" i="5"/>
  <c r="GQ63" i="5"/>
  <c r="GT68" i="5" s="1"/>
  <c r="CZ64" i="5"/>
  <c r="P64" i="5"/>
  <c r="EQ64" i="5"/>
  <c r="FB63" i="5"/>
  <c r="CQ63" i="5"/>
  <c r="DA63" i="5"/>
  <c r="ED63" i="5"/>
  <c r="FG63" i="5"/>
  <c r="AL63" i="5"/>
  <c r="AC64" i="5"/>
  <c r="FT63" i="5"/>
  <c r="BH63" i="5"/>
  <c r="EG63" i="5"/>
  <c r="AD64" i="5"/>
  <c r="R64" i="5"/>
  <c r="EO64" i="5"/>
  <c r="CP64" i="5"/>
  <c r="DS64" i="5"/>
  <c r="AW64" i="5"/>
  <c r="N63" i="5"/>
  <c r="V63" i="5"/>
  <c r="DI63" i="5"/>
  <c r="DO64" i="5"/>
  <c r="FJ64" i="5"/>
  <c r="ES63" i="5"/>
  <c r="DZ63" i="5"/>
  <c r="BX63" i="5"/>
  <c r="FB64" i="5"/>
  <c r="FD64" i="5"/>
  <c r="FQ63" i="5"/>
  <c r="FK64" i="5"/>
  <c r="BU64" i="5"/>
  <c r="CP63" i="5"/>
  <c r="CH63" i="5"/>
  <c r="BP64" i="5"/>
  <c r="FW64" i="5"/>
  <c r="EJ63" i="5"/>
  <c r="AZ63" i="5"/>
  <c r="EX63" i="5"/>
  <c r="FN63" i="5"/>
  <c r="AM64" i="5"/>
  <c r="BI63" i="5"/>
  <c r="AW63" i="5"/>
  <c r="BR63" i="5"/>
  <c r="FN64" i="5"/>
  <c r="ES64" i="5"/>
  <c r="AB63" i="5"/>
  <c r="DU64" i="5"/>
  <c r="FR63" i="5"/>
  <c r="V64" i="5"/>
  <c r="BU63" i="5"/>
  <c r="CY64" i="5"/>
  <c r="G64" i="5"/>
  <c r="T63" i="5"/>
  <c r="AO63" i="5"/>
  <c r="BV63" i="5"/>
  <c r="I63" i="5"/>
  <c r="DN64" i="5"/>
  <c r="J64" i="5"/>
  <c r="CN64" i="5"/>
  <c r="CN63" i="5"/>
  <c r="FS63" i="5"/>
  <c r="S63" i="5"/>
  <c r="GL63" i="5"/>
  <c r="GE64" i="5"/>
  <c r="GB63" i="5"/>
  <c r="FU64" i="5"/>
  <c r="FL64" i="5"/>
  <c r="GA63" i="5"/>
  <c r="BP63" i="5"/>
  <c r="AH64" i="5"/>
  <c r="CG63" i="5"/>
  <c r="FO63" i="5"/>
  <c r="S64" i="5"/>
  <c r="CF63" i="5"/>
  <c r="BK64" i="5"/>
  <c r="BX64" i="5"/>
  <c r="GD63" i="5"/>
  <c r="DE64" i="5"/>
  <c r="DB64" i="5"/>
  <c r="DQ63" i="5"/>
  <c r="DQ64" i="5"/>
  <c r="DB63" i="5"/>
  <c r="EM63" i="5"/>
  <c r="FS64" i="5"/>
  <c r="BF63" i="5"/>
  <c r="BM63" i="5"/>
  <c r="GV63" i="5"/>
  <c r="U63" i="5"/>
  <c r="CZ63" i="5"/>
  <c r="BN64" i="5"/>
  <c r="CK63" i="5"/>
  <c r="DU63" i="5"/>
  <c r="H64" i="5"/>
  <c r="CC63" i="5"/>
  <c r="F64" i="5"/>
  <c r="DJ64" i="5"/>
  <c r="GT64" i="5"/>
  <c r="AR63" i="5"/>
  <c r="EC63" i="5"/>
  <c r="AL64" i="5"/>
  <c r="BQ63" i="5"/>
  <c r="Z64" i="5"/>
  <c r="BM64" i="5"/>
  <c r="Q63" i="5"/>
  <c r="EX64" i="5"/>
  <c r="DK64" i="5"/>
  <c r="W63" i="5"/>
  <c r="ET64" i="5"/>
  <c r="DD63" i="5"/>
  <c r="AI64" i="5"/>
  <c r="X64" i="5"/>
  <c r="ED64" i="5"/>
  <c r="CG64" i="5"/>
  <c r="DZ64" i="5"/>
  <c r="FE63" i="5"/>
  <c r="GK64" i="5"/>
  <c r="P63" i="5"/>
  <c r="BE63" i="5"/>
  <c r="GI63" i="5"/>
  <c r="CE64" i="5"/>
  <c r="CF64" i="5"/>
  <c r="GE63" i="5"/>
  <c r="FV64" i="5"/>
  <c r="L64" i="5"/>
  <c r="N64" i="5"/>
  <c r="GO64" i="5"/>
  <c r="CB63" i="5"/>
  <c r="BT63" i="5"/>
  <c r="AJ63" i="5"/>
  <c r="AH63" i="5"/>
  <c r="FC63" i="5"/>
  <c r="EP64" i="5"/>
  <c r="EO63" i="5"/>
  <c r="DE63" i="5"/>
  <c r="GS64" i="5"/>
  <c r="FA63" i="5"/>
  <c r="BG64" i="5"/>
  <c r="BH64" i="5"/>
  <c r="EV63" i="5"/>
  <c r="EV64" i="5"/>
  <c r="AF64" i="5"/>
  <c r="AZ64" i="5"/>
  <c r="Z63" i="5"/>
  <c r="E64" i="5"/>
  <c r="EA64" i="5"/>
  <c r="DR64" i="5"/>
  <c r="FE64" i="5"/>
  <c r="R63" i="5"/>
  <c r="CW63" i="5"/>
  <c r="GL64" i="5"/>
  <c r="BW63" i="5"/>
  <c r="GR64" i="5"/>
  <c r="DR63" i="5"/>
  <c r="DD64" i="5"/>
  <c r="DG63" i="5"/>
  <c r="GD64" i="5"/>
  <c r="DV63" i="5"/>
  <c r="GC64" i="5"/>
  <c r="L63" i="5"/>
  <c r="GT63" i="5"/>
  <c r="GO63" i="5"/>
  <c r="GR68" i="5" s="1"/>
  <c r="GJ64" i="5"/>
  <c r="CL64" i="5"/>
  <c r="GS63" i="5"/>
  <c r="GV68" i="5" s="1"/>
  <c r="BB63" i="5"/>
  <c r="CL63" i="5"/>
  <c r="F63" i="5"/>
  <c r="FK63" i="5"/>
  <c r="EU63" i="5"/>
  <c r="AM63" i="5"/>
  <c r="FU63" i="5"/>
  <c r="GC63" i="5"/>
  <c r="EL64" i="5"/>
  <c r="BI64" i="5"/>
  <c r="GJ63" i="5"/>
  <c r="CI63" i="5"/>
  <c r="BG63" i="5"/>
  <c r="EJ64" i="5"/>
  <c r="W64" i="5"/>
  <c r="X63" i="5"/>
  <c r="AY64" i="5"/>
  <c r="CO63" i="5"/>
  <c r="C58" i="5"/>
  <c r="C59" i="5" s="1"/>
  <c r="F67" i="5" s="1"/>
  <c r="F69" i="5" s="1"/>
  <c r="ET63" i="5"/>
  <c r="GK63" i="5"/>
  <c r="CW64" i="5"/>
  <c r="EQ63" i="5"/>
  <c r="BA63" i="5"/>
  <c r="DK63" i="5"/>
  <c r="CE63" i="5"/>
  <c r="EP63" i="5"/>
  <c r="GG63" i="5"/>
  <c r="H63" i="5"/>
  <c r="GQ64" i="5"/>
  <c r="DM63" i="5"/>
  <c r="DG64" i="5"/>
  <c r="GI64" i="5"/>
  <c r="GU63" i="5"/>
  <c r="GB64" i="5"/>
  <c r="FI63" i="5"/>
  <c r="AY63" i="5"/>
  <c r="FG64" i="5"/>
  <c r="EL63" i="5"/>
  <c r="CY63" i="5"/>
  <c r="FQ64" i="5"/>
  <c r="GG64" i="5"/>
  <c r="FC64" i="5"/>
  <c r="FJ63" i="5"/>
  <c r="DM64" i="5"/>
  <c r="GP64" i="5"/>
  <c r="GP63" i="5"/>
  <c r="GS68" i="5" s="1"/>
  <c r="AK63" i="5"/>
  <c r="AK64" i="5"/>
  <c r="M63" i="5"/>
  <c r="DO63" i="5"/>
  <c r="EW63" i="5"/>
  <c r="EW64" i="5"/>
  <c r="AT64" i="5"/>
  <c r="AT63" i="5"/>
  <c r="Q64" i="5"/>
  <c r="E63" i="5"/>
  <c r="AP64" i="5"/>
  <c r="AP63" i="5"/>
  <c r="GR63" i="5"/>
  <c r="GU68" i="5" s="1"/>
  <c r="BZ63" i="5"/>
  <c r="GU64" i="5"/>
  <c r="EF64" i="5"/>
  <c r="EF63" i="5"/>
  <c r="K63" i="5"/>
  <c r="DF64" i="5"/>
  <c r="DF63" i="5"/>
  <c r="DC63" i="5"/>
  <c r="DC64" i="5"/>
  <c r="CU63" i="5"/>
  <c r="CU64" i="5"/>
  <c r="DY63" i="5"/>
  <c r="DY64" i="5"/>
  <c r="BO63" i="5"/>
  <c r="BO64" i="5"/>
  <c r="DH63" i="5"/>
  <c r="DH64" i="5"/>
  <c r="CJ64" i="5"/>
  <c r="CJ63" i="5"/>
  <c r="Y63" i="5"/>
  <c r="Y64" i="5"/>
  <c r="AX64" i="5"/>
  <c r="AX63" i="5"/>
  <c r="GN64" i="5"/>
  <c r="GN63" i="5"/>
  <c r="GQ68" i="5" s="1"/>
  <c r="EK63" i="5"/>
  <c r="EK64" i="5"/>
  <c r="AG64" i="5"/>
  <c r="AG63" i="5"/>
  <c r="AQ64" i="5"/>
  <c r="AQ63" i="5"/>
  <c r="CT64" i="5"/>
  <c r="CT63" i="5"/>
  <c r="CR63" i="5"/>
  <c r="CR64" i="5"/>
  <c r="AA64" i="5"/>
  <c r="AA63" i="5"/>
  <c r="GM63" i="5"/>
  <c r="GM64" i="5"/>
  <c r="E51" i="5"/>
  <c r="E52" i="5" s="1"/>
  <c r="E58" i="5" s="1"/>
  <c r="E59" i="5" s="1"/>
  <c r="GU51" i="5"/>
  <c r="GU52" i="5" s="1"/>
  <c r="GU58" i="5" s="1"/>
  <c r="GU59" i="5" s="1"/>
  <c r="GV51" i="5"/>
  <c r="GV52" i="5" s="1"/>
  <c r="GV58" i="5" s="1"/>
  <c r="GV59" i="5" s="1"/>
  <c r="D51" i="5"/>
  <c r="D52" i="5" s="1"/>
  <c r="D58" i="5" s="1"/>
  <c r="D59" i="5" s="1"/>
  <c r="FP39" i="5"/>
  <c r="BM40" i="5"/>
  <c r="CF40" i="5"/>
  <c r="BG38" i="5"/>
  <c r="CI41" i="5"/>
  <c r="BU38" i="5"/>
  <c r="DV40" i="5"/>
  <c r="DF40" i="5"/>
  <c r="AL38" i="5"/>
  <c r="CA40" i="5"/>
  <c r="DC39" i="5"/>
  <c r="CN40" i="5"/>
  <c r="AR38" i="5"/>
  <c r="DH41" i="5"/>
  <c r="DP40" i="5"/>
  <c r="BK40" i="5"/>
  <c r="EC40" i="5"/>
  <c r="EQ39" i="5"/>
  <c r="CG38" i="5"/>
  <c r="DR41" i="5"/>
  <c r="AU40" i="5"/>
  <c r="R38" i="5"/>
  <c r="DV39" i="5"/>
  <c r="FR40" i="5"/>
  <c r="AI38" i="5"/>
  <c r="BZ40" i="5"/>
  <c r="W40" i="5"/>
  <c r="GD40" i="5"/>
  <c r="AT40" i="5"/>
  <c r="Z39" i="5"/>
  <c r="BY40" i="5"/>
  <c r="AG38" i="5"/>
  <c r="CX39" i="5"/>
  <c r="FF40" i="5"/>
  <c r="DZ41" i="5"/>
  <c r="GP38" i="5"/>
  <c r="V40" i="5"/>
  <c r="AR39" i="5"/>
  <c r="ET38" i="5"/>
  <c r="FN38" i="5"/>
  <c r="EN40" i="5"/>
  <c r="FV40" i="5"/>
  <c r="BW38" i="5"/>
  <c r="AG40" i="5"/>
  <c r="BA39" i="5"/>
  <c r="DV41" i="5"/>
  <c r="BI38" i="5"/>
  <c r="S39" i="5"/>
  <c r="GK41" i="5"/>
  <c r="EO41" i="5"/>
  <c r="BT41" i="5"/>
  <c r="FQ40" i="5"/>
  <c r="FC40" i="5"/>
  <c r="GR39" i="5"/>
  <c r="AU41" i="5"/>
  <c r="CO41" i="5"/>
  <c r="GR38" i="5"/>
  <c r="FG39" i="5"/>
  <c r="U40" i="5"/>
  <c r="AL39" i="5"/>
  <c r="BL38" i="5"/>
  <c r="AO39" i="5"/>
  <c r="V38" i="5"/>
  <c r="DB39" i="5"/>
  <c r="FK41" i="5"/>
  <c r="CT41" i="5"/>
  <c r="GR40" i="5"/>
  <c r="GL38" i="5"/>
  <c r="EH38" i="5"/>
  <c r="AE41" i="5"/>
  <c r="FJ41" i="5"/>
  <c r="AA39" i="5"/>
  <c r="O40" i="5"/>
  <c r="DW40" i="5"/>
  <c r="EU40" i="5"/>
  <c r="EW38" i="5"/>
  <c r="FP38" i="5"/>
  <c r="N41" i="5"/>
  <c r="CW40" i="5"/>
  <c r="DK39" i="5"/>
  <c r="CV39" i="5"/>
  <c r="GJ38" i="5"/>
  <c r="DZ38" i="5"/>
  <c r="AX40" i="5"/>
  <c r="FU41" i="5"/>
  <c r="BP39" i="5"/>
  <c r="FU39" i="5"/>
  <c r="DB38" i="5"/>
  <c r="FF39" i="5"/>
  <c r="AO38" i="5"/>
  <c r="T40" i="5"/>
  <c r="U38" i="5"/>
  <c r="GJ40" i="5"/>
  <c r="GK38" i="5"/>
  <c r="DN38" i="5"/>
  <c r="GB39" i="5"/>
  <c r="DG41" i="5"/>
  <c r="BG40" i="5"/>
  <c r="BQ39" i="5"/>
  <c r="P38" i="5"/>
  <c r="ED38" i="5"/>
  <c r="CI40" i="5"/>
  <c r="GN38" i="5"/>
  <c r="DJ40" i="5"/>
  <c r="DS40" i="5"/>
  <c r="GV39" i="5"/>
  <c r="DV38" i="5"/>
  <c r="FY39" i="5"/>
  <c r="DF38" i="5"/>
  <c r="FD38" i="5"/>
  <c r="GQ39" i="5"/>
  <c r="CW39" i="5"/>
  <c r="EF38" i="5"/>
  <c r="GO40" i="5"/>
  <c r="EI40" i="5"/>
  <c r="GH39" i="5"/>
  <c r="AE40" i="5"/>
  <c r="Y41" i="5"/>
  <c r="EK41" i="5"/>
  <c r="BN40" i="5"/>
  <c r="CH41" i="5"/>
  <c r="GV41" i="5"/>
  <c r="FW38" i="5"/>
  <c r="AO41" i="5"/>
  <c r="DO38" i="5"/>
  <c r="DH38" i="5"/>
  <c r="AK41" i="5"/>
  <c r="DA38" i="5"/>
  <c r="EI39" i="5"/>
  <c r="BV41" i="5"/>
  <c r="GJ41" i="5"/>
  <c r="EY40" i="5"/>
  <c r="DE38" i="5"/>
  <c r="FJ38" i="5"/>
  <c r="BC38" i="5"/>
  <c r="EB41" i="5"/>
  <c r="GS40" i="5"/>
  <c r="GD41" i="5"/>
  <c r="BU39" i="5"/>
  <c r="BT38" i="5"/>
  <c r="BD39" i="5"/>
  <c r="BB40" i="5"/>
  <c r="BF39" i="5"/>
  <c r="AY39" i="5"/>
  <c r="ER40" i="5"/>
  <c r="CS38" i="5"/>
  <c r="BE39" i="5"/>
  <c r="CR41" i="5"/>
  <c r="AS41" i="5"/>
  <c r="BC41" i="5"/>
  <c r="GS39" i="5"/>
  <c r="AJ38" i="5"/>
  <c r="AQ39" i="5"/>
  <c r="EZ39" i="5"/>
  <c r="CC41" i="5"/>
  <c r="FM41" i="5"/>
  <c r="AR40" i="5"/>
  <c r="CV41" i="5"/>
  <c r="AH39" i="5"/>
  <c r="EV38" i="5"/>
  <c r="CP38" i="5"/>
  <c r="DD38" i="5"/>
  <c r="AK39" i="5"/>
  <c r="FK39" i="5"/>
  <c r="AQ40" i="5"/>
  <c r="FH41" i="5"/>
  <c r="FV38" i="5"/>
  <c r="GC38" i="5"/>
  <c r="Y40" i="5"/>
  <c r="CU39" i="5"/>
  <c r="AZ40" i="5"/>
  <c r="BZ41" i="5"/>
  <c r="CK39" i="5"/>
  <c r="GH41" i="5"/>
  <c r="AC38" i="5"/>
  <c r="DL40" i="5"/>
  <c r="CK41" i="5"/>
  <c r="AQ41" i="5"/>
  <c r="EN41" i="5"/>
  <c r="DT39" i="5"/>
  <c r="FH38" i="5"/>
  <c r="CB41" i="5"/>
  <c r="DA39" i="5"/>
  <c r="DU41" i="5"/>
  <c r="DQ38" i="5"/>
  <c r="F38" i="5"/>
  <c r="CC38" i="5"/>
  <c r="DU38" i="5"/>
  <c r="GM40" i="5"/>
  <c r="FX40" i="5"/>
  <c r="DX41" i="5"/>
  <c r="GQ40" i="5"/>
  <c r="DL38" i="5"/>
  <c r="CF41" i="5"/>
  <c r="BE38" i="5"/>
  <c r="AA41" i="5"/>
  <c r="FU38" i="5"/>
  <c r="DS41" i="5"/>
  <c r="CE38" i="5"/>
  <c r="FY41" i="5"/>
  <c r="DD40" i="5"/>
  <c r="AU38" i="5"/>
  <c r="DA40" i="5"/>
  <c r="GL39" i="5"/>
  <c r="DB40" i="5"/>
  <c r="DU39" i="5"/>
  <c r="BA40" i="5"/>
  <c r="ER38" i="5"/>
  <c r="AG41" i="5"/>
  <c r="FN39" i="5"/>
  <c r="FT41" i="5"/>
  <c r="CB40" i="5"/>
  <c r="DC40" i="5"/>
  <c r="AX39" i="5"/>
  <c r="M39" i="5"/>
  <c r="AZ38" i="5"/>
  <c r="AT41" i="5"/>
  <c r="CO40" i="5"/>
  <c r="AT39" i="5"/>
  <c r="T38" i="5"/>
  <c r="GD38" i="5"/>
  <c r="DT38" i="5"/>
  <c r="EI38" i="5"/>
  <c r="GL40" i="5"/>
  <c r="AY41" i="5"/>
  <c r="GU39" i="5"/>
  <c r="GJ39" i="5"/>
  <c r="AB39" i="5"/>
  <c r="DE41" i="5"/>
  <c r="GO38" i="5"/>
  <c r="AW40" i="5"/>
  <c r="DD41" i="5"/>
  <c r="EE41" i="5"/>
  <c r="CA38" i="5"/>
  <c r="R39" i="5"/>
  <c r="FS39" i="5"/>
  <c r="AV39" i="5"/>
  <c r="BS41" i="5"/>
  <c r="CB39" i="5"/>
  <c r="AZ41" i="5"/>
  <c r="DI41" i="5"/>
  <c r="FB41" i="5"/>
  <c r="BQ40" i="5"/>
  <c r="EZ40" i="5"/>
  <c r="BX39" i="5"/>
  <c r="EF39" i="5"/>
  <c r="BJ40" i="5"/>
  <c r="EQ38" i="5"/>
  <c r="FA38" i="5"/>
  <c r="AU39" i="5"/>
  <c r="DM39" i="5"/>
  <c r="GI41" i="5"/>
  <c r="AB41" i="5"/>
  <c r="FM39" i="5"/>
  <c r="DS38" i="5"/>
  <c r="AD38" i="5"/>
  <c r="DY40" i="5"/>
  <c r="AW39" i="5"/>
  <c r="GK40" i="5"/>
  <c r="FC39" i="5"/>
  <c r="FI40" i="5"/>
  <c r="Z40" i="5"/>
  <c r="BE40" i="5"/>
  <c r="CT40" i="5"/>
  <c r="BT39" i="5"/>
  <c r="H39" i="5"/>
  <c r="AC41" i="5"/>
  <c r="GN41" i="5"/>
  <c r="CR39" i="5"/>
  <c r="BH39" i="5"/>
  <c r="GG38" i="5"/>
  <c r="CE41" i="5"/>
  <c r="AZ39" i="5"/>
  <c r="EX38" i="5"/>
  <c r="GQ41" i="5"/>
  <c r="CE39" i="5"/>
  <c r="BU41" i="5"/>
  <c r="BD41" i="5"/>
  <c r="AA38" i="5"/>
  <c r="G38" i="5"/>
  <c r="S40" i="5"/>
  <c r="DK38" i="5"/>
  <c r="FB38" i="5"/>
  <c r="DX39" i="5"/>
  <c r="FO38" i="5"/>
  <c r="FE40" i="5"/>
  <c r="BL40" i="5"/>
  <c r="FD40" i="5"/>
  <c r="FS41" i="5"/>
  <c r="FA39" i="5"/>
  <c r="ES40" i="5"/>
  <c r="BC40" i="5"/>
  <c r="BY39" i="5"/>
  <c r="CD39" i="5"/>
  <c r="FT39" i="5"/>
  <c r="CX41" i="5"/>
  <c r="CA39" i="5"/>
  <c r="CN38" i="5"/>
  <c r="AE39" i="5"/>
  <c r="BR39" i="5"/>
  <c r="BL39" i="5"/>
  <c r="DP41" i="5"/>
  <c r="FB39" i="5"/>
  <c r="AF40" i="5"/>
  <c r="BB38" i="5"/>
  <c r="BP41" i="5"/>
  <c r="BX41" i="5"/>
  <c r="GT41" i="5"/>
  <c r="F39" i="5"/>
  <c r="AA40" i="5"/>
  <c r="GB41" i="5"/>
  <c r="FZ39" i="5"/>
  <c r="BF38" i="5"/>
  <c r="DH40" i="5"/>
  <c r="GT39" i="5"/>
  <c r="GQ38" i="5"/>
  <c r="FL39" i="5"/>
  <c r="EU41" i="5"/>
  <c r="BM39" i="5"/>
  <c r="CS41" i="5"/>
  <c r="DT40" i="5"/>
  <c r="CR40" i="5"/>
  <c r="GG41" i="5"/>
  <c r="U41" i="5"/>
  <c r="EI41" i="5"/>
  <c r="GH38" i="5"/>
  <c r="BB39" i="5"/>
  <c r="GM41" i="5"/>
  <c r="CU40" i="5"/>
  <c r="S38" i="5"/>
  <c r="FH39" i="5"/>
  <c r="AS38" i="5"/>
  <c r="DZ39" i="5"/>
  <c r="EA41" i="5"/>
  <c r="T39" i="5"/>
  <c r="G39" i="5"/>
  <c r="CH39" i="5"/>
  <c r="DF39" i="5"/>
  <c r="DI39" i="5"/>
  <c r="FE39" i="5"/>
  <c r="EP39" i="5"/>
  <c r="CJ39" i="5"/>
  <c r="EU39" i="5"/>
  <c r="DQ41" i="5"/>
  <c r="CJ38" i="5"/>
  <c r="CL40" i="5"/>
  <c r="FG41" i="5"/>
  <c r="N39" i="5"/>
  <c r="FT40" i="5"/>
  <c r="ER41" i="5"/>
  <c r="BS39" i="5"/>
  <c r="FW39" i="5"/>
  <c r="BX38" i="5"/>
  <c r="GA40" i="5"/>
  <c r="L39" i="5"/>
  <c r="EQ41" i="5"/>
  <c r="ED41" i="5"/>
  <c r="EB38" i="5"/>
  <c r="GI40" i="5"/>
  <c r="AJ41" i="5"/>
  <c r="EW40" i="5"/>
  <c r="EA38" i="5"/>
  <c r="FN40" i="5"/>
  <c r="EO38" i="5"/>
  <c r="FZ41" i="5"/>
  <c r="GB40" i="5"/>
  <c r="BW41" i="5"/>
  <c r="FL41" i="5"/>
  <c r="BL41" i="5"/>
  <c r="DM40" i="5"/>
  <c r="BN41" i="5"/>
  <c r="DK41" i="5"/>
  <c r="CS39" i="5"/>
  <c r="FR41" i="5"/>
  <c r="CI38" i="5"/>
  <c r="EA39" i="5"/>
  <c r="CR38" i="5"/>
  <c r="W39" i="5"/>
  <c r="J40" i="5"/>
  <c r="BY38" i="5"/>
  <c r="FO40" i="5"/>
  <c r="DC38" i="5"/>
  <c r="BH41" i="5"/>
  <c r="EP40" i="5"/>
  <c r="FM38" i="5"/>
  <c r="FF38" i="5"/>
  <c r="FA40" i="5"/>
  <c r="V39" i="5"/>
  <c r="FO39" i="5"/>
  <c r="CH40" i="5"/>
  <c r="BR40" i="5"/>
  <c r="EK38" i="5"/>
  <c r="DG38" i="5"/>
  <c r="AG39" i="5"/>
  <c r="BS38" i="5"/>
  <c r="EQ40" i="5"/>
  <c r="L40" i="5"/>
  <c r="O41" i="5"/>
  <c r="CC39" i="5"/>
  <c r="EG41" i="5"/>
  <c r="FD41" i="5"/>
  <c r="CN39" i="5"/>
  <c r="EU38" i="5"/>
  <c r="CL39" i="5"/>
  <c r="DP38" i="5"/>
  <c r="BB41" i="5"/>
  <c r="GL41" i="5"/>
  <c r="DG39" i="5"/>
  <c r="EY39" i="5"/>
  <c r="GG39" i="5"/>
  <c r="EM41" i="5"/>
  <c r="FR39" i="5"/>
  <c r="W41" i="5"/>
  <c r="AO40" i="5"/>
  <c r="EC39" i="5"/>
  <c r="DG40" i="5"/>
  <c r="EM39" i="5"/>
  <c r="FX38" i="5"/>
  <c r="CQ41" i="5"/>
  <c r="AC40" i="5"/>
  <c r="FH40" i="5"/>
  <c r="CS40" i="5"/>
  <c r="Z38" i="5"/>
  <c r="GS38" i="5"/>
  <c r="FF41" i="5"/>
  <c r="EE38" i="5"/>
  <c r="O38" i="5"/>
  <c r="FQ41" i="5"/>
  <c r="BI41" i="5"/>
  <c r="EP41" i="5"/>
  <c r="AB40" i="5"/>
  <c r="BH38" i="5"/>
  <c r="EY41" i="5"/>
  <c r="ES39" i="5"/>
  <c r="EM40" i="5"/>
  <c r="EF40" i="5"/>
  <c r="BG41" i="5"/>
  <c r="DA41" i="5"/>
  <c r="EX39" i="5"/>
  <c r="EC41" i="5"/>
  <c r="AP40" i="5"/>
  <c r="N40" i="5"/>
  <c r="GE40" i="5"/>
  <c r="K38" i="5"/>
  <c r="CV40" i="5"/>
  <c r="O39" i="5"/>
  <c r="BU40" i="5"/>
  <c r="CL38" i="5"/>
  <c r="DJ41" i="5"/>
  <c r="DR40" i="5"/>
  <c r="GE38" i="5"/>
  <c r="EG38" i="5"/>
  <c r="GH40" i="5"/>
  <c r="GD39" i="5"/>
  <c r="H38" i="5"/>
  <c r="DF41" i="5"/>
  <c r="DY38" i="5"/>
  <c r="BO39" i="5"/>
  <c r="DZ40" i="5"/>
  <c r="DM38" i="5"/>
  <c r="T41" i="5"/>
  <c r="CZ40" i="5"/>
  <c r="EB39" i="5"/>
  <c r="CN41" i="5"/>
  <c r="ET40" i="5"/>
  <c r="FJ39" i="5"/>
  <c r="EP38" i="5"/>
  <c r="AI39" i="5"/>
  <c r="AH41" i="5"/>
  <c r="FX39" i="5"/>
  <c r="DY41" i="5"/>
  <c r="CF38" i="5"/>
  <c r="FC38" i="5"/>
  <c r="CI39" i="5"/>
  <c r="BV39" i="5"/>
  <c r="N38" i="5"/>
  <c r="AP41" i="5"/>
  <c r="EN38" i="5"/>
  <c r="FU40" i="5"/>
  <c r="FN41" i="5"/>
  <c r="J39" i="5"/>
  <c r="EX40" i="5"/>
  <c r="CE40" i="5"/>
  <c r="DI40" i="5"/>
  <c r="FY38" i="5"/>
  <c r="BF41" i="5"/>
  <c r="BC39" i="5"/>
  <c r="BM38" i="5"/>
  <c r="CD38" i="5"/>
  <c r="DL39" i="5"/>
  <c r="BM41" i="5"/>
  <c r="CM40" i="5"/>
  <c r="CP41" i="5"/>
  <c r="L38" i="5"/>
  <c r="FY40" i="5"/>
  <c r="AD41" i="5"/>
  <c r="EW39" i="5"/>
  <c r="AX38" i="5"/>
  <c r="X41" i="5"/>
  <c r="P40" i="5"/>
  <c r="FL40" i="5"/>
  <c r="FP40" i="5"/>
  <c r="CT39" i="5"/>
  <c r="AD39" i="5"/>
  <c r="CG39" i="5"/>
  <c r="FG40" i="5"/>
  <c r="Y38" i="5"/>
  <c r="AV38" i="5"/>
  <c r="AL41" i="5"/>
  <c r="GO41" i="5"/>
  <c r="AV41" i="5"/>
  <c r="FJ40" i="5"/>
  <c r="CY40" i="5"/>
  <c r="CJ40" i="5"/>
  <c r="FV41" i="5"/>
  <c r="AI40" i="5"/>
  <c r="CL41" i="5"/>
  <c r="EO39" i="5"/>
  <c r="CZ38" i="5"/>
  <c r="EE40" i="5"/>
  <c r="DE39" i="5"/>
  <c r="I39" i="5"/>
  <c r="FS40" i="5"/>
  <c r="CM38" i="5"/>
  <c r="FB40" i="5"/>
  <c r="DR38" i="5"/>
  <c r="AJ39" i="5"/>
  <c r="R40" i="5"/>
  <c r="EZ41" i="5"/>
  <c r="CY41" i="5"/>
  <c r="J38" i="5"/>
  <c r="BY41" i="5"/>
  <c r="Q41" i="5"/>
  <c r="AM39" i="5"/>
  <c r="AN38" i="5"/>
  <c r="EL41" i="5"/>
  <c r="GN39" i="5"/>
  <c r="DU40" i="5"/>
  <c r="DI38" i="5"/>
  <c r="AF38" i="5"/>
  <c r="CP39" i="5"/>
  <c r="ET39" i="5"/>
  <c r="EB40" i="5"/>
  <c r="AT38" i="5"/>
  <c r="CQ40" i="5"/>
  <c r="AK40" i="5"/>
  <c r="Z41" i="5"/>
  <c r="GT40" i="5"/>
  <c r="K39" i="5"/>
  <c r="BJ38" i="5"/>
  <c r="DS39" i="5"/>
  <c r="CV38" i="5"/>
  <c r="FI39" i="5"/>
  <c r="FZ38" i="5"/>
  <c r="CW41" i="5"/>
  <c r="CF39" i="5"/>
  <c r="CW38" i="5"/>
  <c r="AB38" i="5"/>
  <c r="GM38" i="5"/>
  <c r="BP40" i="5"/>
  <c r="BO38" i="5"/>
  <c r="BP38" i="5"/>
  <c r="DY39" i="5"/>
  <c r="DQ40" i="5"/>
  <c r="FO41" i="5"/>
  <c r="DN40" i="5"/>
  <c r="EV40" i="5"/>
  <c r="GM39" i="5"/>
  <c r="FQ39" i="5"/>
  <c r="GS41" i="5"/>
  <c r="DD39" i="5"/>
  <c r="EJ38" i="5"/>
  <c r="R41" i="5"/>
  <c r="CU38" i="5"/>
  <c r="EH41" i="5"/>
  <c r="CX40" i="5"/>
  <c r="AV40" i="5"/>
  <c r="BW40" i="5"/>
  <c r="GP41" i="5"/>
  <c r="AN41" i="5"/>
  <c r="BJ41" i="5"/>
  <c r="EC38" i="5"/>
  <c r="GP39" i="5"/>
  <c r="CK40" i="5"/>
  <c r="AY38" i="5"/>
  <c r="AI41" i="5"/>
  <c r="FS38" i="5"/>
  <c r="AE38" i="5"/>
  <c r="ER39" i="5"/>
  <c r="CP40" i="5"/>
  <c r="FX41" i="5"/>
  <c r="BR41" i="5"/>
  <c r="EV39" i="5"/>
  <c r="CZ41" i="5"/>
  <c r="FI41" i="5"/>
  <c r="DT41" i="5"/>
  <c r="BE41" i="5"/>
  <c r="CY38" i="5"/>
  <c r="BV38" i="5"/>
  <c r="GN40" i="5"/>
  <c r="GF39" i="5"/>
  <c r="FA41" i="5"/>
  <c r="EA40" i="5"/>
  <c r="CM41" i="5"/>
  <c r="BQ38" i="5"/>
  <c r="DX40" i="5"/>
  <c r="AN40" i="5"/>
  <c r="AX41" i="5"/>
  <c r="BS40" i="5"/>
  <c r="DO40" i="5"/>
  <c r="EH39" i="5"/>
  <c r="FM40" i="5"/>
  <c r="DW38" i="5"/>
  <c r="DR39" i="5"/>
  <c r="CB38" i="5"/>
  <c r="AD40" i="5"/>
  <c r="CJ41" i="5"/>
  <c r="EV41" i="5"/>
  <c r="CM39" i="5"/>
  <c r="EG40" i="5"/>
  <c r="DB41" i="5"/>
  <c r="GA39" i="5"/>
  <c r="AL40" i="5"/>
  <c r="GK39" i="5"/>
  <c r="EX41" i="5"/>
  <c r="CH38" i="5"/>
  <c r="DL41" i="5"/>
  <c r="EF41" i="5"/>
  <c r="BN38" i="5"/>
  <c r="M38" i="5"/>
  <c r="EY38" i="5"/>
  <c r="BT40" i="5"/>
  <c r="CC40" i="5"/>
  <c r="EL39" i="5"/>
  <c r="DC41" i="5"/>
  <c r="GC40" i="5"/>
  <c r="FD39" i="5"/>
  <c r="BZ39" i="5"/>
  <c r="M40" i="5"/>
  <c r="CO38" i="5"/>
  <c r="Q38" i="5"/>
  <c r="CD41" i="5"/>
  <c r="ED39" i="5"/>
  <c r="X38" i="5"/>
  <c r="GP40" i="5"/>
  <c r="BJ39" i="5"/>
  <c r="EK40" i="5"/>
  <c r="BI39" i="5"/>
  <c r="GC41" i="5"/>
  <c r="K40" i="5"/>
  <c r="BO40" i="5"/>
  <c r="BZ38" i="5"/>
  <c r="CZ39" i="5"/>
  <c r="GA41" i="5"/>
  <c r="BN39" i="5"/>
  <c r="BA41" i="5"/>
  <c r="AY40" i="5"/>
  <c r="AM40" i="5"/>
  <c r="FL38" i="5"/>
  <c r="GB38" i="5"/>
  <c r="GO39" i="5"/>
  <c r="BD40" i="5"/>
  <c r="BI40" i="5"/>
  <c r="CX38" i="5"/>
  <c r="EG39" i="5"/>
  <c r="CD40" i="5"/>
  <c r="GR41" i="5"/>
  <c r="BK41" i="5"/>
  <c r="EN39" i="5"/>
  <c r="FW41" i="5"/>
  <c r="FE38" i="5"/>
  <c r="BK38" i="5"/>
  <c r="S41" i="5"/>
  <c r="CQ38" i="5"/>
  <c r="X39" i="5"/>
  <c r="BR38" i="5"/>
  <c r="GE41" i="5"/>
  <c r="FT38" i="5"/>
  <c r="I38" i="5"/>
  <c r="FG38" i="5"/>
  <c r="Q40" i="5"/>
  <c r="GE39" i="5"/>
  <c r="BD38" i="5"/>
  <c r="DM41" i="5"/>
  <c r="FI38" i="5"/>
  <c r="BW39" i="5"/>
  <c r="EW41" i="5"/>
  <c r="BX40" i="5"/>
  <c r="ES41" i="5"/>
  <c r="EJ40" i="5"/>
  <c r="ES38" i="5"/>
  <c r="AM41" i="5"/>
  <c r="GF41" i="5"/>
  <c r="CT38" i="5"/>
  <c r="AP39" i="5"/>
  <c r="AF41" i="5"/>
  <c r="FQ38" i="5"/>
  <c r="EE39" i="5"/>
  <c r="EJ41" i="5"/>
  <c r="ET41" i="5"/>
  <c r="EM38" i="5"/>
  <c r="DE40" i="5"/>
  <c r="EZ38" i="5"/>
  <c r="ED40" i="5"/>
  <c r="GF38" i="5"/>
  <c r="AH40" i="5"/>
  <c r="BA38" i="5"/>
  <c r="EL38" i="5"/>
  <c r="CG41" i="5"/>
  <c r="AW41" i="5"/>
  <c r="EL40" i="5"/>
  <c r="GI38" i="5"/>
  <c r="AC39" i="5"/>
  <c r="CG40" i="5"/>
  <c r="CA41" i="5"/>
  <c r="DX38" i="5"/>
  <c r="DJ38" i="5"/>
  <c r="GG40" i="5"/>
  <c r="FR38" i="5"/>
  <c r="P39" i="5"/>
  <c r="GC39" i="5"/>
  <c r="EJ39" i="5"/>
  <c r="FK40" i="5"/>
  <c r="Y39" i="5"/>
  <c r="AR41" i="5"/>
  <c r="DN41" i="5"/>
  <c r="EK39" i="5"/>
  <c r="DW39" i="5"/>
  <c r="DH39" i="5"/>
  <c r="GU41" i="5"/>
  <c r="DO39" i="5"/>
  <c r="DW41" i="5"/>
  <c r="AN39" i="5"/>
  <c r="AF39" i="5"/>
  <c r="FK38" i="5"/>
  <c r="DP39" i="5"/>
  <c r="BO41" i="5"/>
  <c r="CK38" i="5"/>
  <c r="DN39" i="5"/>
  <c r="BG39" i="5"/>
  <c r="EH40" i="5"/>
  <c r="AP38" i="5"/>
  <c r="GA38" i="5"/>
  <c r="BF40" i="5"/>
  <c r="GF40" i="5"/>
  <c r="AS39" i="5"/>
  <c r="CO39" i="5"/>
  <c r="DJ39" i="5"/>
  <c r="W38" i="5"/>
  <c r="DK40" i="5"/>
  <c r="V41" i="5"/>
  <c r="FW40" i="5"/>
  <c r="DQ39" i="5"/>
  <c r="CQ39" i="5"/>
  <c r="CY39" i="5"/>
  <c r="BH40" i="5"/>
  <c r="FZ40" i="5"/>
  <c r="AM38" i="5"/>
  <c r="AQ38" i="5"/>
  <c r="AS40" i="5"/>
  <c r="AK38" i="5"/>
  <c r="AJ40" i="5"/>
  <c r="P41" i="5"/>
  <c r="X40" i="5"/>
  <c r="Q39" i="5"/>
  <c r="FV39" i="5"/>
  <c r="FC41" i="5"/>
  <c r="EO40" i="5"/>
  <c r="BK39" i="5"/>
  <c r="FP41" i="5"/>
  <c r="BV40" i="5"/>
  <c r="BQ41" i="5"/>
  <c r="U39" i="5"/>
  <c r="AH38" i="5"/>
  <c r="GI39" i="5"/>
  <c r="DO41" i="5"/>
  <c r="CU41" i="5"/>
  <c r="AW38" i="5"/>
  <c r="AW45" i="5" l="1"/>
  <c r="AW46" i="5" s="1"/>
  <c r="AW47" i="5" s="1"/>
  <c r="AH45" i="5"/>
  <c r="AH46" i="5" s="1"/>
  <c r="AH47" i="5" s="1"/>
  <c r="AK45" i="5"/>
  <c r="AK46" i="5" s="1"/>
  <c r="AK47" i="5" s="1"/>
  <c r="AQ45" i="5"/>
  <c r="AQ46" i="5" s="1"/>
  <c r="AQ47" i="5" s="1"/>
  <c r="AM45" i="5"/>
  <c r="AM46" i="5" s="1"/>
  <c r="AM47" i="5" s="1"/>
  <c r="W45" i="5"/>
  <c r="W46" i="5" s="1"/>
  <c r="W47" i="5" s="1"/>
  <c r="GA45" i="5"/>
  <c r="GA46" i="5" s="1"/>
  <c r="GA47" i="5" s="1"/>
  <c r="AP45" i="5"/>
  <c r="AP46" i="5" s="1"/>
  <c r="AP47" i="5" s="1"/>
  <c r="CK45" i="5"/>
  <c r="CK46" i="5" s="1"/>
  <c r="CK47" i="5" s="1"/>
  <c r="FK45" i="5"/>
  <c r="FK46" i="5" s="1"/>
  <c r="FK47" i="5" s="1"/>
  <c r="FR45" i="5"/>
  <c r="FR46" i="5" s="1"/>
  <c r="FR47" i="5" s="1"/>
  <c r="DJ45" i="5"/>
  <c r="DJ46" i="5" s="1"/>
  <c r="DJ47" i="5" s="1"/>
  <c r="DX45" i="5"/>
  <c r="DX46" i="5" s="1"/>
  <c r="DX47" i="5" s="1"/>
  <c r="GI45" i="5"/>
  <c r="GI46" i="5" s="1"/>
  <c r="GI47" i="5" s="1"/>
  <c r="EL45" i="5"/>
  <c r="EL46" i="5" s="1"/>
  <c r="EL47" i="5" s="1"/>
  <c r="BA45" i="5"/>
  <c r="BA46" i="5" s="1"/>
  <c r="BA47" i="5" s="1"/>
  <c r="GF45" i="5"/>
  <c r="GF46" i="5" s="1"/>
  <c r="GF47" i="5" s="1"/>
  <c r="EZ45" i="5"/>
  <c r="EZ46" i="5" s="1"/>
  <c r="EZ47" i="5" s="1"/>
  <c r="EM45" i="5"/>
  <c r="EM46" i="5" s="1"/>
  <c r="EM47" i="5" s="1"/>
  <c r="FQ45" i="5"/>
  <c r="FQ46" i="5" s="1"/>
  <c r="FQ47" i="5" s="1"/>
  <c r="CT45" i="5"/>
  <c r="CT46" i="5" s="1"/>
  <c r="CT47" i="5" s="1"/>
  <c r="ES45" i="5"/>
  <c r="ES46" i="5" s="1"/>
  <c r="ES47" i="5" s="1"/>
  <c r="FI45" i="5"/>
  <c r="FI46" i="5" s="1"/>
  <c r="FI47" i="5" s="1"/>
  <c r="BD45" i="5"/>
  <c r="BD46" i="5" s="1"/>
  <c r="BD47" i="5" s="1"/>
  <c r="FG45" i="5"/>
  <c r="FG46" i="5" s="1"/>
  <c r="FG47" i="5" s="1"/>
  <c r="I45" i="5"/>
  <c r="I46" i="5" s="1"/>
  <c r="I47" i="5" s="1"/>
  <c r="FT45" i="5"/>
  <c r="FT46" i="5" s="1"/>
  <c r="FT47" i="5" s="1"/>
  <c r="BR45" i="5"/>
  <c r="BR46" i="5" s="1"/>
  <c r="BR47" i="5" s="1"/>
  <c r="CQ45" i="5"/>
  <c r="CQ46" i="5" s="1"/>
  <c r="CQ47" i="5" s="1"/>
  <c r="BK45" i="5"/>
  <c r="BK46" i="5" s="1"/>
  <c r="BK47" i="5" s="1"/>
  <c r="FE45" i="5"/>
  <c r="FE46" i="5" s="1"/>
  <c r="FE47" i="5" s="1"/>
  <c r="CX45" i="5"/>
  <c r="CX46" i="5" s="1"/>
  <c r="CX47" i="5" s="1"/>
  <c r="GB45" i="5"/>
  <c r="GB46" i="5" s="1"/>
  <c r="GB47" i="5" s="1"/>
  <c r="FL45" i="5"/>
  <c r="FL46" i="5" s="1"/>
  <c r="FL47" i="5" s="1"/>
  <c r="FL51" i="5" s="1"/>
  <c r="FL52" i="5" s="1"/>
  <c r="FL58" i="5" s="1"/>
  <c r="BZ45" i="5"/>
  <c r="BZ46" i="5" s="1"/>
  <c r="BZ47" i="5" s="1"/>
  <c r="X45" i="5"/>
  <c r="X46" i="5" s="1"/>
  <c r="X47" i="5" s="1"/>
  <c r="Q45" i="5"/>
  <c r="Q46" i="5" s="1"/>
  <c r="Q47" i="5" s="1"/>
  <c r="CO45" i="5"/>
  <c r="CO46" i="5" s="1"/>
  <c r="CO47" i="5" s="1"/>
  <c r="EY45" i="5"/>
  <c r="EY46" i="5" s="1"/>
  <c r="EY47" i="5" s="1"/>
  <c r="M45" i="5"/>
  <c r="M46" i="5" s="1"/>
  <c r="M47" i="5" s="1"/>
  <c r="BN45" i="5"/>
  <c r="BN46" i="5" s="1"/>
  <c r="BN47" i="5" s="1"/>
  <c r="CH45" i="5"/>
  <c r="CH46" i="5" s="1"/>
  <c r="CH47" i="5" s="1"/>
  <c r="CB45" i="5"/>
  <c r="CB46" i="5" s="1"/>
  <c r="CB47" i="5" s="1"/>
  <c r="DW45" i="5"/>
  <c r="DW46" i="5" s="1"/>
  <c r="DW47" i="5" s="1"/>
  <c r="BQ45" i="5"/>
  <c r="BQ46" i="5" s="1"/>
  <c r="BQ47" i="5" s="1"/>
  <c r="BV45" i="5"/>
  <c r="BV46" i="5" s="1"/>
  <c r="BV47" i="5" s="1"/>
  <c r="CY45" i="5"/>
  <c r="CY46" i="5" s="1"/>
  <c r="CY47" i="5" s="1"/>
  <c r="AE45" i="5"/>
  <c r="AE46" i="5" s="1"/>
  <c r="AE47" i="5" s="1"/>
  <c r="FS45" i="5"/>
  <c r="FS46" i="5" s="1"/>
  <c r="FS47" i="5" s="1"/>
  <c r="AY45" i="5"/>
  <c r="AY46" i="5" s="1"/>
  <c r="AY47" i="5" s="1"/>
  <c r="EC45" i="5"/>
  <c r="EC46" i="5" s="1"/>
  <c r="EC47" i="5" s="1"/>
  <c r="CU45" i="5"/>
  <c r="CU46" i="5" s="1"/>
  <c r="CU47" i="5" s="1"/>
  <c r="EJ45" i="5"/>
  <c r="EJ46" i="5" s="1"/>
  <c r="EJ47" i="5" s="1"/>
  <c r="BP45" i="5"/>
  <c r="BP46" i="5" s="1"/>
  <c r="BP47" i="5" s="1"/>
  <c r="BO45" i="5"/>
  <c r="BO46" i="5" s="1"/>
  <c r="BO47" i="5" s="1"/>
  <c r="GM45" i="5"/>
  <c r="GM46" i="5" s="1"/>
  <c r="GM47" i="5" s="1"/>
  <c r="AB45" i="5"/>
  <c r="AB46" i="5" s="1"/>
  <c r="AB47" i="5" s="1"/>
  <c r="CW45" i="5"/>
  <c r="CW46" i="5" s="1"/>
  <c r="CW47" i="5" s="1"/>
  <c r="FZ45" i="5"/>
  <c r="FZ46" i="5" s="1"/>
  <c r="FZ47" i="5" s="1"/>
  <c r="CV45" i="5"/>
  <c r="CV46" i="5" s="1"/>
  <c r="CV47" i="5" s="1"/>
  <c r="BJ45" i="5"/>
  <c r="BJ46" i="5" s="1"/>
  <c r="BJ47" i="5" s="1"/>
  <c r="AT45" i="5"/>
  <c r="AT46" i="5" s="1"/>
  <c r="AT47" i="5" s="1"/>
  <c r="AF45" i="5"/>
  <c r="AF46" i="5" s="1"/>
  <c r="AF47" i="5" s="1"/>
  <c r="DI45" i="5"/>
  <c r="DI46" i="5" s="1"/>
  <c r="DI47" i="5" s="1"/>
  <c r="AN45" i="5"/>
  <c r="AN46" i="5" s="1"/>
  <c r="AN47" i="5" s="1"/>
  <c r="J45" i="5"/>
  <c r="J46" i="5" s="1"/>
  <c r="J47" i="5" s="1"/>
  <c r="DR45" i="5"/>
  <c r="DR46" i="5" s="1"/>
  <c r="DR47" i="5" s="1"/>
  <c r="CM45" i="5"/>
  <c r="CM46" i="5" s="1"/>
  <c r="CM47" i="5" s="1"/>
  <c r="CZ45" i="5"/>
  <c r="CZ46" i="5" s="1"/>
  <c r="CZ47" i="5" s="1"/>
  <c r="AV45" i="5"/>
  <c r="AV46" i="5" s="1"/>
  <c r="AV47" i="5" s="1"/>
  <c r="Y45" i="5"/>
  <c r="Y46" i="5" s="1"/>
  <c r="Y47" i="5" s="1"/>
  <c r="AX45" i="5"/>
  <c r="AX46" i="5" s="1"/>
  <c r="AX47" i="5" s="1"/>
  <c r="L45" i="5"/>
  <c r="L46" i="5" s="1"/>
  <c r="L47" i="5" s="1"/>
  <c r="CD45" i="5"/>
  <c r="CD46" i="5" s="1"/>
  <c r="CD47" i="5" s="1"/>
  <c r="BM45" i="5"/>
  <c r="BM46" i="5" s="1"/>
  <c r="BM47" i="5" s="1"/>
  <c r="FY45" i="5"/>
  <c r="FY46" i="5" s="1"/>
  <c r="FY47" i="5" s="1"/>
  <c r="EN45" i="5"/>
  <c r="EN46" i="5" s="1"/>
  <c r="EN47" i="5" s="1"/>
  <c r="N45" i="5"/>
  <c r="N46" i="5" s="1"/>
  <c r="N47" i="5" s="1"/>
  <c r="FC45" i="5"/>
  <c r="FC46" i="5" s="1"/>
  <c r="FC47" i="5" s="1"/>
  <c r="CF45" i="5"/>
  <c r="CF46" i="5" s="1"/>
  <c r="CF47" i="5" s="1"/>
  <c r="EP45" i="5"/>
  <c r="EP46" i="5" s="1"/>
  <c r="EP47" i="5" s="1"/>
  <c r="DM45" i="5"/>
  <c r="DM46" i="5" s="1"/>
  <c r="DM47" i="5" s="1"/>
  <c r="DY45" i="5"/>
  <c r="DY46" i="5" s="1"/>
  <c r="DY47" i="5" s="1"/>
  <c r="H45" i="5"/>
  <c r="H46" i="5" s="1"/>
  <c r="H47" i="5" s="1"/>
  <c r="EG45" i="5"/>
  <c r="EG46" i="5" s="1"/>
  <c r="EG47" i="5" s="1"/>
  <c r="GE45" i="5"/>
  <c r="GE46" i="5" s="1"/>
  <c r="GE47" i="5" s="1"/>
  <c r="CL45" i="5"/>
  <c r="CL46" i="5" s="1"/>
  <c r="CL47" i="5" s="1"/>
  <c r="K45" i="5"/>
  <c r="K46" i="5" s="1"/>
  <c r="K47" i="5" s="1"/>
  <c r="BH45" i="5"/>
  <c r="BH46" i="5" s="1"/>
  <c r="BH47" i="5" s="1"/>
  <c r="O45" i="5"/>
  <c r="O46" i="5" s="1"/>
  <c r="O47" i="5" s="1"/>
  <c r="EE45" i="5"/>
  <c r="EE46" i="5" s="1"/>
  <c r="EE47" i="5" s="1"/>
  <c r="GS45" i="5"/>
  <c r="GS46" i="5" s="1"/>
  <c r="GS47" i="5" s="1"/>
  <c r="GT51" i="5" s="1"/>
  <c r="GT52" i="5" s="1"/>
  <c r="GT58" i="5" s="1"/>
  <c r="GT59" i="5" s="1"/>
  <c r="GT70" i="5" s="1"/>
  <c r="Z45" i="5"/>
  <c r="Z46" i="5" s="1"/>
  <c r="Z47" i="5" s="1"/>
  <c r="FX45" i="5"/>
  <c r="FX46" i="5" s="1"/>
  <c r="FX47" i="5" s="1"/>
  <c r="DP45" i="5"/>
  <c r="DP46" i="5" s="1"/>
  <c r="DP47" i="5" s="1"/>
  <c r="EU45" i="5"/>
  <c r="EU46" i="5" s="1"/>
  <c r="EU47" i="5" s="1"/>
  <c r="BS45" i="5"/>
  <c r="BS46" i="5" s="1"/>
  <c r="BS47" i="5" s="1"/>
  <c r="DG45" i="5"/>
  <c r="DG46" i="5" s="1"/>
  <c r="DG47" i="5" s="1"/>
  <c r="EK45" i="5"/>
  <c r="EK46" i="5" s="1"/>
  <c r="EK47" i="5" s="1"/>
  <c r="FF45" i="5"/>
  <c r="FF46" i="5" s="1"/>
  <c r="FF47" i="5" s="1"/>
  <c r="FM45" i="5"/>
  <c r="FM46" i="5" s="1"/>
  <c r="FM47" i="5" s="1"/>
  <c r="FM51" i="5" s="1"/>
  <c r="FM52" i="5" s="1"/>
  <c r="FM58" i="5" s="1"/>
  <c r="DC45" i="5"/>
  <c r="DC46" i="5" s="1"/>
  <c r="DC47" i="5" s="1"/>
  <c r="BY45" i="5"/>
  <c r="BY46" i="5" s="1"/>
  <c r="BY47" i="5" s="1"/>
  <c r="CR45" i="5"/>
  <c r="CR46" i="5" s="1"/>
  <c r="CR47" i="5" s="1"/>
  <c r="CI45" i="5"/>
  <c r="CI46" i="5" s="1"/>
  <c r="CI47" i="5" s="1"/>
  <c r="EO45" i="5"/>
  <c r="EO46" i="5" s="1"/>
  <c r="EO47" i="5" s="1"/>
  <c r="EA45" i="5"/>
  <c r="EA46" i="5" s="1"/>
  <c r="EA47" i="5" s="1"/>
  <c r="EB45" i="5"/>
  <c r="EB46" i="5" s="1"/>
  <c r="EB47" i="5" s="1"/>
  <c r="BX45" i="5"/>
  <c r="BX46" i="5" s="1"/>
  <c r="BX47" i="5" s="1"/>
  <c r="CJ45" i="5"/>
  <c r="CJ46" i="5" s="1"/>
  <c r="CJ47" i="5" s="1"/>
  <c r="AS45" i="5"/>
  <c r="AS46" i="5" s="1"/>
  <c r="AS47" i="5" s="1"/>
  <c r="S45" i="5"/>
  <c r="S46" i="5" s="1"/>
  <c r="S47" i="5" s="1"/>
  <c r="GH45" i="5"/>
  <c r="GH46" i="5" s="1"/>
  <c r="GH47" i="5" s="1"/>
  <c r="GQ45" i="5"/>
  <c r="GQ46" i="5" s="1"/>
  <c r="GQ47" i="5" s="1"/>
  <c r="BF45" i="5"/>
  <c r="BF46" i="5" s="1"/>
  <c r="BF47" i="5" s="1"/>
  <c r="BB45" i="5"/>
  <c r="BB46" i="5" s="1"/>
  <c r="BB47" i="5" s="1"/>
  <c r="CN45" i="5"/>
  <c r="CN46" i="5" s="1"/>
  <c r="CN47" i="5" s="1"/>
  <c r="FO45" i="5"/>
  <c r="FO46" i="5" s="1"/>
  <c r="FO47" i="5" s="1"/>
  <c r="FB45" i="5"/>
  <c r="FB46" i="5" s="1"/>
  <c r="FB47" i="5" s="1"/>
  <c r="DK45" i="5"/>
  <c r="DK46" i="5" s="1"/>
  <c r="DK47" i="5" s="1"/>
  <c r="G45" i="5"/>
  <c r="G46" i="5" s="1"/>
  <c r="G47" i="5" s="1"/>
  <c r="AA45" i="5"/>
  <c r="AA46" i="5" s="1"/>
  <c r="AA47" i="5" s="1"/>
  <c r="EX45" i="5"/>
  <c r="EX46" i="5" s="1"/>
  <c r="EX47" i="5" s="1"/>
  <c r="GG45" i="5"/>
  <c r="GG46" i="5" s="1"/>
  <c r="GG47" i="5" s="1"/>
  <c r="AD45" i="5"/>
  <c r="AD46" i="5" s="1"/>
  <c r="AD47" i="5" s="1"/>
  <c r="DS45" i="5"/>
  <c r="DS46" i="5" s="1"/>
  <c r="DS47" i="5" s="1"/>
  <c r="FA45" i="5"/>
  <c r="FA46" i="5" s="1"/>
  <c r="FA47" i="5" s="1"/>
  <c r="FA51" i="5" s="1"/>
  <c r="FA52" i="5" s="1"/>
  <c r="FA58" i="5" s="1"/>
  <c r="EQ45" i="5"/>
  <c r="EQ46" i="5" s="1"/>
  <c r="EQ47" i="5" s="1"/>
  <c r="CA45" i="5"/>
  <c r="CA46" i="5" s="1"/>
  <c r="CA47" i="5" s="1"/>
  <c r="GO45" i="5"/>
  <c r="GO46" i="5" s="1"/>
  <c r="GO47" i="5" s="1"/>
  <c r="EI45" i="5"/>
  <c r="EI46" i="5" s="1"/>
  <c r="EI47" i="5" s="1"/>
  <c r="DT45" i="5"/>
  <c r="DT46" i="5" s="1"/>
  <c r="DT47" i="5" s="1"/>
  <c r="GD45" i="5"/>
  <c r="GD46" i="5" s="1"/>
  <c r="GD47" i="5" s="1"/>
  <c r="T45" i="5"/>
  <c r="T46" i="5" s="1"/>
  <c r="T47" i="5" s="1"/>
  <c r="AZ45" i="5"/>
  <c r="AZ46" i="5" s="1"/>
  <c r="AZ47" i="5" s="1"/>
  <c r="ER45" i="5"/>
  <c r="ER46" i="5" s="1"/>
  <c r="ER47" i="5" s="1"/>
  <c r="AU45" i="5"/>
  <c r="AU46" i="5" s="1"/>
  <c r="AU47" i="5" s="1"/>
  <c r="CE45" i="5"/>
  <c r="CE46" i="5" s="1"/>
  <c r="CE47" i="5" s="1"/>
  <c r="CE51" i="5" s="1"/>
  <c r="CE52" i="5" s="1"/>
  <c r="CE58" i="5" s="1"/>
  <c r="CE59" i="5" s="1"/>
  <c r="CE70" i="5" s="1"/>
  <c r="FU45" i="5"/>
  <c r="FU46" i="5" s="1"/>
  <c r="FU47" i="5" s="1"/>
  <c r="FU51" i="5" s="1"/>
  <c r="FU52" i="5" s="1"/>
  <c r="FU58" i="5" s="1"/>
  <c r="BE45" i="5"/>
  <c r="BE46" i="5" s="1"/>
  <c r="BE47" i="5" s="1"/>
  <c r="DL45" i="5"/>
  <c r="DL46" i="5" s="1"/>
  <c r="DL47" i="5" s="1"/>
  <c r="DU45" i="5"/>
  <c r="DU46" i="5" s="1"/>
  <c r="DU47" i="5" s="1"/>
  <c r="CC45" i="5"/>
  <c r="CC46" i="5" s="1"/>
  <c r="CC47" i="5" s="1"/>
  <c r="F45" i="5"/>
  <c r="F46" i="5" s="1"/>
  <c r="F47" i="5" s="1"/>
  <c r="F51" i="5" s="1"/>
  <c r="F52" i="5" s="1"/>
  <c r="F58" i="5" s="1"/>
  <c r="F59" i="5" s="1"/>
  <c r="F70" i="5" s="1"/>
  <c r="DQ45" i="5"/>
  <c r="DQ46" i="5" s="1"/>
  <c r="DQ47" i="5" s="1"/>
  <c r="FH45" i="5"/>
  <c r="FH46" i="5" s="1"/>
  <c r="FH47" i="5" s="1"/>
  <c r="AC45" i="5"/>
  <c r="AC46" i="5" s="1"/>
  <c r="AC47" i="5" s="1"/>
  <c r="GC45" i="5"/>
  <c r="GC46" i="5" s="1"/>
  <c r="GC47" i="5" s="1"/>
  <c r="FV45" i="5"/>
  <c r="FV46" i="5" s="1"/>
  <c r="FV47" i="5" s="1"/>
  <c r="DD45" i="5"/>
  <c r="DD46" i="5" s="1"/>
  <c r="DD47" i="5" s="1"/>
  <c r="DD51" i="5" s="1"/>
  <c r="DD52" i="5" s="1"/>
  <c r="DD58" i="5" s="1"/>
  <c r="DD59" i="5" s="1"/>
  <c r="CP45" i="5"/>
  <c r="CP46" i="5" s="1"/>
  <c r="CP47" i="5" s="1"/>
  <c r="EV45" i="5"/>
  <c r="EV46" i="5" s="1"/>
  <c r="EV47" i="5" s="1"/>
  <c r="EV51" i="5" s="1"/>
  <c r="EV52" i="5" s="1"/>
  <c r="EV58" i="5" s="1"/>
  <c r="AJ45" i="5"/>
  <c r="AJ46" i="5" s="1"/>
  <c r="AJ47" i="5" s="1"/>
  <c r="CS45" i="5"/>
  <c r="CS46" i="5" s="1"/>
  <c r="CS47" i="5" s="1"/>
  <c r="BT45" i="5"/>
  <c r="BT46" i="5" s="1"/>
  <c r="BT47" i="5" s="1"/>
  <c r="BC45" i="5"/>
  <c r="BC46" i="5" s="1"/>
  <c r="BC47" i="5" s="1"/>
  <c r="BC51" i="5" s="1"/>
  <c r="BC52" i="5" s="1"/>
  <c r="BC58" i="5" s="1"/>
  <c r="BC59" i="5" s="1"/>
  <c r="BC70" i="5" s="1"/>
  <c r="FJ45" i="5"/>
  <c r="FJ46" i="5" s="1"/>
  <c r="FJ47" i="5" s="1"/>
  <c r="DE45" i="5"/>
  <c r="DE46" i="5" s="1"/>
  <c r="DE47" i="5" s="1"/>
  <c r="DA45" i="5"/>
  <c r="DA46" i="5" s="1"/>
  <c r="DA47" i="5" s="1"/>
  <c r="DH45" i="5"/>
  <c r="DH46" i="5" s="1"/>
  <c r="DH47" i="5" s="1"/>
  <c r="DH51" i="5" s="1"/>
  <c r="DH52" i="5" s="1"/>
  <c r="DH58" i="5" s="1"/>
  <c r="DH59" i="5" s="1"/>
  <c r="DH70" i="5" s="1"/>
  <c r="DO45" i="5"/>
  <c r="DO46" i="5" s="1"/>
  <c r="DO47" i="5" s="1"/>
  <c r="FW45" i="5"/>
  <c r="FW46" i="5" s="1"/>
  <c r="FW47" i="5" s="1"/>
  <c r="EF45" i="5"/>
  <c r="EF46" i="5" s="1"/>
  <c r="EF47" i="5" s="1"/>
  <c r="EF51" i="5" s="1"/>
  <c r="EF52" i="5" s="1"/>
  <c r="EF58" i="5" s="1"/>
  <c r="FD45" i="5"/>
  <c r="FD46" i="5" s="1"/>
  <c r="FD47" i="5" s="1"/>
  <c r="DF45" i="5"/>
  <c r="DF46" i="5" s="1"/>
  <c r="DF47" i="5" s="1"/>
  <c r="DV45" i="5"/>
  <c r="DV46" i="5" s="1"/>
  <c r="DV47" i="5" s="1"/>
  <c r="DV51" i="5" s="1"/>
  <c r="DV52" i="5" s="1"/>
  <c r="DV58" i="5" s="1"/>
  <c r="GN45" i="5"/>
  <c r="GN46" i="5" s="1"/>
  <c r="GN47" i="5" s="1"/>
  <c r="ED45" i="5"/>
  <c r="ED46" i="5" s="1"/>
  <c r="ED47" i="5" s="1"/>
  <c r="EE51" i="5" s="1"/>
  <c r="EE52" i="5" s="1"/>
  <c r="EE58" i="5" s="1"/>
  <c r="P45" i="5"/>
  <c r="P46" i="5" s="1"/>
  <c r="P47" i="5" s="1"/>
  <c r="DN45" i="5"/>
  <c r="DN46" i="5" s="1"/>
  <c r="DN47" i="5" s="1"/>
  <c r="DN51" i="5" s="1"/>
  <c r="DN52" i="5" s="1"/>
  <c r="DN58" i="5" s="1"/>
  <c r="DN59" i="5" s="1"/>
  <c r="DN70" i="5" s="1"/>
  <c r="GK45" i="5"/>
  <c r="GK46" i="5" s="1"/>
  <c r="GK47" i="5" s="1"/>
  <c r="U45" i="5"/>
  <c r="U46" i="5" s="1"/>
  <c r="U47" i="5" s="1"/>
  <c r="AO45" i="5"/>
  <c r="AO46" i="5" s="1"/>
  <c r="AO47" i="5" s="1"/>
  <c r="DB45" i="5"/>
  <c r="DB46" i="5" s="1"/>
  <c r="DB47" i="5" s="1"/>
  <c r="DZ45" i="5"/>
  <c r="DZ46" i="5" s="1"/>
  <c r="DZ47" i="5" s="1"/>
  <c r="GJ45" i="5"/>
  <c r="GJ46" i="5" s="1"/>
  <c r="GJ47" i="5" s="1"/>
  <c r="FP45" i="5"/>
  <c r="FP46" i="5" s="1"/>
  <c r="FP47" i="5" s="1"/>
  <c r="EW45" i="5"/>
  <c r="EW46" i="5" s="1"/>
  <c r="EW47" i="5" s="1"/>
  <c r="EH45" i="5"/>
  <c r="EH46" i="5" s="1"/>
  <c r="EH47" i="5" s="1"/>
  <c r="GL45" i="5"/>
  <c r="GL46" i="5" s="1"/>
  <c r="GL47" i="5" s="1"/>
  <c r="V45" i="5"/>
  <c r="V46" i="5" s="1"/>
  <c r="V47" i="5" s="1"/>
  <c r="BL45" i="5"/>
  <c r="BL46" i="5" s="1"/>
  <c r="BL47" i="5" s="1"/>
  <c r="BL51" i="5" s="1"/>
  <c r="BL52" i="5" s="1"/>
  <c r="BL58" i="5" s="1"/>
  <c r="BL59" i="5" s="1"/>
  <c r="BL70" i="5" s="1"/>
  <c r="GR45" i="5"/>
  <c r="GR46" i="5" s="1"/>
  <c r="GR47" i="5" s="1"/>
  <c r="BI45" i="5"/>
  <c r="BI46" i="5" s="1"/>
  <c r="BI47" i="5" s="1"/>
  <c r="BW45" i="5"/>
  <c r="BW46" i="5" s="1"/>
  <c r="BW47" i="5" s="1"/>
  <c r="FN45" i="5"/>
  <c r="FN46" i="5" s="1"/>
  <c r="FN47" i="5" s="1"/>
  <c r="ET45" i="5"/>
  <c r="ET46" i="5" s="1"/>
  <c r="ET47" i="5" s="1"/>
  <c r="GP45" i="5"/>
  <c r="GP46" i="5" s="1"/>
  <c r="GP47" i="5" s="1"/>
  <c r="AG45" i="5"/>
  <c r="AG46" i="5" s="1"/>
  <c r="AG47" i="5" s="1"/>
  <c r="AI45" i="5"/>
  <c r="AI46" i="5" s="1"/>
  <c r="AI47" i="5" s="1"/>
  <c r="R45" i="5"/>
  <c r="R46" i="5" s="1"/>
  <c r="R47" i="5" s="1"/>
  <c r="CG45" i="5"/>
  <c r="CG46" i="5" s="1"/>
  <c r="CG47" i="5" s="1"/>
  <c r="CG51" i="5" s="1"/>
  <c r="CG52" i="5" s="1"/>
  <c r="CG58" i="5" s="1"/>
  <c r="CG59" i="5" s="1"/>
  <c r="CG70" i="5" s="1"/>
  <c r="AR45" i="5"/>
  <c r="AR46" i="5" s="1"/>
  <c r="AR47" i="5" s="1"/>
  <c r="AL45" i="5"/>
  <c r="AL46" i="5" s="1"/>
  <c r="AL47" i="5" s="1"/>
  <c r="BU45" i="5"/>
  <c r="BU46" i="5" s="1"/>
  <c r="BU47" i="5" s="1"/>
  <c r="BU51" i="5" s="1"/>
  <c r="BU52" i="5" s="1"/>
  <c r="BU58" i="5" s="1"/>
  <c r="BU59" i="5" s="1"/>
  <c r="BU70" i="5" s="1"/>
  <c r="BG45" i="5"/>
  <c r="BG46" i="5" s="1"/>
  <c r="BG47" i="5" s="1"/>
  <c r="GP68" i="5"/>
  <c r="GO68" i="5"/>
  <c r="FP68" i="5"/>
  <c r="CD68" i="5"/>
  <c r="BM68" i="5"/>
  <c r="GV70" i="5"/>
  <c r="FZ68" i="5"/>
  <c r="DQ68" i="5"/>
  <c r="BF68" i="5"/>
  <c r="FN68" i="5"/>
  <c r="DZ68" i="5"/>
  <c r="FY68" i="5"/>
  <c r="AF68" i="5"/>
  <c r="AD68" i="5"/>
  <c r="BL68" i="5"/>
  <c r="AE68" i="5"/>
  <c r="AV68" i="5"/>
  <c r="GN68" i="5"/>
  <c r="ES68" i="5"/>
  <c r="DT68" i="5"/>
  <c r="EZ68" i="5"/>
  <c r="FW68" i="5"/>
  <c r="GB68" i="5"/>
  <c r="FS68" i="5"/>
  <c r="BN68" i="5"/>
  <c r="EE68" i="5"/>
  <c r="EJ68" i="5"/>
  <c r="Y68" i="5"/>
  <c r="FI68" i="5"/>
  <c r="BS68" i="5"/>
  <c r="EI68" i="5"/>
  <c r="BU68" i="5"/>
  <c r="FB68" i="5"/>
  <c r="Q68" i="5"/>
  <c r="FF68" i="5"/>
  <c r="FG68" i="5"/>
  <c r="BR68" i="5"/>
  <c r="CA68" i="5"/>
  <c r="CF68" i="5"/>
  <c r="EU68" i="5"/>
  <c r="BG68" i="5"/>
  <c r="AO68" i="5"/>
  <c r="GG68" i="5"/>
  <c r="AU68" i="5"/>
  <c r="GA68" i="5"/>
  <c r="GC68" i="5"/>
  <c r="FT68" i="5"/>
  <c r="BV68" i="5"/>
  <c r="DS68" i="5"/>
  <c r="EO68" i="5"/>
  <c r="BY68" i="5"/>
  <c r="W68" i="5"/>
  <c r="FR68" i="5"/>
  <c r="ED68" i="5"/>
  <c r="BW68" i="5"/>
  <c r="BK68" i="5"/>
  <c r="V68" i="5"/>
  <c r="BT68" i="5"/>
  <c r="FM68" i="5"/>
  <c r="FU68" i="5"/>
  <c r="GD68" i="5"/>
  <c r="DU68" i="5"/>
  <c r="FQ68" i="5"/>
  <c r="S68" i="5"/>
  <c r="FO68" i="5"/>
  <c r="DC68" i="5"/>
  <c r="CN68" i="5"/>
  <c r="GF68" i="5"/>
  <c r="U68" i="5"/>
  <c r="CP68" i="5"/>
  <c r="I68" i="5"/>
  <c r="GJ68" i="5"/>
  <c r="CI68" i="5"/>
  <c r="DO68" i="5"/>
  <c r="AL68" i="5"/>
  <c r="J68" i="5"/>
  <c r="CO68" i="5"/>
  <c r="BH68" i="5"/>
  <c r="DW68" i="5"/>
  <c r="EY68" i="5"/>
  <c r="BZ68" i="5"/>
  <c r="BX68" i="5"/>
  <c r="GI68" i="5"/>
  <c r="GH68" i="5"/>
  <c r="FC68" i="5"/>
  <c r="FH68" i="5"/>
  <c r="DR68" i="5"/>
  <c r="DB68" i="5"/>
  <c r="GE68" i="5"/>
  <c r="EC68" i="5"/>
  <c r="X68" i="5"/>
  <c r="BI68" i="5"/>
  <c r="AP68" i="5"/>
  <c r="O68" i="5"/>
  <c r="BD68" i="5"/>
  <c r="CZ68" i="5"/>
  <c r="EP68" i="5"/>
  <c r="BJ68" i="5"/>
  <c r="ET68" i="5"/>
  <c r="GL68" i="5"/>
  <c r="EV68" i="5"/>
  <c r="ER68" i="5"/>
  <c r="BB68" i="5"/>
  <c r="T68" i="5"/>
  <c r="BC68" i="5"/>
  <c r="C70" i="5"/>
  <c r="FX68" i="5"/>
  <c r="CG68" i="5"/>
  <c r="CE68" i="5"/>
  <c r="DX68" i="5"/>
  <c r="CH68" i="5"/>
  <c r="FV68" i="5"/>
  <c r="CY68" i="5"/>
  <c r="FD68" i="5"/>
  <c r="E70" i="5"/>
  <c r="FE68" i="5"/>
  <c r="AJ68" i="5"/>
  <c r="BE68" i="5"/>
  <c r="R68" i="5"/>
  <c r="DV68" i="5"/>
  <c r="DM68" i="5"/>
  <c r="EQ68" i="5"/>
  <c r="FA68" i="5"/>
  <c r="CX68" i="5"/>
  <c r="DG68" i="5"/>
  <c r="GK68" i="5"/>
  <c r="GU70" i="5"/>
  <c r="DA68" i="5"/>
  <c r="EW68" i="5"/>
  <c r="FJ68" i="5"/>
  <c r="FL68" i="5"/>
  <c r="AR68" i="5"/>
  <c r="FK68" i="5"/>
  <c r="EX68" i="5"/>
  <c r="N68" i="5"/>
  <c r="CQ68" i="5"/>
  <c r="P68" i="5"/>
  <c r="AQ68" i="5"/>
  <c r="BQ68" i="5"/>
  <c r="DN68" i="5"/>
  <c r="AW68" i="5"/>
  <c r="EG68" i="5"/>
  <c r="DL68" i="5"/>
  <c r="AH68" i="5"/>
  <c r="BO68" i="5"/>
  <c r="H68" i="5"/>
  <c r="G68" i="5"/>
  <c r="EF68" i="5"/>
  <c r="EH68" i="5"/>
  <c r="L68" i="5"/>
  <c r="DP68" i="5"/>
  <c r="K68" i="5"/>
  <c r="AK68" i="5"/>
  <c r="AN68" i="5"/>
  <c r="AM68" i="5"/>
  <c r="M68" i="5"/>
  <c r="DD68" i="5"/>
  <c r="CC68" i="5"/>
  <c r="CB68" i="5"/>
  <c r="J51" i="5"/>
  <c r="J52" i="5" s="1"/>
  <c r="J58" i="5" s="1"/>
  <c r="J59" i="5" s="1"/>
  <c r="M67" i="5" s="1"/>
  <c r="H67" i="5"/>
  <c r="CW68" i="5"/>
  <c r="CV68" i="5"/>
  <c r="EN68" i="5"/>
  <c r="EM68" i="5"/>
  <c r="EK68" i="5"/>
  <c r="CM68" i="5"/>
  <c r="CJ68" i="5"/>
  <c r="CL68" i="5"/>
  <c r="CK68" i="5"/>
  <c r="AB68" i="5"/>
  <c r="CU68" i="5"/>
  <c r="CT68" i="5"/>
  <c r="CR68" i="5"/>
  <c r="CS68" i="5"/>
  <c r="AG68" i="5"/>
  <c r="BP68" i="5"/>
  <c r="DF68" i="5"/>
  <c r="DE68" i="5"/>
  <c r="EB68" i="5"/>
  <c r="EA68" i="5"/>
  <c r="DY68" i="5"/>
  <c r="AA68" i="5"/>
  <c r="AT68" i="5"/>
  <c r="AS68" i="5"/>
  <c r="DJ68" i="5"/>
  <c r="DK68" i="5"/>
  <c r="BA68" i="5"/>
  <c r="AY68" i="5"/>
  <c r="DI68" i="5"/>
  <c r="DH68" i="5"/>
  <c r="AZ68" i="5"/>
  <c r="EL68" i="5"/>
  <c r="AC68" i="5"/>
  <c r="GM68" i="5"/>
  <c r="AX68" i="5"/>
  <c r="Z68" i="5"/>
  <c r="AI68" i="5"/>
  <c r="G67" i="5"/>
  <c r="D70" i="5"/>
  <c r="V51" i="5" l="1"/>
  <c r="V52" i="5" s="1"/>
  <c r="V58" i="5" s="1"/>
  <c r="V59" i="5" s="1"/>
  <c r="V70" i="5" s="1"/>
  <c r="FW51" i="5"/>
  <c r="FW52" i="5" s="1"/>
  <c r="FW58" i="5" s="1"/>
  <c r="EO51" i="5"/>
  <c r="EO52" i="5" s="1"/>
  <c r="EO58" i="5" s="1"/>
  <c r="DX51" i="5"/>
  <c r="DX52" i="5" s="1"/>
  <c r="DX58" i="5" s="1"/>
  <c r="DX59" i="5" s="1"/>
  <c r="ER51" i="5"/>
  <c r="ER52" i="5" s="1"/>
  <c r="ER58" i="5" s="1"/>
  <c r="G27" i="20" s="1"/>
  <c r="AI51" i="5"/>
  <c r="AI52" i="5" s="1"/>
  <c r="AI58" i="5" s="1"/>
  <c r="AI59" i="5" s="1"/>
  <c r="AI70" i="5" s="1"/>
  <c r="EG51" i="5"/>
  <c r="EG52" i="5" s="1"/>
  <c r="EG58" i="5" s="1"/>
  <c r="G16" i="20" s="1"/>
  <c r="EK51" i="5"/>
  <c r="EK52" i="5" s="1"/>
  <c r="EK58" i="5" s="1"/>
  <c r="G20" i="20" s="1"/>
  <c r="CT51" i="5"/>
  <c r="CT52" i="5" s="1"/>
  <c r="CT58" i="5" s="1"/>
  <c r="CT59" i="5" s="1"/>
  <c r="CT70" i="5" s="1"/>
  <c r="GP51" i="5"/>
  <c r="GP52" i="5" s="1"/>
  <c r="GP58" i="5" s="1"/>
  <c r="GP59" i="5" s="1"/>
  <c r="GP70" i="5" s="1"/>
  <c r="DZ51" i="5"/>
  <c r="DZ52" i="5" s="1"/>
  <c r="DZ58" i="5" s="1"/>
  <c r="DZ59" i="5" s="1"/>
  <c r="AZ51" i="5"/>
  <c r="AZ52" i="5" s="1"/>
  <c r="AZ58" i="5" s="1"/>
  <c r="AZ59" i="5" s="1"/>
  <c r="AZ70" i="5" s="1"/>
  <c r="P51" i="5"/>
  <c r="P52" i="5" s="1"/>
  <c r="P58" i="5" s="1"/>
  <c r="P59" i="5" s="1"/>
  <c r="P70" i="5" s="1"/>
  <c r="CI51" i="5"/>
  <c r="CI52" i="5" s="1"/>
  <c r="CI58" i="5" s="1"/>
  <c r="CI59" i="5" s="1"/>
  <c r="CI70" i="5" s="1"/>
  <c r="DO51" i="5"/>
  <c r="DO52" i="5" s="1"/>
  <c r="DO58" i="5" s="1"/>
  <c r="DO59" i="5" s="1"/>
  <c r="DO70" i="5" s="1"/>
  <c r="EP51" i="5"/>
  <c r="EP52" i="5" s="1"/>
  <c r="EP58" i="5" s="1"/>
  <c r="EP59" i="5" s="1"/>
  <c r="AB51" i="5"/>
  <c r="AB52" i="5" s="1"/>
  <c r="AB58" i="5" s="1"/>
  <c r="AB59" i="5" s="1"/>
  <c r="AB70" i="5" s="1"/>
  <c r="FH51" i="5"/>
  <c r="FH52" i="5" s="1"/>
  <c r="FH58" i="5" s="1"/>
  <c r="FH59" i="5" s="1"/>
  <c r="BI51" i="5"/>
  <c r="BI52" i="5" s="1"/>
  <c r="BI58" i="5" s="1"/>
  <c r="BI59" i="5" s="1"/>
  <c r="BI70" i="5" s="1"/>
  <c r="EQ51" i="5"/>
  <c r="EQ52" i="5" s="1"/>
  <c r="EQ58" i="5" s="1"/>
  <c r="G26" i="20" s="1"/>
  <c r="L51" i="5"/>
  <c r="L52" i="5" s="1"/>
  <c r="L58" i="5" s="1"/>
  <c r="L59" i="5" s="1"/>
  <c r="O67" i="5" s="1"/>
  <c r="O69" i="5" s="1"/>
  <c r="AX51" i="5"/>
  <c r="AX52" i="5" s="1"/>
  <c r="AX58" i="5" s="1"/>
  <c r="AX59" i="5" s="1"/>
  <c r="AX70" i="5" s="1"/>
  <c r="CL51" i="5"/>
  <c r="CL52" i="5" s="1"/>
  <c r="CL58" i="5" s="1"/>
  <c r="CL59" i="5" s="1"/>
  <c r="CL70" i="5" s="1"/>
  <c r="CK51" i="5"/>
  <c r="CK52" i="5" s="1"/>
  <c r="CK58" i="5" s="1"/>
  <c r="CK59" i="5" s="1"/>
  <c r="CK70" i="5" s="1"/>
  <c r="GF51" i="5"/>
  <c r="GF52" i="5" s="1"/>
  <c r="GF58" i="5" s="1"/>
  <c r="GF59" i="5" s="1"/>
  <c r="AW51" i="5"/>
  <c r="AW52" i="5" s="1"/>
  <c r="AW58" i="5" s="1"/>
  <c r="AW59" i="5" s="1"/>
  <c r="AW70" i="5" s="1"/>
  <c r="AO51" i="5"/>
  <c r="AO52" i="5" s="1"/>
  <c r="AO58" i="5" s="1"/>
  <c r="AO59" i="5" s="1"/>
  <c r="AO70" i="5" s="1"/>
  <c r="BX51" i="5"/>
  <c r="BX52" i="5" s="1"/>
  <c r="BX58" i="5" s="1"/>
  <c r="BX59" i="5" s="1"/>
  <c r="BX70" i="5" s="1"/>
  <c r="AN51" i="5"/>
  <c r="AN52" i="5" s="1"/>
  <c r="AN58" i="5" s="1"/>
  <c r="AN59" i="5" s="1"/>
  <c r="AN70" i="5" s="1"/>
  <c r="GC51" i="5"/>
  <c r="GC52" i="5" s="1"/>
  <c r="GC58" i="5" s="1"/>
  <c r="GC59" i="5" s="1"/>
  <c r="GG51" i="5"/>
  <c r="GG52" i="5" s="1"/>
  <c r="GG58" i="5" s="1"/>
  <c r="GG59" i="5" s="1"/>
  <c r="BT51" i="5"/>
  <c r="BT52" i="5" s="1"/>
  <c r="BT58" i="5" s="1"/>
  <c r="BT59" i="5" s="1"/>
  <c r="BT70" i="5" s="1"/>
  <c r="AC51" i="5"/>
  <c r="AC52" i="5" s="1"/>
  <c r="AC58" i="5" s="1"/>
  <c r="AC59" i="5" s="1"/>
  <c r="AC70" i="5" s="1"/>
  <c r="BN51" i="5"/>
  <c r="BN52" i="5" s="1"/>
  <c r="BN58" i="5" s="1"/>
  <c r="BN59" i="5" s="1"/>
  <c r="BN70" i="5" s="1"/>
  <c r="GR51" i="5"/>
  <c r="GR52" i="5" s="1"/>
  <c r="GR58" i="5" s="1"/>
  <c r="GR59" i="5" s="1"/>
  <c r="GU67" i="5" s="1"/>
  <c r="GU69" i="5" s="1"/>
  <c r="CD51" i="5"/>
  <c r="CD52" i="5" s="1"/>
  <c r="CD58" i="5" s="1"/>
  <c r="CD59" i="5" s="1"/>
  <c r="CD70" i="5" s="1"/>
  <c r="FT51" i="5"/>
  <c r="FT52" i="5" s="1"/>
  <c r="FT58" i="5" s="1"/>
  <c r="FT59" i="5" s="1"/>
  <c r="FS51" i="5"/>
  <c r="FS52" i="5" s="1"/>
  <c r="FS58" i="5" s="1"/>
  <c r="G54" i="20" s="1"/>
  <c r="GQ51" i="5"/>
  <c r="GQ52" i="5" s="1"/>
  <c r="GQ58" i="5" s="1"/>
  <c r="GQ59" i="5" s="1"/>
  <c r="GT67" i="5" s="1"/>
  <c r="GT69" i="5" s="1"/>
  <c r="CP51" i="5"/>
  <c r="CP52" i="5" s="1"/>
  <c r="CP58" i="5" s="1"/>
  <c r="CP59" i="5" s="1"/>
  <c r="CP70" i="5" s="1"/>
  <c r="AS51" i="5"/>
  <c r="AS52" i="5" s="1"/>
  <c r="AS58" i="5" s="1"/>
  <c r="AS59" i="5" s="1"/>
  <c r="AS70" i="5" s="1"/>
  <c r="DP51" i="5"/>
  <c r="DP52" i="5" s="1"/>
  <c r="DP58" i="5" s="1"/>
  <c r="DP59" i="5" s="1"/>
  <c r="DP70" i="5" s="1"/>
  <c r="BP51" i="5"/>
  <c r="BP52" i="5" s="1"/>
  <c r="BP58" i="5" s="1"/>
  <c r="BP59" i="5" s="1"/>
  <c r="BP70" i="5" s="1"/>
  <c r="EZ51" i="5"/>
  <c r="EZ52" i="5" s="1"/>
  <c r="EZ58" i="5" s="1"/>
  <c r="G35" i="20" s="1"/>
  <c r="FI51" i="5"/>
  <c r="FI52" i="5" s="1"/>
  <c r="FI58" i="5" s="1"/>
  <c r="G44" i="20" s="1"/>
  <c r="BS51" i="5"/>
  <c r="BS52" i="5" s="1"/>
  <c r="BS58" i="5" s="1"/>
  <c r="BS59" i="5" s="1"/>
  <c r="BS70" i="5" s="1"/>
  <c r="CX51" i="5"/>
  <c r="CX52" i="5" s="1"/>
  <c r="CX58" i="5" s="1"/>
  <c r="CX59" i="5" s="1"/>
  <c r="CX70" i="5" s="1"/>
  <c r="CV51" i="5"/>
  <c r="CV52" i="5" s="1"/>
  <c r="CV58" i="5" s="1"/>
  <c r="CV59" i="5" s="1"/>
  <c r="CV70" i="5" s="1"/>
  <c r="DA51" i="5"/>
  <c r="DA52" i="5" s="1"/>
  <c r="DA58" i="5" s="1"/>
  <c r="DA59" i="5" s="1"/>
  <c r="DA70" i="5" s="1"/>
  <c r="FR51" i="5"/>
  <c r="FR52" i="5" s="1"/>
  <c r="FR58" i="5" s="1"/>
  <c r="G53" i="20" s="1"/>
  <c r="AJ51" i="5"/>
  <c r="AJ52" i="5" s="1"/>
  <c r="AJ58" i="5" s="1"/>
  <c r="AJ59" i="5" s="1"/>
  <c r="AJ70" i="5" s="1"/>
  <c r="FE51" i="5"/>
  <c r="FE52" i="5" s="1"/>
  <c r="FE58" i="5" s="1"/>
  <c r="G40" i="20" s="1"/>
  <c r="CW51" i="5"/>
  <c r="CW52" i="5" s="1"/>
  <c r="CW58" i="5" s="1"/>
  <c r="CW59" i="5" s="1"/>
  <c r="CW70" i="5" s="1"/>
  <c r="AU51" i="5"/>
  <c r="AU52" i="5" s="1"/>
  <c r="AU58" i="5" s="1"/>
  <c r="AU59" i="5" s="1"/>
  <c r="AU70" i="5" s="1"/>
  <c r="ET51" i="5"/>
  <c r="ET52" i="5" s="1"/>
  <c r="ET58" i="5" s="1"/>
  <c r="ET59" i="5" s="1"/>
  <c r="DE51" i="5"/>
  <c r="DE52" i="5" s="1"/>
  <c r="DE58" i="5" s="1"/>
  <c r="DE59" i="5" s="1"/>
  <c r="DE70" i="5" s="1"/>
  <c r="CJ51" i="5"/>
  <c r="CJ52" i="5" s="1"/>
  <c r="CJ58" i="5" s="1"/>
  <c r="CJ59" i="5" s="1"/>
  <c r="CJ70" i="5" s="1"/>
  <c r="CS51" i="5"/>
  <c r="CS52" i="5" s="1"/>
  <c r="CS58" i="5" s="1"/>
  <c r="CS59" i="5" s="1"/>
  <c r="CS70" i="5" s="1"/>
  <c r="EU51" i="5"/>
  <c r="EU52" i="5" s="1"/>
  <c r="EU58" i="5" s="1"/>
  <c r="G30" i="20" s="1"/>
  <c r="CF51" i="5"/>
  <c r="CF52" i="5" s="1"/>
  <c r="CF58" i="5" s="1"/>
  <c r="CF59" i="5" s="1"/>
  <c r="CG67" i="5" s="1"/>
  <c r="CG69" i="5" s="1"/>
  <c r="DI51" i="5"/>
  <c r="DI52" i="5" s="1"/>
  <c r="DI58" i="5" s="1"/>
  <c r="DI59" i="5" s="1"/>
  <c r="DI70" i="5" s="1"/>
  <c r="M51" i="5"/>
  <c r="M52" i="5" s="1"/>
  <c r="M58" i="5" s="1"/>
  <c r="M59" i="5" s="1"/>
  <c r="M70" i="5" s="1"/>
  <c r="BD51" i="5"/>
  <c r="BD52" i="5" s="1"/>
  <c r="BD58" i="5" s="1"/>
  <c r="BD59" i="5" s="1"/>
  <c r="BD70" i="5" s="1"/>
  <c r="U51" i="5"/>
  <c r="U52" i="5" s="1"/>
  <c r="U58" i="5" s="1"/>
  <c r="U59" i="5" s="1"/>
  <c r="U70" i="5" s="1"/>
  <c r="EI51" i="5"/>
  <c r="EI52" i="5" s="1"/>
  <c r="EI58" i="5" s="1"/>
  <c r="G18" i="20" s="1"/>
  <c r="EX51" i="5"/>
  <c r="EX52" i="5" s="1"/>
  <c r="EX58" i="5" s="1"/>
  <c r="EX59" i="5" s="1"/>
  <c r="EW51" i="5"/>
  <c r="EW52" i="5" s="1"/>
  <c r="EW58" i="5" s="1"/>
  <c r="G32" i="20" s="1"/>
  <c r="G51" i="5"/>
  <c r="G52" i="5" s="1"/>
  <c r="G58" i="5" s="1"/>
  <c r="G59" i="5" s="1"/>
  <c r="G70" i="5" s="1"/>
  <c r="GN51" i="5"/>
  <c r="GN52" i="5" s="1"/>
  <c r="GN58" i="5" s="1"/>
  <c r="GN59" i="5" s="1"/>
  <c r="GQ67" i="5" s="1"/>
  <c r="GQ69" i="5" s="1"/>
  <c r="FB51" i="5"/>
  <c r="FB52" i="5" s="1"/>
  <c r="FB58" i="5" s="1"/>
  <c r="G37" i="20" s="1"/>
  <c r="AF51" i="5"/>
  <c r="AF52" i="5" s="1"/>
  <c r="AF58" i="5" s="1"/>
  <c r="AF59" i="5" s="1"/>
  <c r="AF70" i="5" s="1"/>
  <c r="CY51" i="5"/>
  <c r="CY52" i="5" s="1"/>
  <c r="CY58" i="5" s="1"/>
  <c r="CY59" i="5" s="1"/>
  <c r="EL51" i="5"/>
  <c r="EL52" i="5" s="1"/>
  <c r="EL58" i="5" s="1"/>
  <c r="EL59" i="5" s="1"/>
  <c r="GA51" i="5"/>
  <c r="GA52" i="5" s="1"/>
  <c r="GA58" i="5" s="1"/>
  <c r="G62" i="20" s="1"/>
  <c r="DB51" i="5"/>
  <c r="DB52" i="5" s="1"/>
  <c r="DB58" i="5" s="1"/>
  <c r="DB59" i="5" s="1"/>
  <c r="DB70" i="5" s="1"/>
  <c r="T51" i="5"/>
  <c r="T52" i="5" s="1"/>
  <c r="T58" i="5" s="1"/>
  <c r="T59" i="5" s="1"/>
  <c r="T70" i="5" s="1"/>
  <c r="DS51" i="5"/>
  <c r="DS52" i="5" s="1"/>
  <c r="DS58" i="5" s="1"/>
  <c r="DS59" i="5" s="1"/>
  <c r="FP51" i="5"/>
  <c r="FP52" i="5" s="1"/>
  <c r="FP58" i="5" s="1"/>
  <c r="G51" i="20" s="1"/>
  <c r="DC51" i="5"/>
  <c r="DC52" i="5" s="1"/>
  <c r="DC58" i="5" s="1"/>
  <c r="DC59" i="5" s="1"/>
  <c r="DC70" i="5" s="1"/>
  <c r="FX51" i="5"/>
  <c r="FX52" i="5" s="1"/>
  <c r="FX58" i="5" s="1"/>
  <c r="FX59" i="5" s="1"/>
  <c r="N51" i="5"/>
  <c r="N52" i="5" s="1"/>
  <c r="N58" i="5" s="1"/>
  <c r="N59" i="5" s="1"/>
  <c r="Q67" i="5" s="1"/>
  <c r="Q69" i="5" s="1"/>
  <c r="AT51" i="5"/>
  <c r="AT52" i="5" s="1"/>
  <c r="AT58" i="5" s="1"/>
  <c r="AT59" i="5" s="1"/>
  <c r="AT70" i="5" s="1"/>
  <c r="BW51" i="5"/>
  <c r="BW52" i="5" s="1"/>
  <c r="BW58" i="5" s="1"/>
  <c r="BW59" i="5" s="1"/>
  <c r="BW70" i="5" s="1"/>
  <c r="ES51" i="5"/>
  <c r="ES52" i="5" s="1"/>
  <c r="ES58" i="5" s="1"/>
  <c r="ES59" i="5" s="1"/>
  <c r="GJ51" i="5"/>
  <c r="GJ52" i="5" s="1"/>
  <c r="GJ58" i="5" s="1"/>
  <c r="G71" i="20" s="1"/>
  <c r="CR51" i="5"/>
  <c r="CR52" i="5" s="1"/>
  <c r="CR58" i="5" s="1"/>
  <c r="CR59" i="5" s="1"/>
  <c r="CR70" i="5" s="1"/>
  <c r="I67" i="5"/>
  <c r="I69" i="5" s="1"/>
  <c r="BG51" i="5"/>
  <c r="BG52" i="5" s="1"/>
  <c r="BG58" i="5" s="1"/>
  <c r="BG59" i="5" s="1"/>
  <c r="BG70" i="5" s="1"/>
  <c r="GM51" i="5"/>
  <c r="GM52" i="5" s="1"/>
  <c r="GM58" i="5" s="1"/>
  <c r="G74" i="20" s="1"/>
  <c r="FD51" i="5"/>
  <c r="FD52" i="5" s="1"/>
  <c r="FD58" i="5" s="1"/>
  <c r="FD59" i="5" s="1"/>
  <c r="BE51" i="5"/>
  <c r="BE52" i="5" s="1"/>
  <c r="BE58" i="5" s="1"/>
  <c r="BE59" i="5" s="1"/>
  <c r="BE70" i="5" s="1"/>
  <c r="BB51" i="5"/>
  <c r="BB52" i="5" s="1"/>
  <c r="BB58" i="5" s="1"/>
  <c r="BB59" i="5" s="1"/>
  <c r="BB70" i="5" s="1"/>
  <c r="EB51" i="5"/>
  <c r="EB52" i="5" s="1"/>
  <c r="EB58" i="5" s="1"/>
  <c r="G11" i="20" s="1"/>
  <c r="H51" i="5"/>
  <c r="H52" i="5" s="1"/>
  <c r="H58" i="5" s="1"/>
  <c r="H59" i="5" s="1"/>
  <c r="K67" i="5" s="1"/>
  <c r="K69" i="5" s="1"/>
  <c r="FZ51" i="5"/>
  <c r="FZ52" i="5" s="1"/>
  <c r="FZ58" i="5" s="1"/>
  <c r="FZ59" i="5" s="1"/>
  <c r="FQ51" i="5"/>
  <c r="FQ52" i="5" s="1"/>
  <c r="FQ58" i="5" s="1"/>
  <c r="G52" i="20" s="1"/>
  <c r="DK51" i="5"/>
  <c r="DK52" i="5" s="1"/>
  <c r="DK58" i="5" s="1"/>
  <c r="DK59" i="5" s="1"/>
  <c r="DK70" i="5" s="1"/>
  <c r="AR51" i="5"/>
  <c r="AR52" i="5" s="1"/>
  <c r="AR58" i="5" s="1"/>
  <c r="AR59" i="5" s="1"/>
  <c r="AR70" i="5" s="1"/>
  <c r="AY51" i="5"/>
  <c r="AY52" i="5" s="1"/>
  <c r="AY58" i="5" s="1"/>
  <c r="AY59" i="5" s="1"/>
  <c r="AY70" i="5" s="1"/>
  <c r="K51" i="5"/>
  <c r="K52" i="5" s="1"/>
  <c r="K58" i="5" s="1"/>
  <c r="K59" i="5" s="1"/>
  <c r="N67" i="5" s="1"/>
  <c r="N69" i="5" s="1"/>
  <c r="S51" i="5"/>
  <c r="S52" i="5" s="1"/>
  <c r="S58" i="5" s="1"/>
  <c r="S59" i="5" s="1"/>
  <c r="S70" i="5" s="1"/>
  <c r="DL51" i="5"/>
  <c r="DL52" i="5" s="1"/>
  <c r="DL58" i="5" s="1"/>
  <c r="DL59" i="5" s="1"/>
  <c r="DL70" i="5" s="1"/>
  <c r="AE51" i="5"/>
  <c r="AE52" i="5" s="1"/>
  <c r="AE58" i="5" s="1"/>
  <c r="AE59" i="5" s="1"/>
  <c r="AE70" i="5" s="1"/>
  <c r="GK51" i="5"/>
  <c r="GK52" i="5" s="1"/>
  <c r="GK58" i="5" s="1"/>
  <c r="G72" i="20" s="1"/>
  <c r="EJ51" i="5"/>
  <c r="EJ52" i="5" s="1"/>
  <c r="EJ58" i="5" s="1"/>
  <c r="G19" i="20" s="1"/>
  <c r="BV51" i="5"/>
  <c r="BV52" i="5" s="1"/>
  <c r="BV58" i="5" s="1"/>
  <c r="BV59" i="5" s="1"/>
  <c r="BV70" i="5" s="1"/>
  <c r="CH51" i="5"/>
  <c r="CH52" i="5" s="1"/>
  <c r="CH58" i="5" s="1"/>
  <c r="CH59" i="5" s="1"/>
  <c r="GE51" i="5"/>
  <c r="GE52" i="5" s="1"/>
  <c r="GE58" i="5" s="1"/>
  <c r="G66" i="20" s="1"/>
  <c r="CO51" i="5"/>
  <c r="CO52" i="5" s="1"/>
  <c r="CO58" i="5" s="1"/>
  <c r="CO59" i="5" s="1"/>
  <c r="CO70" i="5" s="1"/>
  <c r="Z51" i="5"/>
  <c r="Z52" i="5" s="1"/>
  <c r="Z58" i="5" s="1"/>
  <c r="Z59" i="5" s="1"/>
  <c r="Z70" i="5" s="1"/>
  <c r="CZ51" i="5"/>
  <c r="CZ52" i="5" s="1"/>
  <c r="CZ58" i="5" s="1"/>
  <c r="CZ59" i="5" s="1"/>
  <c r="CZ70" i="5" s="1"/>
  <c r="R51" i="5"/>
  <c r="R52" i="5" s="1"/>
  <c r="R58" i="5" s="1"/>
  <c r="R59" i="5" s="1"/>
  <c r="R70" i="5" s="1"/>
  <c r="DU51" i="5"/>
  <c r="DU52" i="5" s="1"/>
  <c r="DU58" i="5" s="1"/>
  <c r="G4" i="20" s="1"/>
  <c r="FF51" i="5"/>
  <c r="FF52" i="5" s="1"/>
  <c r="FF58" i="5" s="1"/>
  <c r="FF59" i="5" s="1"/>
  <c r="D41" i="20" s="1"/>
  <c r="Y51" i="5"/>
  <c r="Y52" i="5" s="1"/>
  <c r="Y58" i="5" s="1"/>
  <c r="Y59" i="5" s="1"/>
  <c r="Y70" i="5" s="1"/>
  <c r="FG51" i="5"/>
  <c r="FG52" i="5" s="1"/>
  <c r="FG58" i="5" s="1"/>
  <c r="G42" i="20" s="1"/>
  <c r="FV51" i="5"/>
  <c r="FV52" i="5" s="1"/>
  <c r="FV58" i="5" s="1"/>
  <c r="FV59" i="5" s="1"/>
  <c r="GD51" i="5"/>
  <c r="GD52" i="5" s="1"/>
  <c r="GD58" i="5" s="1"/>
  <c r="GD59" i="5" s="1"/>
  <c r="GL51" i="5"/>
  <c r="GL52" i="5" s="1"/>
  <c r="GL58" i="5" s="1"/>
  <c r="GL59" i="5" s="1"/>
  <c r="D73" i="20" s="1"/>
  <c r="GO51" i="5"/>
  <c r="GO52" i="5" s="1"/>
  <c r="GO58" i="5" s="1"/>
  <c r="GO59" i="5" s="1"/>
  <c r="GR67" i="5" s="1"/>
  <c r="GR69" i="5" s="1"/>
  <c r="FJ51" i="5"/>
  <c r="FJ52" i="5" s="1"/>
  <c r="FJ58" i="5" s="1"/>
  <c r="FJ59" i="5" s="1"/>
  <c r="BK51" i="5"/>
  <c r="BK52" i="5" s="1"/>
  <c r="BK58" i="5" s="1"/>
  <c r="BK59" i="5" s="1"/>
  <c r="BK70" i="5" s="1"/>
  <c r="EY51" i="5"/>
  <c r="EY52" i="5" s="1"/>
  <c r="EY58" i="5" s="1"/>
  <c r="G34" i="20" s="1"/>
  <c r="EA51" i="5"/>
  <c r="EA52" i="5" s="1"/>
  <c r="EA58" i="5" s="1"/>
  <c r="G10" i="20" s="1"/>
  <c r="BM51" i="5"/>
  <c r="BM52" i="5" s="1"/>
  <c r="BM58" i="5" s="1"/>
  <c r="BM59" i="5" s="1"/>
  <c r="BM70" i="5" s="1"/>
  <c r="DR51" i="5"/>
  <c r="DR52" i="5" s="1"/>
  <c r="DR58" i="5" s="1"/>
  <c r="DR59" i="5" s="1"/>
  <c r="DR70" i="5" s="1"/>
  <c r="ED51" i="5"/>
  <c r="ED52" i="5" s="1"/>
  <c r="ED58" i="5" s="1"/>
  <c r="ED59" i="5" s="1"/>
  <c r="CB51" i="5"/>
  <c r="CB52" i="5" s="1"/>
  <c r="CB58" i="5" s="1"/>
  <c r="CB59" i="5" s="1"/>
  <c r="CB70" i="5" s="1"/>
  <c r="CA51" i="5"/>
  <c r="CA52" i="5" s="1"/>
  <c r="CA58" i="5" s="1"/>
  <c r="CA59" i="5" s="1"/>
  <c r="CA70" i="5" s="1"/>
  <c r="EM51" i="5"/>
  <c r="EM52" i="5" s="1"/>
  <c r="EM58" i="5" s="1"/>
  <c r="EM59" i="5" s="1"/>
  <c r="AL51" i="5"/>
  <c r="AL52" i="5" s="1"/>
  <c r="AL58" i="5" s="1"/>
  <c r="AL59" i="5" s="1"/>
  <c r="FC51" i="5"/>
  <c r="FC52" i="5" s="1"/>
  <c r="FC58" i="5" s="1"/>
  <c r="FC59" i="5" s="1"/>
  <c r="AG51" i="5"/>
  <c r="AG52" i="5" s="1"/>
  <c r="AG58" i="5" s="1"/>
  <c r="AG59" i="5" s="1"/>
  <c r="AG70" i="5" s="1"/>
  <c r="DF51" i="5"/>
  <c r="DF52" i="5" s="1"/>
  <c r="DF58" i="5" s="1"/>
  <c r="DF59" i="5" s="1"/>
  <c r="DF70" i="5" s="1"/>
  <c r="GI51" i="5"/>
  <c r="GI52" i="5" s="1"/>
  <c r="GI58" i="5" s="1"/>
  <c r="G70" i="20" s="1"/>
  <c r="CU51" i="5"/>
  <c r="CU52" i="5" s="1"/>
  <c r="CU58" i="5" s="1"/>
  <c r="CU59" i="5" s="1"/>
  <c r="CU70" i="5" s="1"/>
  <c r="BR51" i="5"/>
  <c r="BR52" i="5" s="1"/>
  <c r="BR58" i="5" s="1"/>
  <c r="BR59" i="5" s="1"/>
  <c r="BR70" i="5" s="1"/>
  <c r="AV51" i="5"/>
  <c r="AV52" i="5" s="1"/>
  <c r="AV58" i="5" s="1"/>
  <c r="AV59" i="5" s="1"/>
  <c r="AV70" i="5" s="1"/>
  <c r="O51" i="5"/>
  <c r="O52" i="5" s="1"/>
  <c r="O58" i="5" s="1"/>
  <c r="O59" i="5" s="1"/>
  <c r="O70" i="5" s="1"/>
  <c r="EH51" i="5"/>
  <c r="EH52" i="5" s="1"/>
  <c r="EH58" i="5" s="1"/>
  <c r="EH59" i="5" s="1"/>
  <c r="GB51" i="5"/>
  <c r="GB52" i="5" s="1"/>
  <c r="GB58" i="5" s="1"/>
  <c r="GB59" i="5" s="1"/>
  <c r="FO51" i="5"/>
  <c r="FO52" i="5" s="1"/>
  <c r="FO58" i="5" s="1"/>
  <c r="FO59" i="5" s="1"/>
  <c r="BQ51" i="5"/>
  <c r="BQ52" i="5" s="1"/>
  <c r="BQ58" i="5" s="1"/>
  <c r="BQ59" i="5" s="1"/>
  <c r="CM51" i="5"/>
  <c r="CM52" i="5" s="1"/>
  <c r="CM58" i="5" s="1"/>
  <c r="CM59" i="5" s="1"/>
  <c r="CM70" i="5" s="1"/>
  <c r="DW51" i="5"/>
  <c r="DW52" i="5" s="1"/>
  <c r="DW58" i="5" s="1"/>
  <c r="DW59" i="5" s="1"/>
  <c r="BO51" i="5"/>
  <c r="BO52" i="5" s="1"/>
  <c r="BO58" i="5" s="1"/>
  <c r="BO59" i="5" s="1"/>
  <c r="BO70" i="5" s="1"/>
  <c r="BH51" i="5"/>
  <c r="BH52" i="5" s="1"/>
  <c r="BH58" i="5" s="1"/>
  <c r="BH59" i="5" s="1"/>
  <c r="BH70" i="5" s="1"/>
  <c r="CC51" i="5"/>
  <c r="CC52" i="5" s="1"/>
  <c r="CC58" i="5" s="1"/>
  <c r="CC59" i="5" s="1"/>
  <c r="CC70" i="5" s="1"/>
  <c r="Q51" i="5"/>
  <c r="Q52" i="5" s="1"/>
  <c r="Q58" i="5" s="1"/>
  <c r="Q59" i="5" s="1"/>
  <c r="Q70" i="5" s="1"/>
  <c r="DJ51" i="5"/>
  <c r="DJ52" i="5" s="1"/>
  <c r="DJ58" i="5" s="1"/>
  <c r="DJ59" i="5" s="1"/>
  <c r="DJ70" i="5" s="1"/>
  <c r="DY51" i="5"/>
  <c r="DY52" i="5" s="1"/>
  <c r="DY58" i="5" s="1"/>
  <c r="G8" i="20" s="1"/>
  <c r="AQ51" i="5"/>
  <c r="AQ52" i="5" s="1"/>
  <c r="AQ58" i="5" s="1"/>
  <c r="AQ59" i="5" s="1"/>
  <c r="AQ70" i="5" s="1"/>
  <c r="BY51" i="5"/>
  <c r="BY52" i="5" s="1"/>
  <c r="BY58" i="5" s="1"/>
  <c r="BY59" i="5" s="1"/>
  <c r="BY70" i="5" s="1"/>
  <c r="FN51" i="5"/>
  <c r="FN52" i="5" s="1"/>
  <c r="FN58" i="5" s="1"/>
  <c r="FN59" i="5" s="1"/>
  <c r="DQ51" i="5"/>
  <c r="DQ52" i="5" s="1"/>
  <c r="DQ58" i="5" s="1"/>
  <c r="DQ59" i="5" s="1"/>
  <c r="DQ70" i="5" s="1"/>
  <c r="FY51" i="5"/>
  <c r="FY52" i="5" s="1"/>
  <c r="FY58" i="5" s="1"/>
  <c r="G60" i="20" s="1"/>
  <c r="X51" i="5"/>
  <c r="X52" i="5" s="1"/>
  <c r="X58" i="5" s="1"/>
  <c r="X59" i="5" s="1"/>
  <c r="X70" i="5" s="1"/>
  <c r="AK51" i="5"/>
  <c r="AK52" i="5" s="1"/>
  <c r="AK58" i="5" s="1"/>
  <c r="AK59" i="5" s="1"/>
  <c r="AK70" i="5" s="1"/>
  <c r="AH51" i="5"/>
  <c r="AH52" i="5" s="1"/>
  <c r="AH58" i="5" s="1"/>
  <c r="AH59" i="5" s="1"/>
  <c r="AH70" i="5" s="1"/>
  <c r="FK51" i="5"/>
  <c r="FK52" i="5" s="1"/>
  <c r="FK58" i="5" s="1"/>
  <c r="G46" i="20" s="1"/>
  <c r="I51" i="5"/>
  <c r="I52" i="5" s="1"/>
  <c r="I58" i="5" s="1"/>
  <c r="I59" i="5" s="1"/>
  <c r="L67" i="5" s="1"/>
  <c r="L69" i="5" s="1"/>
  <c r="AA51" i="5"/>
  <c r="AA52" i="5" s="1"/>
  <c r="AA58" i="5" s="1"/>
  <c r="AA59" i="5" s="1"/>
  <c r="AA70" i="5" s="1"/>
  <c r="DG51" i="5"/>
  <c r="DG52" i="5" s="1"/>
  <c r="DG58" i="5" s="1"/>
  <c r="DG59" i="5" s="1"/>
  <c r="DG70" i="5" s="1"/>
  <c r="DT51" i="5"/>
  <c r="DT52" i="5" s="1"/>
  <c r="DT58" i="5" s="1"/>
  <c r="DT59" i="5" s="1"/>
  <c r="CN51" i="5"/>
  <c r="CN52" i="5" s="1"/>
  <c r="CN58" i="5" s="1"/>
  <c r="CN59" i="5" s="1"/>
  <c r="CN70" i="5" s="1"/>
  <c r="EC51" i="5"/>
  <c r="EC52" i="5" s="1"/>
  <c r="EC58" i="5" s="1"/>
  <c r="EC59" i="5" s="1"/>
  <c r="AD51" i="5"/>
  <c r="AD52" i="5" s="1"/>
  <c r="AD58" i="5" s="1"/>
  <c r="AD59" i="5" s="1"/>
  <c r="AD70" i="5" s="1"/>
  <c r="BJ51" i="5"/>
  <c r="BJ52" i="5" s="1"/>
  <c r="BJ58" i="5" s="1"/>
  <c r="BJ59" i="5" s="1"/>
  <c r="CQ51" i="5"/>
  <c r="CQ52" i="5" s="1"/>
  <c r="CQ58" i="5" s="1"/>
  <c r="CQ59" i="5" s="1"/>
  <c r="CQ70" i="5" s="1"/>
  <c r="AM51" i="5"/>
  <c r="AM52" i="5" s="1"/>
  <c r="AM58" i="5" s="1"/>
  <c r="AM59" i="5" s="1"/>
  <c r="AM70" i="5" s="1"/>
  <c r="EN51" i="5"/>
  <c r="EN52" i="5" s="1"/>
  <c r="EN58" i="5" s="1"/>
  <c r="G23" i="20" s="1"/>
  <c r="BA51" i="5"/>
  <c r="BA52" i="5" s="1"/>
  <c r="BA58" i="5" s="1"/>
  <c r="BA59" i="5" s="1"/>
  <c r="BA70" i="5" s="1"/>
  <c r="AP51" i="5"/>
  <c r="AP52" i="5" s="1"/>
  <c r="AP58" i="5" s="1"/>
  <c r="AP59" i="5" s="1"/>
  <c r="AP70" i="5" s="1"/>
  <c r="BZ51" i="5"/>
  <c r="BZ52" i="5" s="1"/>
  <c r="BZ58" i="5" s="1"/>
  <c r="BZ59" i="5" s="1"/>
  <c r="BZ70" i="5" s="1"/>
  <c r="W51" i="5"/>
  <c r="W52" i="5" s="1"/>
  <c r="W58" i="5" s="1"/>
  <c r="W59" i="5" s="1"/>
  <c r="W70" i="5" s="1"/>
  <c r="GS51" i="5"/>
  <c r="GS52" i="5" s="1"/>
  <c r="GS58" i="5" s="1"/>
  <c r="GS59" i="5" s="1"/>
  <c r="GS70" i="5" s="1"/>
  <c r="BF51" i="5"/>
  <c r="BF52" i="5" s="1"/>
  <c r="BF58" i="5" s="1"/>
  <c r="BF59" i="5" s="1"/>
  <c r="BF70" i="5" s="1"/>
  <c r="DM51" i="5"/>
  <c r="DM52" i="5" s="1"/>
  <c r="DM58" i="5" s="1"/>
  <c r="DM59" i="5" s="1"/>
  <c r="GH51" i="5"/>
  <c r="GH52" i="5" s="1"/>
  <c r="GH58" i="5" s="1"/>
  <c r="M69" i="5"/>
  <c r="G5" i="20"/>
  <c r="G58" i="20"/>
  <c r="G14" i="20"/>
  <c r="G7" i="20"/>
  <c r="G36" i="20"/>
  <c r="G56" i="20"/>
  <c r="EO59" i="5"/>
  <c r="G69" i="5"/>
  <c r="H69" i="5"/>
  <c r="FA59" i="5"/>
  <c r="J70" i="5"/>
  <c r="EE59" i="5"/>
  <c r="FW59" i="5"/>
  <c r="G24" i="20"/>
  <c r="G48" i="20"/>
  <c r="FM59" i="5"/>
  <c r="DV59" i="5"/>
  <c r="FU59" i="5"/>
  <c r="DD70" i="5"/>
  <c r="EF59" i="5"/>
  <c r="G15" i="20"/>
  <c r="EV59" i="5"/>
  <c r="G31" i="20"/>
  <c r="G47" i="20"/>
  <c r="FL59" i="5"/>
  <c r="ER59" i="5" l="1"/>
  <c r="EG59" i="5"/>
  <c r="EK59" i="5"/>
  <c r="GS67" i="5"/>
  <c r="GS69" i="5" s="1"/>
  <c r="G55" i="20"/>
  <c r="G64" i="20"/>
  <c r="G9" i="20"/>
  <c r="GR70" i="5"/>
  <c r="G25" i="20"/>
  <c r="G43" i="20"/>
  <c r="EZ59" i="5"/>
  <c r="EZ70" i="5" s="1"/>
  <c r="G67" i="20"/>
  <c r="EQ59" i="5"/>
  <c r="EQ70" i="5" s="1"/>
  <c r="L70" i="5"/>
  <c r="FI59" i="5"/>
  <c r="FI70" i="5" s="1"/>
  <c r="FS59" i="5"/>
  <c r="FS70" i="5" s="1"/>
  <c r="G68" i="20"/>
  <c r="GQ70" i="5"/>
  <c r="EI59" i="5"/>
  <c r="G50" i="20"/>
  <c r="G65" i="20"/>
  <c r="G12" i="20"/>
  <c r="BV67" i="5"/>
  <c r="BV69" i="5" s="1"/>
  <c r="GA59" i="5"/>
  <c r="GA70" i="5" s="1"/>
  <c r="G49" i="20"/>
  <c r="FR59" i="5"/>
  <c r="G28" i="20"/>
  <c r="FG59" i="5"/>
  <c r="FG70" i="5" s="1"/>
  <c r="G33" i="20"/>
  <c r="CF70" i="5"/>
  <c r="G39" i="20"/>
  <c r="FE59" i="5"/>
  <c r="D40" i="20" s="1"/>
  <c r="V67" i="5"/>
  <c r="V69" i="5" s="1"/>
  <c r="BD67" i="5"/>
  <c r="BD69" i="5" s="1"/>
  <c r="CY67" i="5"/>
  <c r="CY69" i="5" s="1"/>
  <c r="G17" i="20"/>
  <c r="G29" i="20"/>
  <c r="P67" i="5"/>
  <c r="P69" i="5" s="1"/>
  <c r="CL67" i="5"/>
  <c r="CL69" i="5" s="1"/>
  <c r="GK59" i="5"/>
  <c r="GK70" i="5" s="1"/>
  <c r="EJ59" i="5"/>
  <c r="DU59" i="5"/>
  <c r="D4" i="20" s="1"/>
  <c r="CK67" i="5"/>
  <c r="CK69" i="5" s="1"/>
  <c r="G45" i="20"/>
  <c r="EW59" i="5"/>
  <c r="EW70" i="5" s="1"/>
  <c r="EU59" i="5"/>
  <c r="DC67" i="5"/>
  <c r="DC69" i="5" s="1"/>
  <c r="BW67" i="5"/>
  <c r="BW69" i="5" s="1"/>
  <c r="BX67" i="5"/>
  <c r="BX69" i="5" s="1"/>
  <c r="G59" i="20"/>
  <c r="DH67" i="5"/>
  <c r="DH69" i="5" s="1"/>
  <c r="AU67" i="5"/>
  <c r="AU69" i="5" s="1"/>
  <c r="FB59" i="5"/>
  <c r="AL67" i="5"/>
  <c r="AL69" i="5" s="1"/>
  <c r="H70" i="5"/>
  <c r="EN59" i="5"/>
  <c r="EP67" i="5" s="1"/>
  <c r="DR67" i="5"/>
  <c r="DR69" i="5" s="1"/>
  <c r="CF67" i="5"/>
  <c r="CF69" i="5" s="1"/>
  <c r="K70" i="5"/>
  <c r="BT67" i="5"/>
  <c r="BT69" i="5" s="1"/>
  <c r="G57" i="20"/>
  <c r="G3" i="20"/>
  <c r="FP59" i="5"/>
  <c r="FP70" i="5" s="1"/>
  <c r="EY59" i="5"/>
  <c r="EY70" i="5" s="1"/>
  <c r="FY59" i="5"/>
  <c r="D60" i="20" s="1"/>
  <c r="DN67" i="5"/>
  <c r="DN69" i="5" s="1"/>
  <c r="CI67" i="5"/>
  <c r="CI69" i="5" s="1"/>
  <c r="GE59" i="5"/>
  <c r="D66" i="20" s="1"/>
  <c r="BA67" i="5"/>
  <c r="BA69" i="5" s="1"/>
  <c r="G63" i="20"/>
  <c r="GN70" i="5"/>
  <c r="DJ67" i="5"/>
  <c r="DJ69" i="5" s="1"/>
  <c r="AL70" i="5"/>
  <c r="G38" i="20"/>
  <c r="G13" i="20"/>
  <c r="G2" i="20"/>
  <c r="EB59" i="5"/>
  <c r="AF67" i="5"/>
  <c r="AF69" i="5" s="1"/>
  <c r="EA59" i="5"/>
  <c r="EA70" i="5" s="1"/>
  <c r="AJ67" i="5"/>
  <c r="AJ69" i="5" s="1"/>
  <c r="GJ59" i="5"/>
  <c r="GJ70" i="5" s="1"/>
  <c r="G61" i="20"/>
  <c r="J67" i="5"/>
  <c r="J69" i="5" s="1"/>
  <c r="AK67" i="5"/>
  <c r="AK69" i="5" s="1"/>
  <c r="BC67" i="5"/>
  <c r="BC69" i="5" s="1"/>
  <c r="CH67" i="5"/>
  <c r="CH69" i="5" s="1"/>
  <c r="BJ67" i="5"/>
  <c r="BJ69" i="5" s="1"/>
  <c r="CZ67" i="5"/>
  <c r="CZ69" i="5" s="1"/>
  <c r="DB67" i="5"/>
  <c r="DB69" i="5" s="1"/>
  <c r="DK67" i="5"/>
  <c r="DK69" i="5" s="1"/>
  <c r="N70" i="5"/>
  <c r="DL67" i="5"/>
  <c r="DL69" i="5" s="1"/>
  <c r="BB67" i="5"/>
  <c r="BB69" i="5" s="1"/>
  <c r="AG67" i="5"/>
  <c r="AG69" i="5" s="1"/>
  <c r="CY70" i="5"/>
  <c r="BE67" i="5"/>
  <c r="BE69" i="5" s="1"/>
  <c r="AZ67" i="5"/>
  <c r="AZ69" i="5" s="1"/>
  <c r="GI59" i="5"/>
  <c r="GM59" i="5"/>
  <c r="FQ59" i="5"/>
  <c r="FQ70" i="5" s="1"/>
  <c r="G21" i="20"/>
  <c r="DF67" i="5"/>
  <c r="DF69" i="5" s="1"/>
  <c r="DD67" i="5"/>
  <c r="DD69" i="5" s="1"/>
  <c r="CH70" i="5"/>
  <c r="DE67" i="5"/>
  <c r="DE69" i="5" s="1"/>
  <c r="DM67" i="5"/>
  <c r="DM69" i="5" s="1"/>
  <c r="CJ67" i="5"/>
  <c r="CJ69" i="5" s="1"/>
  <c r="G73" i="20"/>
  <c r="GO70" i="5"/>
  <c r="BS67" i="5"/>
  <c r="BS69" i="5" s="1"/>
  <c r="CO67" i="5"/>
  <c r="CO69" i="5" s="1"/>
  <c r="Z67" i="5"/>
  <c r="Z69" i="5" s="1"/>
  <c r="G22" i="20"/>
  <c r="CV67" i="5"/>
  <c r="CV69" i="5" s="1"/>
  <c r="BR67" i="5"/>
  <c r="BR69" i="5" s="1"/>
  <c r="AO67" i="5"/>
  <c r="AO69" i="5" s="1"/>
  <c r="BQ70" i="5"/>
  <c r="R67" i="5"/>
  <c r="R69" i="5" s="1"/>
  <c r="DO67" i="5"/>
  <c r="DO69" i="5" s="1"/>
  <c r="DM70" i="5"/>
  <c r="CE67" i="5"/>
  <c r="CE69" i="5" s="1"/>
  <c r="AA67" i="5"/>
  <c r="AA69" i="5" s="1"/>
  <c r="CM67" i="5"/>
  <c r="CM69" i="5" s="1"/>
  <c r="BO67" i="5"/>
  <c r="BO69" i="5" s="1"/>
  <c r="AP67" i="5"/>
  <c r="AP69" i="5" s="1"/>
  <c r="CN67" i="5"/>
  <c r="CN69" i="5" s="1"/>
  <c r="CW67" i="5"/>
  <c r="CW69" i="5" s="1"/>
  <c r="T67" i="5"/>
  <c r="T69" i="5" s="1"/>
  <c r="DA67" i="5"/>
  <c r="DA69" i="5" s="1"/>
  <c r="BM67" i="5"/>
  <c r="BM69" i="5" s="1"/>
  <c r="CP67" i="5"/>
  <c r="CP69" i="5" s="1"/>
  <c r="AX67" i="5"/>
  <c r="AX69" i="5" s="1"/>
  <c r="AW67" i="5"/>
  <c r="AW69" i="5" s="1"/>
  <c r="BP67" i="5"/>
  <c r="BP69" i="5" s="1"/>
  <c r="AN67" i="5"/>
  <c r="AN69" i="5" s="1"/>
  <c r="CC67" i="5"/>
  <c r="CC69" i="5" s="1"/>
  <c r="AV67" i="5"/>
  <c r="AV69" i="5" s="1"/>
  <c r="AY67" i="5"/>
  <c r="AY69" i="5" s="1"/>
  <c r="G41" i="20"/>
  <c r="DP67" i="5"/>
  <c r="DP69" i="5" s="1"/>
  <c r="AC67" i="5"/>
  <c r="AC69" i="5" s="1"/>
  <c r="S67" i="5"/>
  <c r="S69" i="5" s="1"/>
  <c r="BQ67" i="5"/>
  <c r="BQ69" i="5" s="1"/>
  <c r="CA67" i="5"/>
  <c r="CA69" i="5" s="1"/>
  <c r="CX67" i="5"/>
  <c r="CX69" i="5" s="1"/>
  <c r="U67" i="5"/>
  <c r="U69" i="5" s="1"/>
  <c r="CD67" i="5"/>
  <c r="CD69" i="5" s="1"/>
  <c r="G6" i="20"/>
  <c r="AM67" i="5"/>
  <c r="AM69" i="5" s="1"/>
  <c r="BN67" i="5"/>
  <c r="BN69" i="5" s="1"/>
  <c r="BK67" i="5"/>
  <c r="BK69" i="5" s="1"/>
  <c r="CS67" i="5"/>
  <c r="CS69" i="5" s="1"/>
  <c r="BU67" i="5"/>
  <c r="BU69" i="5" s="1"/>
  <c r="CU67" i="5"/>
  <c r="CU69" i="5" s="1"/>
  <c r="AB67" i="5"/>
  <c r="AB69" i="5" s="1"/>
  <c r="I70" i="5"/>
  <c r="AE67" i="5"/>
  <c r="AE69" i="5" s="1"/>
  <c r="AD67" i="5"/>
  <c r="AD69" i="5" s="1"/>
  <c r="AS67" i="5"/>
  <c r="AS69" i="5" s="1"/>
  <c r="AQ67" i="5"/>
  <c r="AQ69" i="5" s="1"/>
  <c r="X67" i="5"/>
  <c r="X69" i="5" s="1"/>
  <c r="BJ70" i="5"/>
  <c r="AI67" i="5"/>
  <c r="AI69" i="5" s="1"/>
  <c r="DY59" i="5"/>
  <c r="D8" i="20" s="1"/>
  <c r="Y67" i="5"/>
  <c r="Y69" i="5" s="1"/>
  <c r="GV67" i="5"/>
  <c r="GV69" i="5" s="1"/>
  <c r="DG67" i="5"/>
  <c r="DG69" i="5" s="1"/>
  <c r="G69" i="20"/>
  <c r="GH59" i="5"/>
  <c r="BL67" i="5"/>
  <c r="BL69" i="5" s="1"/>
  <c r="CT67" i="5"/>
  <c r="CT69" i="5" s="1"/>
  <c r="BF67" i="5"/>
  <c r="BF69" i="5" s="1"/>
  <c r="DQ67" i="5"/>
  <c r="DQ69" i="5" s="1"/>
  <c r="FK59" i="5"/>
  <c r="D46" i="20" s="1"/>
  <c r="BY67" i="5"/>
  <c r="BY69" i="5" s="1"/>
  <c r="BI67" i="5"/>
  <c r="BI69" i="5" s="1"/>
  <c r="AT67" i="5"/>
  <c r="AT69" i="5" s="1"/>
  <c r="CR67" i="5"/>
  <c r="CR69" i="5" s="1"/>
  <c r="BZ67" i="5"/>
  <c r="BZ69" i="5" s="1"/>
  <c r="CB67" i="5"/>
  <c r="CB69" i="5" s="1"/>
  <c r="AR67" i="5"/>
  <c r="AR69" i="5" s="1"/>
  <c r="CQ67" i="5"/>
  <c r="CQ69" i="5" s="1"/>
  <c r="BG67" i="5"/>
  <c r="BG69" i="5" s="1"/>
  <c r="DI67" i="5"/>
  <c r="DI69" i="5" s="1"/>
  <c r="AH67" i="5"/>
  <c r="AH69" i="5" s="1"/>
  <c r="W67" i="5"/>
  <c r="W69" i="5" s="1"/>
  <c r="BH67" i="5"/>
  <c r="BH69" i="5" s="1"/>
  <c r="GL70" i="5"/>
  <c r="FF70" i="5"/>
  <c r="D49" i="20"/>
  <c r="GC70" i="5"/>
  <c r="DZ70" i="5"/>
  <c r="D59" i="20"/>
  <c r="GB70" i="5"/>
  <c r="FD70" i="5"/>
  <c r="D33" i="20"/>
  <c r="D45" i="20"/>
  <c r="DS70" i="5"/>
  <c r="FX70" i="5"/>
  <c r="FN70" i="5"/>
  <c r="DS67" i="5"/>
  <c r="EX70" i="5"/>
  <c r="EE70" i="5"/>
  <c r="EM70" i="5"/>
  <c r="FA70" i="5"/>
  <c r="D24" i="20"/>
  <c r="D63" i="20"/>
  <c r="FC70" i="5"/>
  <c r="D38" i="20"/>
  <c r="FH70" i="5"/>
  <c r="D13" i="20"/>
  <c r="D61" i="20"/>
  <c r="EL70" i="5"/>
  <c r="ED70" i="5"/>
  <c r="FZ70" i="5"/>
  <c r="D25" i="20"/>
  <c r="D56" i="20"/>
  <c r="D5" i="20"/>
  <c r="EO70" i="5"/>
  <c r="FT70" i="5"/>
  <c r="ES70" i="5"/>
  <c r="DX70" i="5"/>
  <c r="D58" i="20"/>
  <c r="D20" i="20"/>
  <c r="D29" i="20"/>
  <c r="D43" i="20"/>
  <c r="FJ70" i="5"/>
  <c r="D27" i="20"/>
  <c r="D2" i="20"/>
  <c r="D9" i="20"/>
  <c r="D64" i="20"/>
  <c r="D39" i="20"/>
  <c r="D55" i="20"/>
  <c r="D36" i="20"/>
  <c r="D7" i="20"/>
  <c r="D22" i="20"/>
  <c r="ET70" i="5"/>
  <c r="D21" i="20"/>
  <c r="FW70" i="5"/>
  <c r="EK70" i="5"/>
  <c r="FU70" i="5"/>
  <c r="D14" i="20"/>
  <c r="ER70" i="5"/>
  <c r="D28" i="20"/>
  <c r="DV70" i="5"/>
  <c r="EP70" i="5"/>
  <c r="GD70" i="5"/>
  <c r="D65" i="20"/>
  <c r="D17" i="20"/>
  <c r="EH70" i="5"/>
  <c r="D48" i="20"/>
  <c r="FM70" i="5"/>
  <c r="EG67" i="5"/>
  <c r="EG70" i="5"/>
  <c r="D16" i="20"/>
  <c r="DT67" i="5"/>
  <c r="D50" i="20"/>
  <c r="FO70" i="5"/>
  <c r="GG70" i="5"/>
  <c r="D68" i="20"/>
  <c r="D67" i="20"/>
  <c r="GF70" i="5"/>
  <c r="D3" i="20"/>
  <c r="DT70" i="5"/>
  <c r="D47" i="20"/>
  <c r="FL70" i="5"/>
  <c r="EV70" i="5"/>
  <c r="D31" i="20"/>
  <c r="EF70" i="5"/>
  <c r="D15" i="20"/>
  <c r="EF67" i="5"/>
  <c r="FW67" i="5"/>
  <c r="D6" i="20"/>
  <c r="DW70" i="5"/>
  <c r="D57" i="20"/>
  <c r="FV70" i="5"/>
  <c r="D12" i="20"/>
  <c r="EC70" i="5"/>
  <c r="FX67" i="5"/>
  <c r="EH67" i="5"/>
  <c r="FO67" i="5"/>
  <c r="EI67" i="5" l="1"/>
  <c r="EM67" i="5"/>
  <c r="FV67" i="5"/>
  <c r="D54" i="20"/>
  <c r="ES67" i="5"/>
  <c r="B28" i="20" s="1"/>
  <c r="ER67" i="5"/>
  <c r="ER69" i="5" s="1"/>
  <c r="D18" i="20"/>
  <c r="D35" i="20"/>
  <c r="ET67" i="5"/>
  <c r="ET69" i="5" s="1"/>
  <c r="EI70" i="5"/>
  <c r="D26" i="20"/>
  <c r="D44" i="20"/>
  <c r="EL67" i="5"/>
  <c r="EL69" i="5" s="1"/>
  <c r="EK67" i="5"/>
  <c r="EK69" i="5" s="1"/>
  <c r="FU67" i="5"/>
  <c r="B56" i="20" s="1"/>
  <c r="EO67" i="5"/>
  <c r="B24" i="20" s="1"/>
  <c r="D62" i="20"/>
  <c r="FF67" i="5"/>
  <c r="FF69" i="5" s="1"/>
  <c r="GD67" i="5"/>
  <c r="GD69" i="5" s="1"/>
  <c r="GN67" i="5"/>
  <c r="GN69" i="5" s="1"/>
  <c r="EN67" i="5"/>
  <c r="B23" i="20" s="1"/>
  <c r="DX67" i="5"/>
  <c r="DX69" i="5" s="1"/>
  <c r="GA67" i="5"/>
  <c r="GA69" i="5" s="1"/>
  <c r="D34" i="20"/>
  <c r="FE70" i="5"/>
  <c r="GC67" i="5"/>
  <c r="B64" i="20" s="1"/>
  <c r="D72" i="20"/>
  <c r="FE67" i="5"/>
  <c r="FE69" i="5" s="1"/>
  <c r="FA67" i="5"/>
  <c r="B36" i="20" s="1"/>
  <c r="DV67" i="5"/>
  <c r="B5" i="20" s="1"/>
  <c r="FR70" i="5"/>
  <c r="D19" i="20"/>
  <c r="D42" i="20"/>
  <c r="EX67" i="5"/>
  <c r="B33" i="20" s="1"/>
  <c r="D53" i="20"/>
  <c r="DW67" i="5"/>
  <c r="B6" i="20" s="1"/>
  <c r="EY67" i="5"/>
  <c r="EY69" i="5" s="1"/>
  <c r="D51" i="20"/>
  <c r="FJ67" i="5"/>
  <c r="B45" i="20" s="1"/>
  <c r="FG67" i="5"/>
  <c r="FG69" i="5" s="1"/>
  <c r="FH67" i="5"/>
  <c r="FH69" i="5" s="1"/>
  <c r="FI67" i="5"/>
  <c r="FI69" i="5" s="1"/>
  <c r="EJ67" i="5"/>
  <c r="B19" i="20" s="1"/>
  <c r="FP67" i="5"/>
  <c r="B51" i="20" s="1"/>
  <c r="EJ70" i="5"/>
  <c r="EU70" i="5"/>
  <c r="D10" i="20"/>
  <c r="EV67" i="5"/>
  <c r="B31" i="20" s="1"/>
  <c r="EW67" i="5"/>
  <c r="EW69" i="5" s="1"/>
  <c r="D32" i="20"/>
  <c r="D30" i="20"/>
  <c r="EU67" i="5"/>
  <c r="EU69" i="5" s="1"/>
  <c r="D23" i="20"/>
  <c r="GL67" i="5"/>
  <c r="B73" i="20" s="1"/>
  <c r="GF67" i="5"/>
  <c r="GF69" i="5" s="1"/>
  <c r="FY67" i="5"/>
  <c r="FY69" i="5" s="1"/>
  <c r="DU70" i="5"/>
  <c r="EZ67" i="5"/>
  <c r="B35" i="20" s="1"/>
  <c r="GG67" i="5"/>
  <c r="GG69" i="5" s="1"/>
  <c r="GE70" i="5"/>
  <c r="GE67" i="5"/>
  <c r="B66" i="20" s="1"/>
  <c r="DU67" i="5"/>
  <c r="DU69" i="5" s="1"/>
  <c r="ED67" i="5"/>
  <c r="B13" i="20" s="1"/>
  <c r="D37" i="20"/>
  <c r="FD67" i="5"/>
  <c r="B39" i="20" s="1"/>
  <c r="FB70" i="5"/>
  <c r="FZ67" i="5"/>
  <c r="B61" i="20" s="1"/>
  <c r="EE67" i="5"/>
  <c r="EE69" i="5" s="1"/>
  <c r="FB67" i="5"/>
  <c r="B37" i="20" s="1"/>
  <c r="GJ67" i="5"/>
  <c r="GJ69" i="5" s="1"/>
  <c r="FY70" i="5"/>
  <c r="FC67" i="5"/>
  <c r="B38" i="20" s="1"/>
  <c r="GB67" i="5"/>
  <c r="GB69" i="5" s="1"/>
  <c r="EC67" i="5"/>
  <c r="EC69" i="5" s="1"/>
  <c r="DZ67" i="5"/>
  <c r="B9" i="20" s="1"/>
  <c r="EB70" i="5"/>
  <c r="D11" i="20"/>
  <c r="D71" i="20"/>
  <c r="GH67" i="5"/>
  <c r="GH69" i="5" s="1"/>
  <c r="EN70" i="5"/>
  <c r="EQ67" i="5"/>
  <c r="B26" i="20" s="1"/>
  <c r="FS67" i="5"/>
  <c r="B54" i="20" s="1"/>
  <c r="GK67" i="5"/>
  <c r="B72" i="20" s="1"/>
  <c r="GI67" i="5"/>
  <c r="B70" i="20" s="1"/>
  <c r="D70" i="20"/>
  <c r="GM70" i="5"/>
  <c r="D74" i="20"/>
  <c r="GI70" i="5"/>
  <c r="DY67" i="5"/>
  <c r="B8" i="20" s="1"/>
  <c r="D52" i="20"/>
  <c r="FT67" i="5"/>
  <c r="FT69" i="5" s="1"/>
  <c r="FQ67" i="5"/>
  <c r="FQ69" i="5" s="1"/>
  <c r="GM67" i="5"/>
  <c r="GM69" i="5" s="1"/>
  <c r="GO67" i="5"/>
  <c r="GO69" i="5" s="1"/>
  <c r="FR67" i="5"/>
  <c r="B53" i="20" s="1"/>
  <c r="GP67" i="5"/>
  <c r="GP69" i="5" s="1"/>
  <c r="FL67" i="5"/>
  <c r="FL69" i="5" s="1"/>
  <c r="FK70" i="5"/>
  <c r="EA67" i="5"/>
  <c r="EA69" i="5" s="1"/>
  <c r="EB67" i="5"/>
  <c r="EB69" i="5" s="1"/>
  <c r="FM67" i="5"/>
  <c r="B48" i="20" s="1"/>
  <c r="FN67" i="5"/>
  <c r="FN69" i="5" s="1"/>
  <c r="DY70" i="5"/>
  <c r="FK67" i="5"/>
  <c r="FK69" i="5" s="1"/>
  <c r="D69" i="20"/>
  <c r="GH70" i="5"/>
  <c r="DS69" i="5"/>
  <c r="B2" i="20"/>
  <c r="FA69" i="5"/>
  <c r="B17" i="20"/>
  <c r="B16" i="20"/>
  <c r="B22" i="20"/>
  <c r="B29" i="20"/>
  <c r="FO69" i="5"/>
  <c r="B25" i="20"/>
  <c r="B57" i="20"/>
  <c r="FX69" i="5"/>
  <c r="EM69" i="5"/>
  <c r="FV69" i="5"/>
  <c r="EG69" i="5"/>
  <c r="EP69" i="5"/>
  <c r="B59" i="20"/>
  <c r="EH69" i="5"/>
  <c r="DT69" i="5"/>
  <c r="B3" i="20"/>
  <c r="B50" i="20"/>
  <c r="B58" i="20"/>
  <c r="FW69" i="5"/>
  <c r="B18" i="20"/>
  <c r="EI69" i="5"/>
  <c r="EF69" i="5"/>
  <c r="B15" i="20"/>
  <c r="ES69" i="5" l="1"/>
  <c r="B27" i="20"/>
  <c r="B20" i="20"/>
  <c r="B7" i="20"/>
  <c r="B21" i="20"/>
  <c r="EO69" i="5"/>
  <c r="FU69" i="5"/>
  <c r="B41" i="20"/>
  <c r="B65" i="20"/>
  <c r="B30" i="20"/>
  <c r="B40" i="20"/>
  <c r="DV69" i="5"/>
  <c r="B62" i="20"/>
  <c r="EN69" i="5"/>
  <c r="GC69" i="5"/>
  <c r="B63" i="20"/>
  <c r="EX69" i="5"/>
  <c r="B42" i="20"/>
  <c r="DW69" i="5"/>
  <c r="FP69" i="5"/>
  <c r="B34" i="20"/>
  <c r="FJ69" i="5"/>
  <c r="FD69" i="5"/>
  <c r="EJ69" i="5"/>
  <c r="EZ69" i="5"/>
  <c r="B32" i="20"/>
  <c r="B44" i="20"/>
  <c r="B43" i="20"/>
  <c r="EQ69" i="5"/>
  <c r="B47" i="20"/>
  <c r="B60" i="20"/>
  <c r="EV69" i="5"/>
  <c r="B67" i="20"/>
  <c r="B4" i="20"/>
  <c r="FC69" i="5"/>
  <c r="ED69" i="5"/>
  <c r="GL69" i="5"/>
  <c r="GE69" i="5"/>
  <c r="FB69" i="5"/>
  <c r="B71" i="20"/>
  <c r="B14" i="20"/>
  <c r="B68" i="20"/>
  <c r="B12" i="20"/>
  <c r="B69" i="20"/>
  <c r="GI69" i="5"/>
  <c r="FZ69" i="5"/>
  <c r="B52" i="20"/>
  <c r="DZ69" i="5"/>
  <c r="FS69" i="5"/>
  <c r="B10" i="20"/>
  <c r="GK69" i="5"/>
  <c r="B55" i="20"/>
  <c r="DY69" i="5"/>
  <c r="B11" i="20"/>
  <c r="B46" i="20"/>
  <c r="B74" i="20"/>
  <c r="FR69" i="5"/>
  <c r="B49" i="20"/>
  <c r="FM69" i="5"/>
</calcChain>
</file>

<file path=xl/sharedStrings.xml><?xml version="1.0" encoding="utf-8"?>
<sst xmlns="http://schemas.openxmlformats.org/spreadsheetml/2006/main" count="1726" uniqueCount="620">
  <si>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</si>
  <si>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</si>
  <si>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</si>
  <si>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</si>
  <si>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</si>
  <si>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</si>
  <si>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</si>
  <si>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</si>
  <si>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</si>
  <si>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</si>
  <si>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</si>
  <si>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</si>
  <si>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</si>
  <si>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</si>
  <si>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</si>
  <si>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</si>
  <si>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</si>
  <si>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</si>
  <si>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</si>
  <si>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</si>
  <si>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</si>
  <si>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</si>
  <si>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</si>
  <si>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</si>
  <si>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</si>
  <si>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</si>
  <si>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</si>
  <si>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</si>
  <si>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</si>
  <si>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</si>
  <si>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</si>
  <si>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</si>
  <si>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</si>
  <si>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</si>
  <si>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</si>
  <si>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</si>
  <si>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</si>
  <si>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</si>
  <si>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</si>
  <si>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</si>
  <si>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</si>
  <si>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</si>
  <si>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</si>
  <si>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</si>
  <si>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</si>
  <si>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</si>
  <si>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</si>
  <si>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</si>
  <si>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</si>
  <si>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</si>
  <si>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</si>
  <si>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</si>
  <si>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</si>
  <si>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</si>
  <si>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</si>
  <si>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</si>
  <si>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</si>
  <si>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</si>
  <si>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</si>
  <si>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</si>
  <si>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</si>
  <si>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</si>
  <si>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</si>
  <si>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</si>
  <si>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</si>
  <si>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</si>
  <si>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</si>
  <si>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</si>
  <si>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</si>
  <si>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</si>
  <si>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</si>
  <si>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</si>
  <si>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</si>
  <si>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</si>
  <si>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</si>
  <si>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</si>
  <si>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</si>
  <si>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</si>
  <si>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</si>
  <si>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</si>
  <si>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</si>
  <si>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</si>
  <si>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</si>
  <si>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</si>
  <si>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</si>
  <si>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</si>
  <si>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</si>
  <si>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</si>
  <si>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</si>
  <si>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</si>
  <si>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</si>
  <si>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</si>
  <si>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</si>
  <si>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</si>
  <si>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</si>
  <si>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</si>
  <si>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</si>
  <si>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</si>
  <si>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</si>
  <si>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</si>
  <si>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</si>
  <si>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</si>
  <si>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</si>
  <si>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</si>
  <si>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</si>
  <si>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</si>
  <si>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</si>
  <si>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</si>
  <si>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</si>
  <si>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</si>
  <si>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</si>
  <si>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</si>
  <si>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</si>
  <si>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</si>
  <si>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</si>
  <si>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</si>
  <si>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</si>
  <si>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</si>
  <si>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</si>
  <si>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</si>
  <si>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</si>
  <si>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</si>
  <si>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</si>
  <si>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</si>
  <si>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</si>
  <si>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</si>
  <si>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</si>
  <si>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</si>
  <si>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</si>
  <si>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</si>
  <si>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</si>
  <si>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</si>
  <si>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</si>
  <si>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</si>
  <si>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</si>
  <si>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</si>
  <si>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</si>
  <si>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</si>
  <si>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</si>
  <si>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</si>
  <si>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</si>
  <si>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</si>
  <si>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</si>
  <si>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</si>
  <si>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</si>
  <si>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</si>
  <si>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</si>
  <si>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</si>
  <si>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</si>
  <si>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</si>
  <si>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</si>
  <si>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</si>
  <si>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</si>
  <si>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</si>
  <si>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</si>
  <si>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</si>
  <si>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</si>
  <si>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</si>
  <si>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</si>
  <si>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</si>
  <si>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</si>
  <si>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</si>
  <si>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</si>
  <si>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</si>
  <si>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</si>
  <si>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</si>
  <si>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</si>
  <si>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</si>
  <si>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</si>
  <si>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</si>
  <si>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</si>
  <si>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</si>
  <si>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</si>
  <si>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</si>
  <si>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</si>
  <si>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</si>
  <si>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</si>
  <si>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</si>
  <si>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</si>
  <si>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</si>
  <si>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</si>
  <si>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</si>
  <si>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</si>
  <si>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</si>
  <si>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</si>
  <si>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</si>
  <si>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</si>
  <si>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</si>
  <si>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</si>
  <si>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</si>
  <si>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</si>
  <si>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</si>
  <si>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</si>
  <si>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</si>
  <si>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</si>
  <si>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</si>
  <si>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</si>
  <si>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</si>
  <si>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</si>
  <si>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</si>
  <si>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</si>
  <si>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</si>
  <si>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</si>
  <si>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</si>
  <si>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</si>
  <si>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</si>
  <si>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</si>
  <si>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</si>
  <si>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</si>
  <si>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</si>
  <si>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</si>
  <si>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</si>
  <si>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</si>
  <si>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</si>
  <si>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</si>
  <si>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</si>
  <si>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</si>
  <si>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</si>
  <si>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</si>
  <si>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</si>
  <si>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</si>
  <si>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</si>
  <si>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</si>
  <si>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</si>
  <si>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</si>
  <si>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</si>
  <si>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</si>
  <si>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</si>
  <si>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</si>
  <si>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</si>
  <si>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</si>
  <si>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</si>
  <si>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</si>
  <si>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</si>
  <si>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</si>
  <si>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</si>
  <si>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</si>
  <si>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</si>
  <si>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</si>
  <si>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</si>
  <si>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</si>
  <si>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</si>
  <si>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</si>
  <si>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</si>
  <si>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</si>
  <si>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</si>
  <si>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</si>
  <si>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</si>
  <si>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</si>
  <si>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</si>
  <si>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</si>
  <si>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</si>
  <si>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</si>
  <si>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</si>
  <si>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</si>
  <si>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</si>
  <si>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</si>
  <si>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</si>
  <si>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</si>
  <si>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</si>
  <si>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</si>
  <si>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</si>
  <si>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</si>
  <si>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</si>
  <si>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</si>
  <si>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</si>
  <si>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</si>
  <si>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</si>
  <si>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</si>
  <si>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</si>
  <si>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</si>
  <si>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</si>
  <si>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</si>
  <si>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</si>
  <si>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</si>
  <si>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</si>
  <si>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</si>
  <si>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</si>
  <si>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</si>
  <si>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</si>
  <si>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</si>
  <si>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</si>
  <si>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</si>
  <si>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</si>
  <si>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</si>
  <si>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</si>
  <si>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</si>
  <si>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</si>
  <si>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</si>
  <si>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</si>
  <si>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</si>
  <si>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</si>
  <si>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</si>
  <si>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</si>
  <si>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</si>
  <si>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</si>
  <si>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</si>
  <si>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</si>
  <si>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</si>
  <si>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</si>
  <si>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</si>
  <si>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</si>
  <si>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</si>
  <si>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</si>
  <si>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</si>
  <si>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</si>
  <si>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</si>
  <si>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</si>
  <si>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</si>
  <si>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</si>
  <si>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</si>
  <si>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</si>
  <si>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</si>
  <si>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</si>
  <si>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</si>
  <si>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</si>
  <si>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</si>
  <si>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</si>
  <si>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</si>
  <si>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</si>
  <si>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</si>
  <si>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</si>
  <si>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</si>
  <si>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</si>
  <si>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</si>
  <si>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</si>
  <si>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</si>
  <si>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</si>
  <si>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</si>
  <si>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</si>
  <si>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</si>
  <si>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</si>
  <si>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</si>
  <si>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</si>
  <si>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</si>
  <si>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</si>
  <si>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</si>
  <si>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</si>
  <si>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</si>
  <si>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</si>
  <si>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</si>
  <si>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</si>
  <si>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</si>
  <si>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</si>
  <si>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date</t>
  </si>
  <si>
    <t>Error</t>
  </si>
  <si>
    <t>RecessionDummy3</t>
  </si>
  <si>
    <t>[24c] = [24b] + [9], Total Fiscal Contribution to Real GDP</t>
  </si>
  <si>
    <t>Fiscal_impact_bars</t>
  </si>
  <si>
    <t>RecessionDummy2</t>
  </si>
  <si>
    <t>Q3-2014</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</si>
  <si>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</si>
  <si>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</si>
  <si>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</si>
  <si>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</si>
  <si>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</si>
  <si>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</si>
  <si>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</si>
  <si>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</si>
  <si>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</si>
  <si>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</si>
  <si>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</si>
  <si>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</si>
  <si>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</si>
  <si>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</si>
  <si>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</si>
  <si>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</si>
  <si>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</si>
  <si>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</si>
  <si>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</si>
  <si>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</si>
  <si>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</si>
  <si>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</si>
  <si>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</si>
  <si>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</si>
  <si>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</si>
  <si>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</si>
  <si>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</si>
  <si>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</si>
  <si>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</si>
  <si>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</si>
  <si>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</si>
  <si>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</si>
  <si>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</si>
  <si>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</si>
  <si>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</si>
  <si>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</si>
  <si>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</si>
  <si>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</si>
  <si>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</si>
  <si>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</si>
  <si>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</si>
  <si>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</si>
  <si>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</si>
  <si>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Q3-2016</t>
  </si>
  <si>
    <t>Q4-2016</t>
  </si>
  <si>
    <t>Hutchins Center Fiscal Impact Measure</t>
  </si>
  <si>
    <t>impact</t>
  </si>
  <si>
    <t>recession</t>
  </si>
  <si>
    <t>total</t>
  </si>
  <si>
    <t>federal</t>
  </si>
  <si>
    <t>state_local</t>
  </si>
  <si>
    <t>consumption</t>
  </si>
  <si>
    <t>Source: Hutchins Center on Fiscal and Monetary Policy calculations from BEA data</t>
  </si>
  <si>
    <t>For more on the methodology, see here.</t>
  </si>
  <si>
    <t>For the Hutchins Center Fiscal Impact Measure, see here.</t>
  </si>
  <si>
    <t>Q1-2017</t>
  </si>
  <si>
    <t>LASGOVA@USECON</t>
  </si>
  <si>
    <t>LALGOVA@USECON</t>
  </si>
  <si>
    <t>LAFGVXA@USECON</t>
  </si>
  <si>
    <t>LAFGT@USECON</t>
  </si>
  <si>
    <t>RecessM2@USECON</t>
  </si>
  <si>
    <t xml:space="preserve"> </t>
  </si>
  <si>
    <t>2008:Jan !M</t>
  </si>
  <si>
    <t>2008:Jan</t>
  </si>
  <si>
    <t>.FRQ</t>
  </si>
  <si>
    <t>.AGG</t>
  </si>
  <si>
    <t>.TN</t>
  </si>
  <si>
    <t>Monthly</t>
  </si>
  <si>
    <t>Average</t>
  </si>
  <si>
    <t>Jan-1955</t>
  </si>
  <si>
    <t>All Employees: State Government (SA, Thous)</t>
  </si>
  <si>
    <t>2008:Feb</t>
  </si>
  <si>
    <t>2008:Mar</t>
  </si>
  <si>
    <t>2008:Apr</t>
  </si>
  <si>
    <t>2008:May</t>
  </si>
  <si>
    <t>2008:Jun</t>
  </si>
  <si>
    <t>2008:Jul</t>
  </si>
  <si>
    <t>2008:Aug</t>
  </si>
  <si>
    <t>2008:Sep</t>
  </si>
  <si>
    <t>2008:Oct</t>
  </si>
  <si>
    <t>2008:Nov</t>
  </si>
  <si>
    <t>2008:Dec</t>
  </si>
  <si>
    <t>2009:Jan</t>
  </si>
  <si>
    <t>2009:Feb</t>
  </si>
  <si>
    <t>2009:Mar</t>
  </si>
  <si>
    <t>2009:Apr</t>
  </si>
  <si>
    <t>2009:May</t>
  </si>
  <si>
    <t>2009:Jun</t>
  </si>
  <si>
    <t>2009:Jul</t>
  </si>
  <si>
    <t>2009:Aug</t>
  </si>
  <si>
    <t>2009:Sep</t>
  </si>
  <si>
    <t>2009:Oct</t>
  </si>
  <si>
    <t>2009:Nov</t>
  </si>
  <si>
    <t>2009:Dec</t>
  </si>
  <si>
    <t>2010:Jan</t>
  </si>
  <si>
    <t>2010:Feb</t>
  </si>
  <si>
    <t>2010:Mar</t>
  </si>
  <si>
    <t>2010:Apr</t>
  </si>
  <si>
    <t>2010:May</t>
  </si>
  <si>
    <t>2010:Jun</t>
  </si>
  <si>
    <t>2010:Jul</t>
  </si>
  <si>
    <t>2010:Aug</t>
  </si>
  <si>
    <t>2010:Sep</t>
  </si>
  <si>
    <t>2010:Oct</t>
  </si>
  <si>
    <t>2010:Nov</t>
  </si>
  <si>
    <t>2010:Dec</t>
  </si>
  <si>
    <t>2011:Jan</t>
  </si>
  <si>
    <t>2011:Feb</t>
  </si>
  <si>
    <t>2011:Mar</t>
  </si>
  <si>
    <t>2011:Apr</t>
  </si>
  <si>
    <t>2011:May</t>
  </si>
  <si>
    <t>2011:Jun</t>
  </si>
  <si>
    <t>2011:Jul</t>
  </si>
  <si>
    <t>2011:Aug</t>
  </si>
  <si>
    <t>2011:Sep</t>
  </si>
  <si>
    <t>2011:Oct</t>
  </si>
  <si>
    <t>2011:Nov</t>
  </si>
  <si>
    <t>2011:Dec</t>
  </si>
  <si>
    <t>2012:Jan</t>
  </si>
  <si>
    <t>2012:Feb</t>
  </si>
  <si>
    <t>2012:Mar</t>
  </si>
  <si>
    <t>2012:Apr</t>
  </si>
  <si>
    <t>2012:May</t>
  </si>
  <si>
    <t>2012:Jun</t>
  </si>
  <si>
    <t>2012:Jul</t>
  </si>
  <si>
    <t>2012:Aug</t>
  </si>
  <si>
    <t>2012:Sep</t>
  </si>
  <si>
    <t>2012:Oct</t>
  </si>
  <si>
    <t>2012:Nov</t>
  </si>
  <si>
    <t>2012:Dec</t>
  </si>
  <si>
    <t>2013:Jan</t>
  </si>
  <si>
    <t>2013:Feb</t>
  </si>
  <si>
    <t>2013:Mar</t>
  </si>
  <si>
    <t>2013:Apr</t>
  </si>
  <si>
    <t>2013:May</t>
  </si>
  <si>
    <t>2013:Jun</t>
  </si>
  <si>
    <t>2013:Jul</t>
  </si>
  <si>
    <t>2013:Aug</t>
  </si>
  <si>
    <t>2013:Sep</t>
  </si>
  <si>
    <t>2013:Oct</t>
  </si>
  <si>
    <t>2013:Nov</t>
  </si>
  <si>
    <t>2013:Dec</t>
  </si>
  <si>
    <t>2014:Jan</t>
  </si>
  <si>
    <t>2014:Feb</t>
  </si>
  <si>
    <t>2014:Mar</t>
  </si>
  <si>
    <t>2014:Apr</t>
  </si>
  <si>
    <t>2014:May</t>
  </si>
  <si>
    <t>2014:Jun</t>
  </si>
  <si>
    <t>2014:Jul</t>
  </si>
  <si>
    <t>2014:Aug</t>
  </si>
  <si>
    <t>2014:Sep</t>
  </si>
  <si>
    <t>2014:Oct</t>
  </si>
  <si>
    <t>2014:Nov</t>
  </si>
  <si>
    <t>2014:Dec</t>
  </si>
  <si>
    <t>2015:Jan</t>
  </si>
  <si>
    <t>2015:Feb</t>
  </si>
  <si>
    <t>2015:Mar</t>
  </si>
  <si>
    <t>2015:Apr</t>
  </si>
  <si>
    <t>2015:May</t>
  </si>
  <si>
    <t>2015:Jun</t>
  </si>
  <si>
    <t>2015:Jul</t>
  </si>
  <si>
    <t>2015:Aug</t>
  </si>
  <si>
    <t>2015:Sep</t>
  </si>
  <si>
    <t>2015:Oct</t>
  </si>
  <si>
    <t>2015:Nov</t>
  </si>
  <si>
    <t>2015:Dec</t>
  </si>
  <si>
    <t>2016:Jan</t>
  </si>
  <si>
    <t>2016:Feb</t>
  </si>
  <si>
    <t>2016:Mar</t>
  </si>
  <si>
    <t>2016:Apr</t>
  </si>
  <si>
    <t>2016:May</t>
  </si>
  <si>
    <t>2016:Jun</t>
  </si>
  <si>
    <t>2016:Jul</t>
  </si>
  <si>
    <t>2016:Aug</t>
  </si>
  <si>
    <t>2016:Sep</t>
  </si>
  <si>
    <t>2016:Oct</t>
  </si>
  <si>
    <t>2016:Nov</t>
  </si>
  <si>
    <t>2016:Dec</t>
  </si>
  <si>
    <t>2017:Jan</t>
  </si>
  <si>
    <t>2017:Feb</t>
  </si>
  <si>
    <t>2017:Mar</t>
  </si>
  <si>
    <t>2017:Apr</t>
  </si>
  <si>
    <t>2017:May</t>
  </si>
  <si>
    <t>2017:Jun</t>
  </si>
  <si>
    <t>All Employees: Local Government (SA, Thous)</t>
  </si>
  <si>
    <t>Jan-1939</t>
  </si>
  <si>
    <t>All Employees: Federal Govt Except Postal Service (SA, Thous)</t>
  </si>
  <si>
    <t>Jan-1990</t>
  </si>
  <si>
    <t>All Employees: Fed Gov Decennial Census Temp &amp; Intermittent Workers(NSA,Thous)</t>
  </si>
  <si>
    <t>Not Allowed</t>
  </si>
  <si>
    <t>Jan-1921</t>
  </si>
  <si>
    <t>Monthly NBER Recession/Expansion (+1 or 0)</t>
  </si>
  <si>
    <t>State &amp; local, monthly change</t>
  </si>
  <si>
    <t>State &amp; local, 3-month moving average</t>
  </si>
  <si>
    <t>Federal, monthly change</t>
  </si>
  <si>
    <t>Federal, 3-month moving average</t>
  </si>
  <si>
    <t>GSISH@USNA</t>
  </si>
  <si>
    <t>Quarterly</t>
  </si>
  <si>
    <t>Real State &amp; Local Gross Investment: Structures (SAAR, Bil.Ch.2009$)</t>
  </si>
  <si>
    <t>2008:Q1 !Q</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</si>
  <si>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</si>
  <si>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</si>
  <si>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</si>
  <si>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</si>
  <si>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</si>
  <si>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</si>
  <si>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</si>
  <si>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</si>
  <si>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</si>
  <si>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</si>
  <si>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</si>
  <si>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</si>
  <si>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</si>
  <si>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</si>
  <si>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</si>
  <si>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</si>
  <si>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</si>
  <si>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</si>
  <si>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</si>
  <si>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</si>
  <si>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</si>
  <si>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</si>
  <si>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</si>
  <si>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</si>
  <si>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</si>
  <si>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</si>
  <si>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</si>
  <si>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</si>
  <si>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</si>
  <si>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</si>
  <si>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</si>
  <si>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</si>
  <si>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</si>
  <si>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</si>
  <si>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</si>
  <si>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</si>
  <si>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</si>
  <si>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Q2-2017</t>
  </si>
  <si>
    <t>2017:Q2</t>
  </si>
  <si>
    <t>2017:Jul</t>
  </si>
  <si>
    <t>2017:Aug</t>
  </si>
  <si>
    <t>2017:Sep</t>
  </si>
  <si>
    <t>Q3-2017</t>
  </si>
  <si>
    <t>2017:Q3</t>
  </si>
  <si>
    <t>2017:Oct</t>
  </si>
  <si>
    <t>2017:Nov</t>
  </si>
  <si>
    <r>
      <rPr>
        <sz val="7.5"/>
        <color theme="1"/>
        <rFont val="Helvetica"/>
      </rPr>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negative, indicating a restraint on growth. For the past couple of years, government spending and taxes were close to neutral, neither stimulating nor restraining growth.   </t>
    </r>
    <r>
      <rPr>
        <sz val="7"/>
        <color theme="1"/>
        <rFont val="Helvetica"/>
      </rPr>
      <t xml:space="preserve"> </t>
    </r>
  </si>
  <si>
    <t>2017:Dec</t>
  </si>
  <si>
    <t>Q4-2017</t>
  </si>
  <si>
    <t>2017:Q4</t>
  </si>
  <si>
    <t>2018:Jan</t>
  </si>
  <si>
    <t>2018:Feb</t>
  </si>
  <si>
    <t>Apr-06-2018 08:30</t>
  </si>
  <si>
    <t>Mar-2018</t>
  </si>
  <si>
    <t>2018:Mar</t>
  </si>
  <si>
    <t>Apr-06-2018 08:31</t>
  </si>
  <si>
    <t>Apr-02-2018 08:31</t>
  </si>
  <si>
    <t>Q1-2018</t>
  </si>
  <si>
    <t>Apr-09-2018 14:53</t>
  </si>
  <si>
    <t>Apr-02-2018 08:32</t>
  </si>
  <si>
    <t>Apr-27-2018 08:38</t>
  </si>
  <si>
    <t>2018:Q1</t>
  </si>
  <si>
    <t>Apr-27-2018 08:31</t>
  </si>
  <si>
    <t>Annual Growth Rate</t>
  </si>
  <si>
    <t>4-Quarter MA</t>
  </si>
  <si>
    <t>State &amp; local, level</t>
  </si>
  <si>
    <t>State &amp; local, percent change from Q1 2008</t>
  </si>
  <si>
    <t>This quarter's level as % of Q1 2008 level</t>
  </si>
  <si>
    <t>YOY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</si>
</sst>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mmm&quot;-&quot;yyyy"/>
    <numFmt numFmtId="165" formatCode="0.0"/>
    <numFmt numFmtId="166" formatCode="0.00000"/>
    <numFmt numFmtId="167" formatCode="mm/dd/yy"/>
    <numFmt numFmtId="168" formatCode="0.0000"/>
    <numFmt numFmtId="169" formatCode="0.000"/>
    <numFmt numFmtId="170" formatCode="yyyy&quot;:&quot;mmm"/>
  </numFmts>
  <fonts count="17"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
      <sz val="7"/>
      <color theme="1"/>
      <name val="Helvetica"/>
    </font>
    <font>
      <sz val="15"/>
      <color rgb="FF000000"/>
      <name val="Helvetica"/>
    </font>
    <font>
      <sz val="7.5"/>
      <color theme="1"/>
      <name val="Helvetica"/>
    </font>
    <font>
      <u/>
      <sz val="7.5"/>
      <color theme="10"/>
      <name val="Helvetica"/>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95">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168" fontId="0" fillId="0" borderId="0" xfId="0" applyNumberFormat="1"/>
    <xf numFmtId="4" fontId="4" fillId="0" borderId="0" xfId="2" applyNumberFormat="1" applyFont="1" applyFill="1" applyAlignment="1">
      <alignment horizontal="center"/>
    </xf>
    <xf numFmtId="167" fontId="0" fillId="0" borderId="0" xfId="0" applyNumberFormat="1" applyAlignment="1">
      <alignment horizontal="right"/>
    </xf>
    <xf numFmtId="2" fontId="0" fillId="0" borderId="0" xfId="0" applyNumberFormat="1" applyAlignment="1">
      <alignment horizontal="right"/>
    </xf>
    <xf numFmtId="0" fontId="0" fillId="0" borderId="0" xfId="0" applyAlignment="1">
      <alignment horizontal="right"/>
    </xf>
    <xf numFmtId="0" fontId="0" fillId="5" borderId="0" xfId="0" applyFill="1" applyBorder="1"/>
    <xf numFmtId="0" fontId="0" fillId="5" borderId="0" xfId="0" applyFill="1" applyBorder="1" applyAlignment="1">
      <alignment vertical="center" wrapText="1"/>
    </xf>
    <xf numFmtId="0" fontId="13" fillId="5" borderId="0" xfId="0" applyFont="1" applyFill="1" applyBorder="1" applyAlignment="1">
      <alignment wrapText="1"/>
    </xf>
    <xf numFmtId="169" fontId="0" fillId="0" borderId="0" xfId="0" applyNumberFormat="1" applyAlignment="1">
      <alignment horizontal="right"/>
    </xf>
    <xf numFmtId="170" fontId="0" fillId="0" borderId="0" xfId="0" applyNumberFormat="1"/>
    <xf numFmtId="0" fontId="0" fillId="6" borderId="0" xfId="0" applyFill="1"/>
    <xf numFmtId="0" fontId="12" fillId="0" borderId="0" xfId="0" applyFont="1"/>
    <xf numFmtId="170" fontId="12" fillId="0" borderId="0" xfId="0" applyNumberFormat="1" applyFont="1"/>
    <xf numFmtId="1" fontId="12" fillId="0" borderId="0" xfId="0" applyNumberFormat="1" applyFont="1"/>
    <xf numFmtId="165" fontId="12" fillId="0" borderId="0" xfId="0" applyNumberFormat="1" applyFont="1"/>
    <xf numFmtId="0" fontId="12" fillId="3" borderId="0" xfId="0" applyFont="1" applyFill="1"/>
    <xf numFmtId="0" fontId="0" fillId="3" borderId="0" xfId="0" applyFill="1" applyAlignment="1">
      <alignment vertical="center" wrapText="1"/>
    </xf>
    <xf numFmtId="1" fontId="0" fillId="3" borderId="0" xfId="0" applyNumberFormat="1" applyFill="1"/>
    <xf numFmtId="1" fontId="0" fillId="6" borderId="0" xfId="0" applyNumberFormat="1" applyFill="1"/>
    <xf numFmtId="169" fontId="0" fillId="0" borderId="0" xfId="0" applyNumberFormat="1"/>
    <xf numFmtId="0" fontId="9" fillId="5" borderId="0" xfId="0" applyFont="1" applyFill="1" applyAlignment="1">
      <alignment horizontal="center" vertical="center"/>
    </xf>
    <xf numFmtId="0" fontId="13" fillId="5" borderId="10" xfId="0" applyFont="1" applyFill="1" applyBorder="1" applyAlignment="1">
      <alignment horizontal="center" vertical="center" wrapText="1"/>
    </xf>
    <xf numFmtId="0" fontId="13" fillId="5" borderId="11" xfId="0" applyFont="1" applyFill="1" applyBorder="1" applyAlignment="1">
      <alignment horizontal="center" vertical="center" wrapText="1"/>
    </xf>
    <xf numFmtId="0" fontId="13" fillId="5" borderId="12" xfId="0" applyFont="1" applyFill="1" applyBorder="1" applyAlignment="1">
      <alignment horizontal="center" vertical="center" wrapText="1"/>
    </xf>
    <xf numFmtId="0" fontId="13" fillId="5" borderId="13" xfId="0" applyFont="1" applyFill="1" applyBorder="1" applyAlignment="1">
      <alignment horizontal="center" vertical="center" wrapText="1"/>
    </xf>
    <xf numFmtId="0" fontId="13" fillId="5" borderId="0" xfId="0" applyFont="1" applyFill="1" applyBorder="1" applyAlignment="1">
      <alignment horizontal="center" vertical="center" wrapText="1"/>
    </xf>
    <xf numFmtId="0" fontId="13" fillId="5" borderId="14" xfId="0" applyFont="1" applyFill="1" applyBorder="1" applyAlignment="1">
      <alignment horizontal="center" vertical="center" wrapText="1"/>
    </xf>
    <xf numFmtId="0" fontId="16" fillId="5" borderId="15" xfId="1" applyFont="1" applyFill="1" applyBorder="1" applyAlignment="1">
      <alignment horizontal="right"/>
    </xf>
    <xf numFmtId="0" fontId="16" fillId="5" borderId="9" xfId="1" applyFont="1" applyFill="1" applyBorder="1" applyAlignment="1">
      <alignment horizontal="right"/>
    </xf>
    <xf numFmtId="0" fontId="16" fillId="5" borderId="9" xfId="1" applyFont="1" applyFill="1" applyBorder="1" applyAlignment="1">
      <alignment horizontal="left"/>
    </xf>
    <xf numFmtId="0" fontId="16" fillId="5" borderId="16" xfId="1" applyFont="1" applyFill="1" applyBorder="1" applyAlignment="1">
      <alignment horizontal="left"/>
    </xf>
    <xf numFmtId="0" fontId="0" fillId="3" borderId="0" xfId="0" applyFill="1" applyAlignment="1">
      <alignment horizontal="center" vertical="center" wrapText="1"/>
    </xf>
    <xf numFmtId="0" fontId="0" fillId="6" borderId="0" xfId="0" applyFill="1" applyAlignment="1">
      <alignment horizontal="center" vertical="center" wrapText="1"/>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AE68A9"/>
      <color rgb="FF1B9553"/>
      <color rgb="FF2198C7"/>
      <color rgb="FFE7619F"/>
      <color rgb="FFE971A7"/>
      <color rgb="FFA875BD"/>
      <color rgb="FFDC5894"/>
      <color rgb="FFE84496"/>
      <color rgb="FFE31BA0"/>
      <color rgb="FFE52B8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7.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8.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-0.92587990406803677</c:v>
                </c:pt>
                <c:pt idx="157">
                  <c:v>-0.6656451664968398</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-0.24336930760906844</c:v>
                </c:pt>
                <c:pt idx="1">
                  <c:v>-0.39744822436316057</c:v>
                </c:pt>
                <c:pt idx="2">
                  <c:v>-0.71457949106568275</c:v>
                </c:pt>
                <c:pt idx="3">
                  <c:v>-0.64987518152185431</c:v>
                </c:pt>
                <c:pt idx="4">
                  <c:v>-0.55611582672394955</c:v>
                </c:pt>
                <c:pt idx="5">
                  <c:v>0.17183711057316886</c:v>
                </c:pt>
                <c:pt idx="6">
                  <c:v>0.14036335259478394</c:v>
                </c:pt>
                <c:pt idx="7">
                  <c:v>6.0996323948977249E-2</c:v>
                </c:pt>
                <c:pt idx="8">
                  <c:v>0.15139981844331574</c:v>
                </c:pt>
                <c:pt idx="9">
                  <c:v>3.2795980800028046E-2</c:v>
                </c:pt>
                <c:pt idx="10">
                  <c:v>-4.7735393901927492E-2</c:v>
                </c:pt>
                <c:pt idx="11">
                  <c:v>-0.17273315190491978</c:v>
                </c:pt>
                <c:pt idx="12">
                  <c:v>-0.23751718394082372</c:v>
                </c:pt>
                <c:pt idx="13">
                  <c:v>-0.53280250349077996</c:v>
                </c:pt>
                <c:pt idx="14">
                  <c:v>-0.41270638566126761</c:v>
                </c:pt>
                <c:pt idx="15">
                  <c:v>-3.4866298651162309E-2</c:v>
                </c:pt>
                <c:pt idx="16">
                  <c:v>0.38137163374942773</c:v>
                </c:pt>
                <c:pt idx="17">
                  <c:v>0.80494627489967585</c:v>
                </c:pt>
                <c:pt idx="18">
                  <c:v>1.0875483617851187</c:v>
                </c:pt>
                <c:pt idx="19">
                  <c:v>1.3351085675650078</c:v>
                </c:pt>
                <c:pt idx="20">
                  <c:v>0.3874888907629308</c:v>
                </c:pt>
                <c:pt idx="21">
                  <c:v>9.0791046629125072E-2</c:v>
                </c:pt>
                <c:pt idx="22">
                  <c:v>-7.3065680712881553E-3</c:v>
                </c:pt>
                <c:pt idx="23">
                  <c:v>-0.47163749029660973</c:v>
                </c:pt>
                <c:pt idx="24">
                  <c:v>0.14896859970085052</c:v>
                </c:pt>
                <c:pt idx="25">
                  <c:v>0.1023383606634598</c:v>
                </c:pt>
                <c:pt idx="26">
                  <c:v>0.19340136909969596</c:v>
                </c:pt>
                <c:pt idx="27">
                  <c:v>0.61685834000252049</c:v>
                </c:pt>
                <c:pt idx="28">
                  <c:v>0.20452021301200707</c:v>
                </c:pt>
                <c:pt idx="29">
                  <c:v>0.19190014793396892</c:v>
                </c:pt>
                <c:pt idx="30">
                  <c:v>0.11806973285559741</c:v>
                </c:pt>
                <c:pt idx="31">
                  <c:v>0.16106514074936673</c:v>
                </c:pt>
                <c:pt idx="32">
                  <c:v>9.7715793116251559E-2</c:v>
                </c:pt>
                <c:pt idx="33">
                  <c:v>0.13034440556808646</c:v>
                </c:pt>
                <c:pt idx="34">
                  <c:v>-0.1763865313038534</c:v>
                </c:pt>
                <c:pt idx="35">
                  <c:v>-0.72568164143528058</c:v>
                </c:pt>
                <c:pt idx="36">
                  <c:v>-0.36645465777123287</c:v>
                </c:pt>
                <c:pt idx="37">
                  <c:v>-0.64020366615563762</c:v>
                </c:pt>
                <c:pt idx="38">
                  <c:v>-0.65961218145966105</c:v>
                </c:pt>
                <c:pt idx="39">
                  <c:v>-0.60390484976011183</c:v>
                </c:pt>
                <c:pt idx="40">
                  <c:v>-0.37719180600313151</c:v>
                </c:pt>
                <c:pt idx="41">
                  <c:v>-0.39871383567852903</c:v>
                </c:pt>
                <c:pt idx="42">
                  <c:v>-9.4727132309545437E-2</c:v>
                </c:pt>
                <c:pt idx="43">
                  <c:v>9.2914430601369169E-2</c:v>
                </c:pt>
                <c:pt idx="44">
                  <c:v>-0.12755085681218448</c:v>
                </c:pt>
                <c:pt idx="45">
                  <c:v>0.46240544696510311</c:v>
                </c:pt>
                <c:pt idx="46">
                  <c:v>0.21111953447477272</c:v>
                </c:pt>
                <c:pt idx="47">
                  <c:v>8.4890901778888805E-2</c:v>
                </c:pt>
                <c:pt idx="48">
                  <c:v>0.17381481822148848</c:v>
                </c:pt>
                <c:pt idx="49">
                  <c:v>-8.2878614702289743E-3</c:v>
                </c:pt>
                <c:pt idx="50">
                  <c:v>0.22187312911951329</c:v>
                </c:pt>
                <c:pt idx="51">
                  <c:v>0.28740022368900775</c:v>
                </c:pt>
                <c:pt idx="52">
                  <c:v>0.15867342651337513</c:v>
                </c:pt>
                <c:pt idx="53">
                  <c:v>0.44241209932817127</c:v>
                </c:pt>
                <c:pt idx="54">
                  <c:v>0.34495025623269993</c:v>
                </c:pt>
                <c:pt idx="55">
                  <c:v>0.57680680842561061</c:v>
                </c:pt>
                <c:pt idx="56">
                  <c:v>0.56495355690548887</c:v>
                </c:pt>
                <c:pt idx="57">
                  <c:v>-5.5414367705030498E-2</c:v>
                </c:pt>
                <c:pt idx="58">
                  <c:v>-0.18318916778271027</c:v>
                </c:pt>
                <c:pt idx="59">
                  <c:v>-0.47204968551285459</c:v>
                </c:pt>
                <c:pt idx="60">
                  <c:v>-0.53217981678377202</c:v>
                </c:pt>
                <c:pt idx="61">
                  <c:v>-0.673878416032482</c:v>
                </c:pt>
                <c:pt idx="62">
                  <c:v>-0.68376788398969945</c:v>
                </c:pt>
                <c:pt idx="63">
                  <c:v>-0.48538053209845727</c:v>
                </c:pt>
                <c:pt idx="64">
                  <c:v>-0.68802382867182865</c:v>
                </c:pt>
                <c:pt idx="65">
                  <c:v>-0.42503978589328384</c:v>
                </c:pt>
                <c:pt idx="66">
                  <c:v>-0.37502775818743184</c:v>
                </c:pt>
                <c:pt idx="67">
                  <c:v>-0.66271534184042202</c:v>
                </c:pt>
                <c:pt idx="68">
                  <c:v>-0.713692412179048</c:v>
                </c:pt>
                <c:pt idx="69">
                  <c:v>-0.72842099466774402</c:v>
                </c:pt>
                <c:pt idx="70">
                  <c:v>-0.57827754584590285</c:v>
                </c:pt>
                <c:pt idx="71">
                  <c:v>-0.61925136028836647</c:v>
                </c:pt>
                <c:pt idx="72">
                  <c:v>-0.31167609990760148</c:v>
                </c:pt>
                <c:pt idx="73">
                  <c:v>-0.42428650763359904</c:v>
                </c:pt>
                <c:pt idx="74">
                  <c:v>-0.70791655342406301</c:v>
                </c:pt>
                <c:pt idx="75">
                  <c:v>-0.74158213049971666</c:v>
                </c:pt>
                <c:pt idx="76">
                  <c:v>-0.96078591127756718</c:v>
                </c:pt>
                <c:pt idx="77">
                  <c:v>-1.1366004065690702</c:v>
                </c:pt>
                <c:pt idx="78">
                  <c:v>-0.89131138209255578</c:v>
                </c:pt>
                <c:pt idx="79">
                  <c:v>-0.79393621624273181</c:v>
                </c:pt>
                <c:pt idx="80">
                  <c:v>-0.65130139598633841</c:v>
                </c:pt>
                <c:pt idx="81">
                  <c:v>-0.42302796874861065</c:v>
                </c:pt>
                <c:pt idx="82">
                  <c:v>-0.63792032306942315</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-0.11</c:v>
                </c:pt>
                <c:pt idx="86">
                  <c:v>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1"/>
          <c:order val="1"/>
          <c:tx>
            <c:v>Quarterly fiscal impact</c:v>
          </c:tx>
          <c:spPr>
            <a:solidFill>
              <a:srgbClr val="E7619F"/>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Fiscal_impact_042718!$D$2:$D$74</c:f>
              <c:numCache>
                <c:formatCode>0.00</c:formatCode>
                <c:ptCount val="73"/>
                <c:pt idx="0">
                  <c:v>-0.94209804862290814</c:v>
                </c:pt>
                <c:pt idx="1">
                  <c:v>0.63717511754744593</c:v>
                </c:pt>
                <c:pt idx="2">
                  <c:v>-0.18885200157851684</c:v>
                </c:pt>
                <c:pt idx="3">
                  <c:v>0.23091146035684332</c:v>
                </c:pt>
                <c:pt idx="4">
                  <c:v>1.1079053019631235</c:v>
                </c:pt>
                <c:pt idx="5">
                  <c:v>1.5176930368384498</c:v>
                </c:pt>
                <c:pt idx="6">
                  <c:v>0.99270226072155587</c:v>
                </c:pt>
                <c:pt idx="7">
                  <c:v>2.3081010998832907</c:v>
                </c:pt>
                <c:pt idx="8">
                  <c:v>2.2860686346957895</c:v>
                </c:pt>
                <c:pt idx="9">
                  <c:v>2.3578647782928446</c:v>
                </c:pt>
                <c:pt idx="10">
                  <c:v>1.9364600080060095</c:v>
                </c:pt>
                <c:pt idx="11">
                  <c:v>1.6303874988985649</c:v>
                </c:pt>
                <c:pt idx="12">
                  <c:v>0.94850682038603318</c:v>
                </c:pt>
                <c:pt idx="13">
                  <c:v>2.3182645395223211</c:v>
                </c:pt>
                <c:pt idx="14">
                  <c:v>1.0341494074182123</c:v>
                </c:pt>
                <c:pt idx="15">
                  <c:v>1.078364740570122</c:v>
                </c:pt>
                <c:pt idx="16">
                  <c:v>0.59894758241878654</c:v>
                </c:pt>
                <c:pt idx="17">
                  <c:v>0.76700790793974227</c:v>
                </c:pt>
                <c:pt idx="18">
                  <c:v>0.30940877424736829</c:v>
                </c:pt>
                <c:pt idx="19">
                  <c:v>-0.3268670898808913</c:v>
                </c:pt>
                <c:pt idx="20">
                  <c:v>-0.27355395366423935</c:v>
                </c:pt>
                <c:pt idx="21">
                  <c:v>-0.28046621680475103</c:v>
                </c:pt>
                <c:pt idx="22">
                  <c:v>0.1934266946039464</c:v>
                </c:pt>
                <c:pt idx="23">
                  <c:v>-0.75499794169866163</c:v>
                </c:pt>
                <c:pt idx="24">
                  <c:v>7.1444218643821111E-2</c:v>
                </c:pt>
                <c:pt idx="25">
                  <c:v>-0.31933175810019543</c:v>
                </c:pt>
                <c:pt idx="26">
                  <c:v>-0.11600716242876083</c:v>
                </c:pt>
                <c:pt idx="27">
                  <c:v>0.12352723029328155</c:v>
                </c:pt>
                <c:pt idx="28">
                  <c:v>-0.45783740851353716</c:v>
                </c:pt>
                <c:pt idx="29">
                  <c:v>0.30683154929235584</c:v>
                </c:pt>
                <c:pt idx="30">
                  <c:v>0.41319520306247814</c:v>
                </c:pt>
                <c:pt idx="31">
                  <c:v>0.36551448264004605</c:v>
                </c:pt>
                <c:pt idx="32">
                  <c:v>0.37870600079642486</c:v>
                </c:pt>
                <c:pt idx="33">
                  <c:v>2.7923496467720113</c:v>
                </c:pt>
                <c:pt idx="34">
                  <c:v>2.0181912803585886</c:v>
                </c:pt>
                <c:pt idx="35">
                  <c:v>1.2791609304036549</c:v>
                </c:pt>
                <c:pt idx="36">
                  <c:v>2.5606799337196624</c:v>
                </c:pt>
                <c:pt idx="37">
                  <c:v>3.0386606966759637</c:v>
                </c:pt>
                <c:pt idx="38">
                  <c:v>2.9295331058249632</c:v>
                </c:pt>
                <c:pt idx="39">
                  <c:v>2.1521280021971614</c:v>
                </c:pt>
                <c:pt idx="40">
                  <c:v>1.5741817941508369</c:v>
                </c:pt>
                <c:pt idx="41">
                  <c:v>1.9154594183448355</c:v>
                </c:pt>
                <c:pt idx="42">
                  <c:v>1.178994569212535</c:v>
                </c:pt>
                <c:pt idx="43">
                  <c:v>0.15710980710499201</c:v>
                </c:pt>
                <c:pt idx="44">
                  <c:v>-1.8565494672897815</c:v>
                </c:pt>
                <c:pt idx="45">
                  <c:v>-0.53627906448601348</c:v>
                </c:pt>
                <c:pt idx="46">
                  <c:v>-1.1438759534661593</c:v>
                </c:pt>
                <c:pt idx="47">
                  <c:v>-0.99064543727881849</c:v>
                </c:pt>
                <c:pt idx="48">
                  <c:v>-1.1828415774428922</c:v>
                </c:pt>
                <c:pt idx="49">
                  <c:v>-0.99868034495469393</c:v>
                </c:pt>
                <c:pt idx="50">
                  <c:v>-0.64896229566984642</c:v>
                </c:pt>
                <c:pt idx="51">
                  <c:v>-1.2665456390982812</c:v>
                </c:pt>
                <c:pt idx="52">
                  <c:v>-1.6710510219786339</c:v>
                </c:pt>
                <c:pt idx="53">
                  <c:v>-1.2319862373410702</c:v>
                </c:pt>
                <c:pt idx="54">
                  <c:v>-0.78310256595830219</c:v>
                </c:pt>
                <c:pt idx="55">
                  <c:v>-0.98036334860126684</c:v>
                </c:pt>
                <c:pt idx="56">
                  <c:v>-0.70806746437150803</c:v>
                </c:pt>
                <c:pt idx="57">
                  <c:v>-0.19104728705628188</c:v>
                </c:pt>
                <c:pt idx="58">
                  <c:v>8.3495641263956144E-2</c:v>
                </c:pt>
                <c:pt idx="59">
                  <c:v>-0.32732360554808565</c:v>
                </c:pt>
                <c:pt idx="60">
                  <c:v>0.24304294104905594</c:v>
                </c:pt>
                <c:pt idx="61">
                  <c:v>0.58886513214546032</c:v>
                </c:pt>
                <c:pt idx="62">
                  <c:v>0.17624799874548325</c:v>
                </c:pt>
                <c:pt idx="63">
                  <c:v>-9.9334281117153658E-2</c:v>
                </c:pt>
                <c:pt idx="64">
                  <c:v>0.33533729381409649</c:v>
                </c:pt>
                <c:pt idx="65">
                  <c:v>-0.13941675549340279</c:v>
                </c:pt>
                <c:pt idx="66" formatCode="0.000">
                  <c:v>-6.7931409633382456E-2</c:v>
                </c:pt>
                <c:pt idx="67" formatCode="0.000">
                  <c:v>7.2033430300007723E-2</c:v>
                </c:pt>
                <c:pt idx="68" formatCode="0.000">
                  <c:v>-2.318607288965728E-2</c:v>
                </c:pt>
                <c:pt idx="69" formatCode="0.000">
                  <c:v>8.9854943254711953E-3</c:v>
                </c:pt>
                <c:pt idx="70" formatCode="0.000">
                  <c:v>9.8919729965576575E-2</c:v>
                </c:pt>
                <c:pt idx="71" formatCode="0.000">
                  <c:v>0.42476143618710394</c:v>
                </c:pt>
                <c:pt idx="72" formatCode="0.000">
                  <c:v>7.3024597671330904E-2</c:v>
                </c:pt>
              </c:numCache>
            </c:numRef>
          </c:val>
          <c:extLst>
            <c:ext xmlns:c16="http://schemas.microsoft.com/office/drawing/2014/chart" uri="{C3380CC4-5D6E-409C-BE32-E72D297353CC}">
              <c16:uniqueId val="{00000001-9573-43C0-B093-ADEE8F6FE92A}"/>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2"/>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2-9573-43C0-B093-ADEE8F6FE92A}"/>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0"/>
          <c:order val="0"/>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9573-43C0-B093-ADEE8F6FE92A}"/>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1"/>
        <c:delete val="1"/>
      </c:legendEntry>
      <c:layout>
        <c:manualLayout>
          <c:xMode val="edge"/>
          <c:yMode val="edge"/>
          <c:x val="2.1769788919847828E-2"/>
          <c:y val="0.86814402218204401"/>
          <c:w val="0.35232824282039682"/>
          <c:h val="8.9443076386708148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518876433711881E-2"/>
          <c:y val="0.13586879567636417"/>
          <c:w val="0.92699425869185947"/>
          <c:h val="0.66504345724726943"/>
        </c:manualLayout>
      </c:layout>
      <c:barChart>
        <c:barDir val="col"/>
        <c:grouping val="stacked"/>
        <c:varyColors val="0"/>
        <c:ser>
          <c:idx val="0"/>
          <c:order val="0"/>
          <c:tx>
            <c:v>Federal spending on goods and services</c:v>
          </c:tx>
          <c:spPr>
            <a:solidFill>
              <a:srgbClr val="2198C7"/>
            </a:solidFill>
            <a:ln w="15875">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Fiscal_impact_042718!$E$2:$E$74</c:f>
              <c:numCache>
                <c:formatCode>0.00</c:formatCode>
                <c:ptCount val="73"/>
                <c:pt idx="0">
                  <c:v>-0.95</c:v>
                </c:pt>
                <c:pt idx="1">
                  <c:v>0.88</c:v>
                </c:pt>
                <c:pt idx="2">
                  <c:v>-0.42</c:v>
                </c:pt>
                <c:pt idx="3">
                  <c:v>-0.13</c:v>
                </c:pt>
                <c:pt idx="4">
                  <c:v>0.53</c:v>
                </c:pt>
                <c:pt idx="5">
                  <c:v>0.49</c:v>
                </c:pt>
                <c:pt idx="6">
                  <c:v>0.21</c:v>
                </c:pt>
                <c:pt idx="7">
                  <c:v>0.2</c:v>
                </c:pt>
                <c:pt idx="8">
                  <c:v>0.64</c:v>
                </c:pt>
                <c:pt idx="9">
                  <c:v>0.62</c:v>
                </c:pt>
                <c:pt idx="10">
                  <c:v>0.42</c:v>
                </c:pt>
                <c:pt idx="11">
                  <c:v>0.5</c:v>
                </c:pt>
                <c:pt idx="12">
                  <c:v>0.02</c:v>
                </c:pt>
                <c:pt idx="13">
                  <c:v>1.42</c:v>
                </c:pt>
                <c:pt idx="14">
                  <c:v>-0.16</c:v>
                </c:pt>
                <c:pt idx="15">
                  <c:v>0.56000000000000005</c:v>
                </c:pt>
                <c:pt idx="16">
                  <c:v>0.2</c:v>
                </c:pt>
                <c:pt idx="17">
                  <c:v>0.28999999999999998</c:v>
                </c:pt>
                <c:pt idx="18">
                  <c:v>0.51</c:v>
                </c:pt>
                <c:pt idx="19">
                  <c:v>-0.25</c:v>
                </c:pt>
                <c:pt idx="20">
                  <c:v>0.17</c:v>
                </c:pt>
                <c:pt idx="21">
                  <c:v>0.06</c:v>
                </c:pt>
                <c:pt idx="22">
                  <c:v>0.53</c:v>
                </c:pt>
                <c:pt idx="23">
                  <c:v>-0.43</c:v>
                </c:pt>
                <c:pt idx="24">
                  <c:v>0.71</c:v>
                </c:pt>
                <c:pt idx="25">
                  <c:v>-0.04</c:v>
                </c:pt>
                <c:pt idx="26">
                  <c:v>0.01</c:v>
                </c:pt>
                <c:pt idx="27">
                  <c:v>0.3</c:v>
                </c:pt>
                <c:pt idx="28">
                  <c:v>-0.39</c:v>
                </c:pt>
                <c:pt idx="29">
                  <c:v>0.46</c:v>
                </c:pt>
                <c:pt idx="30">
                  <c:v>0.55000000000000004</c:v>
                </c:pt>
                <c:pt idx="31">
                  <c:v>0.16</c:v>
                </c:pt>
                <c:pt idx="32">
                  <c:v>0.47</c:v>
                </c:pt>
                <c:pt idx="33">
                  <c:v>0.56000000000000005</c:v>
                </c:pt>
                <c:pt idx="34">
                  <c:v>0.91</c:v>
                </c:pt>
                <c:pt idx="35">
                  <c:v>0.56000000000000005</c:v>
                </c:pt>
                <c:pt idx="36">
                  <c:v>-0.24</c:v>
                </c:pt>
                <c:pt idx="37">
                  <c:v>1.0900000000000001</c:v>
                </c:pt>
                <c:pt idx="38">
                  <c:v>0.47</c:v>
                </c:pt>
                <c:pt idx="39">
                  <c:v>0.02</c:v>
                </c:pt>
                <c:pt idx="40">
                  <c:v>0.32</c:v>
                </c:pt>
                <c:pt idx="41">
                  <c:v>0.71</c:v>
                </c:pt>
                <c:pt idx="42">
                  <c:v>0.32</c:v>
                </c:pt>
                <c:pt idx="43">
                  <c:v>-0.23</c:v>
                </c:pt>
                <c:pt idx="44">
                  <c:v>-0.95</c:v>
                </c:pt>
                <c:pt idx="45">
                  <c:v>0.14000000000000001</c:v>
                </c:pt>
                <c:pt idx="46">
                  <c:v>-0.35</c:v>
                </c:pt>
                <c:pt idx="47">
                  <c:v>-0.21</c:v>
                </c:pt>
                <c:pt idx="48">
                  <c:v>-0.03</c:v>
                </c:pt>
                <c:pt idx="49">
                  <c:v>-0.24</c:v>
                </c:pt>
                <c:pt idx="50">
                  <c:v>0.04</c:v>
                </c:pt>
                <c:pt idx="51">
                  <c:v>-0.45</c:v>
                </c:pt>
                <c:pt idx="52">
                  <c:v>-0.86</c:v>
                </c:pt>
                <c:pt idx="53">
                  <c:v>-0.41</c:v>
                </c:pt>
                <c:pt idx="54">
                  <c:v>-0.39</c:v>
                </c:pt>
                <c:pt idx="55">
                  <c:v>-0.42</c:v>
                </c:pt>
                <c:pt idx="56">
                  <c:v>-0.03</c:v>
                </c:pt>
                <c:pt idx="57">
                  <c:v>-0.11</c:v>
                </c:pt>
                <c:pt idx="58">
                  <c:v>0.22</c:v>
                </c:pt>
                <c:pt idx="59">
                  <c:v>-0.4</c:v>
                </c:pt>
                <c:pt idx="60">
                  <c:v>0.11</c:v>
                </c:pt>
                <c:pt idx="61">
                  <c:v>0.12</c:v>
                </c:pt>
                <c:pt idx="62">
                  <c:v>-7.0000000000000007E-2</c:v>
                </c:pt>
                <c:pt idx="63">
                  <c:v>0.17</c:v>
                </c:pt>
                <c:pt idx="64">
                  <c:v>-0.1</c:v>
                </c:pt>
                <c:pt idx="65">
                  <c:v>-0.06</c:v>
                </c:pt>
                <c:pt idx="66">
                  <c:v>0.11</c:v>
                </c:pt>
                <c:pt idx="67">
                  <c:v>-0.03</c:v>
                </c:pt>
                <c:pt idx="68">
                  <c:v>-0.16</c:v>
                </c:pt>
                <c:pt idx="69">
                  <c:v>0.13</c:v>
                </c:pt>
                <c:pt idx="70">
                  <c:v>0.09</c:v>
                </c:pt>
                <c:pt idx="71">
                  <c:v>0.2</c:v>
                </c:pt>
                <c:pt idx="72">
                  <c:v>0.11</c:v>
                </c:pt>
              </c:numCache>
            </c:numRef>
          </c:val>
          <c:extLst>
            <c:ext xmlns:c16="http://schemas.microsoft.com/office/drawing/2014/chart" uri="{C3380CC4-5D6E-409C-BE32-E72D297353CC}">
              <c16:uniqueId val="{00000002-1BB5-4DBA-9CC5-81C750B8F7EE}"/>
            </c:ext>
          </c:extLst>
        </c:ser>
        <c:ser>
          <c:idx val="3"/>
          <c:order val="1"/>
          <c:tx>
            <c:v>State and local spending on goods and services</c:v>
          </c:tx>
          <c:spPr>
            <a:solidFill>
              <a:srgbClr val="AE68A9"/>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Fiscal_impact_042718!$F$2:$F$74</c:f>
              <c:numCache>
                <c:formatCode>0.00</c:formatCode>
                <c:ptCount val="73"/>
                <c:pt idx="0">
                  <c:v>0.36</c:v>
                </c:pt>
                <c:pt idx="1">
                  <c:v>0.02</c:v>
                </c:pt>
                <c:pt idx="2">
                  <c:v>0.27</c:v>
                </c:pt>
                <c:pt idx="3">
                  <c:v>0.35</c:v>
                </c:pt>
                <c:pt idx="4">
                  <c:v>0.54</c:v>
                </c:pt>
                <c:pt idx="5">
                  <c:v>0.95</c:v>
                </c:pt>
                <c:pt idx="6">
                  <c:v>-0.26</c:v>
                </c:pt>
                <c:pt idx="7">
                  <c:v>0.88</c:v>
                </c:pt>
                <c:pt idx="8">
                  <c:v>0.47</c:v>
                </c:pt>
                <c:pt idx="9">
                  <c:v>0.11</c:v>
                </c:pt>
                <c:pt idx="10">
                  <c:v>0.17</c:v>
                </c:pt>
                <c:pt idx="11">
                  <c:v>0.05</c:v>
                </c:pt>
                <c:pt idx="12">
                  <c:v>-0.26</c:v>
                </c:pt>
                <c:pt idx="13">
                  <c:v>-0.19</c:v>
                </c:pt>
                <c:pt idx="14">
                  <c:v>0.18</c:v>
                </c:pt>
                <c:pt idx="15">
                  <c:v>-0.13</c:v>
                </c:pt>
                <c:pt idx="16">
                  <c:v>0.01</c:v>
                </c:pt>
                <c:pt idx="17">
                  <c:v>0.15</c:v>
                </c:pt>
                <c:pt idx="18">
                  <c:v>-0.21</c:v>
                </c:pt>
                <c:pt idx="19">
                  <c:v>-0.08</c:v>
                </c:pt>
                <c:pt idx="20">
                  <c:v>0</c:v>
                </c:pt>
                <c:pt idx="21">
                  <c:v>7.0000000000000007E-2</c:v>
                </c:pt>
                <c:pt idx="22">
                  <c:v>7.0000000000000007E-2</c:v>
                </c:pt>
                <c:pt idx="23">
                  <c:v>0.15</c:v>
                </c:pt>
                <c:pt idx="24">
                  <c:v>-0.11</c:v>
                </c:pt>
                <c:pt idx="25">
                  <c:v>0.31</c:v>
                </c:pt>
                <c:pt idx="26">
                  <c:v>0.16</c:v>
                </c:pt>
                <c:pt idx="27">
                  <c:v>0.2</c:v>
                </c:pt>
                <c:pt idx="28">
                  <c:v>0.23</c:v>
                </c:pt>
                <c:pt idx="29">
                  <c:v>0.2</c:v>
                </c:pt>
                <c:pt idx="30">
                  <c:v>0.01</c:v>
                </c:pt>
                <c:pt idx="31">
                  <c:v>0.15</c:v>
                </c:pt>
                <c:pt idx="32">
                  <c:v>-0.15</c:v>
                </c:pt>
                <c:pt idx="33">
                  <c:v>7.0000000000000007E-2</c:v>
                </c:pt>
                <c:pt idx="34">
                  <c:v>0.22</c:v>
                </c:pt>
                <c:pt idx="35">
                  <c:v>0</c:v>
                </c:pt>
                <c:pt idx="36">
                  <c:v>0.39</c:v>
                </c:pt>
                <c:pt idx="37">
                  <c:v>0.47</c:v>
                </c:pt>
                <c:pt idx="38">
                  <c:v>0.01</c:v>
                </c:pt>
                <c:pt idx="39">
                  <c:v>-0.19</c:v>
                </c:pt>
                <c:pt idx="40">
                  <c:v>-0.95</c:v>
                </c:pt>
                <c:pt idx="41">
                  <c:v>-0.1</c:v>
                </c:pt>
                <c:pt idx="42">
                  <c:v>-0.39</c:v>
                </c:pt>
                <c:pt idx="43">
                  <c:v>-0.63</c:v>
                </c:pt>
                <c:pt idx="44">
                  <c:v>-0.65</c:v>
                </c:pt>
                <c:pt idx="45">
                  <c:v>-0.22</c:v>
                </c:pt>
                <c:pt idx="46">
                  <c:v>-0.17</c:v>
                </c:pt>
                <c:pt idx="47">
                  <c:v>-0.1</c:v>
                </c:pt>
                <c:pt idx="48">
                  <c:v>-0.36</c:v>
                </c:pt>
                <c:pt idx="49">
                  <c:v>-0.14000000000000001</c:v>
                </c:pt>
                <c:pt idx="50">
                  <c:v>-0.26</c:v>
                </c:pt>
                <c:pt idx="51">
                  <c:v>-0.3</c:v>
                </c:pt>
                <c:pt idx="52">
                  <c:v>0.02</c:v>
                </c:pt>
                <c:pt idx="53">
                  <c:v>0.03</c:v>
                </c:pt>
                <c:pt idx="54">
                  <c:v>0.01</c:v>
                </c:pt>
                <c:pt idx="55">
                  <c:v>-0.11</c:v>
                </c:pt>
                <c:pt idx="56">
                  <c:v>-0.09</c:v>
                </c:pt>
                <c:pt idx="57">
                  <c:v>0.31</c:v>
                </c:pt>
                <c:pt idx="58">
                  <c:v>0.17</c:v>
                </c:pt>
                <c:pt idx="59">
                  <c:v>0.28000000000000003</c:v>
                </c:pt>
                <c:pt idx="60">
                  <c:v>0.17</c:v>
                </c:pt>
                <c:pt idx="61">
                  <c:v>0.48</c:v>
                </c:pt>
                <c:pt idx="62">
                  <c:v>0.28000000000000003</c:v>
                </c:pt>
                <c:pt idx="63">
                  <c:v>-0.12</c:v>
                </c:pt>
                <c:pt idx="64">
                  <c:v>0.42</c:v>
                </c:pt>
                <c:pt idx="65">
                  <c:v>-0.11</c:v>
                </c:pt>
                <c:pt idx="66">
                  <c:v>-0.02</c:v>
                </c:pt>
                <c:pt idx="67">
                  <c:v>0.06</c:v>
                </c:pt>
                <c:pt idx="68">
                  <c:v>0.05</c:v>
                </c:pt>
                <c:pt idx="69">
                  <c:v>-0.16</c:v>
                </c:pt>
                <c:pt idx="70">
                  <c:v>0.03</c:v>
                </c:pt>
                <c:pt idx="71">
                  <c:v>0.31</c:v>
                </c:pt>
                <c:pt idx="72">
                  <c:v>0.09</c:v>
                </c:pt>
              </c:numCache>
            </c:numRef>
          </c:val>
          <c:extLst>
            <c:ext xmlns:c16="http://schemas.microsoft.com/office/drawing/2014/chart" uri="{C3380CC4-5D6E-409C-BE32-E72D297353CC}">
              <c16:uniqueId val="{00000003-1BB5-4DBA-9CC5-81C750B8F7EE}"/>
            </c:ext>
          </c:extLst>
        </c:ser>
        <c:ser>
          <c:idx val="4"/>
          <c:order val="2"/>
          <c:tx>
            <c:v>Taxes and benefits programs</c:v>
          </c:tx>
          <c:spPr>
            <a:solidFill>
              <a:srgbClr val="1B9553"/>
            </a:solidFill>
            <a:ln>
              <a:noFill/>
            </a:ln>
            <a:effectLst/>
          </c:spPr>
          <c:invertIfNegative val="0"/>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Fiscal_impact_042718!$G$2:$G$74</c:f>
              <c:numCache>
                <c:formatCode>0.00</c:formatCode>
                <c:ptCount val="73"/>
                <c:pt idx="0">
                  <c:v>-0.35209804862290817</c:v>
                </c:pt>
                <c:pt idx="1">
                  <c:v>-0.26282488245255409</c:v>
                </c:pt>
                <c:pt idx="2">
                  <c:v>-3.885200157851685E-2</c:v>
                </c:pt>
                <c:pt idx="3">
                  <c:v>9.1146035684330578E-4</c:v>
                </c:pt>
                <c:pt idx="4">
                  <c:v>3.7905301963123382E-2</c:v>
                </c:pt>
                <c:pt idx="5">
                  <c:v>8.7693036838449936E-2</c:v>
                </c:pt>
                <c:pt idx="6">
                  <c:v>1.0427022607215559</c:v>
                </c:pt>
                <c:pt idx="7">
                  <c:v>1.2381010998832904</c:v>
                </c:pt>
                <c:pt idx="8">
                  <c:v>1.1760686346957894</c:v>
                </c:pt>
                <c:pt idx="9">
                  <c:v>1.6278647782928444</c:v>
                </c:pt>
                <c:pt idx="10">
                  <c:v>1.3464600080060094</c:v>
                </c:pt>
                <c:pt idx="11">
                  <c:v>1.0803874988985649</c:v>
                </c:pt>
                <c:pt idx="12">
                  <c:v>1.1885068203860332</c:v>
                </c:pt>
                <c:pt idx="13">
                  <c:v>1.0882645395223214</c:v>
                </c:pt>
                <c:pt idx="14">
                  <c:v>1.0141494074182122</c:v>
                </c:pt>
                <c:pt idx="15">
                  <c:v>0.64836474057012206</c:v>
                </c:pt>
                <c:pt idx="16">
                  <c:v>0.38894758241878652</c:v>
                </c:pt>
                <c:pt idx="17">
                  <c:v>0.32700790793974233</c:v>
                </c:pt>
                <c:pt idx="18">
                  <c:v>9.4087742473682838E-3</c:v>
                </c:pt>
                <c:pt idx="19">
                  <c:v>3.1329101191087208E-3</c:v>
                </c:pt>
                <c:pt idx="20">
                  <c:v>-0.45355395366423934</c:v>
                </c:pt>
                <c:pt idx="21">
                  <c:v>-0.42046621680475105</c:v>
                </c:pt>
                <c:pt idx="22">
                  <c:v>-0.40657330539605357</c:v>
                </c:pt>
                <c:pt idx="23">
                  <c:v>-0.46499794169866171</c:v>
                </c:pt>
                <c:pt idx="24">
                  <c:v>-0.53855578135617888</c:v>
                </c:pt>
                <c:pt idx="25">
                  <c:v>-0.58933175810019545</c:v>
                </c:pt>
                <c:pt idx="26">
                  <c:v>-0.27600716242876083</c:v>
                </c:pt>
                <c:pt idx="27">
                  <c:v>-0.38647276970671846</c:v>
                </c:pt>
                <c:pt idx="28">
                  <c:v>-0.29783740851353718</c:v>
                </c:pt>
                <c:pt idx="29">
                  <c:v>-0.35316845070764419</c:v>
                </c:pt>
                <c:pt idx="30">
                  <c:v>-0.14680479693752194</c:v>
                </c:pt>
                <c:pt idx="31">
                  <c:v>5.5514482640046048E-2</c:v>
                </c:pt>
                <c:pt idx="32">
                  <c:v>5.870600079642483E-2</c:v>
                </c:pt>
                <c:pt idx="33">
                  <c:v>2.1723496467720111</c:v>
                </c:pt>
                <c:pt idx="34">
                  <c:v>0.88819128035858885</c:v>
                </c:pt>
                <c:pt idx="35">
                  <c:v>0.71916093040365481</c:v>
                </c:pt>
                <c:pt idx="36">
                  <c:v>2.4106799337196625</c:v>
                </c:pt>
                <c:pt idx="37">
                  <c:v>1.4786606966759637</c:v>
                </c:pt>
                <c:pt idx="38">
                  <c:v>2.4495331058249632</c:v>
                </c:pt>
                <c:pt idx="39">
                  <c:v>2.3221280021971613</c:v>
                </c:pt>
                <c:pt idx="40">
                  <c:v>2.2041817941508368</c:v>
                </c:pt>
                <c:pt idx="41">
                  <c:v>1.3054594183448356</c:v>
                </c:pt>
                <c:pt idx="42">
                  <c:v>1.248994569212535</c:v>
                </c:pt>
                <c:pt idx="43">
                  <c:v>1.027109807104992</c:v>
                </c:pt>
                <c:pt idx="44">
                  <c:v>-0.25654946728978151</c:v>
                </c:pt>
                <c:pt idx="45">
                  <c:v>-0.45627906448601346</c:v>
                </c:pt>
                <c:pt idx="46">
                  <c:v>-0.62387595346615921</c:v>
                </c:pt>
                <c:pt idx="47">
                  <c:v>-0.68064543727881854</c:v>
                </c:pt>
                <c:pt idx="48">
                  <c:v>-0.78284157744289218</c:v>
                </c:pt>
                <c:pt idx="49">
                  <c:v>-0.60868034495469392</c:v>
                </c:pt>
                <c:pt idx="50">
                  <c:v>-0.42896229566984639</c:v>
                </c:pt>
                <c:pt idx="51">
                  <c:v>-0.51654563909828122</c:v>
                </c:pt>
                <c:pt idx="52">
                  <c:v>-0.84105102197863391</c:v>
                </c:pt>
                <c:pt idx="53">
                  <c:v>-0.86198623734107016</c:v>
                </c:pt>
                <c:pt idx="54">
                  <c:v>-0.41310256595830214</c:v>
                </c:pt>
                <c:pt idx="55">
                  <c:v>-0.45036334860126687</c:v>
                </c:pt>
                <c:pt idx="56">
                  <c:v>-0.59806746437150804</c:v>
                </c:pt>
                <c:pt idx="57">
                  <c:v>-0.39104728705628189</c:v>
                </c:pt>
                <c:pt idx="58">
                  <c:v>-0.30650435873604387</c:v>
                </c:pt>
                <c:pt idx="59">
                  <c:v>-0.21732360554808566</c:v>
                </c:pt>
                <c:pt idx="60">
                  <c:v>-2.695705895094409E-2</c:v>
                </c:pt>
                <c:pt idx="61">
                  <c:v>-1.1134867854539611E-2</c:v>
                </c:pt>
                <c:pt idx="62">
                  <c:v>-3.3752001254516752E-2</c:v>
                </c:pt>
                <c:pt idx="63">
                  <c:v>-0.14933428111715366</c:v>
                </c:pt>
                <c:pt idx="64">
                  <c:v>1.533729381409646E-2</c:v>
                </c:pt>
                <c:pt idx="65">
                  <c:v>2.0583244506597213E-2</c:v>
                </c:pt>
                <c:pt idx="66">
                  <c:v>-0.15793140963338245</c:v>
                </c:pt>
                <c:pt idx="67">
                  <c:v>4.2033430300007717E-2</c:v>
                </c:pt>
                <c:pt idx="68">
                  <c:v>8.681392711034272E-2</c:v>
                </c:pt>
                <c:pt idx="69">
                  <c:v>3.8985494325471194E-2</c:v>
                </c:pt>
                <c:pt idx="70">
                  <c:v>-2.1080270034423424E-2</c:v>
                </c:pt>
                <c:pt idx="71">
                  <c:v>-8.5238563812896087E-2</c:v>
                </c:pt>
                <c:pt idx="72">
                  <c:v>-0.12697540232866911</c:v>
                </c:pt>
              </c:numCache>
            </c:numRef>
          </c:val>
          <c:extLst>
            <c:ext xmlns:c16="http://schemas.microsoft.com/office/drawing/2014/chart" uri="{C3380CC4-5D6E-409C-BE32-E72D297353CC}">
              <c16:uniqueId val="{00000004-1BB5-4DBA-9CC5-81C750B8F7EE}"/>
            </c:ext>
          </c:extLst>
        </c:ser>
        <c:dLbls>
          <c:showLegendKey val="0"/>
          <c:showVal val="0"/>
          <c:showCatName val="0"/>
          <c:showSerName val="0"/>
          <c:showPercent val="0"/>
          <c:showBubbleSize val="0"/>
        </c:dLbls>
        <c:gapWidth val="60"/>
        <c:overlap val="100"/>
        <c:axId val="582267440"/>
        <c:axId val="582274984"/>
      </c:barChart>
      <c:barChart>
        <c:barDir val="col"/>
        <c:grouping val="stacked"/>
        <c:varyColors val="0"/>
        <c:ser>
          <c:idx val="2"/>
          <c:order val="4"/>
          <c:tx>
            <c:v>Recession</c:v>
          </c:tx>
          <c:spPr>
            <a:solidFill>
              <a:schemeClr val="tx1">
                <a:lumMod val="95000"/>
                <a:lumOff val="5000"/>
                <a:alpha val="6000"/>
              </a:schemeClr>
            </a:solidFill>
            <a:ln>
              <a:noFill/>
            </a:ln>
            <a:effectLst/>
          </c:spPr>
          <c:invertIfNegative val="0"/>
          <c:cat>
            <c:numRef>
              <c:f>Fiscal_impact_042718!$A$2:$A$73</c:f>
              <c:numCache>
                <c:formatCode>mm/dd/yy</c:formatCode>
                <c:ptCount val="72"/>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numCache>
            </c:numRef>
          </c:cat>
          <c:val>
            <c:numRef>
              <c:f>Fiscal_impact_042718!$C$2:$C$73</c:f>
              <c:numCache>
                <c:formatCode>General</c:formatCode>
                <c:ptCount val="72"/>
                <c:pt idx="0">
                  <c:v>0</c:v>
                </c:pt>
                <c:pt idx="1">
                  <c:v>0</c:v>
                </c:pt>
                <c:pt idx="2">
                  <c:v>0</c:v>
                </c:pt>
                <c:pt idx="3">
                  <c:v>0</c:v>
                </c:pt>
                <c:pt idx="4">
                  <c:v>0</c:v>
                </c:pt>
                <c:pt idx="5">
                  <c:v>1</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1</c:v>
                </c:pt>
                <c:pt idx="33">
                  <c:v>1</c:v>
                </c:pt>
                <c:pt idx="34">
                  <c:v>1</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numCache>
            </c:numRef>
          </c:val>
          <c:extLst>
            <c:ext xmlns:c16="http://schemas.microsoft.com/office/drawing/2014/chart" uri="{C3380CC4-5D6E-409C-BE32-E72D297353CC}">
              <c16:uniqueId val="{00000001-1BB5-4DBA-9CC5-81C750B8F7EE}"/>
            </c:ext>
          </c:extLst>
        </c:ser>
        <c:dLbls>
          <c:showLegendKey val="0"/>
          <c:showVal val="0"/>
          <c:showCatName val="0"/>
          <c:showSerName val="0"/>
          <c:showPercent val="0"/>
          <c:showBubbleSize val="0"/>
        </c:dLbls>
        <c:gapWidth val="0"/>
        <c:overlap val="100"/>
        <c:axId val="220990672"/>
        <c:axId val="220989360"/>
      </c:barChart>
      <c:lineChart>
        <c:grouping val="standard"/>
        <c:varyColors val="0"/>
        <c:ser>
          <c:idx val="1"/>
          <c:order val="3"/>
          <c:tx>
            <c:v>Four-quarter moving average</c:v>
          </c:tx>
          <c:spPr>
            <a:ln w="15875" cap="rnd">
              <a:solidFill>
                <a:schemeClr val="tx1"/>
              </a:solidFill>
              <a:round/>
            </a:ln>
            <a:effectLst/>
          </c:spPr>
          <c:marker>
            <c:symbol val="circle"/>
            <c:size val="3"/>
            <c:spPr>
              <a:solidFill>
                <a:schemeClr val="tx1"/>
              </a:solidFill>
              <a:ln w="9525">
                <a:solidFill>
                  <a:schemeClr val="tx1"/>
                </a:solidFill>
              </a:ln>
              <a:effectLst/>
            </c:spPr>
          </c:marker>
          <c:cat>
            <c:numRef>
              <c:f>Fiscal_impact_042718!$A$2:$A$74</c:f>
              <c:numCache>
                <c:formatCode>mm/dd/yy</c:formatCode>
                <c:ptCount val="73"/>
                <c:pt idx="0">
                  <c:v>36616</c:v>
                </c:pt>
                <c:pt idx="1">
                  <c:v>36707</c:v>
                </c:pt>
                <c:pt idx="2">
                  <c:v>36799</c:v>
                </c:pt>
                <c:pt idx="3">
                  <c:v>36891</c:v>
                </c:pt>
                <c:pt idx="4">
                  <c:v>36981</c:v>
                </c:pt>
                <c:pt idx="5">
                  <c:v>37072</c:v>
                </c:pt>
                <c:pt idx="6">
                  <c:v>37164</c:v>
                </c:pt>
                <c:pt idx="7">
                  <c:v>37256</c:v>
                </c:pt>
                <c:pt idx="8">
                  <c:v>37346</c:v>
                </c:pt>
                <c:pt idx="9">
                  <c:v>37437</c:v>
                </c:pt>
                <c:pt idx="10">
                  <c:v>37529</c:v>
                </c:pt>
                <c:pt idx="11">
                  <c:v>37621</c:v>
                </c:pt>
                <c:pt idx="12">
                  <c:v>37711</c:v>
                </c:pt>
                <c:pt idx="13">
                  <c:v>37802</c:v>
                </c:pt>
                <c:pt idx="14">
                  <c:v>37894</c:v>
                </c:pt>
                <c:pt idx="15">
                  <c:v>37986</c:v>
                </c:pt>
                <c:pt idx="16">
                  <c:v>38077</c:v>
                </c:pt>
                <c:pt idx="17">
                  <c:v>38168</c:v>
                </c:pt>
                <c:pt idx="18">
                  <c:v>38260</c:v>
                </c:pt>
                <c:pt idx="19">
                  <c:v>38352</c:v>
                </c:pt>
                <c:pt idx="20">
                  <c:v>38442</c:v>
                </c:pt>
                <c:pt idx="21">
                  <c:v>38533</c:v>
                </c:pt>
                <c:pt idx="22">
                  <c:v>38625</c:v>
                </c:pt>
                <c:pt idx="23">
                  <c:v>38717</c:v>
                </c:pt>
                <c:pt idx="24">
                  <c:v>38807</c:v>
                </c:pt>
                <c:pt idx="25">
                  <c:v>38898</c:v>
                </c:pt>
                <c:pt idx="26">
                  <c:v>38990</c:v>
                </c:pt>
                <c:pt idx="27">
                  <c:v>39082</c:v>
                </c:pt>
                <c:pt idx="28">
                  <c:v>39172</c:v>
                </c:pt>
                <c:pt idx="29">
                  <c:v>39263</c:v>
                </c:pt>
                <c:pt idx="30">
                  <c:v>39355</c:v>
                </c:pt>
                <c:pt idx="31">
                  <c:v>39447</c:v>
                </c:pt>
                <c:pt idx="32">
                  <c:v>39538</c:v>
                </c:pt>
                <c:pt idx="33">
                  <c:v>39629</c:v>
                </c:pt>
                <c:pt idx="34">
                  <c:v>39721</c:v>
                </c:pt>
                <c:pt idx="35">
                  <c:v>39813</c:v>
                </c:pt>
                <c:pt idx="36">
                  <c:v>39903</c:v>
                </c:pt>
                <c:pt idx="37">
                  <c:v>39994</c:v>
                </c:pt>
                <c:pt idx="38">
                  <c:v>40086</c:v>
                </c:pt>
                <c:pt idx="39">
                  <c:v>40178</c:v>
                </c:pt>
                <c:pt idx="40">
                  <c:v>40268</c:v>
                </c:pt>
                <c:pt idx="41">
                  <c:v>40359</c:v>
                </c:pt>
                <c:pt idx="42">
                  <c:v>40451</c:v>
                </c:pt>
                <c:pt idx="43">
                  <c:v>40543</c:v>
                </c:pt>
                <c:pt idx="44">
                  <c:v>40633</c:v>
                </c:pt>
                <c:pt idx="45">
                  <c:v>40724</c:v>
                </c:pt>
                <c:pt idx="46">
                  <c:v>40816</c:v>
                </c:pt>
                <c:pt idx="47">
                  <c:v>40908</c:v>
                </c:pt>
                <c:pt idx="48">
                  <c:v>40999</c:v>
                </c:pt>
                <c:pt idx="49">
                  <c:v>41090</c:v>
                </c:pt>
                <c:pt idx="50">
                  <c:v>41182</c:v>
                </c:pt>
                <c:pt idx="51">
                  <c:v>41274</c:v>
                </c:pt>
                <c:pt idx="52">
                  <c:v>41364</c:v>
                </c:pt>
                <c:pt idx="53">
                  <c:v>41455</c:v>
                </c:pt>
                <c:pt idx="54">
                  <c:v>41547</c:v>
                </c:pt>
                <c:pt idx="55">
                  <c:v>41639</c:v>
                </c:pt>
                <c:pt idx="56">
                  <c:v>41729</c:v>
                </c:pt>
                <c:pt idx="57">
                  <c:v>41820</c:v>
                </c:pt>
                <c:pt idx="58">
                  <c:v>41912</c:v>
                </c:pt>
                <c:pt idx="59">
                  <c:v>42004</c:v>
                </c:pt>
                <c:pt idx="60">
                  <c:v>42094</c:v>
                </c:pt>
                <c:pt idx="61">
                  <c:v>42185</c:v>
                </c:pt>
                <c:pt idx="62">
                  <c:v>42277</c:v>
                </c:pt>
                <c:pt idx="63">
                  <c:v>42369</c:v>
                </c:pt>
                <c:pt idx="64">
                  <c:v>42460</c:v>
                </c:pt>
                <c:pt idx="65">
                  <c:v>42551</c:v>
                </c:pt>
                <c:pt idx="66">
                  <c:v>42643</c:v>
                </c:pt>
                <c:pt idx="67">
                  <c:v>42735</c:v>
                </c:pt>
                <c:pt idx="68">
                  <c:v>42825</c:v>
                </c:pt>
                <c:pt idx="69">
                  <c:v>42916</c:v>
                </c:pt>
                <c:pt idx="70">
                  <c:v>43008</c:v>
                </c:pt>
                <c:pt idx="71">
                  <c:v>43100</c:v>
                </c:pt>
                <c:pt idx="72">
                  <c:v>43190</c:v>
                </c:pt>
              </c:numCache>
            </c:numRef>
          </c:cat>
          <c:val>
            <c:numRef>
              <c:f>Fiscal_impact_042718!$B$2:$B$74</c:f>
              <c:numCache>
                <c:formatCode>0.00</c:formatCode>
                <c:ptCount val="73"/>
                <c:pt idx="0">
                  <c:v>0.20857714517999645</c:v>
                </c:pt>
                <c:pt idx="1">
                  <c:v>0.31188385901110699</c:v>
                </c:pt>
                <c:pt idx="2">
                  <c:v>0.10059776893960075</c:v>
                </c:pt>
                <c:pt idx="3">
                  <c:v>-6.5715868074283923E-2</c:v>
                </c:pt>
                <c:pt idx="4">
                  <c:v>0.44678496957222402</c:v>
                </c:pt>
                <c:pt idx="5">
                  <c:v>0.66691444939497502</c:v>
                </c:pt>
                <c:pt idx="6">
                  <c:v>0.96230301496999315</c:v>
                </c:pt>
                <c:pt idx="7">
                  <c:v>1.481600424851605</c:v>
                </c:pt>
                <c:pt idx="8">
                  <c:v>1.7761412580347715</c:v>
                </c:pt>
                <c:pt idx="9">
                  <c:v>1.9861841933983702</c:v>
                </c:pt>
                <c:pt idx="10">
                  <c:v>2.2221236302194836</c:v>
                </c:pt>
                <c:pt idx="11">
                  <c:v>2.0526952299733021</c:v>
                </c:pt>
                <c:pt idx="12">
                  <c:v>1.718304776395863</c:v>
                </c:pt>
                <c:pt idx="13">
                  <c:v>1.7084047167032321</c:v>
                </c:pt>
                <c:pt idx="14">
                  <c:v>1.4828270665562828</c:v>
                </c:pt>
                <c:pt idx="15">
                  <c:v>1.3448213769741721</c:v>
                </c:pt>
                <c:pt idx="16">
                  <c:v>1.2574315674823606</c:v>
                </c:pt>
                <c:pt idx="17">
                  <c:v>0.86961740958671574</c:v>
                </c:pt>
                <c:pt idx="18">
                  <c:v>0.68843225129400476</c:v>
                </c:pt>
                <c:pt idx="19">
                  <c:v>0.33712429368125152</c:v>
                </c:pt>
                <c:pt idx="20">
                  <c:v>0.11899890966049499</c:v>
                </c:pt>
                <c:pt idx="21">
                  <c:v>-0.14286962152562835</c:v>
                </c:pt>
                <c:pt idx="22">
                  <c:v>-0.17186514143648385</c:v>
                </c:pt>
                <c:pt idx="23">
                  <c:v>-0.2788978543909264</c:v>
                </c:pt>
                <c:pt idx="24">
                  <c:v>-0.1926483113139113</c:v>
                </c:pt>
                <c:pt idx="25">
                  <c:v>-0.20236469663777237</c:v>
                </c:pt>
                <c:pt idx="26">
                  <c:v>-0.27972316089594917</c:v>
                </c:pt>
                <c:pt idx="27">
                  <c:v>-6.0091867897963405E-2</c:v>
                </c:pt>
                <c:pt idx="28">
                  <c:v>-0.19241227468730299</c:v>
                </c:pt>
                <c:pt idx="29">
                  <c:v>-3.5871447839165141E-2</c:v>
                </c:pt>
                <c:pt idx="30">
                  <c:v>9.6429143533644596E-2</c:v>
                </c:pt>
                <c:pt idx="31">
                  <c:v>0.1569259566203357</c:v>
                </c:pt>
                <c:pt idx="32">
                  <c:v>0.36606180894782625</c:v>
                </c:pt>
                <c:pt idx="33">
                  <c:v>0.98744133331774009</c:v>
                </c:pt>
                <c:pt idx="34">
                  <c:v>1.3886903526417678</c:v>
                </c:pt>
                <c:pt idx="35">
                  <c:v>1.6171019645826699</c:v>
                </c:pt>
                <c:pt idx="36">
                  <c:v>2.1625954478134792</c:v>
                </c:pt>
                <c:pt idx="37">
                  <c:v>2.2241732102894671</c:v>
                </c:pt>
                <c:pt idx="38">
                  <c:v>2.4520086666560612</c:v>
                </c:pt>
                <c:pt idx="39">
                  <c:v>2.6702504346044376</c:v>
                </c:pt>
                <c:pt idx="40">
                  <c:v>2.4236258997122313</c:v>
                </c:pt>
                <c:pt idx="41">
                  <c:v>2.1428255801294496</c:v>
                </c:pt>
                <c:pt idx="42">
                  <c:v>1.7051909459763424</c:v>
                </c:pt>
                <c:pt idx="43">
                  <c:v>1.2064363972032999</c:v>
                </c:pt>
                <c:pt idx="44">
                  <c:v>0.34875358184314526</c:v>
                </c:pt>
                <c:pt idx="45">
                  <c:v>-0.26418103886456701</c:v>
                </c:pt>
                <c:pt idx="46">
                  <c:v>-0.84489866953424053</c:v>
                </c:pt>
                <c:pt idx="47">
                  <c:v>-1.1318374806301932</c:v>
                </c:pt>
                <c:pt idx="48">
                  <c:v>-0.96341050816847096</c:v>
                </c:pt>
                <c:pt idx="49">
                  <c:v>-1.0790108282856412</c:v>
                </c:pt>
                <c:pt idx="50">
                  <c:v>-0.95528241383656276</c:v>
                </c:pt>
                <c:pt idx="51">
                  <c:v>-1.0242574642914284</c:v>
                </c:pt>
                <c:pt idx="52">
                  <c:v>-1.1463098254253639</c:v>
                </c:pt>
                <c:pt idx="53">
                  <c:v>-1.2046362985219579</c:v>
                </c:pt>
                <c:pt idx="54">
                  <c:v>-1.2381713660940719</c:v>
                </c:pt>
                <c:pt idx="55">
                  <c:v>-1.1666257934698181</c:v>
                </c:pt>
                <c:pt idx="56">
                  <c:v>-0.92587990406803677</c:v>
                </c:pt>
                <c:pt idx="57">
                  <c:v>-0.6656451664968398</c:v>
                </c:pt>
                <c:pt idx="58">
                  <c:v>-0.44899561469127514</c:v>
                </c:pt>
                <c:pt idx="59">
                  <c:v>-0.28573567892797985</c:v>
                </c:pt>
                <c:pt idx="60">
                  <c:v>-4.7958077572838861E-2</c:v>
                </c:pt>
                <c:pt idx="61">
                  <c:v>0.14702002722759669</c:v>
                </c:pt>
                <c:pt idx="62">
                  <c:v>0.17020811659797846</c:v>
                </c:pt>
                <c:pt idx="63">
                  <c:v>0.22720544770571147</c:v>
                </c:pt>
                <c:pt idx="64">
                  <c:v>0.25027903589697159</c:v>
                </c:pt>
                <c:pt idx="65">
                  <c:v>6.8208563987255832E-2</c:v>
                </c:pt>
                <c:pt idx="66" formatCode="0.000">
                  <c:v>7.1637118925393997E-3</c:v>
                </c:pt>
                <c:pt idx="67" formatCode="0.000">
                  <c:v>5.0005639746829741E-2</c:v>
                </c:pt>
                <c:pt idx="68" formatCode="0.000">
                  <c:v>-3.9625201929108705E-2</c:v>
                </c:pt>
                <c:pt idx="69" formatCode="0.000">
                  <c:v>-2.5246394743902046E-3</c:v>
                </c:pt>
                <c:pt idx="70" formatCode="0.000">
                  <c:v>3.9188145425349555E-2</c:v>
                </c:pt>
                <c:pt idx="71" formatCode="0.000">
                  <c:v>0.12737014689712362</c:v>
                </c:pt>
                <c:pt idx="72" formatCode="0.000">
                  <c:v>0.15142281453737066</c:v>
                </c:pt>
              </c:numCache>
            </c:numRef>
          </c:val>
          <c:smooth val="0"/>
          <c:extLst>
            <c:ext xmlns:c16="http://schemas.microsoft.com/office/drawing/2014/chart" uri="{C3380CC4-5D6E-409C-BE32-E72D297353CC}">
              <c16:uniqueId val="{00000000-1BB5-4DBA-9CC5-81C750B8F7EE}"/>
            </c:ext>
          </c:extLst>
        </c:ser>
        <c:dLbls>
          <c:showLegendKey val="0"/>
          <c:showVal val="0"/>
          <c:showCatName val="0"/>
          <c:showSerName val="0"/>
          <c:showPercent val="0"/>
          <c:showBubbleSize val="0"/>
        </c:dLbls>
        <c:marker val="1"/>
        <c:smooth val="0"/>
        <c:axId val="582267440"/>
        <c:axId val="582274984"/>
      </c:lineChart>
      <c:catAx>
        <c:axId val="582267440"/>
        <c:scaling>
          <c:orientation val="minMax"/>
        </c:scaling>
        <c:delete val="0"/>
        <c:axPos val="b"/>
        <c:numFmt formatCode="\'yy" sourceLinked="0"/>
        <c:majorTickMark val="none"/>
        <c:minorTickMark val="none"/>
        <c:tickLblPos val="low"/>
        <c:spPr>
          <a:noFill/>
          <a:ln w="6350" cap="flat" cmpd="sng" algn="ctr">
            <a:solidFill>
              <a:schemeClr val="bg1">
                <a:lumMod val="85000"/>
              </a:schemeClr>
            </a:solidFill>
            <a:round/>
          </a:ln>
          <a:effectLst/>
        </c:spPr>
        <c:txPr>
          <a:bodyPr rot="-60000000" spcFirstLastPara="1" vertOverflow="ellipsis" vert="horz" wrap="square" anchor="ctr" anchorCtr="1"/>
          <a:lstStyle/>
          <a:p>
            <a:pPr>
              <a:defRPr sz="600" b="1"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74984"/>
        <c:crosses val="autoZero"/>
        <c:auto val="0"/>
        <c:lblAlgn val="ctr"/>
        <c:lblOffset val="100"/>
        <c:tickLblSkip val="4"/>
        <c:noMultiLvlLbl val="0"/>
      </c:catAx>
      <c:valAx>
        <c:axId val="582274984"/>
        <c:scaling>
          <c:orientation val="minMax"/>
          <c:min val="-2"/>
        </c:scaling>
        <c:delete val="0"/>
        <c:axPos val="l"/>
        <c:majorGridlines>
          <c:spPr>
            <a:ln w="9525" cap="flat" cmpd="sng" algn="ctr">
              <a:solidFill>
                <a:schemeClr val="bg1">
                  <a:lumMod val="85000"/>
                </a:schemeClr>
              </a:solidFill>
              <a:round/>
            </a:ln>
            <a:effectLst/>
          </c:spPr>
        </c:majorGridlines>
        <c:numFmt formatCode="0" sourceLinked="0"/>
        <c:majorTickMark val="none"/>
        <c:minorTickMark val="none"/>
        <c:tickLblPos val="nextTo"/>
        <c:spPr>
          <a:noFill/>
          <a:ln w="9525">
            <a:solidFill>
              <a:schemeClr val="tx1"/>
            </a:solid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crossAx val="582267440"/>
        <c:crosses val="autoZero"/>
        <c:crossBetween val="between"/>
      </c:valAx>
      <c:valAx>
        <c:axId val="220989360"/>
        <c:scaling>
          <c:orientation val="minMax"/>
          <c:max val="1"/>
          <c:min val="0"/>
        </c:scaling>
        <c:delete val="0"/>
        <c:axPos val="r"/>
        <c:numFmt formatCode="General"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0990672"/>
        <c:crosses val="max"/>
        <c:crossBetween val="between"/>
      </c:valAx>
      <c:dateAx>
        <c:axId val="220990672"/>
        <c:scaling>
          <c:orientation val="minMax"/>
        </c:scaling>
        <c:delete val="1"/>
        <c:axPos val="b"/>
        <c:numFmt formatCode="mm/dd/yy" sourceLinked="1"/>
        <c:majorTickMark val="out"/>
        <c:minorTickMark val="none"/>
        <c:tickLblPos val="nextTo"/>
        <c:crossAx val="220989360"/>
        <c:crosses val="autoZero"/>
        <c:auto val="1"/>
        <c:lblOffset val="100"/>
        <c:baseTimeUnit val="months"/>
      </c:dateAx>
      <c:spPr>
        <a:noFill/>
        <a:ln>
          <a:noFill/>
        </a:ln>
        <a:effectLst/>
      </c:spPr>
    </c:plotArea>
    <c:legend>
      <c:legendPos val="r"/>
      <c:legendEntry>
        <c:idx val="3"/>
        <c:delete val="1"/>
      </c:legendEntry>
      <c:layout>
        <c:manualLayout>
          <c:xMode val="edge"/>
          <c:yMode val="edge"/>
          <c:x val="2.413905552624529E-2"/>
          <c:y val="0.85192471309183937"/>
          <c:w val="0.5068867722482947"/>
          <c:h val="0.13185604567747006"/>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Helvetica" panose="020B0604020202020204" pitchFamily="34" charset="0"/>
              <a:ea typeface="+mn-ea"/>
              <a:cs typeface="Helvetica"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 in State and Local</a:t>
            </a:r>
            <a:r>
              <a:rPr lang="en-US" baseline="0"/>
              <a:t> Employment (Levels)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'additional info'!$S$1</c:f>
              <c:strCache>
                <c:ptCount val="1"/>
                <c:pt idx="0">
                  <c:v>State &amp; local, monthly change</c:v>
                </c:pt>
              </c:strCache>
            </c:strRef>
          </c:tx>
          <c:spPr>
            <a:solidFill>
              <a:srgbClr val="92D050"/>
            </a:solidFill>
            <a:ln>
              <a:noFill/>
            </a:ln>
            <a:effectLst/>
          </c:spPr>
          <c:invertIfNegative val="0"/>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info'!$S$8:$S$130</c:f>
              <c:numCache>
                <c:formatCode>General</c:formatCode>
                <c:ptCount val="123"/>
                <c:pt idx="1">
                  <c:v>20000</c:v>
                </c:pt>
                <c:pt idx="2">
                  <c:v>21000</c:v>
                </c:pt>
                <c:pt idx="3">
                  <c:v>4000</c:v>
                </c:pt>
                <c:pt idx="4">
                  <c:v>31000</c:v>
                </c:pt>
                <c:pt idx="5">
                  <c:v>32000</c:v>
                </c:pt>
                <c:pt idx="6">
                  <c:v>43000</c:v>
                </c:pt>
                <c:pt idx="7">
                  <c:v>0</c:v>
                </c:pt>
                <c:pt idx="8">
                  <c:v>-32000</c:v>
                </c:pt>
                <c:pt idx="9">
                  <c:v>8000</c:v>
                </c:pt>
                <c:pt idx="10">
                  <c:v>5000</c:v>
                </c:pt>
                <c:pt idx="11">
                  <c:v>-1000</c:v>
                </c:pt>
                <c:pt idx="12">
                  <c:v>12000</c:v>
                </c:pt>
                <c:pt idx="13">
                  <c:v>-12000</c:v>
                </c:pt>
                <c:pt idx="14">
                  <c:v>-18000</c:v>
                </c:pt>
                <c:pt idx="15">
                  <c:v>-8000</c:v>
                </c:pt>
                <c:pt idx="16">
                  <c:v>2000</c:v>
                </c:pt>
                <c:pt idx="17">
                  <c:v>5000</c:v>
                </c:pt>
                <c:pt idx="18">
                  <c:v>-67000</c:v>
                </c:pt>
                <c:pt idx="19">
                  <c:v>17000</c:v>
                </c:pt>
                <c:pt idx="20">
                  <c:v>-87000</c:v>
                </c:pt>
                <c:pt idx="21">
                  <c:v>56000</c:v>
                </c:pt>
                <c:pt idx="22">
                  <c:v>10000</c:v>
                </c:pt>
                <c:pt idx="23">
                  <c:v>-40000</c:v>
                </c:pt>
                <c:pt idx="24">
                  <c:v>-20000</c:v>
                </c:pt>
                <c:pt idx="25">
                  <c:v>-27000</c:v>
                </c:pt>
                <c:pt idx="26">
                  <c:v>-9000</c:v>
                </c:pt>
                <c:pt idx="27">
                  <c:v>-10000</c:v>
                </c:pt>
                <c:pt idx="28">
                  <c:v>-5000</c:v>
                </c:pt>
                <c:pt idx="29">
                  <c:v>-33000</c:v>
                </c:pt>
                <c:pt idx="30">
                  <c:v>-29000</c:v>
                </c:pt>
                <c:pt idx="31">
                  <c:v>-43000</c:v>
                </c:pt>
                <c:pt idx="32">
                  <c:v>-97000</c:v>
                </c:pt>
                <c:pt idx="33">
                  <c:v>53000</c:v>
                </c:pt>
                <c:pt idx="34">
                  <c:v>-10000</c:v>
                </c:pt>
                <c:pt idx="35">
                  <c:v>-25000</c:v>
                </c:pt>
                <c:pt idx="36">
                  <c:v>-12000</c:v>
                </c:pt>
                <c:pt idx="37">
                  <c:v>-45000</c:v>
                </c:pt>
                <c:pt idx="38">
                  <c:v>-24000</c:v>
                </c:pt>
                <c:pt idx="39">
                  <c:v>-1000</c:v>
                </c:pt>
                <c:pt idx="40">
                  <c:v>-56000</c:v>
                </c:pt>
                <c:pt idx="41">
                  <c:v>46000</c:v>
                </c:pt>
                <c:pt idx="42">
                  <c:v>-117000</c:v>
                </c:pt>
                <c:pt idx="43">
                  <c:v>-20000</c:v>
                </c:pt>
                <c:pt idx="44">
                  <c:v>-30000</c:v>
                </c:pt>
                <c:pt idx="45">
                  <c:v>11000</c:v>
                </c:pt>
                <c:pt idx="46">
                  <c:v>-19000</c:v>
                </c:pt>
                <c:pt idx="47">
                  <c:v>-11000</c:v>
                </c:pt>
                <c:pt idx="48">
                  <c:v>-5000</c:v>
                </c:pt>
                <c:pt idx="49">
                  <c:v>6000</c:v>
                </c:pt>
                <c:pt idx="50">
                  <c:v>-4000</c:v>
                </c:pt>
                <c:pt idx="51">
                  <c:v>-10000</c:v>
                </c:pt>
                <c:pt idx="52">
                  <c:v>-17000</c:v>
                </c:pt>
                <c:pt idx="53">
                  <c:v>18000</c:v>
                </c:pt>
                <c:pt idx="54">
                  <c:v>-8000</c:v>
                </c:pt>
                <c:pt idx="55">
                  <c:v>-2000</c:v>
                </c:pt>
                <c:pt idx="56">
                  <c:v>7000</c:v>
                </c:pt>
                <c:pt idx="57">
                  <c:v>-24000</c:v>
                </c:pt>
                <c:pt idx="58">
                  <c:v>-5000</c:v>
                </c:pt>
                <c:pt idx="59">
                  <c:v>7000</c:v>
                </c:pt>
                <c:pt idx="60">
                  <c:v>-18000</c:v>
                </c:pt>
                <c:pt idx="61">
                  <c:v>12000</c:v>
                </c:pt>
                <c:pt idx="62">
                  <c:v>1000</c:v>
                </c:pt>
                <c:pt idx="63">
                  <c:v>-1000</c:v>
                </c:pt>
                <c:pt idx="64">
                  <c:v>14000</c:v>
                </c:pt>
                <c:pt idx="65">
                  <c:v>-20000</c:v>
                </c:pt>
                <c:pt idx="66">
                  <c:v>-15000</c:v>
                </c:pt>
                <c:pt idx="67">
                  <c:v>23000</c:v>
                </c:pt>
                <c:pt idx="68">
                  <c:v>5000</c:v>
                </c:pt>
                <c:pt idx="69">
                  <c:v>9000</c:v>
                </c:pt>
                <c:pt idx="70">
                  <c:v>6000</c:v>
                </c:pt>
                <c:pt idx="71">
                  <c:v>-18000</c:v>
                </c:pt>
                <c:pt idx="72">
                  <c:v>-3000</c:v>
                </c:pt>
                <c:pt idx="73">
                  <c:v>17000</c:v>
                </c:pt>
                <c:pt idx="74">
                  <c:v>9000</c:v>
                </c:pt>
                <c:pt idx="75">
                  <c:v>26000</c:v>
                </c:pt>
                <c:pt idx="76">
                  <c:v>8000</c:v>
                </c:pt>
                <c:pt idx="77">
                  <c:v>28000</c:v>
                </c:pt>
                <c:pt idx="78">
                  <c:v>-16000</c:v>
                </c:pt>
                <c:pt idx="79">
                  <c:v>-21000</c:v>
                </c:pt>
                <c:pt idx="80">
                  <c:v>32000</c:v>
                </c:pt>
                <c:pt idx="81">
                  <c:v>22000</c:v>
                </c:pt>
                <c:pt idx="82">
                  <c:v>12000</c:v>
                </c:pt>
                <c:pt idx="83">
                  <c:v>12000</c:v>
                </c:pt>
                <c:pt idx="84">
                  <c:v>8000</c:v>
                </c:pt>
                <c:pt idx="85">
                  <c:v>15000</c:v>
                </c:pt>
                <c:pt idx="86">
                  <c:v>-12000</c:v>
                </c:pt>
                <c:pt idx="87">
                  <c:v>24000</c:v>
                </c:pt>
                <c:pt idx="88">
                  <c:v>18000</c:v>
                </c:pt>
                <c:pt idx="89">
                  <c:v>-1000</c:v>
                </c:pt>
                <c:pt idx="90">
                  <c:v>20000</c:v>
                </c:pt>
                <c:pt idx="91">
                  <c:v>36000</c:v>
                </c:pt>
                <c:pt idx="92">
                  <c:v>-32000</c:v>
                </c:pt>
                <c:pt idx="93">
                  <c:v>21000</c:v>
                </c:pt>
                <c:pt idx="94">
                  <c:v>15000</c:v>
                </c:pt>
                <c:pt idx="95">
                  <c:v>8000</c:v>
                </c:pt>
                <c:pt idx="96">
                  <c:v>20000</c:v>
                </c:pt>
                <c:pt idx="97">
                  <c:v>15000</c:v>
                </c:pt>
                <c:pt idx="98">
                  <c:v>31000</c:v>
                </c:pt>
                <c:pt idx="99">
                  <c:v>5000</c:v>
                </c:pt>
                <c:pt idx="100">
                  <c:v>4000</c:v>
                </c:pt>
                <c:pt idx="101">
                  <c:v>-9000</c:v>
                </c:pt>
                <c:pt idx="102">
                  <c:v>89000</c:v>
                </c:pt>
                <c:pt idx="103">
                  <c:v>0</c:v>
                </c:pt>
                <c:pt idx="104">
                  <c:v>21000</c:v>
                </c:pt>
                <c:pt idx="105">
                  <c:v>-8000</c:v>
                </c:pt>
                <c:pt idx="106">
                  <c:v>2000</c:v>
                </c:pt>
                <c:pt idx="107">
                  <c:v>1000</c:v>
                </c:pt>
                <c:pt idx="108">
                  <c:v>3000</c:v>
                </c:pt>
                <c:pt idx="109">
                  <c:v>0</c:v>
                </c:pt>
                <c:pt idx="110">
                  <c:v>7000</c:v>
                </c:pt>
                <c:pt idx="111">
                  <c:v>8000</c:v>
                </c:pt>
                <c:pt idx="112">
                  <c:v>-16000</c:v>
                </c:pt>
                <c:pt idx="113">
                  <c:v>21000</c:v>
                </c:pt>
                <c:pt idx="114">
                  <c:v>0</c:v>
                </c:pt>
                <c:pt idx="115">
                  <c:v>17000</c:v>
                </c:pt>
                <c:pt idx="116">
                  <c:v>-2000</c:v>
                </c:pt>
                <c:pt idx="117">
                  <c:v>-10000</c:v>
                </c:pt>
                <c:pt idx="118">
                  <c:v>3000</c:v>
                </c:pt>
                <c:pt idx="119">
                  <c:v>9000</c:v>
                </c:pt>
                <c:pt idx="120">
                  <c:v>-14000</c:v>
                </c:pt>
                <c:pt idx="121">
                  <c:v>13000</c:v>
                </c:pt>
                <c:pt idx="122">
                  <c:v>2000</c:v>
                </c:pt>
              </c:numCache>
            </c:numRef>
          </c:val>
          <c:extLst>
            <c:ext xmlns:c16="http://schemas.microsoft.com/office/drawing/2014/chart" uri="{C3380CC4-5D6E-409C-BE32-E72D297353CC}">
              <c16:uniqueId val="{00000000-31E8-46C1-890E-F09CCCE224DC}"/>
            </c:ext>
          </c:extLst>
        </c:ser>
        <c:dLbls>
          <c:showLegendKey val="0"/>
          <c:showVal val="0"/>
          <c:showCatName val="0"/>
          <c:showSerName val="0"/>
          <c:showPercent val="0"/>
          <c:showBubbleSize val="0"/>
        </c:dLbls>
        <c:gapWidth val="27"/>
        <c:overlap val="100"/>
        <c:axId val="499091816"/>
        <c:axId val="503635480"/>
      </c:barChart>
      <c:lineChart>
        <c:grouping val="standard"/>
        <c:varyColors val="0"/>
        <c:ser>
          <c:idx val="1"/>
          <c:order val="1"/>
          <c:tx>
            <c:strRef>
              <c:f>'additional info'!$T$1</c:f>
              <c:strCache>
                <c:ptCount val="1"/>
                <c:pt idx="0">
                  <c:v>State &amp; local, 3-month moving average</c:v>
                </c:pt>
              </c:strCache>
            </c:strRef>
          </c:tx>
          <c:spPr>
            <a:ln w="28575" cap="rnd">
              <a:solidFill>
                <a:srgbClr val="00B050"/>
              </a:solidFill>
              <a:round/>
            </a:ln>
            <a:effectLst/>
          </c:spPr>
          <c:marker>
            <c:symbol val="none"/>
          </c:marker>
          <c:cat>
            <c:strRef>
              <c:f>'additional info'!$A$8:$A$130</c:f>
              <c:strCache>
                <c:ptCount val="123"/>
                <c:pt idx="0">
                  <c:v>2008:Jan</c:v>
                </c:pt>
                <c:pt idx="1">
                  <c:v>2008:Feb</c:v>
                </c:pt>
                <c:pt idx="2">
                  <c:v>2008:Mar</c:v>
                </c:pt>
                <c:pt idx="3">
                  <c:v>2008:Apr</c:v>
                </c:pt>
                <c:pt idx="4">
                  <c:v>2008:May</c:v>
                </c:pt>
                <c:pt idx="5">
                  <c:v>2008:Jun</c:v>
                </c:pt>
                <c:pt idx="6">
                  <c:v>2008:Jul</c:v>
                </c:pt>
                <c:pt idx="7">
                  <c:v>2008:Aug</c:v>
                </c:pt>
                <c:pt idx="8">
                  <c:v>2008:Sep</c:v>
                </c:pt>
                <c:pt idx="9">
                  <c:v>2008:Oct</c:v>
                </c:pt>
                <c:pt idx="10">
                  <c:v>2008:Nov</c:v>
                </c:pt>
                <c:pt idx="11">
                  <c:v>2008:Dec</c:v>
                </c:pt>
                <c:pt idx="12">
                  <c:v>2009:Jan</c:v>
                </c:pt>
                <c:pt idx="13">
                  <c:v>2009:Feb</c:v>
                </c:pt>
                <c:pt idx="14">
                  <c:v>2009:Mar</c:v>
                </c:pt>
                <c:pt idx="15">
                  <c:v>2009:Apr</c:v>
                </c:pt>
                <c:pt idx="16">
                  <c:v>2009:May</c:v>
                </c:pt>
                <c:pt idx="17">
                  <c:v>2009:Jun</c:v>
                </c:pt>
                <c:pt idx="18">
                  <c:v>2009:Jul</c:v>
                </c:pt>
                <c:pt idx="19">
                  <c:v>2009:Aug</c:v>
                </c:pt>
                <c:pt idx="20">
                  <c:v>2009:Sep</c:v>
                </c:pt>
                <c:pt idx="21">
                  <c:v>2009:Oct</c:v>
                </c:pt>
                <c:pt idx="22">
                  <c:v>2009:Nov</c:v>
                </c:pt>
                <c:pt idx="23">
                  <c:v>2009:Dec</c:v>
                </c:pt>
                <c:pt idx="24">
                  <c:v>2010:Jan</c:v>
                </c:pt>
                <c:pt idx="25">
                  <c:v>2010:Feb</c:v>
                </c:pt>
                <c:pt idx="26">
                  <c:v>2010:Mar</c:v>
                </c:pt>
                <c:pt idx="27">
                  <c:v>2010:Apr</c:v>
                </c:pt>
                <c:pt idx="28">
                  <c:v>2010:May</c:v>
                </c:pt>
                <c:pt idx="29">
                  <c:v>2010:Jun</c:v>
                </c:pt>
                <c:pt idx="30">
                  <c:v>2010:Jul</c:v>
                </c:pt>
                <c:pt idx="31">
                  <c:v>2010:Aug</c:v>
                </c:pt>
                <c:pt idx="32">
                  <c:v>2010:Sep</c:v>
                </c:pt>
                <c:pt idx="33">
                  <c:v>2010:Oct</c:v>
                </c:pt>
                <c:pt idx="34">
                  <c:v>2010:Nov</c:v>
                </c:pt>
                <c:pt idx="35">
                  <c:v>2010:Dec</c:v>
                </c:pt>
                <c:pt idx="36">
                  <c:v>2011:Jan</c:v>
                </c:pt>
                <c:pt idx="37">
                  <c:v>2011:Feb</c:v>
                </c:pt>
                <c:pt idx="38">
                  <c:v>2011:Mar</c:v>
                </c:pt>
                <c:pt idx="39">
                  <c:v>2011:Apr</c:v>
                </c:pt>
                <c:pt idx="40">
                  <c:v>2011:May</c:v>
                </c:pt>
                <c:pt idx="41">
                  <c:v>2011:Jun</c:v>
                </c:pt>
                <c:pt idx="42">
                  <c:v>2011:Jul</c:v>
                </c:pt>
                <c:pt idx="43">
                  <c:v>2011:Aug</c:v>
                </c:pt>
                <c:pt idx="44">
                  <c:v>2011:Sep</c:v>
                </c:pt>
                <c:pt idx="45">
                  <c:v>2011:Oct</c:v>
                </c:pt>
                <c:pt idx="46">
                  <c:v>2011:Nov</c:v>
                </c:pt>
                <c:pt idx="47">
                  <c:v>2011:Dec</c:v>
                </c:pt>
                <c:pt idx="48">
                  <c:v>2012:Jan</c:v>
                </c:pt>
                <c:pt idx="49">
                  <c:v>2012:Feb</c:v>
                </c:pt>
                <c:pt idx="50">
                  <c:v>2012:Mar</c:v>
                </c:pt>
                <c:pt idx="51">
                  <c:v>2012:Apr</c:v>
                </c:pt>
                <c:pt idx="52">
                  <c:v>2012:May</c:v>
                </c:pt>
                <c:pt idx="53">
                  <c:v>2012:Jun</c:v>
                </c:pt>
                <c:pt idx="54">
                  <c:v>2012:Jul</c:v>
                </c:pt>
                <c:pt idx="55">
                  <c:v>2012:Aug</c:v>
                </c:pt>
                <c:pt idx="56">
                  <c:v>2012:Sep</c:v>
                </c:pt>
                <c:pt idx="57">
                  <c:v>2012:Oct</c:v>
                </c:pt>
                <c:pt idx="58">
                  <c:v>2012:Nov</c:v>
                </c:pt>
                <c:pt idx="59">
                  <c:v>2012:Dec</c:v>
                </c:pt>
                <c:pt idx="60">
                  <c:v>2013:Jan</c:v>
                </c:pt>
                <c:pt idx="61">
                  <c:v>2013:Feb</c:v>
                </c:pt>
                <c:pt idx="62">
                  <c:v>2013:Mar</c:v>
                </c:pt>
                <c:pt idx="63">
                  <c:v>2013:Apr</c:v>
                </c:pt>
                <c:pt idx="64">
                  <c:v>2013:May</c:v>
                </c:pt>
                <c:pt idx="65">
                  <c:v>2013:Jun</c:v>
                </c:pt>
                <c:pt idx="66">
                  <c:v>2013:Jul</c:v>
                </c:pt>
                <c:pt idx="67">
                  <c:v>2013:Aug</c:v>
                </c:pt>
                <c:pt idx="68">
                  <c:v>2013:Sep</c:v>
                </c:pt>
                <c:pt idx="69">
                  <c:v>2013:Oct</c:v>
                </c:pt>
                <c:pt idx="70">
                  <c:v>2013:Nov</c:v>
                </c:pt>
                <c:pt idx="71">
                  <c:v>2013:Dec</c:v>
                </c:pt>
                <c:pt idx="72">
                  <c:v>2014:Jan</c:v>
                </c:pt>
                <c:pt idx="73">
                  <c:v>2014:Feb</c:v>
                </c:pt>
                <c:pt idx="74">
                  <c:v>2014:Mar</c:v>
                </c:pt>
                <c:pt idx="75">
                  <c:v>2014:Apr</c:v>
                </c:pt>
                <c:pt idx="76">
                  <c:v>2014:May</c:v>
                </c:pt>
                <c:pt idx="77">
                  <c:v>2014:Jun</c:v>
                </c:pt>
                <c:pt idx="78">
                  <c:v>2014:Jul</c:v>
                </c:pt>
                <c:pt idx="79">
                  <c:v>2014:Aug</c:v>
                </c:pt>
                <c:pt idx="80">
                  <c:v>2014:Sep</c:v>
                </c:pt>
                <c:pt idx="81">
                  <c:v>2014:Oct</c:v>
                </c:pt>
                <c:pt idx="82">
                  <c:v>2014:Nov</c:v>
                </c:pt>
                <c:pt idx="83">
                  <c:v>2014:Dec</c:v>
                </c:pt>
                <c:pt idx="84">
                  <c:v>2015:Jan</c:v>
                </c:pt>
                <c:pt idx="85">
                  <c:v>2015:Feb</c:v>
                </c:pt>
                <c:pt idx="86">
                  <c:v>2015:Mar</c:v>
                </c:pt>
                <c:pt idx="87">
                  <c:v>2015:Apr</c:v>
                </c:pt>
                <c:pt idx="88">
                  <c:v>2015:May</c:v>
                </c:pt>
                <c:pt idx="89">
                  <c:v>2015:Jun</c:v>
                </c:pt>
                <c:pt idx="90">
                  <c:v>2015:Jul</c:v>
                </c:pt>
                <c:pt idx="91">
                  <c:v>2015:Aug</c:v>
                </c:pt>
                <c:pt idx="92">
                  <c:v>2015:Sep</c:v>
                </c:pt>
                <c:pt idx="93">
                  <c:v>2015:Oct</c:v>
                </c:pt>
                <c:pt idx="94">
                  <c:v>2015:Nov</c:v>
                </c:pt>
                <c:pt idx="95">
                  <c:v>2015:Dec</c:v>
                </c:pt>
                <c:pt idx="96">
                  <c:v>2016:Jan</c:v>
                </c:pt>
                <c:pt idx="97">
                  <c:v>2016:Feb</c:v>
                </c:pt>
                <c:pt idx="98">
                  <c:v>2016:Mar</c:v>
                </c:pt>
                <c:pt idx="99">
                  <c:v>2016:Apr</c:v>
                </c:pt>
                <c:pt idx="100">
                  <c:v>2016:May</c:v>
                </c:pt>
                <c:pt idx="101">
                  <c:v>2016:Jun</c:v>
                </c:pt>
                <c:pt idx="102">
                  <c:v>2016:Jul</c:v>
                </c:pt>
                <c:pt idx="103">
                  <c:v>2016:Aug</c:v>
                </c:pt>
                <c:pt idx="104">
                  <c:v>2016:Sep</c:v>
                </c:pt>
                <c:pt idx="105">
                  <c:v>2016:Oct</c:v>
                </c:pt>
                <c:pt idx="106">
                  <c:v>2016:Nov</c:v>
                </c:pt>
                <c:pt idx="107">
                  <c:v>2016:Dec</c:v>
                </c:pt>
                <c:pt idx="108">
                  <c:v>2017:Jan</c:v>
                </c:pt>
                <c:pt idx="109">
                  <c:v>2017:Feb</c:v>
                </c:pt>
                <c:pt idx="110">
                  <c:v>2017:Mar</c:v>
                </c:pt>
                <c:pt idx="111">
                  <c:v>2017:Apr</c:v>
                </c:pt>
                <c:pt idx="112">
                  <c:v>2017:May</c:v>
                </c:pt>
                <c:pt idx="113">
                  <c:v>2017:Jun</c:v>
                </c:pt>
                <c:pt idx="114">
                  <c:v>2017:Jul</c:v>
                </c:pt>
                <c:pt idx="115">
                  <c:v>2017:Aug</c:v>
                </c:pt>
                <c:pt idx="116">
                  <c:v>2017:Sep</c:v>
                </c:pt>
                <c:pt idx="117">
                  <c:v>2017:Oct</c:v>
                </c:pt>
                <c:pt idx="118">
                  <c:v>2017:Nov</c:v>
                </c:pt>
                <c:pt idx="119">
                  <c:v>2017:Dec</c:v>
                </c:pt>
                <c:pt idx="120">
                  <c:v>2018:Jan</c:v>
                </c:pt>
                <c:pt idx="121">
                  <c:v>2018:Feb</c:v>
                </c:pt>
                <c:pt idx="122">
                  <c:v>2018:Mar</c:v>
                </c:pt>
              </c:strCache>
            </c:strRef>
          </c:cat>
          <c:val>
            <c:numRef>
              <c:f>'additional info'!$T$8:$T$130</c:f>
              <c:numCache>
                <c:formatCode>General</c:formatCode>
                <c:ptCount val="123"/>
                <c:pt idx="3" formatCode="0">
                  <c:v>15000</c:v>
                </c:pt>
                <c:pt idx="4" formatCode="0">
                  <c:v>18666.666666666668</c:v>
                </c:pt>
                <c:pt idx="5" formatCode="0">
                  <c:v>22333.333333333332</c:v>
                </c:pt>
                <c:pt idx="6" formatCode="0">
                  <c:v>35333.333333333336</c:v>
                </c:pt>
                <c:pt idx="7" formatCode="0">
                  <c:v>25000</c:v>
                </c:pt>
                <c:pt idx="8" formatCode="0">
                  <c:v>3666.6666666666665</c:v>
                </c:pt>
                <c:pt idx="9" formatCode="0">
                  <c:v>-8000</c:v>
                </c:pt>
                <c:pt idx="10" formatCode="0">
                  <c:v>-6333.333333333333</c:v>
                </c:pt>
                <c:pt idx="11" formatCode="0">
                  <c:v>4000</c:v>
                </c:pt>
                <c:pt idx="12" formatCode="0">
                  <c:v>5333.333333333333</c:v>
                </c:pt>
                <c:pt idx="13" formatCode="0">
                  <c:v>-333.33333333333331</c:v>
                </c:pt>
                <c:pt idx="14" formatCode="0">
                  <c:v>-6000</c:v>
                </c:pt>
                <c:pt idx="15" formatCode="0">
                  <c:v>-12666.666666666666</c:v>
                </c:pt>
                <c:pt idx="16" formatCode="0">
                  <c:v>-8000</c:v>
                </c:pt>
                <c:pt idx="17" formatCode="0">
                  <c:v>-333.33333333333331</c:v>
                </c:pt>
                <c:pt idx="18" formatCode="0">
                  <c:v>-20000</c:v>
                </c:pt>
                <c:pt idx="19" formatCode="0">
                  <c:v>-15000</c:v>
                </c:pt>
                <c:pt idx="20" formatCode="0">
                  <c:v>-45666.666666666664</c:v>
                </c:pt>
                <c:pt idx="21" formatCode="0">
                  <c:v>-4666.666666666667</c:v>
                </c:pt>
                <c:pt idx="22" formatCode="0">
                  <c:v>-7000</c:v>
                </c:pt>
                <c:pt idx="23" formatCode="0">
                  <c:v>8666.6666666666661</c:v>
                </c:pt>
                <c:pt idx="24" formatCode="0">
                  <c:v>-16666.666666666668</c:v>
                </c:pt>
                <c:pt idx="25" formatCode="0">
                  <c:v>-29000</c:v>
                </c:pt>
                <c:pt idx="26" formatCode="0">
                  <c:v>-18666.666666666668</c:v>
                </c:pt>
                <c:pt idx="27" formatCode="0">
                  <c:v>-15333.333333333334</c:v>
                </c:pt>
                <c:pt idx="28" formatCode="0">
                  <c:v>-8000</c:v>
                </c:pt>
                <c:pt idx="29" formatCode="0">
                  <c:v>-16000</c:v>
                </c:pt>
                <c:pt idx="30" formatCode="0">
                  <c:v>-22333.333333333332</c:v>
                </c:pt>
                <c:pt idx="31" formatCode="0">
                  <c:v>-35000</c:v>
                </c:pt>
                <c:pt idx="32" formatCode="0">
                  <c:v>-56333.333333333336</c:v>
                </c:pt>
                <c:pt idx="33" formatCode="0">
                  <c:v>-29000</c:v>
                </c:pt>
                <c:pt idx="34" formatCode="0">
                  <c:v>-18000</c:v>
                </c:pt>
                <c:pt idx="35" formatCode="0">
                  <c:v>6000</c:v>
                </c:pt>
                <c:pt idx="36" formatCode="0">
                  <c:v>-15666.666666666666</c:v>
                </c:pt>
                <c:pt idx="37" formatCode="0">
                  <c:v>-27333.333333333332</c:v>
                </c:pt>
                <c:pt idx="38" formatCode="0">
                  <c:v>-27000</c:v>
                </c:pt>
                <c:pt idx="39" formatCode="0">
                  <c:v>-23333.333333333332</c:v>
                </c:pt>
                <c:pt idx="40" formatCode="0">
                  <c:v>-27000</c:v>
                </c:pt>
                <c:pt idx="41" formatCode="0">
                  <c:v>-3666.6666666666665</c:v>
                </c:pt>
                <c:pt idx="42" formatCode="0">
                  <c:v>-42333.333333333336</c:v>
                </c:pt>
                <c:pt idx="43" formatCode="0">
                  <c:v>-30333.333333333332</c:v>
                </c:pt>
                <c:pt idx="44" formatCode="0">
                  <c:v>-55666.666666666664</c:v>
                </c:pt>
                <c:pt idx="45" formatCode="0">
                  <c:v>-13000</c:v>
                </c:pt>
                <c:pt idx="46" formatCode="0">
                  <c:v>-12666.666666666666</c:v>
                </c:pt>
                <c:pt idx="47" formatCode="0">
                  <c:v>-6333.333333333333</c:v>
                </c:pt>
                <c:pt idx="48" formatCode="0">
                  <c:v>-11666.666666666666</c:v>
                </c:pt>
                <c:pt idx="49" formatCode="0">
                  <c:v>-3333.3333333333335</c:v>
                </c:pt>
                <c:pt idx="50" formatCode="0">
                  <c:v>-1000</c:v>
                </c:pt>
                <c:pt idx="51" formatCode="0">
                  <c:v>-2666.6666666666665</c:v>
                </c:pt>
                <c:pt idx="52" formatCode="0">
                  <c:v>-10333.333333333334</c:v>
                </c:pt>
                <c:pt idx="53" formatCode="0">
                  <c:v>-3000</c:v>
                </c:pt>
                <c:pt idx="54" formatCode="0">
                  <c:v>-2333.3333333333335</c:v>
                </c:pt>
                <c:pt idx="55" formatCode="0">
                  <c:v>2666.6666666666665</c:v>
                </c:pt>
                <c:pt idx="56" formatCode="0">
                  <c:v>-1000</c:v>
                </c:pt>
                <c:pt idx="57" formatCode="0">
                  <c:v>-6333.333333333333</c:v>
                </c:pt>
                <c:pt idx="58" formatCode="0">
                  <c:v>-7333.333333333333</c:v>
                </c:pt>
                <c:pt idx="59" formatCode="0">
                  <c:v>-7333.333333333333</c:v>
                </c:pt>
                <c:pt idx="60" formatCode="0">
                  <c:v>-5333.333333333333</c:v>
                </c:pt>
                <c:pt idx="61" formatCode="0">
                  <c:v>333.33333333333331</c:v>
                </c:pt>
                <c:pt idx="62" formatCode="0">
                  <c:v>-1666.6666666666667</c:v>
                </c:pt>
                <c:pt idx="63" formatCode="0">
                  <c:v>4000</c:v>
                </c:pt>
                <c:pt idx="64" formatCode="0">
                  <c:v>4666.666666666667</c:v>
                </c:pt>
                <c:pt idx="65" formatCode="0">
                  <c:v>-2333.3333333333335</c:v>
                </c:pt>
                <c:pt idx="66" formatCode="0">
                  <c:v>-7000</c:v>
                </c:pt>
                <c:pt idx="67" formatCode="0">
                  <c:v>-4000</c:v>
                </c:pt>
                <c:pt idx="68" formatCode="0">
                  <c:v>4333.333333333333</c:v>
                </c:pt>
                <c:pt idx="69" formatCode="0">
                  <c:v>12333.333333333334</c:v>
                </c:pt>
                <c:pt idx="70" formatCode="0">
                  <c:v>6666.666666666667</c:v>
                </c:pt>
                <c:pt idx="71" formatCode="0">
                  <c:v>-1000</c:v>
                </c:pt>
                <c:pt idx="72" formatCode="0">
                  <c:v>-5000</c:v>
                </c:pt>
                <c:pt idx="73" formatCode="0">
                  <c:v>-1333.3333333333333</c:v>
                </c:pt>
                <c:pt idx="74" formatCode="0">
                  <c:v>7666.666666666667</c:v>
                </c:pt>
                <c:pt idx="75" formatCode="0">
                  <c:v>17333.333333333332</c:v>
                </c:pt>
                <c:pt idx="76" formatCode="0">
                  <c:v>14333.333333333334</c:v>
                </c:pt>
                <c:pt idx="77" formatCode="0">
                  <c:v>20666.666666666668</c:v>
                </c:pt>
                <c:pt idx="78" formatCode="0">
                  <c:v>6666.666666666667</c:v>
                </c:pt>
                <c:pt idx="79" formatCode="0">
                  <c:v>-3000</c:v>
                </c:pt>
                <c:pt idx="80" formatCode="0">
                  <c:v>-1666.6666666666667</c:v>
                </c:pt>
                <c:pt idx="81" formatCode="0">
                  <c:v>11000</c:v>
                </c:pt>
                <c:pt idx="82" formatCode="0">
                  <c:v>22000</c:v>
                </c:pt>
                <c:pt idx="83" formatCode="0">
                  <c:v>15333.333333333334</c:v>
                </c:pt>
                <c:pt idx="84" formatCode="0">
                  <c:v>10666.666666666666</c:v>
                </c:pt>
                <c:pt idx="85" formatCode="0">
                  <c:v>11666.666666666666</c:v>
                </c:pt>
                <c:pt idx="86" formatCode="0">
                  <c:v>3666.6666666666665</c:v>
                </c:pt>
                <c:pt idx="87" formatCode="0">
                  <c:v>9000</c:v>
                </c:pt>
                <c:pt idx="88" formatCode="0">
                  <c:v>10000</c:v>
                </c:pt>
                <c:pt idx="89" formatCode="0">
                  <c:v>13666.666666666666</c:v>
                </c:pt>
                <c:pt idx="90" formatCode="0">
                  <c:v>12333.333333333334</c:v>
                </c:pt>
                <c:pt idx="91" formatCode="0">
                  <c:v>18333.333333333332</c:v>
                </c:pt>
                <c:pt idx="92" formatCode="0">
                  <c:v>8000</c:v>
                </c:pt>
                <c:pt idx="93" formatCode="0">
                  <c:v>8333.3333333333339</c:v>
                </c:pt>
                <c:pt idx="94" formatCode="0">
                  <c:v>1333.3333333333333</c:v>
                </c:pt>
                <c:pt idx="95" formatCode="0">
                  <c:v>14666.666666666666</c:v>
                </c:pt>
                <c:pt idx="96" formatCode="0">
                  <c:v>14333.333333333334</c:v>
                </c:pt>
                <c:pt idx="97" formatCode="0">
                  <c:v>14333.333333333334</c:v>
                </c:pt>
                <c:pt idx="98" formatCode="0">
                  <c:v>22000</c:v>
                </c:pt>
                <c:pt idx="99" formatCode="0">
                  <c:v>17000</c:v>
                </c:pt>
                <c:pt idx="100" formatCode="0">
                  <c:v>13333.333333333334</c:v>
                </c:pt>
                <c:pt idx="101" formatCode="0">
                  <c:v>0</c:v>
                </c:pt>
                <c:pt idx="102" formatCode="0">
                  <c:v>28000</c:v>
                </c:pt>
                <c:pt idx="103" formatCode="0">
                  <c:v>26666.666666666668</c:v>
                </c:pt>
                <c:pt idx="104" formatCode="0">
                  <c:v>36666.666666666664</c:v>
                </c:pt>
                <c:pt idx="105" formatCode="0">
                  <c:v>4333.333333333333</c:v>
                </c:pt>
                <c:pt idx="106" formatCode="0">
                  <c:v>5000</c:v>
                </c:pt>
                <c:pt idx="107" formatCode="0">
                  <c:v>-1666.6666666666667</c:v>
                </c:pt>
                <c:pt idx="108" formatCode="0">
                  <c:v>2000</c:v>
                </c:pt>
                <c:pt idx="109" formatCode="0">
                  <c:v>1333.3333333333333</c:v>
                </c:pt>
                <c:pt idx="110" formatCode="0">
                  <c:v>3333.3333333333335</c:v>
                </c:pt>
                <c:pt idx="111" formatCode="0">
                  <c:v>5000</c:v>
                </c:pt>
                <c:pt idx="112" formatCode="0">
                  <c:v>-333.33333333333331</c:v>
                </c:pt>
                <c:pt idx="113" formatCode="0">
                  <c:v>4333.333333333333</c:v>
                </c:pt>
                <c:pt idx="114" formatCode="0">
                  <c:v>1666.6666666666667</c:v>
                </c:pt>
                <c:pt idx="115" formatCode="0">
                  <c:v>12666.666666666666</c:v>
                </c:pt>
                <c:pt idx="116" formatCode="0">
                  <c:v>5000</c:v>
                </c:pt>
                <c:pt idx="117" formatCode="0">
                  <c:v>1666.6666666666667</c:v>
                </c:pt>
                <c:pt idx="118" formatCode="0">
                  <c:v>-3000</c:v>
                </c:pt>
                <c:pt idx="119" formatCode="0">
                  <c:v>666.66666666666663</c:v>
                </c:pt>
                <c:pt idx="120" formatCode="0">
                  <c:v>-666.66666666666663</c:v>
                </c:pt>
                <c:pt idx="121" formatCode="0">
                  <c:v>2666.6666666666665</c:v>
                </c:pt>
                <c:pt idx="122" formatCode="0">
                  <c:v>333.33333333333331</c:v>
                </c:pt>
              </c:numCache>
            </c:numRef>
          </c:val>
          <c:smooth val="0"/>
          <c:extLst>
            <c:ext xmlns:c16="http://schemas.microsoft.com/office/drawing/2014/chart" uri="{C3380CC4-5D6E-409C-BE32-E72D297353CC}">
              <c16:uniqueId val="{00000001-31E8-46C1-890E-F09CCCE224DC}"/>
            </c:ext>
          </c:extLst>
        </c:ser>
        <c:dLbls>
          <c:showLegendKey val="0"/>
          <c:showVal val="0"/>
          <c:showCatName val="0"/>
          <c:showSerName val="0"/>
          <c:showPercent val="0"/>
          <c:showBubbleSize val="0"/>
        </c:dLbls>
        <c:marker val="1"/>
        <c:smooth val="0"/>
        <c:axId val="499091816"/>
        <c:axId val="503635480"/>
      </c:lineChart>
      <c:dateAx>
        <c:axId val="49909181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635480"/>
        <c:crosses val="autoZero"/>
        <c:auto val="0"/>
        <c:lblOffset val="100"/>
        <c:baseTimeUnit val="days"/>
        <c:minorUnit val="4"/>
      </c:dateAx>
      <c:valAx>
        <c:axId val="503635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91816"/>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Change</a:t>
            </a:r>
            <a:r>
              <a:rPr lang="en-US" baseline="0"/>
              <a:t> in State and Local Real Investment (Growth)</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S&amp;L Real Structures Spending Growth (%)</c:v>
          </c:tx>
          <c:spPr>
            <a:solidFill>
              <a:srgbClr val="00B0F0"/>
            </a:solidFill>
            <a:ln>
              <a:noFill/>
            </a:ln>
            <a:effectLst/>
          </c:spPr>
          <c:invertIfNegative val="0"/>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info'!$AA$7:$AA$48</c:f>
              <c:numCache>
                <c:formatCode>General</c:formatCode>
                <c:ptCount val="42"/>
                <c:pt idx="0">
                  <c:v>0</c:v>
                </c:pt>
                <c:pt idx="1">
                  <c:v>0</c:v>
                </c:pt>
                <c:pt idx="2">
                  <c:v>5.377456049638063E-2</c:v>
                </c:pt>
                <c:pt idx="3">
                  <c:v>2.7210884353738862E-3</c:v>
                </c:pt>
                <c:pt idx="4">
                  <c:v>-6.7980965329707654E-2</c:v>
                </c:pt>
                <c:pt idx="5">
                  <c:v>-6.9156293222683018E-3</c:v>
                </c:pt>
                <c:pt idx="6">
                  <c:v>8.3131278143401488E-2</c:v>
                </c:pt>
                <c:pt idx="7">
                  <c:v>-1.9002375296911733E-2</c:v>
                </c:pt>
                <c:pt idx="8">
                  <c:v>-0.14865325605182456</c:v>
                </c:pt>
                <c:pt idx="9">
                  <c:v>-0.12464589235127432</c:v>
                </c:pt>
                <c:pt idx="10">
                  <c:v>0.1549707602339172</c:v>
                </c:pt>
                <c:pt idx="11">
                  <c:v>1.9704433497537366E-2</c:v>
                </c:pt>
                <c:pt idx="12">
                  <c:v>-0.15546218487394992</c:v>
                </c:pt>
                <c:pt idx="13">
                  <c:v>-0.12823315118397094</c:v>
                </c:pt>
                <c:pt idx="14">
                  <c:v>-6.473466315393317E-2</c:v>
                </c:pt>
                <c:pt idx="15">
                  <c:v>-4.284621270084088E-2</c:v>
                </c:pt>
                <c:pt idx="16">
                  <c:v>-1.0827532869297052E-2</c:v>
                </c:pt>
                <c:pt idx="17">
                  <c:v>-0.13958898797983688</c:v>
                </c:pt>
                <c:pt idx="18">
                  <c:v>-4.4997991161109141E-2</c:v>
                </c:pt>
                <c:pt idx="19">
                  <c:v>-0.12352702153596073</c:v>
                </c:pt>
                <c:pt idx="20">
                  <c:v>-0.13752620545073357</c:v>
                </c:pt>
                <c:pt idx="21">
                  <c:v>-3.4737299174989023E-2</c:v>
                </c:pt>
                <c:pt idx="22">
                  <c:v>8.7604029785373072E-3</c:v>
                </c:pt>
                <c:pt idx="23">
                  <c:v>0</c:v>
                </c:pt>
                <c:pt idx="24">
                  <c:v>-5.4195804195804609E-2</c:v>
                </c:pt>
                <c:pt idx="25">
                  <c:v>-5.1395657953034579E-2</c:v>
                </c:pt>
                <c:pt idx="26">
                  <c:v>8.6175942549370887E-2</c:v>
                </c:pt>
                <c:pt idx="27">
                  <c:v>1.2302284710018263E-2</c:v>
                </c:pt>
                <c:pt idx="28">
                  <c:v>2.8033289531318673E-2</c:v>
                </c:pt>
                <c:pt idx="29">
                  <c:v>-2.609830361026555E-2</c:v>
                </c:pt>
                <c:pt idx="30">
                  <c:v>0.18914185639229419</c:v>
                </c:pt>
                <c:pt idx="31">
                  <c:v>1.0033444816054171E-2</c:v>
                </c:pt>
                <c:pt idx="32">
                  <c:v>-0.16513761467889898</c:v>
                </c:pt>
                <c:pt idx="33">
                  <c:v>0.16702914310569827</c:v>
                </c:pt>
                <c:pt idx="34">
                  <c:v>-0.16868475991649268</c:v>
                </c:pt>
                <c:pt idx="35">
                  <c:v>-0.12554489973844829</c:v>
                </c:pt>
                <c:pt idx="36">
                  <c:v>4.5004500450045448E-2</c:v>
                </c:pt>
                <c:pt idx="37">
                  <c:v>-2.3141967067200397E-2</c:v>
                </c:pt>
                <c:pt idx="38">
                  <c:v>-0.18979409131602498</c:v>
                </c:pt>
                <c:pt idx="39">
                  <c:v>-4.3233082706767068E-2</c:v>
                </c:pt>
                <c:pt idx="40">
                  <c:v>0.19002375296912088</c:v>
                </c:pt>
                <c:pt idx="41">
                  <c:v>-2.9024943310657303E-2</c:v>
                </c:pt>
              </c:numCache>
            </c:numRef>
          </c:val>
          <c:extLst>
            <c:ext xmlns:c16="http://schemas.microsoft.com/office/drawing/2014/chart" uri="{C3380CC4-5D6E-409C-BE32-E72D297353CC}">
              <c16:uniqueId val="{00000000-40FD-4411-9132-8D3C7BEA1281}"/>
            </c:ext>
          </c:extLst>
        </c:ser>
        <c:dLbls>
          <c:showLegendKey val="0"/>
          <c:showVal val="0"/>
          <c:showCatName val="0"/>
          <c:showSerName val="0"/>
          <c:showPercent val="0"/>
          <c:showBubbleSize val="0"/>
        </c:dLbls>
        <c:gapWidth val="21"/>
        <c:axId val="506291984"/>
        <c:axId val="506280504"/>
      </c:barChart>
      <c:lineChart>
        <c:grouping val="standard"/>
        <c:varyColors val="0"/>
        <c:ser>
          <c:idx val="1"/>
          <c:order val="1"/>
          <c:tx>
            <c:v>4-Quarter Moving Average</c:v>
          </c:tx>
          <c:spPr>
            <a:ln w="28575" cap="rnd">
              <a:solidFill>
                <a:srgbClr val="002060"/>
              </a:solidFill>
              <a:round/>
            </a:ln>
            <a:effectLst/>
          </c:spPr>
          <c:marker>
            <c:symbol val="none"/>
          </c:marker>
          <c:cat>
            <c:strRef>
              <c:f>'additional info'!$X$7:$X$130</c:f>
              <c:strCache>
                <c:ptCount val="42"/>
                <c:pt idx="0">
                  <c:v>.FRQ</c:v>
                </c:pt>
                <c:pt idx="1">
                  <c:v>2008:Q1</c:v>
                </c:pt>
                <c:pt idx="2">
                  <c:v>2008:Q2</c:v>
                </c:pt>
                <c:pt idx="3">
                  <c:v>2008:Q3</c:v>
                </c:pt>
                <c:pt idx="4">
                  <c:v>2008:Q4</c:v>
                </c:pt>
                <c:pt idx="5">
                  <c:v>2009:Q1</c:v>
                </c:pt>
                <c:pt idx="6">
                  <c:v>2009:Q2</c:v>
                </c:pt>
                <c:pt idx="7">
                  <c:v>2009:Q3</c:v>
                </c:pt>
                <c:pt idx="8">
                  <c:v>2009:Q4</c:v>
                </c:pt>
                <c:pt idx="9">
                  <c:v>2010:Q1</c:v>
                </c:pt>
                <c:pt idx="10">
                  <c:v>2010:Q2</c:v>
                </c:pt>
                <c:pt idx="11">
                  <c:v>2010:Q3</c:v>
                </c:pt>
                <c:pt idx="12">
                  <c:v>2010:Q4</c:v>
                </c:pt>
                <c:pt idx="13">
                  <c:v>2011:Q1</c:v>
                </c:pt>
                <c:pt idx="14">
                  <c:v>2011:Q2</c:v>
                </c:pt>
                <c:pt idx="15">
                  <c:v>2011:Q3</c:v>
                </c:pt>
                <c:pt idx="16">
                  <c:v>2011:Q4</c:v>
                </c:pt>
                <c:pt idx="17">
                  <c:v>2012:Q1</c:v>
                </c:pt>
                <c:pt idx="18">
                  <c:v>2012:Q2</c:v>
                </c:pt>
                <c:pt idx="19">
                  <c:v>2012:Q3</c:v>
                </c:pt>
                <c:pt idx="20">
                  <c:v>2012:Q4</c:v>
                </c:pt>
                <c:pt idx="21">
                  <c:v>2013:Q1</c:v>
                </c:pt>
                <c:pt idx="22">
                  <c:v>2013:Q2</c:v>
                </c:pt>
                <c:pt idx="23">
                  <c:v>2013:Q3</c:v>
                </c:pt>
                <c:pt idx="24">
                  <c:v>2013:Q4</c:v>
                </c:pt>
                <c:pt idx="25">
                  <c:v>2014:Q1</c:v>
                </c:pt>
                <c:pt idx="26">
                  <c:v>2014:Q2</c:v>
                </c:pt>
                <c:pt idx="27">
                  <c:v>2014:Q3</c:v>
                </c:pt>
                <c:pt idx="28">
                  <c:v>2014:Q4</c:v>
                </c:pt>
                <c:pt idx="29">
                  <c:v>2015:Q1</c:v>
                </c:pt>
                <c:pt idx="30">
                  <c:v>2015:Q2</c:v>
                </c:pt>
                <c:pt idx="31">
                  <c:v>2015:Q3</c:v>
                </c:pt>
                <c:pt idx="32">
                  <c:v>2015:Q4</c:v>
                </c:pt>
                <c:pt idx="33">
                  <c:v>2016:Q1</c:v>
                </c:pt>
                <c:pt idx="34">
                  <c:v>2016:Q2</c:v>
                </c:pt>
                <c:pt idx="35">
                  <c:v>2016:Q3</c:v>
                </c:pt>
                <c:pt idx="36">
                  <c:v>2016:Q4</c:v>
                </c:pt>
                <c:pt idx="37">
                  <c:v>2017:Q1</c:v>
                </c:pt>
                <c:pt idx="38">
                  <c:v>2017:Q2</c:v>
                </c:pt>
                <c:pt idx="39">
                  <c:v>2017:Q3</c:v>
                </c:pt>
                <c:pt idx="40">
                  <c:v>2017:Q4</c:v>
                </c:pt>
                <c:pt idx="41">
                  <c:v>2018:Q1</c:v>
                </c:pt>
              </c:strCache>
            </c:strRef>
          </c:cat>
          <c:val>
            <c:numRef>
              <c:f>'additional info'!$AB$7:$AB$48</c:f>
              <c:numCache>
                <c:formatCode>General</c:formatCode>
                <c:ptCount val="42"/>
                <c:pt idx="0">
                  <c:v>0</c:v>
                </c:pt>
                <c:pt idx="4">
                  <c:v>0</c:v>
                </c:pt>
                <c:pt idx="5">
                  <c:v>-4.60023643005536E-3</c:v>
                </c:pt>
                <c:pt idx="6">
                  <c:v>2.7389429816998545E-3</c:v>
                </c:pt>
                <c:pt idx="7">
                  <c:v>-2.6919229513715504E-3</c:v>
                </c:pt>
                <c:pt idx="8">
                  <c:v>-2.2859995631900776E-2</c:v>
                </c:pt>
                <c:pt idx="9">
                  <c:v>-5.2292561389152281E-2</c:v>
                </c:pt>
                <c:pt idx="10">
                  <c:v>-3.4332690866523352E-2</c:v>
                </c:pt>
                <c:pt idx="11">
                  <c:v>-2.4655988667911077E-2</c:v>
                </c:pt>
                <c:pt idx="12">
                  <c:v>-2.6358220873442417E-2</c:v>
                </c:pt>
                <c:pt idx="13">
                  <c:v>-2.7255035581616571E-2</c:v>
                </c:pt>
                <c:pt idx="14">
                  <c:v>-8.2181391428579165E-2</c:v>
                </c:pt>
                <c:pt idx="15">
                  <c:v>-9.7819052978173726E-2</c:v>
                </c:pt>
                <c:pt idx="16">
                  <c:v>-6.166038997701051E-2</c:v>
                </c:pt>
                <c:pt idx="17">
                  <c:v>-6.4499349175976994E-2</c:v>
                </c:pt>
                <c:pt idx="18">
                  <c:v>-5.9565181177770987E-2</c:v>
                </c:pt>
                <c:pt idx="19">
                  <c:v>-7.9735383386550951E-2</c:v>
                </c:pt>
                <c:pt idx="20">
                  <c:v>-0.11141005153191008</c:v>
                </c:pt>
                <c:pt idx="21">
                  <c:v>-8.5197129330698118E-2</c:v>
                </c:pt>
                <c:pt idx="22">
                  <c:v>-7.1757530795786506E-2</c:v>
                </c:pt>
                <c:pt idx="23">
                  <c:v>-4.0875775411796322E-2</c:v>
                </c:pt>
                <c:pt idx="24">
                  <c:v>-2.0043175098064081E-2</c:v>
                </c:pt>
                <c:pt idx="25">
                  <c:v>-2.420776479257547E-2</c:v>
                </c:pt>
                <c:pt idx="26">
                  <c:v>-4.8538798998670751E-3</c:v>
                </c:pt>
                <c:pt idx="27">
                  <c:v>-1.7783087223625094E-3</c:v>
                </c:pt>
                <c:pt idx="28">
                  <c:v>1.8778964709418311E-2</c:v>
                </c:pt>
                <c:pt idx="29">
                  <c:v>2.5103303295110568E-2</c:v>
                </c:pt>
                <c:pt idx="30">
                  <c:v>5.0844781755841395E-2</c:v>
                </c:pt>
                <c:pt idx="31">
                  <c:v>5.0277571782350372E-2</c:v>
                </c:pt>
                <c:pt idx="32">
                  <c:v>1.9848457297959587E-3</c:v>
                </c:pt>
                <c:pt idx="33">
                  <c:v>5.0266707408786915E-2</c:v>
                </c:pt>
                <c:pt idx="34">
                  <c:v>-3.9189946668409803E-2</c:v>
                </c:pt>
                <c:pt idx="35">
                  <c:v>-7.3084532807035418E-2</c:v>
                </c:pt>
                <c:pt idx="36">
                  <c:v>-2.0549004024799311E-2</c:v>
                </c:pt>
                <c:pt idx="37">
                  <c:v>-6.8091781568023979E-2</c:v>
                </c:pt>
                <c:pt idx="38">
                  <c:v>-7.3369114417907055E-2</c:v>
                </c:pt>
                <c:pt idx="39">
                  <c:v>-5.279116015998675E-2</c:v>
                </c:pt>
                <c:pt idx="40">
                  <c:v>-1.6536347030217891E-2</c:v>
                </c:pt>
                <c:pt idx="41">
                  <c:v>-1.8007091091082117E-2</c:v>
                </c:pt>
              </c:numCache>
            </c:numRef>
          </c:val>
          <c:smooth val="0"/>
          <c:extLst>
            <c:ext xmlns:c16="http://schemas.microsoft.com/office/drawing/2014/chart" uri="{C3380CC4-5D6E-409C-BE32-E72D297353CC}">
              <c16:uniqueId val="{00000001-40FD-4411-9132-8D3C7BEA1281}"/>
            </c:ext>
          </c:extLst>
        </c:ser>
        <c:dLbls>
          <c:showLegendKey val="0"/>
          <c:showVal val="0"/>
          <c:showCatName val="0"/>
          <c:showSerName val="0"/>
          <c:showPercent val="0"/>
          <c:showBubbleSize val="0"/>
        </c:dLbls>
        <c:marker val="1"/>
        <c:smooth val="0"/>
        <c:axId val="506291984"/>
        <c:axId val="506280504"/>
      </c:lineChart>
      <c:catAx>
        <c:axId val="50629198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80504"/>
        <c:crosses val="autoZero"/>
        <c:auto val="1"/>
        <c:lblAlgn val="ctr"/>
        <c:lblOffset val="100"/>
        <c:noMultiLvlLbl val="0"/>
      </c:catAx>
      <c:valAx>
        <c:axId val="506280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629198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466725</xdr:colOff>
          <xdr:row>22</xdr:row>
          <xdr:rowOff>66675</xdr:rowOff>
        </xdr:from>
        <xdr:to>
          <xdr:col>2</xdr:col>
          <xdr:colOff>876300</xdr:colOff>
          <xdr:row>26</xdr:row>
          <xdr:rowOff>76200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500" b="0" i="0" u="none" strike="noStrike" baseline="0">
                  <a:solidFill>
                    <a:srgbClr val="000000"/>
                  </a:solidFill>
                  <a:latin typeface="Helvetica"/>
                  <a:cs typeface="Helvetica"/>
                </a:rPr>
                <a:t>Make Fiscal Impact PDF</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111672</xdr:colOff>
      <xdr:row>0</xdr:row>
      <xdr:rowOff>131380</xdr:rowOff>
    </xdr:from>
    <xdr:to>
      <xdr:col>8</xdr:col>
      <xdr:colOff>518948</xdr:colOff>
      <xdr:row>20</xdr:row>
      <xdr:rowOff>157655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105103</xdr:colOff>
      <xdr:row>21</xdr:row>
      <xdr:rowOff>32846</xdr:rowOff>
    </xdr:from>
    <xdr:to>
      <xdr:col>8</xdr:col>
      <xdr:colOff>512380</xdr:colOff>
      <xdr:row>41</xdr:row>
      <xdr:rowOff>124810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Total</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0.00718</cdr:x>
      <cdr:y>0.01819</cdr:y>
    </cdr:from>
    <cdr:to>
      <cdr:x>0.63502</cdr:x>
      <cdr:y>0.07193</cdr:y>
    </cdr:to>
    <cdr:sp macro="" textlink="">
      <cdr:nvSpPr>
        <cdr:cNvPr id="2" name="TextBox 1"/>
        <cdr:cNvSpPr txBox="1"/>
      </cdr:nvSpPr>
      <cdr:spPr>
        <a:xfrm xmlns:a="http://schemas.openxmlformats.org/drawingml/2006/main">
          <a:off x="37487" y="57807"/>
          <a:ext cx="3278811" cy="170793"/>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800" b="1">
              <a:latin typeface="Helvetica" panose="020B0604020202020204" pitchFamily="34" charset="0"/>
              <a:cs typeface="Helvetica" panose="020B0604020202020204" pitchFamily="34" charset="0"/>
            </a:rPr>
            <a:t>Hutchins</a:t>
          </a:r>
          <a:r>
            <a:rPr lang="en-US" sz="800" b="1" baseline="0">
              <a:latin typeface="Helvetica" panose="020B0604020202020204" pitchFamily="34" charset="0"/>
              <a:cs typeface="Helvetica" panose="020B0604020202020204" pitchFamily="34" charset="0"/>
            </a:rPr>
            <a:t> Center Fiscal Impact Measure: Components</a:t>
          </a:r>
          <a:endParaRPr lang="en-US" sz="800" b="1">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0.00682</cdr:x>
      <cdr:y>0.05939</cdr:y>
    </cdr:from>
    <cdr:to>
      <cdr:x>0.63467</cdr:x>
      <cdr:y>0.11313</cdr:y>
    </cdr:to>
    <cdr:sp macro="" textlink="">
      <cdr:nvSpPr>
        <cdr:cNvPr id="3" name="TextBox 1"/>
        <cdr:cNvSpPr txBox="1"/>
      </cdr:nvSpPr>
      <cdr:spPr>
        <a:xfrm xmlns:a="http://schemas.openxmlformats.org/drawingml/2006/main">
          <a:off x="35623" y="188748"/>
          <a:ext cx="3278811" cy="170793"/>
        </a:xfrm>
        <a:prstGeom xmlns:a="http://schemas.openxmlformats.org/drawingml/2006/main" prst="rect">
          <a:avLst/>
        </a:prstGeom>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700" b="0">
              <a:latin typeface="Helvetica" panose="020B0604020202020204" pitchFamily="34" charset="0"/>
              <a:cs typeface="Helvetica" panose="020B0604020202020204" pitchFamily="34" charset="0"/>
            </a:rPr>
            <a:t>Contribution of Fiscal Policy to Real GDP Growth (percentage points)</a:t>
          </a:r>
        </a:p>
      </cdr:txBody>
    </cdr:sp>
  </cdr:relSizeAnchor>
  <cdr:relSizeAnchor xmlns:cdr="http://schemas.openxmlformats.org/drawingml/2006/chartDrawing">
    <cdr:from>
      <cdr:x>0.57187</cdr:x>
      <cdr:y>0.84941</cdr:y>
    </cdr:from>
    <cdr:to>
      <cdr:x>1</cdr:x>
      <cdr:y>0.92766</cdr:y>
    </cdr:to>
    <cdr:sp macro="" textlink="">
      <cdr:nvSpPr>
        <cdr:cNvPr id="4" name="TextBox 1"/>
        <cdr:cNvSpPr txBox="1"/>
      </cdr:nvSpPr>
      <cdr:spPr>
        <a:xfrm xmlns:a="http://schemas.openxmlformats.org/drawingml/2006/main">
          <a:off x="2986471" y="2699478"/>
          <a:ext cx="2235858" cy="2486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600">
              <a:solidFill>
                <a:schemeClr val="tx1">
                  <a:lumMod val="65000"/>
                  <a:lumOff val="35000"/>
                </a:schemeClr>
              </a:solidFill>
              <a:latin typeface="Helvetica" panose="020B0604020202020204" pitchFamily="34" charset="0"/>
              <a:cs typeface="Helvetica" panose="020B0604020202020204" pitchFamily="34" charset="0"/>
            </a:rPr>
            <a:t>Source: Hutchins Center calculations from Bureau</a:t>
          </a:r>
          <a:r>
            <a:rPr lang="en-US" sz="600" baseline="0">
              <a:solidFill>
                <a:schemeClr val="tx1">
                  <a:lumMod val="65000"/>
                  <a:lumOff val="35000"/>
                </a:schemeClr>
              </a:solidFill>
              <a:latin typeface="Helvetica" panose="020B0604020202020204" pitchFamily="34" charset="0"/>
              <a:cs typeface="Helvetica" panose="020B0604020202020204" pitchFamily="34" charset="0"/>
            </a:rPr>
            <a:t> of Economic Analysis data; shaded areas indicate recessions.</a:t>
          </a:r>
          <a:endParaRPr lang="en-US" sz="600">
            <a:solidFill>
              <a:schemeClr val="tx1">
                <a:lumMod val="65000"/>
                <a:lumOff val="35000"/>
              </a:schemeClr>
            </a:solidFill>
            <a:latin typeface="Helvetica" panose="020B0604020202020204" pitchFamily="34" charset="0"/>
            <a:cs typeface="Helvetica" panose="020B0604020202020204" pitchFamily="34" charset="0"/>
          </a:endParaRPr>
        </a:p>
      </cdr:txBody>
    </cdr:sp>
  </cdr:relSizeAnchor>
  <cdr:relSizeAnchor xmlns:cdr="http://schemas.openxmlformats.org/drawingml/2006/chartDrawing">
    <cdr:from>
      <cdr:x>0.93335</cdr:x>
      <cdr:y>0.92972</cdr:y>
    </cdr:from>
    <cdr:to>
      <cdr:x>0.96813</cdr:x>
      <cdr:y>0.99173</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4874265" y="2954720"/>
          <a:ext cx="181641" cy="197069"/>
        </a:xfrm>
        <a:prstGeom xmlns:a="http://schemas.openxmlformats.org/drawingml/2006/main" prst="rect">
          <a:avLst/>
        </a:prstGeom>
      </cdr:spPr>
    </cdr:pic>
  </cdr:relSizeAnchor>
  <cdr:relSizeAnchor xmlns:cdr="http://schemas.openxmlformats.org/drawingml/2006/chartDrawing">
    <cdr:from>
      <cdr:x>0.67654</cdr:x>
      <cdr:y>0.93822</cdr:y>
    </cdr:from>
    <cdr:to>
      <cdr:x>0.94064</cdr:x>
      <cdr:y>0.99173</cdr:y>
    </cdr:to>
    <cdr:pic>
      <cdr:nvPicPr>
        <cdr:cNvPr id="6" name="Picture 5"/>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3533092" y="2981717"/>
          <a:ext cx="1379240" cy="170073"/>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xdr:from>
      <xdr:col>29</xdr:col>
      <xdr:colOff>598242</xdr:colOff>
      <xdr:row>9</xdr:row>
      <xdr:rowOff>177486</xdr:rowOff>
    </xdr:from>
    <xdr:to>
      <xdr:col>35</xdr:col>
      <xdr:colOff>326572</xdr:colOff>
      <xdr:row>16</xdr:row>
      <xdr:rowOff>122466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31</xdr:col>
      <xdr:colOff>25323</xdr:colOff>
      <xdr:row>17</xdr:row>
      <xdr:rowOff>98860</xdr:rowOff>
    </xdr:from>
    <xdr:to>
      <xdr:col>34</xdr:col>
      <xdr:colOff>312965</xdr:colOff>
      <xdr:row>23</xdr:row>
      <xdr:rowOff>68035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18" Type="http://schemas.openxmlformats.org/officeDocument/2006/relationships/drawing" Target="../drawings/drawing1.xm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17" Type="http://schemas.openxmlformats.org/officeDocument/2006/relationships/printerSettings" Target="../printerSettings/printerSettings1.bin"/><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20" Type="http://schemas.openxmlformats.org/officeDocument/2006/relationships/ctrlProp" Target="../ctrlProps/ctrlProp1.xm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19" Type="http://schemas.openxmlformats.org/officeDocument/2006/relationships/vmlDrawing" Target="../drawings/vmlDrawing1.vm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2.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brookings.edu/interactives/hutchins-center-fiscal-impact-measure/" TargetMode="External"/><Relationship Id="rId1" Type="http://schemas.openxmlformats.org/officeDocument/2006/relationships/hyperlink" Target="https://www.brookings.edu/research/the-hutchins-centers-fiscal-impact-measure/" TargetMode="Externa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E18"/>
  <sheetViews>
    <sheetView zoomScale="85" zoomScaleNormal="85" workbookViewId="0">
      <selection activeCell="D9" sqref="D9"/>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pageSetup orientation="portrait" r:id="rId17"/>
  <drawing r:id="rId18"/>
  <legacyDrawing r:id="rId19"/>
  <mc:AlternateContent xmlns:mc="http://schemas.openxmlformats.org/markup-compatibility/2006">
    <mc:Choice Requires="x14">
      <controls>
        <mc:AlternateContent xmlns:mc="http://schemas.openxmlformats.org/markup-compatibility/2006">
          <mc:Choice Requires="x14">
            <control shapeId="4097" r:id="rId20" name="Button 1">
              <controlPr defaultSize="0" print="0" autoFill="0" autoPict="0" macro="[0]!fiscal_impact_pdf">
                <anchor moveWithCells="1" sizeWithCells="1">
                  <from>
                    <xdr:col>1</xdr:col>
                    <xdr:colOff>466725</xdr:colOff>
                    <xdr:row>22</xdr:row>
                    <xdr:rowOff>66675</xdr:rowOff>
                  </from>
                  <to>
                    <xdr:col>2</xdr:col>
                    <xdr:colOff>876300</xdr:colOff>
                    <xdr:row>26</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F7" activePane="bottomRight" state="frozen"/>
      <selection pane="topRight" activeCell="C1" sqref="C1"/>
      <selection pane="bottomLeft" activeCell="A7" sqref="A7"/>
      <selection pane="bottomRight" activeCell="I3" sqref="A1:U199"/>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0" width="36.42578125" customWidth="1"/>
    <col min="11" max="15" width="33" customWidth="1"/>
    <col min="16" max="16" width="38.42578125" customWidth="1"/>
    <col min="17" max="17" width="19.42578125" customWidth="1"/>
    <col min="21" max="21" width="9.140625" style="56"/>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360</v>
      </c>
      <c r="U1" s="9" t="s">
        <v>361</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351</v>
      </c>
      <c r="T2" s="2" t="s">
        <v>358</v>
      </c>
      <c r="U2" s="57" t="s">
        <v>359</v>
      </c>
    </row>
    <row r="3" spans="1:22" x14ac:dyDescent="0.25">
      <c r="A3" t="s">
        <v>57</v>
      </c>
      <c r="C3" t="s">
        <v>366</v>
      </c>
      <c r="D3" t="s">
        <v>368</v>
      </c>
      <c r="E3" t="s">
        <v>370</v>
      </c>
      <c r="F3" t="s">
        <v>371</v>
      </c>
      <c r="G3" t="s">
        <v>372</v>
      </c>
      <c r="H3" t="s">
        <v>373</v>
      </c>
      <c r="I3" t="s">
        <v>374</v>
      </c>
      <c r="J3" t="s">
        <v>375</v>
      </c>
      <c r="K3" t="s">
        <v>376</v>
      </c>
      <c r="L3" t="s">
        <v>377</v>
      </c>
      <c r="M3" t="s">
        <v>378</v>
      </c>
      <c r="N3" t="s">
        <v>379</v>
      </c>
      <c r="O3" t="s">
        <v>380</v>
      </c>
      <c r="P3" t="s">
        <v>382</v>
      </c>
      <c r="Q3" t="s">
        <v>385</v>
      </c>
      <c r="R3" t="s">
        <v>386</v>
      </c>
      <c r="S3" t="s">
        <v>389</v>
      </c>
      <c r="T3" t="s">
        <v>390</v>
      </c>
      <c r="U3" s="56" t="s">
        <v>391</v>
      </c>
    </row>
    <row r="4" spans="1:22" x14ac:dyDescent="0.25">
      <c r="A4" t="s">
        <v>58</v>
      </c>
      <c r="C4" t="s">
        <v>365</v>
      </c>
      <c r="D4" t="s">
        <v>365</v>
      </c>
      <c r="E4" t="s">
        <v>365</v>
      </c>
      <c r="F4" t="s">
        <v>365</v>
      </c>
      <c r="G4" t="s">
        <v>365</v>
      </c>
      <c r="H4" t="s">
        <v>365</v>
      </c>
      <c r="I4" t="s">
        <v>365</v>
      </c>
      <c r="J4" t="s">
        <v>365</v>
      </c>
      <c r="K4" t="s">
        <v>365</v>
      </c>
      <c r="L4" t="s">
        <v>365</v>
      </c>
      <c r="M4" t="s">
        <v>365</v>
      </c>
      <c r="N4" t="s">
        <v>365</v>
      </c>
      <c r="O4" t="s">
        <v>365</v>
      </c>
      <c r="P4" t="s">
        <v>365</v>
      </c>
      <c r="Q4" t="s">
        <v>384</v>
      </c>
      <c r="R4" t="s">
        <v>365</v>
      </c>
      <c r="S4" t="s">
        <v>388</v>
      </c>
      <c r="T4" t="s">
        <v>365</v>
      </c>
      <c r="U4" s="58" t="s">
        <v>365</v>
      </c>
      <c r="V4" s="26"/>
    </row>
    <row r="5" spans="1:22" x14ac:dyDescent="0.25">
      <c r="A5" t="s">
        <v>59</v>
      </c>
      <c r="C5" t="s">
        <v>364</v>
      </c>
      <c r="D5" t="s">
        <v>367</v>
      </c>
      <c r="E5" t="s">
        <v>369</v>
      </c>
      <c r="F5" t="s">
        <v>369</v>
      </c>
      <c r="G5" t="s">
        <v>369</v>
      </c>
      <c r="H5" t="s">
        <v>369</v>
      </c>
      <c r="I5" t="s">
        <v>369</v>
      </c>
      <c r="J5" t="s">
        <v>369</v>
      </c>
      <c r="K5" t="s">
        <v>369</v>
      </c>
      <c r="L5" t="s">
        <v>369</v>
      </c>
      <c r="M5" t="s">
        <v>369</v>
      </c>
      <c r="N5" t="s">
        <v>369</v>
      </c>
      <c r="O5" t="s">
        <v>369</v>
      </c>
      <c r="P5" t="s">
        <v>381</v>
      </c>
      <c r="Q5" t="s">
        <v>383</v>
      </c>
      <c r="R5" t="s">
        <v>369</v>
      </c>
      <c r="S5" t="s">
        <v>387</v>
      </c>
      <c r="T5" t="s">
        <v>381</v>
      </c>
      <c r="U5" s="58" t="s">
        <v>381</v>
      </c>
      <c r="V5" s="26"/>
    </row>
    <row r="6" spans="1:22" x14ac:dyDescent="0.25">
      <c r="A6" t="s">
        <v>60</v>
      </c>
      <c r="C6" t="s">
        <v>611</v>
      </c>
      <c r="D6" t="s">
        <v>611</v>
      </c>
      <c r="E6" t="s">
        <v>611</v>
      </c>
      <c r="F6" t="s">
        <v>611</v>
      </c>
      <c r="G6" t="s">
        <v>611</v>
      </c>
      <c r="H6" t="s">
        <v>611</v>
      </c>
      <c r="I6" t="s">
        <v>611</v>
      </c>
      <c r="J6" t="s">
        <v>611</v>
      </c>
      <c r="K6" t="s">
        <v>613</v>
      </c>
      <c r="L6" t="s">
        <v>613</v>
      </c>
      <c r="M6" t="s">
        <v>613</v>
      </c>
      <c r="N6" t="s">
        <v>611</v>
      </c>
      <c r="O6" t="s">
        <v>613</v>
      </c>
      <c r="P6" t="s">
        <v>613</v>
      </c>
      <c r="Q6" t="s">
        <v>609</v>
      </c>
      <c r="R6" t="s">
        <v>611</v>
      </c>
      <c r="S6" t="s">
        <v>610</v>
      </c>
      <c r="T6" t="s">
        <v>613</v>
      </c>
      <c r="U6" s="58" t="s">
        <v>613</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4735</v>
      </c>
      <c r="R7" s="5">
        <v>249.4</v>
      </c>
      <c r="S7" s="48">
        <v>1</v>
      </c>
      <c r="T7" s="11">
        <v>-0.88</v>
      </c>
      <c r="U7" s="59">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4772.5</v>
      </c>
      <c r="R8" s="5">
        <v>250.7</v>
      </c>
      <c r="S8" s="48">
        <v>1</v>
      </c>
      <c r="T8" s="11">
        <v>-1.34</v>
      </c>
      <c r="U8" s="59">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4808.3</v>
      </c>
      <c r="R9" s="5">
        <v>256.2</v>
      </c>
      <c r="S9" s="48">
        <v>1</v>
      </c>
      <c r="T9" s="11">
        <v>-0.6</v>
      </c>
      <c r="U9" s="59">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4843</v>
      </c>
      <c r="R10" s="5">
        <v>260.39999999999998</v>
      </c>
      <c r="S10" s="48">
        <v>1</v>
      </c>
      <c r="T10" s="11">
        <v>-0.18</v>
      </c>
      <c r="U10" s="59">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4877.3999999999996</v>
      </c>
      <c r="R11" s="5">
        <v>263.7</v>
      </c>
      <c r="S11" s="48">
        <v>0</v>
      </c>
      <c r="T11" s="11">
        <v>-1.52</v>
      </c>
      <c r="U11" s="59">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4911.2</v>
      </c>
      <c r="R12" s="5">
        <v>268</v>
      </c>
      <c r="S12" s="48">
        <v>0</v>
      </c>
      <c r="T12" s="11">
        <v>-0.55000000000000004</v>
      </c>
      <c r="U12" s="59">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4944.8</v>
      </c>
      <c r="R13" s="5">
        <v>271.7</v>
      </c>
      <c r="S13" s="48">
        <v>0</v>
      </c>
      <c r="T13" s="11">
        <v>-0.19</v>
      </c>
      <c r="U13" s="59">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4978.7</v>
      </c>
      <c r="R14" s="5">
        <v>274</v>
      </c>
      <c r="S14" s="48">
        <v>0</v>
      </c>
      <c r="T14" s="11">
        <v>-1.23</v>
      </c>
      <c r="U14" s="59">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5013.8999999999996</v>
      </c>
      <c r="R15" s="5">
        <v>284.3</v>
      </c>
      <c r="S15" s="48">
        <v>0</v>
      </c>
      <c r="T15" s="11">
        <v>0.31</v>
      </c>
      <c r="U15" s="59">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5049.2</v>
      </c>
      <c r="R16" s="5">
        <v>289</v>
      </c>
      <c r="S16" s="48">
        <v>0</v>
      </c>
      <c r="T16" s="11">
        <v>0.67</v>
      </c>
      <c r="U16" s="59">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5085.5</v>
      </c>
      <c r="R17" s="5">
        <v>286.3</v>
      </c>
      <c r="S17" s="48">
        <v>0</v>
      </c>
      <c r="T17" s="11">
        <v>-2.1800000000000002</v>
      </c>
      <c r="U17" s="59">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5123.2</v>
      </c>
      <c r="R18" s="5">
        <v>293.5</v>
      </c>
      <c r="S18" s="48">
        <v>0</v>
      </c>
      <c r="T18" s="11">
        <v>0.08</v>
      </c>
      <c r="U18" s="59">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5162.8999999999996</v>
      </c>
      <c r="R19" s="5">
        <v>301.3</v>
      </c>
      <c r="S19" s="48">
        <v>0</v>
      </c>
      <c r="T19" s="11">
        <v>0.56999999999999995</v>
      </c>
      <c r="U19" s="59">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5205.3999999999996</v>
      </c>
      <c r="R20" s="5">
        <v>304.89999999999998</v>
      </c>
      <c r="S20" s="48">
        <v>0</v>
      </c>
      <c r="T20" s="11">
        <v>-0.48</v>
      </c>
      <c r="U20" s="59">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5249.7</v>
      </c>
      <c r="R21" s="5">
        <v>305.60000000000002</v>
      </c>
      <c r="S21" s="48">
        <v>0</v>
      </c>
      <c r="T21" s="11">
        <v>-1.56</v>
      </c>
      <c r="U21" s="59">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5295.8</v>
      </c>
      <c r="R22" s="5">
        <v>313.7</v>
      </c>
      <c r="S22" s="48">
        <v>0</v>
      </c>
      <c r="T22" s="11">
        <v>0.01</v>
      </c>
      <c r="U22" s="59">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5344.1</v>
      </c>
      <c r="R23" s="5">
        <v>326.10000000000002</v>
      </c>
      <c r="S23" s="48">
        <v>1</v>
      </c>
      <c r="T23" s="11">
        <v>1.01</v>
      </c>
      <c r="U23" s="59">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5394.5</v>
      </c>
      <c r="R24" s="5">
        <v>337.3</v>
      </c>
      <c r="S24" s="48">
        <v>1</v>
      </c>
      <c r="T24" s="11">
        <v>-0.02</v>
      </c>
      <c r="U24" s="59">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5445.5</v>
      </c>
      <c r="R25" s="5">
        <v>348.3</v>
      </c>
      <c r="S25" s="48">
        <v>1</v>
      </c>
      <c r="T25" s="11">
        <v>0.21</v>
      </c>
      <c r="U25" s="59">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5496.7</v>
      </c>
      <c r="R26" s="5">
        <v>360.8</v>
      </c>
      <c r="S26" s="48">
        <v>1</v>
      </c>
      <c r="T26" s="11">
        <v>0.39</v>
      </c>
      <c r="U26" s="59">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5546.5</v>
      </c>
      <c r="R27" s="5">
        <v>371.7</v>
      </c>
      <c r="S27" s="48">
        <v>1</v>
      </c>
      <c r="T27" s="11">
        <v>-0.38</v>
      </c>
      <c r="U27" s="59">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5594.7</v>
      </c>
      <c r="R28" s="5">
        <v>375.8</v>
      </c>
      <c r="S28" s="48">
        <v>0</v>
      </c>
      <c r="T28" s="11">
        <v>-0.21</v>
      </c>
      <c r="U28" s="59">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5642.1</v>
      </c>
      <c r="R29" s="5">
        <v>387</v>
      </c>
      <c r="S29" s="48">
        <v>0</v>
      </c>
      <c r="T29" s="11">
        <v>0.86</v>
      </c>
      <c r="U29" s="59">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5688.8</v>
      </c>
      <c r="R30" s="5">
        <v>397.3</v>
      </c>
      <c r="S30" s="48">
        <v>0</v>
      </c>
      <c r="T30" s="11">
        <v>0.21</v>
      </c>
      <c r="U30" s="59">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5734.1</v>
      </c>
      <c r="R31" s="5">
        <v>402.9</v>
      </c>
      <c r="S31" s="48">
        <v>0</v>
      </c>
      <c r="T31" s="11">
        <v>-0.33</v>
      </c>
      <c r="U31" s="59">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5779.1</v>
      </c>
      <c r="R32" s="5">
        <v>403.2</v>
      </c>
      <c r="S32" s="48">
        <v>0</v>
      </c>
      <c r="T32" s="11">
        <v>-0.04</v>
      </c>
      <c r="U32" s="59">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5824.1</v>
      </c>
      <c r="R33" s="5">
        <v>404.9</v>
      </c>
      <c r="S33" s="48">
        <v>0</v>
      </c>
      <c r="T33" s="11">
        <v>-0.1</v>
      </c>
      <c r="U33" s="59">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5869.5</v>
      </c>
      <c r="R34" s="5">
        <v>412.3</v>
      </c>
      <c r="S34" s="48">
        <v>0</v>
      </c>
      <c r="T34" s="11">
        <v>0.2</v>
      </c>
      <c r="U34" s="59">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5916.7</v>
      </c>
      <c r="R35" s="5">
        <v>422.7</v>
      </c>
      <c r="S35" s="48">
        <v>0</v>
      </c>
      <c r="T35" s="11">
        <v>0.34</v>
      </c>
      <c r="U35" s="59">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5964.7</v>
      </c>
      <c r="R36" s="5">
        <v>433.1</v>
      </c>
      <c r="S36" s="48">
        <v>0</v>
      </c>
      <c r="T36" s="11">
        <v>0.59</v>
      </c>
      <c r="U36" s="59">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6013.7</v>
      </c>
      <c r="R37" s="5">
        <v>439.1</v>
      </c>
      <c r="S37" s="48">
        <v>0</v>
      </c>
      <c r="T37" s="11">
        <v>0.25</v>
      </c>
      <c r="U37" s="59">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6063.6</v>
      </c>
      <c r="R38" s="5">
        <v>448.1</v>
      </c>
      <c r="S38" s="48">
        <v>0</v>
      </c>
      <c r="T38" s="11">
        <v>-0.27</v>
      </c>
      <c r="U38" s="59">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6114.6</v>
      </c>
      <c r="R39" s="5">
        <v>454.8</v>
      </c>
      <c r="S39" s="48">
        <v>0</v>
      </c>
      <c r="T39" s="11">
        <v>0.06</v>
      </c>
      <c r="U39" s="59">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6168.3</v>
      </c>
      <c r="R40" s="5">
        <v>473.3</v>
      </c>
      <c r="S40" s="48">
        <v>0</v>
      </c>
      <c r="T40" s="11">
        <v>0.9</v>
      </c>
      <c r="U40" s="59">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6222.3</v>
      </c>
      <c r="R41" s="5">
        <v>484</v>
      </c>
      <c r="S41" s="48">
        <v>0</v>
      </c>
      <c r="T41" s="11">
        <v>0.12</v>
      </c>
      <c r="U41" s="59">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6276</v>
      </c>
      <c r="R42" s="5">
        <v>497.4</v>
      </c>
      <c r="S42" s="48">
        <v>0</v>
      </c>
      <c r="T42" s="11">
        <v>0.31</v>
      </c>
      <c r="U42" s="59">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6328.6</v>
      </c>
      <c r="R43" s="5">
        <v>502.9</v>
      </c>
      <c r="S43" s="48">
        <v>0</v>
      </c>
      <c r="T43" s="11">
        <v>0.04</v>
      </c>
      <c r="U43" s="59">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6379</v>
      </c>
      <c r="R44" s="5">
        <v>517.29999999999995</v>
      </c>
      <c r="S44" s="48">
        <v>0</v>
      </c>
      <c r="T44" s="11">
        <v>0.41</v>
      </c>
      <c r="U44" s="59">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6427.3</v>
      </c>
      <c r="R45" s="5">
        <v>531.79999999999995</v>
      </c>
      <c r="S45" s="48">
        <v>0</v>
      </c>
      <c r="T45" s="11">
        <v>-0.04</v>
      </c>
      <c r="U45" s="59">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6472.9</v>
      </c>
      <c r="R46" s="5">
        <v>550.20000000000005</v>
      </c>
      <c r="S46" s="48">
        <v>0</v>
      </c>
      <c r="T46" s="11">
        <v>0.03</v>
      </c>
      <c r="U46" s="59">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6513.9</v>
      </c>
      <c r="R47" s="5">
        <v>571.20000000000005</v>
      </c>
      <c r="S47" s="48">
        <v>0</v>
      </c>
      <c r="T47" s="11">
        <v>1.05</v>
      </c>
      <c r="U47" s="59">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6549</v>
      </c>
      <c r="R48" s="5">
        <v>586.9</v>
      </c>
      <c r="S48" s="48">
        <v>1</v>
      </c>
      <c r="T48" s="11">
        <v>0.89</v>
      </c>
      <c r="U48" s="59">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6582.7</v>
      </c>
      <c r="R49" s="5">
        <v>591.79999999999995</v>
      </c>
      <c r="S49" s="48">
        <v>1</v>
      </c>
      <c r="T49" s="11">
        <v>-0.55000000000000004</v>
      </c>
      <c r="U49" s="59">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6616.7</v>
      </c>
      <c r="R50" s="5">
        <v>613.4</v>
      </c>
      <c r="S50" s="48">
        <v>0</v>
      </c>
      <c r="T50" s="11">
        <v>0.23</v>
      </c>
      <c r="U50" s="59">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6652.9</v>
      </c>
      <c r="R51" s="5">
        <v>636</v>
      </c>
      <c r="S51" s="48">
        <v>0</v>
      </c>
      <c r="T51" s="11">
        <v>0.74</v>
      </c>
      <c r="U51" s="59">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6694.6</v>
      </c>
      <c r="R52" s="5">
        <v>649</v>
      </c>
      <c r="S52" s="48">
        <v>0</v>
      </c>
      <c r="T52" s="11">
        <v>1.08</v>
      </c>
      <c r="U52" s="59">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6739.5</v>
      </c>
      <c r="R53" s="5">
        <v>655.20000000000005</v>
      </c>
      <c r="S53" s="48">
        <v>0</v>
      </c>
      <c r="T53" s="11">
        <v>-0.18</v>
      </c>
      <c r="U53" s="59">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6787.7</v>
      </c>
      <c r="R54" s="5">
        <v>678.8</v>
      </c>
      <c r="S54" s="48">
        <v>1</v>
      </c>
      <c r="T54" s="11">
        <v>0.6</v>
      </c>
      <c r="U54" s="59">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6842.8</v>
      </c>
      <c r="R55" s="5">
        <v>687.4</v>
      </c>
      <c r="S55" s="48">
        <v>1</v>
      </c>
      <c r="T55" s="11">
        <v>7.0000000000000007E-2</v>
      </c>
      <c r="U55" s="59">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6899.7</v>
      </c>
      <c r="R56" s="5">
        <v>701</v>
      </c>
      <c r="S56" s="48">
        <v>1</v>
      </c>
      <c r="T56" s="11">
        <v>0.41</v>
      </c>
      <c r="U56" s="59">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6958.4</v>
      </c>
      <c r="R57" s="5">
        <v>714.5</v>
      </c>
      <c r="S57" s="48">
        <v>1</v>
      </c>
      <c r="T57" s="11">
        <v>0.53</v>
      </c>
      <c r="U57" s="59">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7018.2</v>
      </c>
      <c r="R58" s="5">
        <v>737.2</v>
      </c>
      <c r="S58" s="48">
        <v>1</v>
      </c>
      <c r="T58" s="11">
        <v>1.03</v>
      </c>
      <c r="U58" s="59">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7075.6</v>
      </c>
      <c r="R59" s="5">
        <v>748.8</v>
      </c>
      <c r="S59" s="48">
        <v>0</v>
      </c>
      <c r="T59" s="11">
        <v>0.67</v>
      </c>
      <c r="U59" s="59">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7133.1</v>
      </c>
      <c r="R60" s="5">
        <v>761</v>
      </c>
      <c r="S60" s="48">
        <v>0</v>
      </c>
      <c r="T60" s="11">
        <v>0.98</v>
      </c>
      <c r="U60" s="59">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7191.6</v>
      </c>
      <c r="R61" s="5">
        <v>780.9</v>
      </c>
      <c r="S61" s="48">
        <v>0</v>
      </c>
      <c r="T61" s="11">
        <v>1.05</v>
      </c>
      <c r="U61" s="59">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7251.4</v>
      </c>
      <c r="R62" s="5">
        <v>772.3</v>
      </c>
      <c r="S62" s="48">
        <v>0</v>
      </c>
      <c r="T62" s="11">
        <v>-1.39</v>
      </c>
      <c r="U62" s="59">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7313.7</v>
      </c>
      <c r="R63" s="5">
        <v>794.2</v>
      </c>
      <c r="S63" s="48">
        <v>0</v>
      </c>
      <c r="T63" s="11">
        <v>0.47</v>
      </c>
      <c r="U63" s="59">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7379</v>
      </c>
      <c r="R64" s="5">
        <v>819.2</v>
      </c>
      <c r="S64" s="48">
        <v>0</v>
      </c>
      <c r="T64" s="11">
        <v>1.31</v>
      </c>
      <c r="U64" s="59">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7446</v>
      </c>
      <c r="R65" s="5">
        <v>832.7</v>
      </c>
      <c r="S65" s="48">
        <v>0</v>
      </c>
      <c r="T65" s="11">
        <v>0</v>
      </c>
      <c r="U65" s="59">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7514.7</v>
      </c>
      <c r="R66" s="5">
        <v>854.7</v>
      </c>
      <c r="S66" s="48">
        <v>0</v>
      </c>
      <c r="T66" s="11">
        <v>1.1599999999999999</v>
      </c>
      <c r="U66" s="59">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7585.2</v>
      </c>
      <c r="R67" s="5">
        <v>874.5</v>
      </c>
      <c r="S67" s="48">
        <v>0</v>
      </c>
      <c r="T67" s="11">
        <v>0.48</v>
      </c>
      <c r="U67" s="59">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7656.9</v>
      </c>
      <c r="R68" s="5">
        <v>898.5</v>
      </c>
      <c r="S68" s="48">
        <v>0</v>
      </c>
      <c r="T68" s="11">
        <v>1.18</v>
      </c>
      <c r="U68" s="59">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7729.1</v>
      </c>
      <c r="R69" s="5">
        <v>924.6</v>
      </c>
      <c r="S69" s="48">
        <v>0</v>
      </c>
      <c r="T69" s="11">
        <v>1.31</v>
      </c>
      <c r="U69" s="59">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7801.6</v>
      </c>
      <c r="R70" s="5">
        <v>936.1</v>
      </c>
      <c r="S70" s="48">
        <v>0</v>
      </c>
      <c r="T70" s="11">
        <v>-0.05</v>
      </c>
      <c r="U70" s="59">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7872.8</v>
      </c>
      <c r="R71" s="5">
        <v>944.2</v>
      </c>
      <c r="S71" s="48">
        <v>0</v>
      </c>
      <c r="T71" s="11">
        <v>-0.09</v>
      </c>
      <c r="U71" s="59">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7943.5</v>
      </c>
      <c r="R72" s="5">
        <v>965.8</v>
      </c>
      <c r="S72" s="48">
        <v>0</v>
      </c>
      <c r="T72" s="11">
        <v>1.28</v>
      </c>
      <c r="U72" s="59">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8013.9</v>
      </c>
      <c r="R73" s="5">
        <v>993</v>
      </c>
      <c r="S73" s="48">
        <v>0</v>
      </c>
      <c r="T73" s="11">
        <v>1.55</v>
      </c>
      <c r="U73" s="59">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8083.9</v>
      </c>
      <c r="R74" s="5">
        <v>994.8</v>
      </c>
      <c r="S74" s="48">
        <v>0</v>
      </c>
      <c r="T74" s="11">
        <v>-0.63</v>
      </c>
      <c r="U74" s="59">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8153.2</v>
      </c>
      <c r="R75" s="5">
        <v>1008</v>
      </c>
      <c r="S75" s="48">
        <v>0</v>
      </c>
      <c r="T75" s="11">
        <v>0.35</v>
      </c>
      <c r="U75" s="59">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8222.2000000000007</v>
      </c>
      <c r="R76" s="5">
        <v>1025</v>
      </c>
      <c r="S76" s="48">
        <v>0</v>
      </c>
      <c r="T76" s="11">
        <v>0.71</v>
      </c>
      <c r="U76" s="59">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8290.9</v>
      </c>
      <c r="R77" s="5">
        <v>1036</v>
      </c>
      <c r="S77" s="48">
        <v>0</v>
      </c>
      <c r="T77" s="11">
        <v>0.08</v>
      </c>
      <c r="U77" s="59">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8359.2000000000007</v>
      </c>
      <c r="R78" s="5">
        <v>1054</v>
      </c>
      <c r="S78" s="48">
        <v>0</v>
      </c>
      <c r="T78" s="11">
        <v>0.49</v>
      </c>
      <c r="U78" s="59">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8427.6</v>
      </c>
      <c r="R79" s="5">
        <v>1057</v>
      </c>
      <c r="S79" s="48">
        <v>0</v>
      </c>
      <c r="T79" s="11">
        <v>-1</v>
      </c>
      <c r="U79" s="59">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8495.7999999999993</v>
      </c>
      <c r="R80" s="5">
        <v>1070.8</v>
      </c>
      <c r="S80" s="48">
        <v>0</v>
      </c>
      <c r="T80" s="11">
        <v>-0.21</v>
      </c>
      <c r="U80" s="59">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8563.7000000000007</v>
      </c>
      <c r="R81" s="5">
        <v>1078.4000000000001</v>
      </c>
      <c r="S81" s="48">
        <v>0</v>
      </c>
      <c r="T81" s="11">
        <v>-0.12</v>
      </c>
      <c r="U81" s="59">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8631.5</v>
      </c>
      <c r="R82" s="5">
        <v>1106.4000000000001</v>
      </c>
      <c r="S82" s="48">
        <v>0</v>
      </c>
      <c r="T82" s="11">
        <v>1.04</v>
      </c>
      <c r="U82" s="59">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8699.1</v>
      </c>
      <c r="R83" s="5">
        <v>1116.9000000000001</v>
      </c>
      <c r="S83" s="48">
        <v>0</v>
      </c>
      <c r="T83" s="11">
        <v>-0.7</v>
      </c>
      <c r="U83" s="59">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8766.7999999999993</v>
      </c>
      <c r="R84" s="5">
        <v>1146.0999999999999</v>
      </c>
      <c r="S84" s="48">
        <v>0</v>
      </c>
      <c r="T84" s="11">
        <v>0.86</v>
      </c>
      <c r="U84" s="59">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8834</v>
      </c>
      <c r="R85" s="5">
        <v>1164.5999999999999</v>
      </c>
      <c r="S85" s="48">
        <v>0</v>
      </c>
      <c r="T85" s="11">
        <v>0.28000000000000003</v>
      </c>
      <c r="U85" s="59">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8900.6</v>
      </c>
      <c r="R86" s="5">
        <v>1180.2</v>
      </c>
      <c r="S86" s="48">
        <v>0</v>
      </c>
      <c r="T86" s="11">
        <v>-0.15</v>
      </c>
      <c r="U86" s="59">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8966.4</v>
      </c>
      <c r="R87" s="5">
        <v>1214</v>
      </c>
      <c r="S87" s="48">
        <v>0</v>
      </c>
      <c r="T87" s="11">
        <v>0.61</v>
      </c>
      <c r="U87" s="59">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9030.9</v>
      </c>
      <c r="R88" s="5">
        <v>1228.5999999999999</v>
      </c>
      <c r="S88" s="48">
        <v>0</v>
      </c>
      <c r="T88" s="11">
        <v>0.11</v>
      </c>
      <c r="U88" s="59">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9094.5</v>
      </c>
      <c r="R89" s="5">
        <v>1240.4000000000001</v>
      </c>
      <c r="S89" s="48">
        <v>0</v>
      </c>
      <c r="T89" s="11">
        <v>-0.36</v>
      </c>
      <c r="U89" s="59">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9157</v>
      </c>
      <c r="R90" s="5">
        <v>1270.4000000000001</v>
      </c>
      <c r="S90" s="48">
        <v>1</v>
      </c>
      <c r="T90" s="11">
        <v>0.24</v>
      </c>
      <c r="U90" s="59">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9217.9</v>
      </c>
      <c r="R91" s="5">
        <v>1287.2</v>
      </c>
      <c r="S91" s="48">
        <v>1</v>
      </c>
      <c r="T91" s="11">
        <v>0.34</v>
      </c>
      <c r="U91" s="59">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9277.2000000000007</v>
      </c>
      <c r="R92" s="5">
        <v>1296.5999999999999</v>
      </c>
      <c r="S92" s="48">
        <v>0</v>
      </c>
      <c r="T92" s="11">
        <v>0.11</v>
      </c>
      <c r="U92" s="59">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9335.7999999999993</v>
      </c>
      <c r="R93" s="5">
        <v>1302.4000000000001</v>
      </c>
      <c r="S93" s="48">
        <v>0</v>
      </c>
      <c r="T93" s="11">
        <v>-0.57999999999999996</v>
      </c>
      <c r="U93" s="59">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9394</v>
      </c>
      <c r="R94" s="5">
        <v>1306.5</v>
      </c>
      <c r="S94" s="48">
        <v>0</v>
      </c>
      <c r="T94" s="11">
        <v>-0.63</v>
      </c>
      <c r="U94" s="59">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9452.2000000000007</v>
      </c>
      <c r="R95" s="5">
        <v>1326.9</v>
      </c>
      <c r="S95" s="48">
        <v>0</v>
      </c>
      <c r="T95" s="11">
        <v>7.0000000000000007E-2</v>
      </c>
      <c r="U95" s="59">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9510.4</v>
      </c>
      <c r="R96" s="5">
        <v>1338.7</v>
      </c>
      <c r="S96" s="48">
        <v>0</v>
      </c>
      <c r="T96" s="11">
        <v>-0.02</v>
      </c>
      <c r="U96" s="59">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9569</v>
      </c>
      <c r="R97" s="5">
        <v>1355.4</v>
      </c>
      <c r="S97" s="48">
        <v>0</v>
      </c>
      <c r="T97" s="11">
        <v>0.43</v>
      </c>
      <c r="U97" s="59">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9628.4</v>
      </c>
      <c r="R98" s="5">
        <v>1360.5</v>
      </c>
      <c r="S98" s="48">
        <v>0</v>
      </c>
      <c r="T98" s="11">
        <v>-0.13</v>
      </c>
      <c r="U98" s="59">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9689.2999999999993</v>
      </c>
      <c r="R99" s="5">
        <v>1351.5</v>
      </c>
      <c r="S99" s="48">
        <v>0</v>
      </c>
      <c r="T99" s="11">
        <v>-1.06</v>
      </c>
      <c r="U99" s="59">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9751.4</v>
      </c>
      <c r="R100" s="5">
        <v>1360.9</v>
      </c>
      <c r="S100" s="48">
        <v>0</v>
      </c>
      <c r="T100" s="11">
        <v>-0.28000000000000003</v>
      </c>
      <c r="U100" s="59">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9814.7000000000007</v>
      </c>
      <c r="R101" s="5">
        <v>1370.6</v>
      </c>
      <c r="S101" s="48">
        <v>0</v>
      </c>
      <c r="T101" s="11">
        <v>-7.0000000000000007E-2</v>
      </c>
      <c r="U101" s="59">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9879</v>
      </c>
      <c r="R102" s="5">
        <v>1381.3</v>
      </c>
      <c r="S102" s="48">
        <v>0</v>
      </c>
      <c r="T102" s="11">
        <v>-0.04</v>
      </c>
      <c r="U102" s="59">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9944.6</v>
      </c>
      <c r="R103" s="5">
        <v>1373.9</v>
      </c>
      <c r="S103" s="48">
        <v>0</v>
      </c>
      <c r="T103" s="11">
        <v>-1.1499999999999999</v>
      </c>
      <c r="U103" s="59">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10010.9</v>
      </c>
      <c r="R104" s="5">
        <v>1392.4</v>
      </c>
      <c r="S104" s="48">
        <v>0</v>
      </c>
      <c r="T104" s="11">
        <v>-0.06</v>
      </c>
      <c r="U104" s="59">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10078.299999999999</v>
      </c>
      <c r="R105" s="5">
        <v>1424.4</v>
      </c>
      <c r="S105" s="48">
        <v>0</v>
      </c>
      <c r="T105" s="11">
        <v>0.76</v>
      </c>
      <c r="U105" s="59">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10146.700000000001</v>
      </c>
      <c r="R106" s="5">
        <v>1424.2</v>
      </c>
      <c r="S106" s="48">
        <v>0</v>
      </c>
      <c r="T106" s="11">
        <v>-0.86</v>
      </c>
      <c r="U106" s="59">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10216.1</v>
      </c>
      <c r="R107" s="5">
        <v>1440</v>
      </c>
      <c r="S107" s="48">
        <v>0</v>
      </c>
      <c r="T107" s="11">
        <v>-0.19</v>
      </c>
      <c r="U107" s="59">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10285.4</v>
      </c>
      <c r="R108" s="5">
        <v>1455.6</v>
      </c>
      <c r="S108" s="48">
        <v>0</v>
      </c>
      <c r="T108" s="11">
        <v>0.05</v>
      </c>
      <c r="U108" s="59">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10356.6</v>
      </c>
      <c r="R109" s="5">
        <v>1457.3</v>
      </c>
      <c r="S109" s="48">
        <v>0</v>
      </c>
      <c r="T109" s="11">
        <v>-0.24</v>
      </c>
      <c r="U109" s="59">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10430.1</v>
      </c>
      <c r="R110" s="5">
        <v>1455.7</v>
      </c>
      <c r="S110" s="48">
        <v>0</v>
      </c>
      <c r="T110" s="11">
        <v>-0.9</v>
      </c>
      <c r="U110" s="59">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10506.9</v>
      </c>
      <c r="R111" s="5">
        <v>1472.9</v>
      </c>
      <c r="S111" s="48">
        <v>0</v>
      </c>
      <c r="T111" s="11">
        <v>0.25</v>
      </c>
      <c r="U111" s="59">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10587.2</v>
      </c>
      <c r="R112" s="5">
        <v>1492.5</v>
      </c>
      <c r="S112" s="48">
        <v>0</v>
      </c>
      <c r="T112" s="11">
        <v>0.56000000000000005</v>
      </c>
      <c r="U112" s="59">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10671.4</v>
      </c>
      <c r="R113" s="5">
        <v>1500.5</v>
      </c>
      <c r="S113" s="48">
        <v>0</v>
      </c>
      <c r="T113" s="11">
        <v>-0.32</v>
      </c>
      <c r="U113" s="59">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10760</v>
      </c>
      <c r="R114" s="5">
        <v>1519.8</v>
      </c>
      <c r="S114" s="48">
        <v>0</v>
      </c>
      <c r="T114" s="11">
        <v>-0.12</v>
      </c>
      <c r="U114" s="59">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10854.4</v>
      </c>
      <c r="R115" s="5">
        <v>1532.2</v>
      </c>
      <c r="S115" s="48">
        <v>0</v>
      </c>
      <c r="T115" s="11">
        <v>-0.46</v>
      </c>
      <c r="U115" s="59">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10954.5</v>
      </c>
      <c r="R116" s="5">
        <v>1552.2</v>
      </c>
      <c r="S116" s="48">
        <v>0</v>
      </c>
      <c r="T116" s="11">
        <v>0.59</v>
      </c>
      <c r="U116" s="59">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11058.8</v>
      </c>
      <c r="R117" s="5">
        <v>1559.8</v>
      </c>
      <c r="S117" s="48">
        <v>0</v>
      </c>
      <c r="T117" s="11">
        <v>-0.05</v>
      </c>
      <c r="U117" s="59">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11167</v>
      </c>
      <c r="R118" s="5">
        <v>1572.4</v>
      </c>
      <c r="S118" s="48">
        <v>0</v>
      </c>
      <c r="T118" s="11">
        <v>-7.0000000000000007E-2</v>
      </c>
      <c r="U118" s="59">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11278.6</v>
      </c>
      <c r="R119" s="5">
        <v>1566.7</v>
      </c>
      <c r="S119" s="48">
        <v>0</v>
      </c>
      <c r="T119" s="11">
        <v>-0.75</v>
      </c>
      <c r="U119" s="59">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11393.4</v>
      </c>
      <c r="R120" s="5">
        <v>1604.4</v>
      </c>
      <c r="S120" s="48">
        <v>0</v>
      </c>
      <c r="T120" s="11">
        <v>0.63</v>
      </c>
      <c r="U120" s="59">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11511</v>
      </c>
      <c r="R121" s="5">
        <v>1628.6</v>
      </c>
      <c r="S121" s="48">
        <v>0</v>
      </c>
      <c r="T121" s="11">
        <v>-0.15</v>
      </c>
      <c r="U121" s="59">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11630.8</v>
      </c>
      <c r="R122" s="5">
        <v>1654.3</v>
      </c>
      <c r="S122" s="48">
        <v>0</v>
      </c>
      <c r="T122" s="11">
        <v>0.32</v>
      </c>
      <c r="U122" s="59">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11751.7</v>
      </c>
      <c r="R123" s="5">
        <v>1676</v>
      </c>
      <c r="S123" s="48">
        <v>0</v>
      </c>
      <c r="T123" s="11">
        <v>-0.23</v>
      </c>
      <c r="U123" s="59">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11875.9</v>
      </c>
      <c r="R124" s="5">
        <v>1703.7</v>
      </c>
      <c r="S124" s="48">
        <v>0</v>
      </c>
      <c r="T124" s="11">
        <v>0.13</v>
      </c>
      <c r="U124" s="59">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12001.2</v>
      </c>
      <c r="R125" s="5">
        <v>1740.2</v>
      </c>
      <c r="S125" s="48">
        <v>0</v>
      </c>
      <c r="T125" s="11">
        <v>0.45</v>
      </c>
      <c r="U125" s="59">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12127</v>
      </c>
      <c r="R126" s="5">
        <v>1784.2</v>
      </c>
      <c r="S126" s="48">
        <v>0</v>
      </c>
      <c r="T126" s="11">
        <v>0.52</v>
      </c>
      <c r="U126" s="59">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12252.2</v>
      </c>
      <c r="R127" s="5">
        <v>1795.1</v>
      </c>
      <c r="S127" s="48">
        <v>0</v>
      </c>
      <c r="T127" s="11">
        <v>-0.95</v>
      </c>
      <c r="U127" s="59">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12377.5</v>
      </c>
      <c r="R128" s="5">
        <v>1828.9</v>
      </c>
      <c r="S128" s="48">
        <v>0</v>
      </c>
      <c r="T128" s="11">
        <v>0.88</v>
      </c>
      <c r="U128" s="59">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12500.7</v>
      </c>
      <c r="R129" s="5">
        <v>1845</v>
      </c>
      <c r="S129" s="48">
        <v>0</v>
      </c>
      <c r="T129" s="11">
        <v>-0.42</v>
      </c>
      <c r="U129" s="59">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12620.8</v>
      </c>
      <c r="R130" s="5">
        <v>1868.7</v>
      </c>
      <c r="S130" s="48">
        <v>0</v>
      </c>
      <c r="T130" s="11">
        <v>-0.13</v>
      </c>
      <c r="U130" s="59">
        <v>0.35</v>
      </c>
      <c r="V130" s="63"/>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12734.8</v>
      </c>
      <c r="R131" s="5">
        <v>1911.9</v>
      </c>
      <c r="S131" s="48">
        <v>0</v>
      </c>
      <c r="T131" s="11">
        <v>0.53</v>
      </c>
      <c r="U131" s="59">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12842.4</v>
      </c>
      <c r="R132" s="5">
        <v>1958.6</v>
      </c>
      <c r="S132" s="48">
        <v>1</v>
      </c>
      <c r="T132" s="11">
        <v>0.49</v>
      </c>
      <c r="U132" s="59">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12945.4</v>
      </c>
      <c r="R133" s="5">
        <v>1965.5</v>
      </c>
      <c r="S133" s="48">
        <v>1</v>
      </c>
      <c r="T133" s="11">
        <v>0.21</v>
      </c>
      <c r="U133" s="59">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13044.1</v>
      </c>
      <c r="R134" s="5">
        <v>1999.1</v>
      </c>
      <c r="S134" s="48">
        <v>1</v>
      </c>
      <c r="T134" s="11">
        <v>0.2</v>
      </c>
      <c r="U134" s="59">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13137.5</v>
      </c>
      <c r="R135" s="5">
        <v>2048.3000000000002</v>
      </c>
      <c r="S135" s="48">
        <v>0</v>
      </c>
      <c r="T135" s="11">
        <v>0.64</v>
      </c>
      <c r="U135" s="59">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13227</v>
      </c>
      <c r="R136" s="5">
        <v>2080.6</v>
      </c>
      <c r="S136" s="48">
        <v>0</v>
      </c>
      <c r="T136" s="11">
        <v>0.62</v>
      </c>
      <c r="U136" s="59">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13314</v>
      </c>
      <c r="R137" s="5">
        <v>2107.6999999999998</v>
      </c>
      <c r="S137" s="48">
        <v>0</v>
      </c>
      <c r="T137" s="11">
        <v>0.42</v>
      </c>
      <c r="U137" s="59">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13399.2</v>
      </c>
      <c r="R138" s="5">
        <v>2143.1</v>
      </c>
      <c r="S138" s="48">
        <v>0</v>
      </c>
      <c r="T138" s="11">
        <v>0.5</v>
      </c>
      <c r="U138" s="59">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13485.4</v>
      </c>
      <c r="R139" s="5">
        <v>2178</v>
      </c>
      <c r="S139" s="48">
        <v>0</v>
      </c>
      <c r="T139" s="11">
        <v>0.02</v>
      </c>
      <c r="U139" s="59">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13570.6</v>
      </c>
      <c r="R140" s="5">
        <v>2216.9</v>
      </c>
      <c r="S140" s="48">
        <v>0</v>
      </c>
      <c r="T140" s="11">
        <v>1.42</v>
      </c>
      <c r="U140" s="59">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13655.5</v>
      </c>
      <c r="R141" s="5">
        <v>2231.1999999999998</v>
      </c>
      <c r="S141" s="48">
        <v>0</v>
      </c>
      <c r="T141" s="11">
        <v>-0.16</v>
      </c>
      <c r="U141" s="59">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13740.6</v>
      </c>
      <c r="R142" s="5">
        <v>2257.3000000000002</v>
      </c>
      <c r="S142" s="48">
        <v>0</v>
      </c>
      <c r="T142" s="11">
        <v>0.56000000000000005</v>
      </c>
      <c r="U142" s="59">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13826.7</v>
      </c>
      <c r="R143" s="5">
        <v>2303.1</v>
      </c>
      <c r="S143" s="48">
        <v>0</v>
      </c>
      <c r="T143" s="11">
        <v>0.2</v>
      </c>
      <c r="U143" s="59">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13915.2</v>
      </c>
      <c r="R144" s="5">
        <v>2343.6</v>
      </c>
      <c r="S144" s="48">
        <v>0</v>
      </c>
      <c r="T144" s="11">
        <v>0.28999999999999998</v>
      </c>
      <c r="U144" s="59">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14003.9</v>
      </c>
      <c r="R145" s="5">
        <v>2381.8000000000002</v>
      </c>
      <c r="S145" s="48">
        <v>0</v>
      </c>
      <c r="T145" s="11">
        <v>0.51</v>
      </c>
      <c r="U145" s="59">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14092</v>
      </c>
      <c r="R146" s="5">
        <v>2401.1999999999998</v>
      </c>
      <c r="S146" s="48">
        <v>0</v>
      </c>
      <c r="T146" s="11">
        <v>-0.25</v>
      </c>
      <c r="U146" s="59">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14179.6</v>
      </c>
      <c r="R147" s="5">
        <v>2442.1999999999998</v>
      </c>
      <c r="S147" s="48">
        <v>0</v>
      </c>
      <c r="T147" s="11">
        <v>0.17</v>
      </c>
      <c r="U147" s="59">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14264.5</v>
      </c>
      <c r="R148" s="5">
        <v>2469.6999999999998</v>
      </c>
      <c r="S148" s="48">
        <v>0</v>
      </c>
      <c r="T148" s="11">
        <v>0.06</v>
      </c>
      <c r="U148" s="59">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14347.2</v>
      </c>
      <c r="R149" s="5">
        <v>2521.6</v>
      </c>
      <c r="S149" s="48">
        <v>0</v>
      </c>
      <c r="T149" s="11">
        <v>0.53</v>
      </c>
      <c r="U149" s="59">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14427.5</v>
      </c>
      <c r="R150" s="5">
        <v>2541.3000000000002</v>
      </c>
      <c r="S150" s="48">
        <v>0</v>
      </c>
      <c r="T150" s="11">
        <v>-0.43</v>
      </c>
      <c r="U150" s="59">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14502.9</v>
      </c>
      <c r="R151" s="5">
        <v>2592.1999999999998</v>
      </c>
      <c r="S151" s="48">
        <v>0</v>
      </c>
      <c r="T151" s="11">
        <v>0.71</v>
      </c>
      <c r="U151" s="59">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14575</v>
      </c>
      <c r="R152" s="5">
        <v>2630.7</v>
      </c>
      <c r="S152" s="48">
        <v>0</v>
      </c>
      <c r="T152" s="11">
        <v>-0.04</v>
      </c>
      <c r="U152" s="59">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14645.1</v>
      </c>
      <c r="R153" s="5">
        <v>2655.4</v>
      </c>
      <c r="S153" s="48">
        <v>0</v>
      </c>
      <c r="T153" s="11">
        <v>0.01</v>
      </c>
      <c r="U153" s="59">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14713.9</v>
      </c>
      <c r="R154" s="5">
        <v>2690.6</v>
      </c>
      <c r="S154" s="48">
        <v>0</v>
      </c>
      <c r="T154" s="11">
        <v>0.3</v>
      </c>
      <c r="U154" s="59">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14783</v>
      </c>
      <c r="R155" s="5">
        <v>2735.6</v>
      </c>
      <c r="S155" s="48">
        <v>0</v>
      </c>
      <c r="T155" s="11">
        <v>-0.39</v>
      </c>
      <c r="U155" s="59">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14853.1</v>
      </c>
      <c r="R156" s="5">
        <v>2782.5</v>
      </c>
      <c r="S156" s="48">
        <v>0</v>
      </c>
      <c r="T156" s="11">
        <v>0.46</v>
      </c>
      <c r="U156" s="59">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14922.6</v>
      </c>
      <c r="R157" s="5">
        <v>2824.3</v>
      </c>
      <c r="S157" s="48">
        <v>0</v>
      </c>
      <c r="T157" s="11">
        <v>0.55000000000000004</v>
      </c>
      <c r="U157" s="59">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14991.4</v>
      </c>
      <c r="R158" s="5">
        <v>2865.3</v>
      </c>
      <c r="S158" s="48">
        <v>0</v>
      </c>
      <c r="T158" s="11">
        <v>0.16</v>
      </c>
      <c r="U158" s="59">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15059.9</v>
      </c>
      <c r="R159" s="5">
        <v>2923.8</v>
      </c>
      <c r="S159" s="48">
        <v>1</v>
      </c>
      <c r="T159" s="11">
        <v>0.47</v>
      </c>
      <c r="U159" s="59">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15128.2</v>
      </c>
      <c r="R160" s="5">
        <v>2983.4</v>
      </c>
      <c r="S160" s="48">
        <v>1</v>
      </c>
      <c r="T160" s="11">
        <v>0.56000000000000005</v>
      </c>
      <c r="U160" s="59">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15193.9</v>
      </c>
      <c r="R161" s="5">
        <v>3055.9</v>
      </c>
      <c r="S161" s="48">
        <v>1</v>
      </c>
      <c r="T161" s="11">
        <v>0.91</v>
      </c>
      <c r="U161" s="59">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15256.1</v>
      </c>
      <c r="R162" s="5">
        <v>3049.7</v>
      </c>
      <c r="S162" s="48">
        <v>1</v>
      </c>
      <c r="T162" s="11">
        <v>0.56000000000000005</v>
      </c>
      <c r="U162" s="59">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15312.4</v>
      </c>
      <c r="R163" s="5">
        <v>3035.4</v>
      </c>
      <c r="S163" s="48">
        <v>1</v>
      </c>
      <c r="T163" s="11">
        <v>-0.24</v>
      </c>
      <c r="U163" s="59">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15360.3</v>
      </c>
      <c r="R164" s="5">
        <v>3086.5</v>
      </c>
      <c r="S164" s="48">
        <v>1</v>
      </c>
      <c r="T164" s="11">
        <v>1.0900000000000001</v>
      </c>
      <c r="U164" s="59">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15404.1</v>
      </c>
      <c r="R165" s="5">
        <v>3112.5</v>
      </c>
      <c r="S165" s="48">
        <v>0</v>
      </c>
      <c r="T165" s="11">
        <v>0.47</v>
      </c>
      <c r="U165" s="59">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15444.6</v>
      </c>
      <c r="R166" s="5">
        <v>3122</v>
      </c>
      <c r="S166" s="48">
        <v>0</v>
      </c>
      <c r="T166" s="11">
        <v>0.02</v>
      </c>
      <c r="U166" s="59">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15481.4</v>
      </c>
      <c r="R167" s="5">
        <v>3135.7</v>
      </c>
      <c r="S167" s="48">
        <v>0</v>
      </c>
      <c r="T167" s="11">
        <v>0.32</v>
      </c>
      <c r="U167" s="59">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15517.5</v>
      </c>
      <c r="R168" s="5">
        <v>3181.5</v>
      </c>
      <c r="S168" s="48">
        <v>0</v>
      </c>
      <c r="T168" s="11">
        <v>0.71</v>
      </c>
      <c r="U168" s="59">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15553.7</v>
      </c>
      <c r="R169" s="5">
        <v>3194.7</v>
      </c>
      <c r="S169" s="48">
        <v>0</v>
      </c>
      <c r="T169" s="11">
        <v>0.32</v>
      </c>
      <c r="U169" s="59">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15591</v>
      </c>
      <c r="R170" s="5">
        <v>3184.2</v>
      </c>
      <c r="S170" s="48">
        <v>0</v>
      </c>
      <c r="T170" s="11">
        <v>-0.23</v>
      </c>
      <c r="U170" s="59">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15633.9</v>
      </c>
      <c r="R171" s="5">
        <v>3153.8</v>
      </c>
      <c r="S171" s="48">
        <v>0</v>
      </c>
      <c r="T171" s="11">
        <v>-0.95</v>
      </c>
      <c r="U171" s="59">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15678.6</v>
      </c>
      <c r="R172" s="5">
        <v>3183.8</v>
      </c>
      <c r="S172" s="48">
        <v>0</v>
      </c>
      <c r="T172" s="11">
        <v>0.14000000000000001</v>
      </c>
      <c r="U172" s="59">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15725.3</v>
      </c>
      <c r="R173" s="5">
        <v>3176.8</v>
      </c>
      <c r="S173" s="48">
        <v>0</v>
      </c>
      <c r="T173" s="11">
        <v>-0.35</v>
      </c>
      <c r="U173" s="59">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15774</v>
      </c>
      <c r="R174" s="5">
        <v>3160.4</v>
      </c>
      <c r="S174" s="48">
        <v>0</v>
      </c>
      <c r="T174" s="11">
        <v>-0.21</v>
      </c>
      <c r="U174" s="59">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15824.1</v>
      </c>
      <c r="R175" s="5">
        <v>3171.6</v>
      </c>
      <c r="S175" s="48">
        <v>0</v>
      </c>
      <c r="T175" s="11">
        <v>-0.03</v>
      </c>
      <c r="U175" s="59">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15877.1</v>
      </c>
      <c r="R176" s="5">
        <v>3159.6</v>
      </c>
      <c r="S176" s="48">
        <v>0</v>
      </c>
      <c r="T176" s="11">
        <v>-0.24</v>
      </c>
      <c r="U176" s="59">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15932</v>
      </c>
      <c r="R177" s="5">
        <v>3159.6</v>
      </c>
      <c r="S177" s="48">
        <v>0</v>
      </c>
      <c r="T177" s="11">
        <v>0.04</v>
      </c>
      <c r="U177" s="59">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15988.6</v>
      </c>
      <c r="R178" s="5">
        <v>3143.5</v>
      </c>
      <c r="S178" s="48">
        <v>0</v>
      </c>
      <c r="T178" s="11">
        <v>-0.45</v>
      </c>
      <c r="U178" s="59">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16047.2</v>
      </c>
      <c r="R179" s="5">
        <v>3120.7</v>
      </c>
      <c r="S179" s="48">
        <v>0</v>
      </c>
      <c r="T179" s="11">
        <v>-0.86</v>
      </c>
      <c r="U179" s="59">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16106.6</v>
      </c>
      <c r="R180" s="5">
        <v>3113.4</v>
      </c>
      <c r="S180" s="48">
        <v>0</v>
      </c>
      <c r="T180" s="11">
        <v>-0.41</v>
      </c>
      <c r="U180" s="59">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16167.1</v>
      </c>
      <c r="R181" s="5">
        <v>3112.3</v>
      </c>
      <c r="S181" s="48">
        <v>0</v>
      </c>
      <c r="T181" s="11">
        <v>-0.39</v>
      </c>
      <c r="U181" s="59">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16228.7</v>
      </c>
      <c r="R182" s="5">
        <v>3117.7</v>
      </c>
      <c r="S182" s="48">
        <v>0</v>
      </c>
      <c r="T182" s="11">
        <v>-0.42</v>
      </c>
      <c r="U182" s="59">
        <v>-0.11</v>
      </c>
      <c r="V182" s="26"/>
      <c r="W182" s="5"/>
    </row>
    <row r="183" spans="1:23" x14ac:dyDescent="0.25">
      <c r="A183" t="s">
        <v>158</v>
      </c>
      <c r="B183" s="4">
        <v>41729</v>
      </c>
      <c r="C183" s="5">
        <v>589.79999999999995</v>
      </c>
      <c r="D183" s="5">
        <v>459.5</v>
      </c>
      <c r="E183" s="5">
        <v>2435.8000000000002</v>
      </c>
      <c r="F183" s="5">
        <v>1751.5</v>
      </c>
      <c r="G183" s="5">
        <v>1200.2</v>
      </c>
      <c r="H183" s="5">
        <v>494.5</v>
      </c>
      <c r="I183" s="5">
        <v>101.8</v>
      </c>
      <c r="J183" s="5">
        <v>1146.5999999999999</v>
      </c>
      <c r="K183" s="5">
        <v>15757.6</v>
      </c>
      <c r="L183" s="5">
        <v>10713.4</v>
      </c>
      <c r="M183" s="5">
        <v>11640.2</v>
      </c>
      <c r="N183" s="7">
        <v>1.0865099999999999</v>
      </c>
      <c r="O183" s="5">
        <v>17031.3</v>
      </c>
      <c r="P183" s="11">
        <v>-0.11</v>
      </c>
      <c r="Q183" s="5">
        <v>16290.5</v>
      </c>
      <c r="R183" s="5">
        <v>3126.9</v>
      </c>
      <c r="S183" s="48">
        <v>0</v>
      </c>
      <c r="T183" s="11">
        <v>-0.03</v>
      </c>
      <c r="U183" s="59">
        <v>-0.09</v>
      </c>
      <c r="V183" s="26"/>
      <c r="W183" s="5"/>
    </row>
    <row r="184" spans="1:23" x14ac:dyDescent="0.25">
      <c r="A184" t="s">
        <v>159</v>
      </c>
      <c r="B184" s="4">
        <v>41820</v>
      </c>
      <c r="C184" s="5">
        <v>596.6</v>
      </c>
      <c r="D184" s="5">
        <v>481.6</v>
      </c>
      <c r="E184" s="5">
        <v>2485.8000000000002</v>
      </c>
      <c r="F184" s="5">
        <v>1757.8</v>
      </c>
      <c r="G184" s="5">
        <v>1218.9000000000001</v>
      </c>
      <c r="H184" s="5">
        <v>516.5</v>
      </c>
      <c r="I184" s="5">
        <v>101.9</v>
      </c>
      <c r="J184" s="5">
        <v>1151</v>
      </c>
      <c r="K184" s="5">
        <v>15935.8</v>
      </c>
      <c r="L184" s="5">
        <v>10805.1</v>
      </c>
      <c r="M184" s="5">
        <v>11791.9</v>
      </c>
      <c r="N184" s="7">
        <v>1.0913299999999999</v>
      </c>
      <c r="O184" s="5">
        <v>17320.900000000001</v>
      </c>
      <c r="P184" s="11">
        <v>0.2</v>
      </c>
      <c r="Q184" s="5">
        <v>16353.5</v>
      </c>
      <c r="R184" s="5">
        <v>3146.6</v>
      </c>
      <c r="S184" s="48">
        <v>0</v>
      </c>
      <c r="T184" s="11">
        <v>-0.11</v>
      </c>
      <c r="U184" s="59">
        <v>0.31</v>
      </c>
      <c r="V184" s="26"/>
      <c r="W184" s="5"/>
    </row>
    <row r="185" spans="1:23" x14ac:dyDescent="0.25">
      <c r="A185" t="s">
        <v>350</v>
      </c>
      <c r="B185" s="4">
        <v>41912</v>
      </c>
      <c r="C185" s="5">
        <v>604.29999999999995</v>
      </c>
      <c r="D185" s="5">
        <v>507.4</v>
      </c>
      <c r="E185" s="5">
        <v>2524.5</v>
      </c>
      <c r="F185" s="5">
        <v>1795.7</v>
      </c>
      <c r="G185" s="5">
        <v>1229.4000000000001</v>
      </c>
      <c r="H185" s="5">
        <v>488.1</v>
      </c>
      <c r="I185" s="5">
        <v>92.6</v>
      </c>
      <c r="J185" s="5">
        <v>1163.0999999999999</v>
      </c>
      <c r="K185" s="5">
        <v>16139.5</v>
      </c>
      <c r="L185" s="5">
        <v>10909.9</v>
      </c>
      <c r="M185" s="5">
        <v>11941.1</v>
      </c>
      <c r="N185" s="7">
        <v>1.09453</v>
      </c>
      <c r="O185" s="5">
        <v>17622.3</v>
      </c>
      <c r="P185" s="11">
        <v>0.39</v>
      </c>
      <c r="Q185" s="5">
        <v>16417.900000000001</v>
      </c>
      <c r="R185" s="5">
        <v>3178.2</v>
      </c>
      <c r="S185" s="48">
        <v>0</v>
      </c>
      <c r="T185" s="11">
        <v>0.22</v>
      </c>
      <c r="U185" s="59">
        <v>0.17</v>
      </c>
      <c r="V185" s="26"/>
      <c r="W185" s="5"/>
    </row>
    <row r="186" spans="1:23" x14ac:dyDescent="0.25">
      <c r="A186" t="s">
        <v>352</v>
      </c>
      <c r="B186" s="4">
        <v>42004</v>
      </c>
      <c r="C186" s="5">
        <v>613</v>
      </c>
      <c r="D186" s="5">
        <v>515.6</v>
      </c>
      <c r="E186" s="5">
        <v>2549</v>
      </c>
      <c r="F186" s="5">
        <v>1837.5</v>
      </c>
      <c r="G186" s="5">
        <v>1238</v>
      </c>
      <c r="H186" s="5">
        <v>478.5</v>
      </c>
      <c r="I186" s="5">
        <v>91.4</v>
      </c>
      <c r="J186" s="5">
        <v>1181.4000000000001</v>
      </c>
      <c r="K186" s="5">
        <v>16220.2</v>
      </c>
      <c r="L186" s="5">
        <v>11045.2</v>
      </c>
      <c r="M186" s="5">
        <v>12081.4</v>
      </c>
      <c r="N186" s="7">
        <v>1.0938099999999999</v>
      </c>
      <c r="O186" s="5">
        <v>17735.900000000001</v>
      </c>
      <c r="P186" s="11">
        <v>-0.11</v>
      </c>
      <c r="Q186" s="5">
        <v>16483.7</v>
      </c>
      <c r="R186" s="5">
        <v>3176.5</v>
      </c>
      <c r="S186" s="48">
        <v>0</v>
      </c>
      <c r="T186" s="11">
        <v>-0.4</v>
      </c>
      <c r="U186" s="59">
        <v>0.28000000000000003</v>
      </c>
      <c r="V186" s="26"/>
      <c r="W186" s="5"/>
    </row>
    <row r="187" spans="1:23" x14ac:dyDescent="0.25">
      <c r="A187" t="s">
        <v>353</v>
      </c>
      <c r="B187" s="4">
        <v>42094</v>
      </c>
      <c r="C187" s="5">
        <v>622.29999999999995</v>
      </c>
      <c r="D187" s="5">
        <v>524</v>
      </c>
      <c r="E187" s="5">
        <v>2594.9</v>
      </c>
      <c r="F187" s="5">
        <v>1903.4</v>
      </c>
      <c r="G187" s="5">
        <v>1241.8</v>
      </c>
      <c r="H187" s="5">
        <v>511.2</v>
      </c>
      <c r="I187" s="5">
        <v>86.4</v>
      </c>
      <c r="J187" s="5">
        <v>1193.5999999999999</v>
      </c>
      <c r="K187" s="5">
        <v>16350</v>
      </c>
      <c r="L187" s="5">
        <v>11145.3</v>
      </c>
      <c r="M187" s="5">
        <v>12142.2</v>
      </c>
      <c r="N187" s="7">
        <v>1.08944</v>
      </c>
      <c r="O187" s="5">
        <v>17874.7</v>
      </c>
      <c r="P187" s="11">
        <v>0.27</v>
      </c>
      <c r="Q187" s="5">
        <v>16551.599999999999</v>
      </c>
      <c r="R187" s="5">
        <v>3176.2</v>
      </c>
      <c r="S187" s="48">
        <v>0</v>
      </c>
      <c r="T187" s="11">
        <v>0.11</v>
      </c>
      <c r="U187" s="59">
        <v>0.17</v>
      </c>
      <c r="V187" s="26"/>
      <c r="W187" s="5"/>
    </row>
    <row r="188" spans="1:23" x14ac:dyDescent="0.25">
      <c r="A188" t="s">
        <v>357</v>
      </c>
      <c r="B188" s="4">
        <v>42185</v>
      </c>
      <c r="C188" s="5">
        <v>630.70000000000005</v>
      </c>
      <c r="D188" s="5">
        <v>538.20000000000005</v>
      </c>
      <c r="E188" s="5">
        <v>2630.3</v>
      </c>
      <c r="F188" s="5">
        <v>1934.1</v>
      </c>
      <c r="G188" s="5">
        <v>1253</v>
      </c>
      <c r="H188" s="5">
        <v>505.6</v>
      </c>
      <c r="I188" s="5">
        <v>91.5</v>
      </c>
      <c r="J188" s="5">
        <v>1206.9000000000001</v>
      </c>
      <c r="K188" s="5">
        <v>16460.900000000001</v>
      </c>
      <c r="L188" s="5">
        <v>11227.9</v>
      </c>
      <c r="M188" s="5">
        <v>12284.2</v>
      </c>
      <c r="N188" s="7">
        <v>1.0940699999999999</v>
      </c>
      <c r="O188" s="5">
        <v>18093.2</v>
      </c>
      <c r="P188" s="11">
        <v>0.6</v>
      </c>
      <c r="Q188" s="5">
        <v>16622.2</v>
      </c>
      <c r="R188" s="5">
        <v>3219.8</v>
      </c>
      <c r="S188" s="48">
        <v>0</v>
      </c>
      <c r="T188" s="11">
        <v>0.12</v>
      </c>
      <c r="U188" s="59">
        <v>0.48</v>
      </c>
      <c r="V188" s="26"/>
      <c r="W188" s="5"/>
    </row>
    <row r="189" spans="1:23" x14ac:dyDescent="0.25">
      <c r="A189" t="s">
        <v>362</v>
      </c>
      <c r="B189" s="4">
        <v>42277</v>
      </c>
      <c r="C189" s="5">
        <v>637.9</v>
      </c>
      <c r="D189" s="5">
        <v>540.5</v>
      </c>
      <c r="E189" s="5">
        <v>2643.9</v>
      </c>
      <c r="F189" s="5">
        <v>1937.7</v>
      </c>
      <c r="G189" s="5">
        <v>1258.2</v>
      </c>
      <c r="H189" s="5">
        <v>474</v>
      </c>
      <c r="I189" s="5">
        <v>94.2</v>
      </c>
      <c r="J189" s="5">
        <v>1215.4000000000001</v>
      </c>
      <c r="K189" s="5">
        <v>16527.599999999999</v>
      </c>
      <c r="L189" s="5">
        <v>11304.6</v>
      </c>
      <c r="M189" s="5">
        <v>12407.8</v>
      </c>
      <c r="N189" s="7">
        <v>1.0975900000000001</v>
      </c>
      <c r="O189" s="5">
        <v>18227.7</v>
      </c>
      <c r="P189" s="11">
        <v>0.21</v>
      </c>
      <c r="Q189" s="5">
        <v>16693.7</v>
      </c>
      <c r="R189" s="5">
        <v>3235</v>
      </c>
      <c r="S189" s="48">
        <v>0</v>
      </c>
      <c r="T189" s="11">
        <v>-7.0000000000000007E-2</v>
      </c>
      <c r="U189" s="59">
        <v>0.28000000000000003</v>
      </c>
      <c r="V189" s="26"/>
      <c r="W189" s="5"/>
    </row>
    <row r="190" spans="1:23" x14ac:dyDescent="0.25">
      <c r="A190" t="s">
        <v>363</v>
      </c>
      <c r="B190" s="4">
        <v>42369</v>
      </c>
      <c r="C190" s="5">
        <v>643.79999999999995</v>
      </c>
      <c r="D190" s="5">
        <v>541.4</v>
      </c>
      <c r="E190" s="5">
        <v>2656</v>
      </c>
      <c r="F190" s="5">
        <v>1976.5</v>
      </c>
      <c r="G190" s="5">
        <v>1270.2</v>
      </c>
      <c r="H190" s="5">
        <v>494.4</v>
      </c>
      <c r="I190" s="5">
        <v>169.8</v>
      </c>
      <c r="J190" s="5">
        <v>1236.9000000000001</v>
      </c>
      <c r="K190" s="5">
        <v>16547.599999999999</v>
      </c>
      <c r="L190" s="5">
        <v>11379.3</v>
      </c>
      <c r="M190" s="5">
        <v>12494.9</v>
      </c>
      <c r="N190" s="7">
        <v>1.0980400000000001</v>
      </c>
      <c r="O190" s="5">
        <v>18287.2</v>
      </c>
      <c r="P190" s="11">
        <v>0.05</v>
      </c>
      <c r="Q190" s="5">
        <v>16765.599999999999</v>
      </c>
      <c r="R190" s="5">
        <v>3244.7</v>
      </c>
      <c r="S190" s="48">
        <v>0</v>
      </c>
      <c r="T190" s="11">
        <v>0.17</v>
      </c>
      <c r="U190" s="59">
        <v>-0.12</v>
      </c>
      <c r="V190" s="26"/>
      <c r="W190" s="5"/>
    </row>
    <row r="191" spans="1:23" x14ac:dyDescent="0.25">
      <c r="A191" t="s">
        <v>392</v>
      </c>
      <c r="B191" s="4">
        <v>42460</v>
      </c>
      <c r="C191" s="5">
        <v>648.79999999999995</v>
      </c>
      <c r="D191" s="5">
        <v>549.4</v>
      </c>
      <c r="E191" s="5">
        <v>2683.4</v>
      </c>
      <c r="F191" s="5">
        <v>1928.9</v>
      </c>
      <c r="G191" s="5">
        <v>1274.9000000000001</v>
      </c>
      <c r="H191" s="5">
        <v>445</v>
      </c>
      <c r="I191" s="5">
        <v>101</v>
      </c>
      <c r="J191" s="5">
        <v>1232.5</v>
      </c>
      <c r="K191" s="5">
        <v>16571.599999999999</v>
      </c>
      <c r="L191" s="5">
        <v>11430.5</v>
      </c>
      <c r="M191" s="5">
        <v>12571.5</v>
      </c>
      <c r="N191" s="7">
        <v>1.09981</v>
      </c>
      <c r="O191" s="5">
        <v>18325.2</v>
      </c>
      <c r="P191" s="11">
        <v>0.32</v>
      </c>
      <c r="Q191" s="5">
        <v>16837.099999999999</v>
      </c>
      <c r="R191" s="5">
        <v>3248.3</v>
      </c>
      <c r="S191" s="48">
        <v>0</v>
      </c>
      <c r="T191" s="11">
        <v>-0.1</v>
      </c>
      <c r="U191" s="59">
        <v>0.42</v>
      </c>
      <c r="V191" s="26"/>
      <c r="W191" s="5"/>
    </row>
    <row r="192" spans="1:23" x14ac:dyDescent="0.25">
      <c r="A192" t="s">
        <v>393</v>
      </c>
      <c r="B192" s="4">
        <v>42551</v>
      </c>
      <c r="C192" s="5">
        <v>653.5</v>
      </c>
      <c r="D192" s="5">
        <v>558</v>
      </c>
      <c r="E192" s="5">
        <v>2703</v>
      </c>
      <c r="F192" s="5">
        <v>1950.7</v>
      </c>
      <c r="G192" s="5">
        <v>1276.4000000000001</v>
      </c>
      <c r="H192" s="5">
        <v>460.2</v>
      </c>
      <c r="I192" s="5">
        <v>101</v>
      </c>
      <c r="J192" s="5">
        <v>1250.5</v>
      </c>
      <c r="K192" s="5">
        <v>16663.5</v>
      </c>
      <c r="L192" s="5">
        <v>11537.7</v>
      </c>
      <c r="M192" s="5">
        <v>12755</v>
      </c>
      <c r="N192" s="7">
        <v>1.1054999999999999</v>
      </c>
      <c r="O192" s="5">
        <v>18538</v>
      </c>
      <c r="P192" s="11">
        <v>-0.16</v>
      </c>
      <c r="Q192" s="5">
        <v>16905.7</v>
      </c>
      <c r="R192" s="5">
        <v>3261.5</v>
      </c>
      <c r="S192" s="48">
        <v>0</v>
      </c>
      <c r="T192" s="11">
        <v>-0.06</v>
      </c>
      <c r="U192" s="59">
        <v>-0.11</v>
      </c>
      <c r="V192" s="26"/>
      <c r="W192" s="5"/>
    </row>
    <row r="193" spans="1:23" x14ac:dyDescent="0.25">
      <c r="A193" t="s">
        <v>394</v>
      </c>
      <c r="B193" s="4">
        <v>42643</v>
      </c>
      <c r="C193" s="5">
        <v>658.2</v>
      </c>
      <c r="D193" s="5">
        <v>566.79999999999995</v>
      </c>
      <c r="E193" s="5">
        <v>2719.7</v>
      </c>
      <c r="F193" s="5">
        <v>1983.8</v>
      </c>
      <c r="G193" s="5">
        <v>1296.5999999999999</v>
      </c>
      <c r="H193" s="5">
        <v>475</v>
      </c>
      <c r="I193" s="5">
        <v>90.8</v>
      </c>
      <c r="J193" s="5">
        <v>1263.4000000000001</v>
      </c>
      <c r="K193" s="5">
        <v>16778.099999999999</v>
      </c>
      <c r="L193" s="5">
        <v>11618.1</v>
      </c>
      <c r="M193" s="5">
        <v>12899.4</v>
      </c>
      <c r="N193" s="7">
        <v>1.11029</v>
      </c>
      <c r="O193" s="5">
        <v>18729.099999999999</v>
      </c>
      <c r="P193" s="11">
        <v>0.09</v>
      </c>
      <c r="Q193" s="5">
        <v>16974.099999999999</v>
      </c>
      <c r="R193" s="5">
        <v>3274.6</v>
      </c>
      <c r="S193" s="48">
        <v>0</v>
      </c>
      <c r="T193" s="11">
        <v>0.11</v>
      </c>
      <c r="U193" s="59">
        <v>-0.02</v>
      </c>
      <c r="V193" s="26"/>
      <c r="W193" s="5"/>
    </row>
    <row r="194" spans="1:23" x14ac:dyDescent="0.25">
      <c r="A194" t="s">
        <v>395</v>
      </c>
      <c r="B194" s="4">
        <v>42735</v>
      </c>
      <c r="C194" s="5">
        <v>662.9</v>
      </c>
      <c r="D194" s="5">
        <v>577.79999999999995</v>
      </c>
      <c r="E194" s="5">
        <v>2737.9</v>
      </c>
      <c r="F194" s="5">
        <v>1977.2</v>
      </c>
      <c r="G194" s="5">
        <v>1304.0999999999999</v>
      </c>
      <c r="H194" s="5">
        <v>457.3</v>
      </c>
      <c r="I194" s="5">
        <v>73.099999999999994</v>
      </c>
      <c r="J194" s="5">
        <v>1255.5</v>
      </c>
      <c r="K194" s="5">
        <v>16851.400000000001</v>
      </c>
      <c r="L194" s="5">
        <v>11702.1</v>
      </c>
      <c r="M194" s="5">
        <v>13056.9</v>
      </c>
      <c r="N194" s="7">
        <v>1.1157699999999999</v>
      </c>
      <c r="O194" s="5">
        <v>18905.5</v>
      </c>
      <c r="P194" s="11">
        <v>0.03</v>
      </c>
      <c r="Q194" s="5">
        <v>17042.7</v>
      </c>
      <c r="R194" s="5">
        <v>3286.8</v>
      </c>
      <c r="S194" s="48">
        <v>0</v>
      </c>
      <c r="T194" s="11">
        <v>-0.03</v>
      </c>
      <c r="U194" s="59">
        <v>0.06</v>
      </c>
      <c r="V194" s="26"/>
      <c r="W194" s="5"/>
    </row>
    <row r="195" spans="1:23" x14ac:dyDescent="0.25">
      <c r="A195" t="s">
        <v>406</v>
      </c>
      <c r="B195" s="4">
        <v>42825</v>
      </c>
      <c r="C195" s="5">
        <v>667.4</v>
      </c>
      <c r="D195" s="5">
        <v>581.4</v>
      </c>
      <c r="E195" s="5">
        <v>2773.4</v>
      </c>
      <c r="F195" s="5">
        <v>2018.8</v>
      </c>
      <c r="G195" s="5">
        <v>1309.2</v>
      </c>
      <c r="H195" s="5">
        <v>454.9</v>
      </c>
      <c r="I195" s="5">
        <v>92.4</v>
      </c>
      <c r="J195" s="5">
        <v>1289.5999999999999</v>
      </c>
      <c r="K195" s="5">
        <v>16903.2</v>
      </c>
      <c r="L195" s="5">
        <v>11758</v>
      </c>
      <c r="M195" s="5">
        <v>13191.6</v>
      </c>
      <c r="N195" s="7">
        <v>1.12192</v>
      </c>
      <c r="O195" s="5">
        <v>19057.7</v>
      </c>
      <c r="P195" s="11">
        <v>-0.11</v>
      </c>
      <c r="Q195" s="5">
        <v>17110.8</v>
      </c>
      <c r="R195" s="5">
        <v>3320.2</v>
      </c>
      <c r="S195" s="48">
        <v>0</v>
      </c>
      <c r="T195" s="11">
        <v>-0.16</v>
      </c>
      <c r="U195" s="59">
        <v>0.05</v>
      </c>
      <c r="V195" s="26"/>
      <c r="W195" s="5"/>
    </row>
    <row r="196" spans="1:23" x14ac:dyDescent="0.25">
      <c r="A196" t="s">
        <v>588</v>
      </c>
      <c r="B196" s="4">
        <v>42916</v>
      </c>
      <c r="C196" s="5">
        <v>671.5</v>
      </c>
      <c r="D196" s="5">
        <v>577.4</v>
      </c>
      <c r="E196" s="5">
        <v>2777.8</v>
      </c>
      <c r="F196" s="5">
        <v>2007.9</v>
      </c>
      <c r="G196" s="5">
        <v>1321.3</v>
      </c>
      <c r="H196" s="5">
        <v>468.8</v>
      </c>
      <c r="I196" s="5">
        <v>88.6</v>
      </c>
      <c r="J196" s="5">
        <v>1299.3</v>
      </c>
      <c r="K196" s="5">
        <v>17031.099999999999</v>
      </c>
      <c r="L196" s="5">
        <v>11853</v>
      </c>
      <c r="M196" s="5">
        <v>13307</v>
      </c>
      <c r="N196" s="7">
        <v>1.1226799999999999</v>
      </c>
      <c r="O196" s="5">
        <v>19250</v>
      </c>
      <c r="P196" s="11">
        <v>-0.03</v>
      </c>
      <c r="Q196" s="5">
        <v>17181.3</v>
      </c>
      <c r="R196" s="5">
        <v>3332.1</v>
      </c>
      <c r="S196" s="48">
        <v>0</v>
      </c>
      <c r="T196" s="11">
        <v>0.13</v>
      </c>
      <c r="U196" s="59">
        <v>-0.16</v>
      </c>
      <c r="V196" s="26"/>
      <c r="W196" s="5"/>
    </row>
    <row r="197" spans="1:23" x14ac:dyDescent="0.25">
      <c r="A197" t="s">
        <v>593</v>
      </c>
      <c r="B197" s="4">
        <v>43008</v>
      </c>
      <c r="C197" s="5">
        <v>676.4</v>
      </c>
      <c r="D197" s="5">
        <v>583.4</v>
      </c>
      <c r="E197" s="5">
        <v>2798.5</v>
      </c>
      <c r="F197" s="5">
        <v>2058.1</v>
      </c>
      <c r="G197" s="5">
        <v>1331.4</v>
      </c>
      <c r="H197" s="5">
        <v>463.7</v>
      </c>
      <c r="I197" s="5">
        <v>76.5</v>
      </c>
      <c r="J197" s="5">
        <v>1314</v>
      </c>
      <c r="K197" s="5">
        <v>17163.900000000001</v>
      </c>
      <c r="L197" s="5">
        <v>11916.6</v>
      </c>
      <c r="M197" s="5">
        <v>13429.1</v>
      </c>
      <c r="N197" s="7">
        <v>1.12693</v>
      </c>
      <c r="O197" s="5">
        <v>19500.599999999999</v>
      </c>
      <c r="P197" s="11">
        <v>0.12</v>
      </c>
      <c r="Q197" s="5">
        <v>17254.2</v>
      </c>
      <c r="R197" s="5">
        <v>3356.5</v>
      </c>
      <c r="S197" s="48">
        <v>0</v>
      </c>
      <c r="T197" s="11">
        <v>0.09</v>
      </c>
      <c r="U197" s="59">
        <v>0.03</v>
      </c>
      <c r="V197" s="26"/>
      <c r="W197" s="5"/>
    </row>
    <row r="198" spans="1:23" x14ac:dyDescent="0.25">
      <c r="A198" t="s">
        <v>599</v>
      </c>
      <c r="B198" s="4">
        <v>43100</v>
      </c>
      <c r="C198" s="5">
        <v>681.9</v>
      </c>
      <c r="D198" s="5">
        <v>590.79999999999995</v>
      </c>
      <c r="E198" s="5">
        <v>2812.6</v>
      </c>
      <c r="F198" s="5">
        <v>2108.1999999999998</v>
      </c>
      <c r="G198" s="5">
        <v>1358.4</v>
      </c>
      <c r="H198" s="5">
        <v>434.7</v>
      </c>
      <c r="I198" s="5">
        <v>76.5</v>
      </c>
      <c r="J198" s="5">
        <v>1328.4</v>
      </c>
      <c r="K198" s="5">
        <v>17286.5</v>
      </c>
      <c r="L198" s="5">
        <v>12035.2</v>
      </c>
      <c r="M198" s="5">
        <v>13654.3</v>
      </c>
      <c r="N198" s="7">
        <v>1.13453</v>
      </c>
      <c r="O198" s="5">
        <v>19754.099999999999</v>
      </c>
      <c r="P198" s="11">
        <v>0.51</v>
      </c>
      <c r="Q198" s="5">
        <v>17329.900000000001</v>
      </c>
      <c r="R198" s="5">
        <v>3406.6</v>
      </c>
      <c r="S198" s="48">
        <v>0</v>
      </c>
      <c r="T198" s="11">
        <v>0.2</v>
      </c>
      <c r="U198" s="59">
        <v>0.31</v>
      </c>
      <c r="V198" s="26"/>
      <c r="W198" s="5"/>
    </row>
    <row r="199" spans="1:23" x14ac:dyDescent="0.25">
      <c r="A199" t="s">
        <v>608</v>
      </c>
      <c r="B199" s="4">
        <v>43190</v>
      </c>
      <c r="C199" s="5">
        <v>685.8</v>
      </c>
      <c r="D199" s="5">
        <v>599.6</v>
      </c>
      <c r="E199" s="5">
        <v>2848.9</v>
      </c>
      <c r="F199" s="5">
        <v>2068.1</v>
      </c>
      <c r="G199" s="5">
        <v>1387.7</v>
      </c>
      <c r="H199" s="5" t="e">
        <v>#N/A</v>
      </c>
      <c r="I199" s="5" t="e">
        <v>#N/A</v>
      </c>
      <c r="J199" s="5">
        <v>1360.2</v>
      </c>
      <c r="K199" s="5">
        <v>17385.8</v>
      </c>
      <c r="L199" s="5">
        <v>12066.8</v>
      </c>
      <c r="M199" s="5">
        <v>13782.3</v>
      </c>
      <c r="N199" s="7">
        <v>1.1421599999999998</v>
      </c>
      <c r="O199" s="5">
        <v>19965.3</v>
      </c>
      <c r="P199" s="11">
        <v>0.2</v>
      </c>
      <c r="Q199" s="5">
        <v>17411.400000000001</v>
      </c>
      <c r="R199" s="5">
        <v>3443.5</v>
      </c>
      <c r="S199" s="48">
        <v>0</v>
      </c>
      <c r="T199" s="11">
        <v>0.11</v>
      </c>
      <c r="U199" s="59">
        <v>0.09</v>
      </c>
      <c r="V199" s="26"/>
      <c r="W199" s="5"/>
    </row>
    <row r="200" spans="1:23" x14ac:dyDescent="0.25">
      <c r="U200" s="58"/>
      <c r="V200" s="26"/>
      <c r="W200" s="5"/>
    </row>
    <row r="201" spans="1:23" x14ac:dyDescent="0.25">
      <c r="E201" s="5">
        <f>E199-E198</f>
        <v>36.300000000000182</v>
      </c>
      <c r="F201" s="5">
        <f>F199-F198</f>
        <v>-40.099999999999909</v>
      </c>
      <c r="G201" s="5">
        <f>G199-G198</f>
        <v>29.299999999999955</v>
      </c>
      <c r="U201" s="58"/>
      <c r="V201" s="26"/>
      <c r="W201" s="5"/>
    </row>
    <row r="202" spans="1:23" x14ac:dyDescent="0.25">
      <c r="G202" s="5"/>
      <c r="U202" s="58"/>
      <c r="V202" s="26"/>
      <c r="W202" s="5"/>
    </row>
    <row r="203" spans="1:23" x14ac:dyDescent="0.25">
      <c r="G203" s="5"/>
      <c r="U203" s="58"/>
      <c r="V203" s="26"/>
      <c r="W203" s="5"/>
    </row>
    <row r="204" spans="1:23" x14ac:dyDescent="0.25">
      <c r="U204" s="58"/>
      <c r="V204" s="26"/>
      <c r="W204" s="5"/>
    </row>
    <row r="205" spans="1:23" x14ac:dyDescent="0.25">
      <c r="U205" s="58"/>
      <c r="V205" s="26"/>
      <c r="W205" s="5"/>
    </row>
    <row r="206" spans="1:23" x14ac:dyDescent="0.25">
      <c r="U206" s="58"/>
      <c r="V206" s="26"/>
      <c r="W206" s="5"/>
    </row>
    <row r="207" spans="1:23" x14ac:dyDescent="0.25">
      <c r="U207" s="58"/>
      <c r="V207" s="26"/>
      <c r="W207" s="5"/>
    </row>
    <row r="208" spans="1:23" x14ac:dyDescent="0.25">
      <c r="U208" s="58"/>
      <c r="V208" s="26"/>
      <c r="W208" s="5"/>
    </row>
    <row r="209" spans="21:23" x14ac:dyDescent="0.25">
      <c r="U209" s="58"/>
      <c r="V209" s="26"/>
      <c r="W209" s="5"/>
    </row>
    <row r="210" spans="21:23" x14ac:dyDescent="0.25">
      <c r="U210" s="58"/>
      <c r="V210" s="26"/>
      <c r="W210" s="5"/>
    </row>
    <row r="211" spans="21:23" x14ac:dyDescent="0.25">
      <c r="U211" s="58"/>
      <c r="V211" s="26"/>
      <c r="W211" s="5"/>
    </row>
    <row r="212" spans="21:23" x14ac:dyDescent="0.25">
      <c r="U212" s="58"/>
      <c r="V212" s="26"/>
      <c r="W212" s="5"/>
    </row>
    <row r="213" spans="21:23" x14ac:dyDescent="0.25">
      <c r="U213" s="58"/>
      <c r="V213" s="26"/>
      <c r="W213" s="5"/>
    </row>
    <row r="214" spans="21:23" x14ac:dyDescent="0.25">
      <c r="U214" s="58"/>
      <c r="V214" s="26"/>
      <c r="W214" s="5"/>
    </row>
    <row r="215" spans="21:23" x14ac:dyDescent="0.25">
      <c r="U215" s="58"/>
      <c r="V215" s="26"/>
      <c r="W215" s="5"/>
    </row>
    <row r="216" spans="21:23" x14ac:dyDescent="0.25">
      <c r="U216" s="58"/>
      <c r="V216" s="26"/>
      <c r="W216" s="5"/>
    </row>
    <row r="217" spans="21:23" x14ac:dyDescent="0.25">
      <c r="U217" s="58"/>
      <c r="V217" s="26"/>
      <c r="W217" s="5"/>
    </row>
    <row r="218" spans="21:23" x14ac:dyDescent="0.25">
      <c r="U218" s="58"/>
      <c r="V218" s="26"/>
      <c r="W218" s="5"/>
    </row>
    <row r="219" spans="21:23" x14ac:dyDescent="0.25">
      <c r="U219" s="58"/>
      <c r="V219" s="26"/>
      <c r="W219" s="5"/>
    </row>
    <row r="220" spans="21:23" x14ac:dyDescent="0.25">
      <c r="U220" s="58"/>
      <c r="V220" s="26"/>
      <c r="W220" s="5"/>
    </row>
    <row r="221" spans="21:23" x14ac:dyDescent="0.25">
      <c r="U221" s="58"/>
      <c r="V221" s="26"/>
      <c r="W221" s="5"/>
    </row>
    <row r="222" spans="21:23" x14ac:dyDescent="0.25">
      <c r="U222" s="58"/>
      <c r="V222" s="26"/>
      <c r="W222" s="5"/>
    </row>
    <row r="223" spans="21:23" x14ac:dyDescent="0.25">
      <c r="U223" s="58"/>
      <c r="V223" s="26"/>
      <c r="W223" s="5"/>
    </row>
    <row r="224" spans="21:23" x14ac:dyDescent="0.25">
      <c r="U224" s="58"/>
      <c r="V224" s="26"/>
      <c r="W224" s="5"/>
    </row>
    <row r="225" spans="21:23" x14ac:dyDescent="0.25">
      <c r="U225" s="58"/>
      <c r="V225" s="26"/>
      <c r="W225" s="5"/>
    </row>
    <row r="226" spans="21:23" x14ac:dyDescent="0.25">
      <c r="U226" s="58"/>
      <c r="V226" s="26"/>
      <c r="W226" s="5"/>
    </row>
    <row r="227" spans="21:23" x14ac:dyDescent="0.25">
      <c r="U227" s="58"/>
      <c r="V227" s="26"/>
      <c r="W227" s="5"/>
    </row>
    <row r="228" spans="21:23" x14ac:dyDescent="0.25">
      <c r="U228" s="58"/>
      <c r="V228" s="26"/>
      <c r="W228" s="5"/>
    </row>
    <row r="229" spans="21:23" x14ac:dyDescent="0.25">
      <c r="U229" s="58"/>
      <c r="V229" s="26"/>
      <c r="W229" s="5"/>
    </row>
    <row r="230" spans="21:23" x14ac:dyDescent="0.25">
      <c r="U230" s="58"/>
      <c r="V230" s="26"/>
      <c r="W230" s="5"/>
    </row>
    <row r="231" spans="21:23" x14ac:dyDescent="0.25">
      <c r="U231" s="58"/>
      <c r="V231" s="26"/>
      <c r="W231" s="5"/>
    </row>
    <row r="232" spans="21:23" x14ac:dyDescent="0.25">
      <c r="U232" s="58"/>
      <c r="V232" s="26"/>
      <c r="W232" s="5"/>
    </row>
    <row r="233" spans="21:23" x14ac:dyDescent="0.25">
      <c r="U233" s="58"/>
      <c r="V233" s="26"/>
      <c r="W233" s="5"/>
    </row>
    <row r="234" spans="21:23" x14ac:dyDescent="0.25">
      <c r="U234" s="58"/>
      <c r="V234" s="26"/>
      <c r="W234" s="5"/>
    </row>
    <row r="235" spans="21:23" x14ac:dyDescent="0.25">
      <c r="U235" s="58"/>
      <c r="V235" s="26"/>
      <c r="W235" s="5"/>
    </row>
    <row r="236" spans="21:23" x14ac:dyDescent="0.25">
      <c r="U236" s="58"/>
      <c r="V236" s="26"/>
      <c r="W236" s="5"/>
    </row>
    <row r="237" spans="21:23" x14ac:dyDescent="0.25">
      <c r="U237" s="58"/>
      <c r="V237" s="26"/>
      <c r="W237" s="5"/>
    </row>
    <row r="238" spans="21:23" x14ac:dyDescent="0.25">
      <c r="U238" s="58"/>
      <c r="V238" s="26"/>
      <c r="W238" s="5"/>
    </row>
    <row r="239" spans="21:23" x14ac:dyDescent="0.25">
      <c r="U239" s="58"/>
      <c r="V239" s="26"/>
      <c r="W239" s="5"/>
    </row>
    <row r="240" spans="21:23" x14ac:dyDescent="0.25">
      <c r="U240" s="58"/>
      <c r="V240" s="26"/>
      <c r="W240" s="5"/>
    </row>
    <row r="241" spans="21:23" x14ac:dyDescent="0.25">
      <c r="U241" s="58"/>
      <c r="V241" s="26"/>
      <c r="W241" s="5"/>
    </row>
    <row r="242" spans="21:23" x14ac:dyDescent="0.25">
      <c r="U242" s="58"/>
      <c r="V242" s="26"/>
      <c r="W242" s="5"/>
    </row>
    <row r="243" spans="21:23" x14ac:dyDescent="0.25">
      <c r="U243" s="58"/>
      <c r="V243" s="26"/>
      <c r="W243" s="5"/>
    </row>
    <row r="244" spans="21:23" x14ac:dyDescent="0.25">
      <c r="U244" s="58"/>
      <c r="V244" s="26"/>
      <c r="W244" s="5"/>
    </row>
    <row r="245" spans="21:23" x14ac:dyDescent="0.25">
      <c r="U245" s="58"/>
      <c r="V245" s="26"/>
      <c r="W245" s="5"/>
    </row>
    <row r="246" spans="21:23" x14ac:dyDescent="0.25">
      <c r="U246" s="58"/>
      <c r="V246" s="26"/>
      <c r="W246" s="5"/>
    </row>
    <row r="247" spans="21:23" x14ac:dyDescent="0.25">
      <c r="U247" s="58"/>
      <c r="V247" s="26"/>
      <c r="W247" s="5"/>
    </row>
    <row r="248" spans="21:23" x14ac:dyDescent="0.25">
      <c r="U248" s="58"/>
      <c r="V248" s="26"/>
      <c r="W248" s="5"/>
    </row>
    <row r="249" spans="21:23" x14ac:dyDescent="0.25">
      <c r="U249" s="58"/>
      <c r="V249" s="26"/>
      <c r="W249" s="5"/>
    </row>
    <row r="250" spans="21:23" x14ac:dyDescent="0.25">
      <c r="U250" s="58"/>
      <c r="V250" s="26"/>
      <c r="W250" s="5"/>
    </row>
    <row r="251" spans="21:23" x14ac:dyDescent="0.25">
      <c r="U251" s="58"/>
      <c r="V251" s="26"/>
      <c r="W251" s="5"/>
    </row>
    <row r="252" spans="21:23" x14ac:dyDescent="0.25">
      <c r="U252" s="58"/>
      <c r="V252" s="26"/>
      <c r="W252" s="5"/>
    </row>
    <row r="253" spans="21:23" x14ac:dyDescent="0.25">
      <c r="U253" s="58"/>
      <c r="V253" s="26"/>
      <c r="W253" s="5"/>
    </row>
    <row r="254" spans="21:23" x14ac:dyDescent="0.25">
      <c r="U254" s="58"/>
      <c r="V254" s="26"/>
      <c r="W254" s="5"/>
    </row>
    <row r="255" spans="21:23" x14ac:dyDescent="0.25">
      <c r="U255" s="58"/>
      <c r="V255" s="26"/>
      <c r="W255" s="5"/>
    </row>
    <row r="256" spans="21:23" x14ac:dyDescent="0.25">
      <c r="U256" s="58"/>
      <c r="V256" s="26"/>
      <c r="W256" s="5"/>
    </row>
    <row r="257" spans="21:23" x14ac:dyDescent="0.25">
      <c r="U257" s="58"/>
      <c r="V257" s="26"/>
      <c r="W257" s="5"/>
    </row>
    <row r="258" spans="21:23" x14ac:dyDescent="0.25">
      <c r="U258" s="58"/>
      <c r="V258" s="26"/>
      <c r="W258" s="5"/>
    </row>
    <row r="259" spans="21:23" x14ac:dyDescent="0.25">
      <c r="U259" s="58"/>
      <c r="V259" s="26"/>
      <c r="W259" s="5"/>
    </row>
    <row r="260" spans="21:23" x14ac:dyDescent="0.25">
      <c r="U260" s="58"/>
      <c r="V260" s="26"/>
      <c r="W260" s="5"/>
    </row>
    <row r="261" spans="21:23" x14ac:dyDescent="0.25">
      <c r="U261" s="58"/>
      <c r="V261" s="26"/>
      <c r="W261" s="5"/>
    </row>
    <row r="262" spans="21:23" x14ac:dyDescent="0.25">
      <c r="U262" s="58"/>
      <c r="V262" s="26"/>
      <c r="W262" s="5"/>
    </row>
    <row r="263" spans="21:23" x14ac:dyDescent="0.25">
      <c r="U263" s="58"/>
      <c r="V263" s="26"/>
      <c r="W263" s="5"/>
    </row>
    <row r="264" spans="21:23" x14ac:dyDescent="0.25">
      <c r="U264" s="58"/>
      <c r="V264" s="26"/>
      <c r="W264" s="5"/>
    </row>
    <row r="265" spans="21:23" x14ac:dyDescent="0.25">
      <c r="U265" s="58"/>
      <c r="V265" s="26"/>
      <c r="W265" s="5"/>
    </row>
    <row r="266" spans="21:23" x14ac:dyDescent="0.25">
      <c r="U266" s="58"/>
      <c r="V266" s="26"/>
    </row>
    <row r="267" spans="21:23" x14ac:dyDescent="0.25">
      <c r="U267" s="58"/>
      <c r="V267" s="26"/>
    </row>
    <row r="268" spans="21:23" x14ac:dyDescent="0.25">
      <c r="U268" s="58"/>
      <c r="V268" s="26"/>
    </row>
    <row r="269" spans="21:23" x14ac:dyDescent="0.25">
      <c r="U269" s="58"/>
      <c r="V269" s="26"/>
    </row>
    <row r="270" spans="21:23" x14ac:dyDescent="0.25">
      <c r="U270" s="58"/>
      <c r="V270" s="26"/>
    </row>
    <row r="271" spans="21:23" x14ac:dyDescent="0.25">
      <c r="U271" s="58"/>
      <c r="V271" s="26"/>
    </row>
    <row r="272" spans="21:23" x14ac:dyDescent="0.25">
      <c r="U272" s="58"/>
      <c r="V272" s="26"/>
    </row>
    <row r="273" spans="21:22" x14ac:dyDescent="0.25">
      <c r="U273" s="58"/>
      <c r="V273" s="26"/>
    </row>
    <row r="274" spans="21:22" x14ac:dyDescent="0.25">
      <c r="U274" s="58"/>
      <c r="V274" s="26"/>
    </row>
    <row r="275" spans="21:22" x14ac:dyDescent="0.25">
      <c r="U275" s="58"/>
      <c r="V275" s="26"/>
    </row>
    <row r="276" spans="21:22" x14ac:dyDescent="0.25">
      <c r="U276" s="58"/>
      <c r="V276" s="26"/>
    </row>
    <row r="277" spans="21:22" x14ac:dyDescent="0.25">
      <c r="U277" s="58"/>
      <c r="V277" s="26"/>
    </row>
    <row r="278" spans="21:22" x14ac:dyDescent="0.25">
      <c r="U278" s="58"/>
      <c r="V278" s="26"/>
    </row>
    <row r="279" spans="21:22" x14ac:dyDescent="0.25">
      <c r="U279" s="58"/>
      <c r="V279" s="26"/>
    </row>
    <row r="280" spans="21:22" x14ac:dyDescent="0.25">
      <c r="U280" s="58"/>
      <c r="V280" s="26"/>
    </row>
    <row r="281" spans="21:22" x14ac:dyDescent="0.25">
      <c r="U281" s="58"/>
      <c r="V281" s="26"/>
    </row>
    <row r="282" spans="21:22" x14ac:dyDescent="0.25">
      <c r="U282" s="58"/>
      <c r="V282" s="26"/>
    </row>
    <row r="283" spans="21:22" x14ac:dyDescent="0.25">
      <c r="U283" s="58"/>
      <c r="V283" s="26"/>
    </row>
    <row r="284" spans="21:22" x14ac:dyDescent="0.25">
      <c r="U284" s="58"/>
      <c r="V284" s="26"/>
    </row>
    <row r="285" spans="21:22" x14ac:dyDescent="0.25">
      <c r="U285" s="58"/>
      <c r="V285" s="26"/>
    </row>
    <row r="286" spans="21:22" x14ac:dyDescent="0.25">
      <c r="U286" s="58"/>
      <c r="V286" s="26"/>
    </row>
    <row r="287" spans="21:22" x14ac:dyDescent="0.25">
      <c r="U287" s="58"/>
      <c r="V287" s="26"/>
    </row>
    <row r="288" spans="21:22" x14ac:dyDescent="0.25">
      <c r="U288" s="58"/>
      <c r="V288" s="26"/>
    </row>
    <row r="289" spans="21:22" x14ac:dyDescent="0.25">
      <c r="U289" s="58"/>
      <c r="V289" s="26"/>
    </row>
    <row r="290" spans="21:22" x14ac:dyDescent="0.25">
      <c r="U290" s="58"/>
      <c r="V290" s="26"/>
    </row>
    <row r="291" spans="21:22" x14ac:dyDescent="0.25">
      <c r="U291" s="58"/>
      <c r="V291" s="26"/>
    </row>
    <row r="292" spans="21:22" x14ac:dyDescent="0.25">
      <c r="U292" s="58"/>
      <c r="V292" s="26"/>
    </row>
    <row r="293" spans="21:22" x14ac:dyDescent="0.25">
      <c r="U293" s="58"/>
      <c r="V293" s="26"/>
    </row>
    <row r="294" spans="21:22" x14ac:dyDescent="0.25">
      <c r="U294" s="58"/>
      <c r="V294" s="26"/>
    </row>
    <row r="295" spans="21:22" x14ac:dyDescent="0.25">
      <c r="U295" s="58"/>
      <c r="V295" s="26"/>
    </row>
    <row r="296" spans="21:22" x14ac:dyDescent="0.25">
      <c r="U296" s="58"/>
      <c r="V296" s="26"/>
    </row>
    <row r="297" spans="21:22" x14ac:dyDescent="0.25">
      <c r="U297" s="58"/>
      <c r="V297" s="26"/>
    </row>
    <row r="298" spans="21:22" x14ac:dyDescent="0.25">
      <c r="U298" s="58"/>
      <c r="V298" s="26"/>
    </row>
    <row r="299" spans="21:22" x14ac:dyDescent="0.25">
      <c r="U299" s="58"/>
      <c r="V299" s="26"/>
    </row>
    <row r="300" spans="21:22" x14ac:dyDescent="0.25">
      <c r="U300" s="58"/>
      <c r="V300" s="26"/>
    </row>
    <row r="301" spans="21:22" x14ac:dyDescent="0.25">
      <c r="U301" s="58"/>
      <c r="V301" s="26"/>
    </row>
    <row r="302" spans="21:22" x14ac:dyDescent="0.25">
      <c r="U302" s="58"/>
      <c r="V302" s="26"/>
    </row>
    <row r="303" spans="21:22" x14ac:dyDescent="0.25">
      <c r="U303" s="60"/>
      <c r="V303" s="27"/>
    </row>
    <row r="304" spans="21:22" x14ac:dyDescent="0.25">
      <c r="U304" s="60"/>
      <c r="V304" s="27"/>
    </row>
    <row r="305" spans="21:22" x14ac:dyDescent="0.25">
      <c r="U305" s="60"/>
      <c r="V305" s="27"/>
    </row>
    <row r="306" spans="21:22" x14ac:dyDescent="0.25">
      <c r="U306" s="60"/>
      <c r="V306" s="27"/>
    </row>
    <row r="307" spans="21:22" x14ac:dyDescent="0.25">
      <c r="U307" s="61"/>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tabSelected="1" zoomScale="85" zoomScaleNormal="85" workbookViewId="0">
      <pane xSplit="2" ySplit="10" topLeftCell="C11" activePane="bottomRight" state="frozen"/>
      <selection pane="topRight" activeCell="C1" sqref="C1"/>
      <selection pane="bottomLeft" activeCell="A11" sqref="A11"/>
      <selection pane="bottomRight" activeCell="C26" sqref="C26"/>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589.79999999999995</v>
      </c>
      <c r="FX11">
        <f>INDEX(HaverPull!$B:$XZ,MATCH(Calculations!FX$9,HaverPull!$B:$B,0),MATCH(Calculations!$B11,HaverPull!$B$1:$XZ$1,0))</f>
        <v>596.6</v>
      </c>
      <c r="FY11">
        <f>INDEX(HaverPull!$B:$XZ,MATCH(Calculations!FY$9,HaverPull!$B:$B,0),MATCH(Calculations!$B11,HaverPull!$B$1:$XZ$1,0))</f>
        <v>604.29999999999995</v>
      </c>
      <c r="FZ11">
        <f>INDEX(HaverPull!$B:$XZ,MATCH(Calculations!FZ$9,HaverPull!$B:$B,0),MATCH(Calculations!$B11,HaverPull!$B$1:$XZ$1,0))</f>
        <v>613</v>
      </c>
      <c r="GA11">
        <f>INDEX(HaverPull!$B:$XZ,MATCH(Calculations!GA$9,HaverPull!$B:$B,0),MATCH(Calculations!$B11,HaverPull!$B$1:$XZ$1,0))</f>
        <v>622.29999999999995</v>
      </c>
      <c r="GB11">
        <f>INDEX(HaverPull!$B:$XZ,MATCH(Calculations!GB$9,HaverPull!$B:$B,0),MATCH(Calculations!$B11,HaverPull!$B$1:$XZ$1,0))</f>
        <v>630.70000000000005</v>
      </c>
      <c r="GC11">
        <f>INDEX(HaverPull!$B:$XZ,MATCH(Calculations!GC$9,HaverPull!$B:$B,0),MATCH(Calculations!$B11,HaverPull!$B$1:$XZ$1,0))</f>
        <v>637.9</v>
      </c>
      <c r="GD11">
        <f>INDEX(HaverPull!$B:$XZ,MATCH(Calculations!GD$9,HaverPull!$B:$B,0),MATCH(Calculations!$B11,HaverPull!$B$1:$XZ$1,0))</f>
        <v>643.79999999999995</v>
      </c>
      <c r="GE11">
        <f>INDEX(HaverPull!$B:$XZ,MATCH(Calculations!GE$9,HaverPull!$B:$B,0),MATCH(Calculations!$B11,HaverPull!$B$1:$XZ$1,0))</f>
        <v>648.79999999999995</v>
      </c>
      <c r="GF11">
        <f>INDEX(HaverPull!$B:$XZ,MATCH(Calculations!GF$9,HaverPull!$B:$B,0),MATCH(Calculations!$B11,HaverPull!$B$1:$XZ$1,0))</f>
        <v>653.5</v>
      </c>
      <c r="GG11">
        <f>INDEX(HaverPull!$B:$XZ,MATCH(Calculations!GG$9,HaverPull!$B:$B,0),MATCH(Calculations!$B11,HaverPull!$B$1:$XZ$1,0))</f>
        <v>658.2</v>
      </c>
      <c r="GH11">
        <f>INDEX(HaverPull!$B:$XZ,MATCH(Calculations!GH$9,HaverPull!$B:$B,0),MATCH(Calculations!$B11,HaverPull!$B$1:$XZ$1,0))</f>
        <v>662.9</v>
      </c>
      <c r="GI11">
        <f>INDEX(HaverPull!$B:$XZ,MATCH(Calculations!GI$9,HaverPull!$B:$B,0),MATCH(Calculations!$B11,HaverPull!$B$1:$XZ$1,0))</f>
        <v>667.4</v>
      </c>
      <c r="GJ11">
        <f>INDEX(HaverPull!$B:$XZ,MATCH(Calculations!GJ$9,HaverPull!$B:$B,0),MATCH(Calculations!$B11,HaverPull!$B$1:$XZ$1,0))</f>
        <v>671.5</v>
      </c>
      <c r="GK11">
        <f>INDEX(HaverPull!$B:$XZ,MATCH(Calculations!GK$9,HaverPull!$B:$B,0),MATCH(Calculations!$B11,HaverPull!$B$1:$XZ$1,0))</f>
        <v>676.4</v>
      </c>
      <c r="GL11">
        <f>INDEX(HaverPull!$B:$XZ,MATCH(Calculations!GL$9,HaverPull!$B:$B,0),MATCH(Calculations!$B11,HaverPull!$B$1:$XZ$1,0))</f>
        <v>681.9</v>
      </c>
      <c r="GM11">
        <f>INDEX(HaverPull!$B:$XZ,MATCH(Calculations!GM$9,HaverPull!$B:$B,0),MATCH(Calculations!$B11,HaverPull!$B$1:$XZ$1,0))</f>
        <v>685.8</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459.5</v>
      </c>
      <c r="FX12">
        <f>INDEX(HaverPull!$B:$XZ,MATCH(Calculations!FX$9,HaverPull!$B:$B,0),MATCH(Calculations!$B12,HaverPull!$B$1:$XZ$1,0))</f>
        <v>481.6</v>
      </c>
      <c r="FY12">
        <f>INDEX(HaverPull!$B:$XZ,MATCH(Calculations!FY$9,HaverPull!$B:$B,0),MATCH(Calculations!$B12,HaverPull!$B$1:$XZ$1,0))</f>
        <v>507.4</v>
      </c>
      <c r="FZ12">
        <f>INDEX(HaverPull!$B:$XZ,MATCH(Calculations!FZ$9,HaverPull!$B:$B,0),MATCH(Calculations!$B12,HaverPull!$B$1:$XZ$1,0))</f>
        <v>515.6</v>
      </c>
      <c r="GA12">
        <f>INDEX(HaverPull!$B:$XZ,MATCH(Calculations!GA$9,HaverPull!$B:$B,0),MATCH(Calculations!$B12,HaverPull!$B$1:$XZ$1,0))</f>
        <v>524</v>
      </c>
      <c r="GB12">
        <f>INDEX(HaverPull!$B:$XZ,MATCH(Calculations!GB$9,HaverPull!$B:$B,0),MATCH(Calculations!$B12,HaverPull!$B$1:$XZ$1,0))</f>
        <v>538.20000000000005</v>
      </c>
      <c r="GC12">
        <f>INDEX(HaverPull!$B:$XZ,MATCH(Calculations!GC$9,HaverPull!$B:$B,0),MATCH(Calculations!$B12,HaverPull!$B$1:$XZ$1,0))</f>
        <v>540.5</v>
      </c>
      <c r="GD12">
        <f>INDEX(HaverPull!$B:$XZ,MATCH(Calculations!GD$9,HaverPull!$B:$B,0),MATCH(Calculations!$B12,HaverPull!$B$1:$XZ$1,0))</f>
        <v>541.4</v>
      </c>
      <c r="GE12">
        <f>INDEX(HaverPull!$B:$XZ,MATCH(Calculations!GE$9,HaverPull!$B:$B,0),MATCH(Calculations!$B12,HaverPull!$B$1:$XZ$1,0))</f>
        <v>549.4</v>
      </c>
      <c r="GF12">
        <f>INDEX(HaverPull!$B:$XZ,MATCH(Calculations!GF$9,HaverPull!$B:$B,0),MATCH(Calculations!$B12,HaverPull!$B$1:$XZ$1,0))</f>
        <v>558</v>
      </c>
      <c r="GG12">
        <f>INDEX(HaverPull!$B:$XZ,MATCH(Calculations!GG$9,HaverPull!$B:$B,0),MATCH(Calculations!$B12,HaverPull!$B$1:$XZ$1,0))</f>
        <v>566.79999999999995</v>
      </c>
      <c r="GH12">
        <f>INDEX(HaverPull!$B:$XZ,MATCH(Calculations!GH$9,HaverPull!$B:$B,0),MATCH(Calculations!$B12,HaverPull!$B$1:$XZ$1,0))</f>
        <v>577.79999999999995</v>
      </c>
      <c r="GI12">
        <f>INDEX(HaverPull!$B:$XZ,MATCH(Calculations!GI$9,HaverPull!$B:$B,0),MATCH(Calculations!$B12,HaverPull!$B$1:$XZ$1,0))</f>
        <v>581.4</v>
      </c>
      <c r="GJ12">
        <f>INDEX(HaverPull!$B:$XZ,MATCH(Calculations!GJ$9,HaverPull!$B:$B,0),MATCH(Calculations!$B12,HaverPull!$B$1:$XZ$1,0))</f>
        <v>577.4</v>
      </c>
      <c r="GK12">
        <f>INDEX(HaverPull!$B:$XZ,MATCH(Calculations!GK$9,HaverPull!$B:$B,0),MATCH(Calculations!$B12,HaverPull!$B$1:$XZ$1,0))</f>
        <v>583.4</v>
      </c>
      <c r="GL12">
        <f>INDEX(HaverPull!$B:$XZ,MATCH(Calculations!GL$9,HaverPull!$B:$B,0),MATCH(Calculations!$B12,HaverPull!$B$1:$XZ$1,0))</f>
        <v>590.79999999999995</v>
      </c>
      <c r="GM12">
        <f>INDEX(HaverPull!$B:$XZ,MATCH(Calculations!GM$9,HaverPull!$B:$B,0),MATCH(Calculations!$B12,HaverPull!$B$1:$XZ$1,0))</f>
        <v>599.6</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2435.8000000000002</v>
      </c>
      <c r="FX13">
        <f>INDEX(HaverPull!$B:$XZ,MATCH(Calculations!FX$9,HaverPull!$B:$B,0),MATCH(Calculations!$B13,HaverPull!$B$1:$XZ$1,0))</f>
        <v>2485.8000000000002</v>
      </c>
      <c r="FY13">
        <f>INDEX(HaverPull!$B:$XZ,MATCH(Calculations!FY$9,HaverPull!$B:$B,0),MATCH(Calculations!$B13,HaverPull!$B$1:$XZ$1,0))</f>
        <v>2524.5</v>
      </c>
      <c r="FZ13">
        <f>INDEX(HaverPull!$B:$XZ,MATCH(Calculations!FZ$9,HaverPull!$B:$B,0),MATCH(Calculations!$B13,HaverPull!$B$1:$XZ$1,0))</f>
        <v>2549</v>
      </c>
      <c r="GA13">
        <f>INDEX(HaverPull!$B:$XZ,MATCH(Calculations!GA$9,HaverPull!$B:$B,0),MATCH(Calculations!$B13,HaverPull!$B$1:$XZ$1,0))</f>
        <v>2594.9</v>
      </c>
      <c r="GB13">
        <f>INDEX(HaverPull!$B:$XZ,MATCH(Calculations!GB$9,HaverPull!$B:$B,0),MATCH(Calculations!$B13,HaverPull!$B$1:$XZ$1,0))</f>
        <v>2630.3</v>
      </c>
      <c r="GC13">
        <f>INDEX(HaverPull!$B:$XZ,MATCH(Calculations!GC$9,HaverPull!$B:$B,0),MATCH(Calculations!$B13,HaverPull!$B$1:$XZ$1,0))</f>
        <v>2643.9</v>
      </c>
      <c r="GD13">
        <f>INDEX(HaverPull!$B:$XZ,MATCH(Calculations!GD$9,HaverPull!$B:$B,0),MATCH(Calculations!$B13,HaverPull!$B$1:$XZ$1,0))</f>
        <v>2656</v>
      </c>
      <c r="GE13">
        <f>INDEX(HaverPull!$B:$XZ,MATCH(Calculations!GE$9,HaverPull!$B:$B,0),MATCH(Calculations!$B13,HaverPull!$B$1:$XZ$1,0))</f>
        <v>2683.4</v>
      </c>
      <c r="GF13">
        <f>INDEX(HaverPull!$B:$XZ,MATCH(Calculations!GF$9,HaverPull!$B:$B,0),MATCH(Calculations!$B13,HaverPull!$B$1:$XZ$1,0))</f>
        <v>2703</v>
      </c>
      <c r="GG13">
        <f>INDEX(HaverPull!$B:$XZ,MATCH(Calculations!GG$9,HaverPull!$B:$B,0),MATCH(Calculations!$B13,HaverPull!$B$1:$XZ$1,0))</f>
        <v>2719.7</v>
      </c>
      <c r="GH13">
        <f>INDEX(HaverPull!$B:$XZ,MATCH(Calculations!GH$9,HaverPull!$B:$B,0),MATCH(Calculations!$B13,HaverPull!$B$1:$XZ$1,0))</f>
        <v>2737.9</v>
      </c>
      <c r="GI13">
        <f>INDEX(HaverPull!$B:$XZ,MATCH(Calculations!GI$9,HaverPull!$B:$B,0),MATCH(Calculations!$B13,HaverPull!$B$1:$XZ$1,0))</f>
        <v>2773.4</v>
      </c>
      <c r="GJ13">
        <f>INDEX(HaverPull!$B:$XZ,MATCH(Calculations!GJ$9,HaverPull!$B:$B,0),MATCH(Calculations!$B13,HaverPull!$B$1:$XZ$1,0))</f>
        <v>2777.8</v>
      </c>
      <c r="GK13">
        <f>INDEX(HaverPull!$B:$XZ,MATCH(Calculations!GK$9,HaverPull!$B:$B,0),MATCH(Calculations!$B13,HaverPull!$B$1:$XZ$1,0))</f>
        <v>2798.5</v>
      </c>
      <c r="GL13">
        <f>INDEX(HaverPull!$B:$XZ,MATCH(Calculations!GL$9,HaverPull!$B:$B,0),MATCH(Calculations!$B13,HaverPull!$B$1:$XZ$1,0))</f>
        <v>2812.6</v>
      </c>
      <c r="GM13">
        <f>INDEX(HaverPull!$B:$XZ,MATCH(Calculations!GM$9,HaverPull!$B:$B,0),MATCH(Calculations!$B13,HaverPull!$B$1:$XZ$1,0))</f>
        <v>2848.9</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1146.5999999999999</v>
      </c>
      <c r="FX14">
        <f>INDEX(HaverPull!$B:$XZ,MATCH(Calculations!FX$9,HaverPull!$B:$B,0),MATCH(Calculations!$B14,HaverPull!$B$1:$XZ$1,0))</f>
        <v>1151</v>
      </c>
      <c r="FY14">
        <f>INDEX(HaverPull!$B:$XZ,MATCH(Calculations!FY$9,HaverPull!$B:$B,0),MATCH(Calculations!$B14,HaverPull!$B$1:$XZ$1,0))</f>
        <v>1163.0999999999999</v>
      </c>
      <c r="FZ14">
        <f>INDEX(HaverPull!$B:$XZ,MATCH(Calculations!FZ$9,HaverPull!$B:$B,0),MATCH(Calculations!$B14,HaverPull!$B$1:$XZ$1,0))</f>
        <v>1181.4000000000001</v>
      </c>
      <c r="GA14">
        <f>INDEX(HaverPull!$B:$XZ,MATCH(Calculations!GA$9,HaverPull!$B:$B,0),MATCH(Calculations!$B14,HaverPull!$B$1:$XZ$1,0))</f>
        <v>1193.5999999999999</v>
      </c>
      <c r="GB14">
        <f>INDEX(HaverPull!$B:$XZ,MATCH(Calculations!GB$9,HaverPull!$B:$B,0),MATCH(Calculations!$B14,HaverPull!$B$1:$XZ$1,0))</f>
        <v>1206.9000000000001</v>
      </c>
      <c r="GC14">
        <f>INDEX(HaverPull!$B:$XZ,MATCH(Calculations!GC$9,HaverPull!$B:$B,0),MATCH(Calculations!$B14,HaverPull!$B$1:$XZ$1,0))</f>
        <v>1215.4000000000001</v>
      </c>
      <c r="GD14">
        <f>INDEX(HaverPull!$B:$XZ,MATCH(Calculations!GD$9,HaverPull!$B:$B,0),MATCH(Calculations!$B14,HaverPull!$B$1:$XZ$1,0))</f>
        <v>1236.9000000000001</v>
      </c>
      <c r="GE14">
        <f>INDEX(HaverPull!$B:$XZ,MATCH(Calculations!GE$9,HaverPull!$B:$B,0),MATCH(Calculations!$B14,HaverPull!$B$1:$XZ$1,0))</f>
        <v>1232.5</v>
      </c>
      <c r="GF14">
        <f>INDEX(HaverPull!$B:$XZ,MATCH(Calculations!GF$9,HaverPull!$B:$B,0),MATCH(Calculations!$B14,HaverPull!$B$1:$XZ$1,0))</f>
        <v>1250.5</v>
      </c>
      <c r="GG14">
        <f>INDEX(HaverPull!$B:$XZ,MATCH(Calculations!GG$9,HaverPull!$B:$B,0),MATCH(Calculations!$B14,HaverPull!$B$1:$XZ$1,0))</f>
        <v>1263.4000000000001</v>
      </c>
      <c r="GH14">
        <f>INDEX(HaverPull!$B:$XZ,MATCH(Calculations!GH$9,HaverPull!$B:$B,0),MATCH(Calculations!$B14,HaverPull!$B$1:$XZ$1,0))</f>
        <v>1255.5</v>
      </c>
      <c r="GI14">
        <f>INDEX(HaverPull!$B:$XZ,MATCH(Calculations!GI$9,HaverPull!$B:$B,0),MATCH(Calculations!$B14,HaverPull!$B$1:$XZ$1,0))</f>
        <v>1289.5999999999999</v>
      </c>
      <c r="GJ14">
        <f>INDEX(HaverPull!$B:$XZ,MATCH(Calculations!GJ$9,HaverPull!$B:$B,0),MATCH(Calculations!$B14,HaverPull!$B$1:$XZ$1,0))</f>
        <v>1299.3</v>
      </c>
      <c r="GK14">
        <f>INDEX(HaverPull!$B:$XZ,MATCH(Calculations!GK$9,HaverPull!$B:$B,0),MATCH(Calculations!$B14,HaverPull!$B$1:$XZ$1,0))</f>
        <v>1314</v>
      </c>
      <c r="GL14">
        <f>INDEX(HaverPull!$B:$XZ,MATCH(Calculations!GL$9,HaverPull!$B:$B,0),MATCH(Calculations!$B14,HaverPull!$B$1:$XZ$1,0))</f>
        <v>1328.4</v>
      </c>
      <c r="GM14">
        <f>INDEX(HaverPull!$B:$XZ,MATCH(Calculations!GM$9,HaverPull!$B:$B,0),MATCH(Calculations!$B14,HaverPull!$B$1:$XZ$1,0))</f>
        <v>1360.2</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1751.5</v>
      </c>
      <c r="FX15">
        <f>INDEX(HaverPull!$B:$XZ,MATCH(Calculations!FX$9,HaverPull!$B:$B,0),MATCH(Calculations!$B15,HaverPull!$B$1:$XZ$1,0))</f>
        <v>1757.8</v>
      </c>
      <c r="FY15">
        <f>INDEX(HaverPull!$B:$XZ,MATCH(Calculations!FY$9,HaverPull!$B:$B,0),MATCH(Calculations!$B15,HaverPull!$B$1:$XZ$1,0))</f>
        <v>1795.7</v>
      </c>
      <c r="FZ15">
        <f>INDEX(HaverPull!$B:$XZ,MATCH(Calculations!FZ$9,HaverPull!$B:$B,0),MATCH(Calculations!$B15,HaverPull!$B$1:$XZ$1,0))</f>
        <v>1837.5</v>
      </c>
      <c r="GA15">
        <f>INDEX(HaverPull!$B:$XZ,MATCH(Calculations!GA$9,HaverPull!$B:$B,0),MATCH(Calculations!$B15,HaverPull!$B$1:$XZ$1,0))</f>
        <v>1903.4</v>
      </c>
      <c r="GB15">
        <f>INDEX(HaverPull!$B:$XZ,MATCH(Calculations!GB$9,HaverPull!$B:$B,0),MATCH(Calculations!$B15,HaverPull!$B$1:$XZ$1,0))</f>
        <v>1934.1</v>
      </c>
      <c r="GC15">
        <f>INDEX(HaverPull!$B:$XZ,MATCH(Calculations!GC$9,HaverPull!$B:$B,0),MATCH(Calculations!$B15,HaverPull!$B$1:$XZ$1,0))</f>
        <v>1937.7</v>
      </c>
      <c r="GD15">
        <f>INDEX(HaverPull!$B:$XZ,MATCH(Calculations!GD$9,HaverPull!$B:$B,0),MATCH(Calculations!$B15,HaverPull!$B$1:$XZ$1,0))</f>
        <v>1976.5</v>
      </c>
      <c r="GE15">
        <f>INDEX(HaverPull!$B:$XZ,MATCH(Calculations!GE$9,HaverPull!$B:$B,0),MATCH(Calculations!$B15,HaverPull!$B$1:$XZ$1,0))</f>
        <v>1928.9</v>
      </c>
      <c r="GF15">
        <f>INDEX(HaverPull!$B:$XZ,MATCH(Calculations!GF$9,HaverPull!$B:$B,0),MATCH(Calculations!$B15,HaverPull!$B$1:$XZ$1,0))</f>
        <v>1950.7</v>
      </c>
      <c r="GG15">
        <f>INDEX(HaverPull!$B:$XZ,MATCH(Calculations!GG$9,HaverPull!$B:$B,0),MATCH(Calculations!$B15,HaverPull!$B$1:$XZ$1,0))</f>
        <v>1983.8</v>
      </c>
      <c r="GH15">
        <f>INDEX(HaverPull!$B:$XZ,MATCH(Calculations!GH$9,HaverPull!$B:$B,0),MATCH(Calculations!$B15,HaverPull!$B$1:$XZ$1,0))</f>
        <v>1977.2</v>
      </c>
      <c r="GI15">
        <f>INDEX(HaverPull!$B:$XZ,MATCH(Calculations!GI$9,HaverPull!$B:$B,0),MATCH(Calculations!$B15,HaverPull!$B$1:$XZ$1,0))</f>
        <v>2018.8</v>
      </c>
      <c r="GJ15">
        <f>INDEX(HaverPull!$B:$XZ,MATCH(Calculations!GJ$9,HaverPull!$B:$B,0),MATCH(Calculations!$B15,HaverPull!$B$1:$XZ$1,0))</f>
        <v>2007.9</v>
      </c>
      <c r="GK15">
        <f>INDEX(HaverPull!$B:$XZ,MATCH(Calculations!GK$9,HaverPull!$B:$B,0),MATCH(Calculations!$B15,HaverPull!$B$1:$XZ$1,0))</f>
        <v>2058.1</v>
      </c>
      <c r="GL15">
        <f>INDEX(HaverPull!$B:$XZ,MATCH(Calculations!GL$9,HaverPull!$B:$B,0),MATCH(Calculations!$B15,HaverPull!$B$1:$XZ$1,0))</f>
        <v>2108.1999999999998</v>
      </c>
      <c r="GM15">
        <f>INDEX(HaverPull!$B:$XZ,MATCH(Calculations!GM$9,HaverPull!$B:$B,0),MATCH(Calculations!$B15,HaverPull!$B$1:$XZ$1,0))</f>
        <v>2068.1</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1200.2</v>
      </c>
      <c r="FX16">
        <f>INDEX(HaverPull!$B:$XZ,MATCH(Calculations!FX$9,HaverPull!$B:$B,0),MATCH(Calculations!$B16,HaverPull!$B$1:$XZ$1,0))</f>
        <v>1218.9000000000001</v>
      </c>
      <c r="FY16">
        <f>INDEX(HaverPull!$B:$XZ,MATCH(Calculations!FY$9,HaverPull!$B:$B,0),MATCH(Calculations!$B16,HaverPull!$B$1:$XZ$1,0))</f>
        <v>1229.4000000000001</v>
      </c>
      <c r="FZ16">
        <f>INDEX(HaverPull!$B:$XZ,MATCH(Calculations!FZ$9,HaverPull!$B:$B,0),MATCH(Calculations!$B16,HaverPull!$B$1:$XZ$1,0))</f>
        <v>1238</v>
      </c>
      <c r="GA16">
        <f>INDEX(HaverPull!$B:$XZ,MATCH(Calculations!GA$9,HaverPull!$B:$B,0),MATCH(Calculations!$B16,HaverPull!$B$1:$XZ$1,0))</f>
        <v>1241.8</v>
      </c>
      <c r="GB16">
        <f>INDEX(HaverPull!$B:$XZ,MATCH(Calculations!GB$9,HaverPull!$B:$B,0),MATCH(Calculations!$B16,HaverPull!$B$1:$XZ$1,0))</f>
        <v>1253</v>
      </c>
      <c r="GC16">
        <f>INDEX(HaverPull!$B:$XZ,MATCH(Calculations!GC$9,HaverPull!$B:$B,0),MATCH(Calculations!$B16,HaverPull!$B$1:$XZ$1,0))</f>
        <v>1258.2</v>
      </c>
      <c r="GD16">
        <f>INDEX(HaverPull!$B:$XZ,MATCH(Calculations!GD$9,HaverPull!$B:$B,0),MATCH(Calculations!$B16,HaverPull!$B$1:$XZ$1,0))</f>
        <v>1270.2</v>
      </c>
      <c r="GE16">
        <f>INDEX(HaverPull!$B:$XZ,MATCH(Calculations!GE$9,HaverPull!$B:$B,0),MATCH(Calculations!$B16,HaverPull!$B$1:$XZ$1,0))</f>
        <v>1274.9000000000001</v>
      </c>
      <c r="GF16">
        <f>INDEX(HaverPull!$B:$XZ,MATCH(Calculations!GF$9,HaverPull!$B:$B,0),MATCH(Calculations!$B16,HaverPull!$B$1:$XZ$1,0))</f>
        <v>1276.4000000000001</v>
      </c>
      <c r="GG16">
        <f>INDEX(HaverPull!$B:$XZ,MATCH(Calculations!GG$9,HaverPull!$B:$B,0),MATCH(Calculations!$B16,HaverPull!$B$1:$XZ$1,0))</f>
        <v>1296.5999999999999</v>
      </c>
      <c r="GH16">
        <f>INDEX(HaverPull!$B:$XZ,MATCH(Calculations!GH$9,HaverPull!$B:$B,0),MATCH(Calculations!$B16,HaverPull!$B$1:$XZ$1,0))</f>
        <v>1304.0999999999999</v>
      </c>
      <c r="GI16">
        <f>INDEX(HaverPull!$B:$XZ,MATCH(Calculations!GI$9,HaverPull!$B:$B,0),MATCH(Calculations!$B16,HaverPull!$B$1:$XZ$1,0))</f>
        <v>1309.2</v>
      </c>
      <c r="GJ16">
        <f>INDEX(HaverPull!$B:$XZ,MATCH(Calculations!GJ$9,HaverPull!$B:$B,0),MATCH(Calculations!$B16,HaverPull!$B$1:$XZ$1,0))</f>
        <v>1321.3</v>
      </c>
      <c r="GK16">
        <f>INDEX(HaverPull!$B:$XZ,MATCH(Calculations!GK$9,HaverPull!$B:$B,0),MATCH(Calculations!$B16,HaverPull!$B$1:$XZ$1,0))</f>
        <v>1331.4</v>
      </c>
      <c r="GL16">
        <f>INDEX(HaverPull!$B:$XZ,MATCH(Calculations!GL$9,HaverPull!$B:$B,0),MATCH(Calculations!$B16,HaverPull!$B$1:$XZ$1,0))</f>
        <v>1358.4</v>
      </c>
      <c r="GM16">
        <f>INDEX(HaverPull!$B:$XZ,MATCH(Calculations!GM$9,HaverPull!$B:$B,0),MATCH(Calculations!$B16,HaverPull!$B$1:$XZ$1,0))</f>
        <v>1387.7</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494.5</v>
      </c>
      <c r="FX17">
        <f>IFERROR(INDEX(HaverPull!$B:$XZ,MATCH(Calculations!FX$9,HaverPull!$B:$B,0),MATCH(Calculations!$B17,HaverPull!$B$1:$XZ$1,0)),INDEX(HaverPull!$B:$XZ,MATCH(Calculations!FW$9,HaverPull!$B:$B,0),MATCH(Calculations!$B17,HaverPull!$B$1:$XZ$1,0)))</f>
        <v>516.5</v>
      </c>
      <c r="FY17">
        <f>IFERROR(INDEX(HaverPull!$B:$XZ,MATCH(Calculations!FY$9,HaverPull!$B:$B,0),MATCH(Calculations!$B17,HaverPull!$B$1:$XZ$1,0)),INDEX(HaverPull!$B:$XZ,MATCH(Calculations!FX$9,HaverPull!$B:$B,0),MATCH(Calculations!$B17,HaverPull!$B$1:$XZ$1,0)))</f>
        <v>488.1</v>
      </c>
      <c r="FZ17">
        <f>IFERROR(INDEX(HaverPull!$B:$XZ,MATCH(Calculations!FZ$9,HaverPull!$B:$B,0),MATCH(Calculations!$B17,HaverPull!$B$1:$XZ$1,0)),INDEX(HaverPull!$B:$XZ,MATCH(Calculations!FY$9,HaverPull!$B:$B,0),MATCH(Calculations!$B17,HaverPull!$B$1:$XZ$1,0)))</f>
        <v>478.5</v>
      </c>
      <c r="GA17">
        <f>IFERROR(INDEX(HaverPull!$B:$XZ,MATCH(Calculations!GA$9,HaverPull!$B:$B,0),MATCH(Calculations!$B17,HaverPull!$B$1:$XZ$1,0)),INDEX(HaverPull!$B:$XZ,MATCH(Calculations!FZ$9,HaverPull!$B:$B,0),MATCH(Calculations!$B17,HaverPull!$B$1:$XZ$1,0)))</f>
        <v>511.2</v>
      </c>
      <c r="GB17">
        <f>IFERROR(INDEX(HaverPull!$B:$XZ,MATCH(Calculations!GB$9,HaverPull!$B:$B,0),MATCH(Calculations!$B17,HaverPull!$B$1:$XZ$1,0)),INDEX(HaverPull!$B:$XZ,MATCH(Calculations!GA$9,HaverPull!$B:$B,0),MATCH(Calculations!$B17,HaverPull!$B$1:$XZ$1,0)))</f>
        <v>505.6</v>
      </c>
      <c r="GC17">
        <f>IFERROR(INDEX(HaverPull!$B:$XZ,MATCH(Calculations!GC$9,HaverPull!$B:$B,0),MATCH(Calculations!$B17,HaverPull!$B$1:$XZ$1,0)),INDEX(HaverPull!$B:$XZ,MATCH(Calculations!GB$9,HaverPull!$B:$B,0),MATCH(Calculations!$B17,HaverPull!$B$1:$XZ$1,0)))</f>
        <v>474</v>
      </c>
      <c r="GD17">
        <f>IFERROR(INDEX(HaverPull!$B:$XZ,MATCH(Calculations!GD$9,HaverPull!$B:$B,0),MATCH(Calculations!$B17,HaverPull!$B$1:$XZ$1,0)),INDEX(HaverPull!$B:$XZ,MATCH(Calculations!GC$9,HaverPull!$B:$B,0),MATCH(Calculations!$B17,HaverPull!$B$1:$XZ$1,0)))</f>
        <v>494.4</v>
      </c>
      <c r="GE17">
        <f>IFERROR(INDEX(HaverPull!$B:$XZ,MATCH(Calculations!GE$9,HaverPull!$B:$B,0),MATCH(Calculations!$B17,HaverPull!$B$1:$XZ$1,0)),INDEX(HaverPull!$B:$XZ,MATCH(Calculations!GD$9,HaverPull!$B:$B,0),MATCH(Calculations!$B17,HaverPull!$B$1:$XZ$1,0)))</f>
        <v>445</v>
      </c>
      <c r="GF17">
        <f>IFERROR(INDEX(HaverPull!$B:$XZ,MATCH(Calculations!GF$9,HaverPull!$B:$B,0),MATCH(Calculations!$B17,HaverPull!$B$1:$XZ$1,0)),INDEX(HaverPull!$B:$XZ,MATCH(Calculations!GE$9,HaverPull!$B:$B,0),MATCH(Calculations!$B17,HaverPull!$B$1:$XZ$1,0)))</f>
        <v>460.2</v>
      </c>
      <c r="GG17">
        <f>IFERROR(INDEX(HaverPull!$B:$XZ,MATCH(Calculations!GG$9,HaverPull!$B:$B,0),MATCH(Calculations!$B17,HaverPull!$B$1:$XZ$1,0)),INDEX(HaverPull!$B:$XZ,MATCH(Calculations!GF$9,HaverPull!$B:$B,0),MATCH(Calculations!$B17,HaverPull!$B$1:$XZ$1,0)))</f>
        <v>475</v>
      </c>
      <c r="GH17">
        <f>IFERROR(INDEX(HaverPull!$B:$XZ,MATCH(Calculations!GH$9,HaverPull!$B:$B,0),MATCH(Calculations!$B17,HaverPull!$B$1:$XZ$1,0)),INDEX(HaverPull!$B:$XZ,MATCH(Calculations!GG$9,HaverPull!$B:$B,0),MATCH(Calculations!$B17,HaverPull!$B$1:$XZ$1,0)))</f>
        <v>457.3</v>
      </c>
      <c r="GI17">
        <f>IFERROR(INDEX(HaverPull!$B:$XZ,MATCH(Calculations!GI$9,HaverPull!$B:$B,0),MATCH(Calculations!$B17,HaverPull!$B$1:$XZ$1,0)),INDEX(HaverPull!$B:$XZ,MATCH(Calculations!GH$9,HaverPull!$B:$B,0),MATCH(Calculations!$B17,HaverPull!$B$1:$XZ$1,0)))</f>
        <v>454.9</v>
      </c>
      <c r="GJ17">
        <f>IFERROR(INDEX(HaverPull!$B:$XZ,MATCH(Calculations!GJ$9,HaverPull!$B:$B,0),MATCH(Calculations!$B17,HaverPull!$B$1:$XZ$1,0)),INDEX(HaverPull!$B:$XZ,MATCH(Calculations!GI$9,HaverPull!$B:$B,0),MATCH(Calculations!$B17,HaverPull!$B$1:$XZ$1,0)))</f>
        <v>468.8</v>
      </c>
      <c r="GK17">
        <f>IFERROR(INDEX(HaverPull!$B:$XZ,MATCH(Calculations!GK$9,HaverPull!$B:$B,0),MATCH(Calculations!$B17,HaverPull!$B$1:$XZ$1,0)),INDEX(HaverPull!$B:$XZ,MATCH(Calculations!GJ$9,HaverPull!$B:$B,0),MATCH(Calculations!$B17,HaverPull!$B$1:$XZ$1,0)))</f>
        <v>463.7</v>
      </c>
      <c r="GL17">
        <f>IFERROR(INDEX(HaverPull!$B:$XZ,MATCH(Calculations!GL$9,HaverPull!$B:$B,0),MATCH(Calculations!$B17,HaverPull!$B$1:$XZ$1,0)),INDEX(HaverPull!$B:$XZ,MATCH(Calculations!GK$9,HaverPull!$B:$B,0),MATCH(Calculations!$B17,HaverPull!$B$1:$XZ$1,0)))</f>
        <v>434.7</v>
      </c>
      <c r="GM17">
        <f>IFERROR(INDEX(HaverPull!$B:$XZ,MATCH(Calculations!GM$9,HaverPull!$B:$B,0),MATCH(Calculations!$B17,HaverPull!$B$1:$XZ$1,0)),INDEX(HaverPull!$B:$XZ,MATCH(Calculations!GL$9,HaverPull!$B:$B,0),MATCH(Calculations!$B17,HaverPull!$B$1:$XZ$1,0)))</f>
        <v>434.7</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101</v>
      </c>
      <c r="GF18">
        <f>IFERROR(INDEX(HaverPull!$B:$XZ,MATCH(Calculations!GF$9,HaverPull!$B:$B,0),MATCH(Calculations!$B18,HaverPull!$B$1:$XZ$1,0)),INDEX(HaverPull!$B:$XZ,MATCH(Calculations!GE$9,HaverPull!$B:$B,0),MATCH(Calculations!$B18,HaverPull!$B$1:$XZ$1,0)))</f>
        <v>101</v>
      </c>
      <c r="GG18">
        <f>IFERROR(INDEX(HaverPull!$B:$XZ,MATCH(Calculations!GG$9,HaverPull!$B:$B,0),MATCH(Calculations!$B18,HaverPull!$B$1:$XZ$1,0)),INDEX(HaverPull!$B:$XZ,MATCH(Calculations!GF$9,HaverPull!$B:$B,0),MATCH(Calculations!$B18,HaverPull!$B$1:$XZ$1,0)))</f>
        <v>90.8</v>
      </c>
      <c r="GH18">
        <f>IFERROR(INDEX(HaverPull!$B:$XZ,MATCH(Calculations!GH$9,HaverPull!$B:$B,0),MATCH(Calculations!$B18,HaverPull!$B$1:$XZ$1,0)),INDEX(HaverPull!$B:$XZ,MATCH(Calculations!GG$9,HaverPull!$B:$B,0),MATCH(Calculations!$B18,HaverPull!$B$1:$XZ$1,0)))</f>
        <v>73.099999999999994</v>
      </c>
      <c r="GI18">
        <f>IFERROR(INDEX(HaverPull!$B:$XZ,MATCH(Calculations!GI$9,HaverPull!$B:$B,0),MATCH(Calculations!$B18,HaverPull!$B$1:$XZ$1,0)),INDEX(HaverPull!$B:$XZ,MATCH(Calculations!GH$9,HaverPull!$B:$B,0),MATCH(Calculations!$B18,HaverPull!$B$1:$XZ$1,0)))</f>
        <v>92.4</v>
      </c>
      <c r="GJ18">
        <f>IFERROR(INDEX(HaverPull!$B:$XZ,MATCH(Calculations!GJ$9,HaverPull!$B:$B,0),MATCH(Calculations!$B18,HaverPull!$B$1:$XZ$1,0)),INDEX(HaverPull!$B:$XZ,MATCH(Calculations!GI$9,HaverPull!$B:$B,0),MATCH(Calculations!$B18,HaverPull!$B$1:$XZ$1,0)))</f>
        <v>88.6</v>
      </c>
      <c r="GK18">
        <f>IFERROR(INDEX(HaverPull!$B:$XZ,MATCH(Calculations!GK$9,HaverPull!$B:$B,0),MATCH(Calculations!$B18,HaverPull!$B$1:$XZ$1,0)),INDEX(HaverPull!$B:$XZ,MATCH(Calculations!GJ$9,HaverPull!$B:$B,0),MATCH(Calculations!$B18,HaverPull!$B$1:$XZ$1,0)))</f>
        <v>76.5</v>
      </c>
      <c r="GL18">
        <f>IFERROR(INDEX(HaverPull!$B:$XZ,MATCH(Calculations!GL$9,HaverPull!$B:$B,0),MATCH(Calculations!$B18,HaverPull!$B$1:$XZ$1,0)),INDEX(HaverPull!$B:$XZ,MATCH(Calculations!GK$9,HaverPull!$B:$B,0),MATCH(Calculations!$B18,HaverPull!$B$1:$XZ$1,0)))</f>
        <v>76.5</v>
      </c>
      <c r="GM18">
        <f>IFERROR(INDEX(HaverPull!$B:$XZ,MATCH(Calculations!GM$9,HaverPull!$B:$B,0),MATCH(Calculations!$B18,HaverPull!$B$1:$XZ$1,0)),INDEX(HaverPull!$B:$XZ,MATCH(Calculations!GL$9,HaverPull!$B:$B,0),MATCH(Calculations!$B18,HaverPull!$B$1:$XZ$1,0)))</f>
        <v>76.5</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15757.6</v>
      </c>
      <c r="FX19">
        <f>INDEX(HaverPull!$B:$XZ,MATCH(Calculations!FX$9,HaverPull!$B:$B,0),MATCH(Calculations!$B19,HaverPull!$B$1:$XZ$1,0))</f>
        <v>15935.8</v>
      </c>
      <c r="FY19">
        <f>INDEX(HaverPull!$B:$XZ,MATCH(Calculations!FY$9,HaverPull!$B:$B,0),MATCH(Calculations!$B19,HaverPull!$B$1:$XZ$1,0))</f>
        <v>16139.5</v>
      </c>
      <c r="FZ19">
        <f>INDEX(HaverPull!$B:$XZ,MATCH(Calculations!FZ$9,HaverPull!$B:$B,0),MATCH(Calculations!$B19,HaverPull!$B$1:$XZ$1,0))</f>
        <v>16220.2</v>
      </c>
      <c r="GA19">
        <f>INDEX(HaverPull!$B:$XZ,MATCH(Calculations!GA$9,HaverPull!$B:$B,0),MATCH(Calculations!$B19,HaverPull!$B$1:$XZ$1,0))</f>
        <v>16350</v>
      </c>
      <c r="GB19">
        <f>INDEX(HaverPull!$B:$XZ,MATCH(Calculations!GB$9,HaverPull!$B:$B,0),MATCH(Calculations!$B19,HaverPull!$B$1:$XZ$1,0))</f>
        <v>16460.900000000001</v>
      </c>
      <c r="GC19">
        <f>INDEX(HaverPull!$B:$XZ,MATCH(Calculations!GC$9,HaverPull!$B:$B,0),MATCH(Calculations!$B19,HaverPull!$B$1:$XZ$1,0))</f>
        <v>16527.599999999999</v>
      </c>
      <c r="GD19">
        <f>INDEX(HaverPull!$B:$XZ,MATCH(Calculations!GD$9,HaverPull!$B:$B,0),MATCH(Calculations!$B19,HaverPull!$B$1:$XZ$1,0))</f>
        <v>16547.599999999999</v>
      </c>
      <c r="GE19">
        <f>INDEX(HaverPull!$B:$XZ,MATCH(Calculations!GE$9,HaverPull!$B:$B,0),MATCH(Calculations!$B19,HaverPull!$B$1:$XZ$1,0))</f>
        <v>16571.599999999999</v>
      </c>
      <c r="GF19">
        <f>INDEX(HaverPull!$B:$XZ,MATCH(Calculations!GF$9,HaverPull!$B:$B,0),MATCH(Calculations!$B19,HaverPull!$B$1:$XZ$1,0))</f>
        <v>16663.5</v>
      </c>
      <c r="GG19">
        <f>INDEX(HaverPull!$B:$XZ,MATCH(Calculations!GG$9,HaverPull!$B:$B,0),MATCH(Calculations!$B19,HaverPull!$B$1:$XZ$1,0))</f>
        <v>16778.099999999999</v>
      </c>
      <c r="GH19">
        <f>INDEX(HaverPull!$B:$XZ,MATCH(Calculations!GH$9,HaverPull!$B:$B,0),MATCH(Calculations!$B19,HaverPull!$B$1:$XZ$1,0))</f>
        <v>16851.400000000001</v>
      </c>
      <c r="GI19">
        <f>INDEX(HaverPull!$B:$XZ,MATCH(Calculations!GI$9,HaverPull!$B:$B,0),MATCH(Calculations!$B19,HaverPull!$B$1:$XZ$1,0))</f>
        <v>16903.2</v>
      </c>
      <c r="GJ19">
        <f>INDEX(HaverPull!$B:$XZ,MATCH(Calculations!GJ$9,HaverPull!$B:$B,0),MATCH(Calculations!$B19,HaverPull!$B$1:$XZ$1,0))</f>
        <v>17031.099999999999</v>
      </c>
      <c r="GK19">
        <f>INDEX(HaverPull!$B:$XZ,MATCH(Calculations!GK$9,HaverPull!$B:$B,0),MATCH(Calculations!$B19,HaverPull!$B$1:$XZ$1,0))</f>
        <v>17163.900000000001</v>
      </c>
      <c r="GL19">
        <f>INDEX(HaverPull!$B:$XZ,MATCH(Calculations!GL$9,HaverPull!$B:$B,0),MATCH(Calculations!$B19,HaverPull!$B$1:$XZ$1,0))</f>
        <v>17286.5</v>
      </c>
      <c r="GM19">
        <f>INDEX(HaverPull!$B:$XZ,MATCH(Calculations!GM$9,HaverPull!$B:$B,0),MATCH(Calculations!$B19,HaverPull!$B$1:$XZ$1,0))</f>
        <v>17385.8</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4735</v>
      </c>
      <c r="D20">
        <f>INDEX(HaverPull!$B:$XZ,MATCH(Calculations!D$9,HaverPull!$B:$B,0),MATCH(Calculations!$B20,HaverPull!$B$1:$XZ$1,0))</f>
        <v>4772.5</v>
      </c>
      <c r="E20">
        <f>INDEX(HaverPull!$B:$XZ,MATCH(Calculations!E$9,HaverPull!$B:$B,0),MATCH(Calculations!$B20,HaverPull!$B$1:$XZ$1,0))</f>
        <v>4808.3</v>
      </c>
      <c r="F20">
        <f>INDEX(HaverPull!$B:$XZ,MATCH(Calculations!F$9,HaverPull!$B:$B,0),MATCH(Calculations!$B20,HaverPull!$B$1:$XZ$1,0))</f>
        <v>4843</v>
      </c>
      <c r="G20">
        <f>INDEX(HaverPull!$B:$XZ,MATCH(Calculations!G$9,HaverPull!$B:$B,0),MATCH(Calculations!$B20,HaverPull!$B$1:$XZ$1,0))</f>
        <v>4877.3999999999996</v>
      </c>
      <c r="H20">
        <f>INDEX(HaverPull!$B:$XZ,MATCH(Calculations!H$9,HaverPull!$B:$B,0),MATCH(Calculations!$B20,HaverPull!$B$1:$XZ$1,0))</f>
        <v>4911.2</v>
      </c>
      <c r="I20">
        <f>INDEX(HaverPull!$B:$XZ,MATCH(Calculations!I$9,HaverPull!$B:$B,0),MATCH(Calculations!$B20,HaverPull!$B$1:$XZ$1,0))</f>
        <v>4944.8</v>
      </c>
      <c r="J20">
        <f>INDEX(HaverPull!$B:$XZ,MATCH(Calculations!J$9,HaverPull!$B:$B,0),MATCH(Calculations!$B20,HaverPull!$B$1:$XZ$1,0))</f>
        <v>4978.7</v>
      </c>
      <c r="K20">
        <f>INDEX(HaverPull!$B:$XZ,MATCH(Calculations!K$9,HaverPull!$B:$B,0),MATCH(Calculations!$B20,HaverPull!$B$1:$XZ$1,0))</f>
        <v>5013.8999999999996</v>
      </c>
      <c r="L20">
        <f>INDEX(HaverPull!$B:$XZ,MATCH(Calculations!L$9,HaverPull!$B:$B,0),MATCH(Calculations!$B20,HaverPull!$B$1:$XZ$1,0))</f>
        <v>5049.2</v>
      </c>
      <c r="M20">
        <f>INDEX(HaverPull!$B:$XZ,MATCH(Calculations!M$9,HaverPull!$B:$B,0),MATCH(Calculations!$B20,HaverPull!$B$1:$XZ$1,0))</f>
        <v>5085.5</v>
      </c>
      <c r="N20">
        <f>INDEX(HaverPull!$B:$XZ,MATCH(Calculations!N$9,HaverPull!$B:$B,0),MATCH(Calculations!$B20,HaverPull!$B$1:$XZ$1,0))</f>
        <v>5123.2</v>
      </c>
      <c r="O20">
        <f>INDEX(HaverPull!$B:$XZ,MATCH(Calculations!O$9,HaverPull!$B:$B,0),MATCH(Calculations!$B20,HaverPull!$B$1:$XZ$1,0))</f>
        <v>5162.8999999999996</v>
      </c>
      <c r="P20">
        <f>INDEX(HaverPull!$B:$XZ,MATCH(Calculations!P$9,HaverPull!$B:$B,0),MATCH(Calculations!$B20,HaverPull!$B$1:$XZ$1,0))</f>
        <v>5205.3999999999996</v>
      </c>
      <c r="Q20">
        <f>INDEX(HaverPull!$B:$XZ,MATCH(Calculations!Q$9,HaverPull!$B:$B,0),MATCH(Calculations!$B20,HaverPull!$B$1:$XZ$1,0))</f>
        <v>5249.7</v>
      </c>
      <c r="R20">
        <f>INDEX(HaverPull!$B:$XZ,MATCH(Calculations!R$9,HaverPull!$B:$B,0),MATCH(Calculations!$B20,HaverPull!$B$1:$XZ$1,0))</f>
        <v>5295.8</v>
      </c>
      <c r="S20">
        <f>INDEX(HaverPull!$B:$XZ,MATCH(Calculations!S$9,HaverPull!$B:$B,0),MATCH(Calculations!$B20,HaverPull!$B$1:$XZ$1,0))</f>
        <v>5344.1</v>
      </c>
      <c r="T20">
        <f>INDEX(HaverPull!$B:$XZ,MATCH(Calculations!T$9,HaverPull!$B:$B,0),MATCH(Calculations!$B20,HaverPull!$B$1:$XZ$1,0))</f>
        <v>5394.5</v>
      </c>
      <c r="U20">
        <f>INDEX(HaverPull!$B:$XZ,MATCH(Calculations!U$9,HaverPull!$B:$B,0),MATCH(Calculations!$B20,HaverPull!$B$1:$XZ$1,0))</f>
        <v>5445.5</v>
      </c>
      <c r="V20">
        <f>INDEX(HaverPull!$B:$XZ,MATCH(Calculations!V$9,HaverPull!$B:$B,0),MATCH(Calculations!$B20,HaverPull!$B$1:$XZ$1,0))</f>
        <v>5496.7</v>
      </c>
      <c r="W20">
        <f>INDEX(HaverPull!$B:$XZ,MATCH(Calculations!W$9,HaverPull!$B:$B,0),MATCH(Calculations!$B20,HaverPull!$B$1:$XZ$1,0))</f>
        <v>5546.5</v>
      </c>
      <c r="X20">
        <f>INDEX(HaverPull!$B:$XZ,MATCH(Calculations!X$9,HaverPull!$B:$B,0),MATCH(Calculations!$B20,HaverPull!$B$1:$XZ$1,0))</f>
        <v>5594.7</v>
      </c>
      <c r="Y20">
        <f>INDEX(HaverPull!$B:$XZ,MATCH(Calculations!Y$9,HaverPull!$B:$B,0),MATCH(Calculations!$B20,HaverPull!$B$1:$XZ$1,0))</f>
        <v>5642.1</v>
      </c>
      <c r="Z20">
        <f>INDEX(HaverPull!$B:$XZ,MATCH(Calculations!Z$9,HaverPull!$B:$B,0),MATCH(Calculations!$B20,HaverPull!$B$1:$XZ$1,0))</f>
        <v>5688.8</v>
      </c>
      <c r="AA20">
        <f>INDEX(HaverPull!$B:$XZ,MATCH(Calculations!AA$9,HaverPull!$B:$B,0),MATCH(Calculations!$B20,HaverPull!$B$1:$XZ$1,0))</f>
        <v>5734.1</v>
      </c>
      <c r="AB20">
        <f>INDEX(HaverPull!$B:$XZ,MATCH(Calculations!AB$9,HaverPull!$B:$B,0),MATCH(Calculations!$B20,HaverPull!$B$1:$XZ$1,0))</f>
        <v>5779.1</v>
      </c>
      <c r="AC20">
        <f>INDEX(HaverPull!$B:$XZ,MATCH(Calculations!AC$9,HaverPull!$B:$B,0),MATCH(Calculations!$B20,HaverPull!$B$1:$XZ$1,0))</f>
        <v>5824.1</v>
      </c>
      <c r="AD20">
        <f>INDEX(HaverPull!$B:$XZ,MATCH(Calculations!AD$9,HaverPull!$B:$B,0),MATCH(Calculations!$B20,HaverPull!$B$1:$XZ$1,0))</f>
        <v>5869.5</v>
      </c>
      <c r="AE20">
        <f>INDEX(HaverPull!$B:$XZ,MATCH(Calculations!AE$9,HaverPull!$B:$B,0),MATCH(Calculations!$B20,HaverPull!$B$1:$XZ$1,0))</f>
        <v>5916.7</v>
      </c>
      <c r="AF20">
        <f>INDEX(HaverPull!$B:$XZ,MATCH(Calculations!AF$9,HaverPull!$B:$B,0),MATCH(Calculations!$B20,HaverPull!$B$1:$XZ$1,0))</f>
        <v>5964.7</v>
      </c>
      <c r="AG20">
        <f>INDEX(HaverPull!$B:$XZ,MATCH(Calculations!AG$9,HaverPull!$B:$B,0),MATCH(Calculations!$B20,HaverPull!$B$1:$XZ$1,0))</f>
        <v>6013.7</v>
      </c>
      <c r="AH20">
        <f>INDEX(HaverPull!$B:$XZ,MATCH(Calculations!AH$9,HaverPull!$B:$B,0),MATCH(Calculations!$B20,HaverPull!$B$1:$XZ$1,0))</f>
        <v>6063.6</v>
      </c>
      <c r="AI20">
        <f>INDEX(HaverPull!$B:$XZ,MATCH(Calculations!AI$9,HaverPull!$B:$B,0),MATCH(Calculations!$B20,HaverPull!$B$1:$XZ$1,0))</f>
        <v>6114.6</v>
      </c>
      <c r="AJ20">
        <f>INDEX(HaverPull!$B:$XZ,MATCH(Calculations!AJ$9,HaverPull!$B:$B,0),MATCH(Calculations!$B20,HaverPull!$B$1:$XZ$1,0))</f>
        <v>6168.3</v>
      </c>
      <c r="AK20">
        <f>INDEX(HaverPull!$B:$XZ,MATCH(Calculations!AK$9,HaverPull!$B:$B,0),MATCH(Calculations!$B20,HaverPull!$B$1:$XZ$1,0))</f>
        <v>6222.3</v>
      </c>
      <c r="AL20">
        <f>INDEX(HaverPull!$B:$XZ,MATCH(Calculations!AL$9,HaverPull!$B:$B,0),MATCH(Calculations!$B20,HaverPull!$B$1:$XZ$1,0))</f>
        <v>6276</v>
      </c>
      <c r="AM20">
        <f>INDEX(HaverPull!$B:$XZ,MATCH(Calculations!AM$9,HaverPull!$B:$B,0),MATCH(Calculations!$B20,HaverPull!$B$1:$XZ$1,0))</f>
        <v>6328.6</v>
      </c>
      <c r="AN20">
        <f>INDEX(HaverPull!$B:$XZ,MATCH(Calculations!AN$9,HaverPull!$B:$B,0),MATCH(Calculations!$B20,HaverPull!$B$1:$XZ$1,0))</f>
        <v>6379</v>
      </c>
      <c r="AO20">
        <f>INDEX(HaverPull!$B:$XZ,MATCH(Calculations!AO$9,HaverPull!$B:$B,0),MATCH(Calculations!$B20,HaverPull!$B$1:$XZ$1,0))</f>
        <v>6427.3</v>
      </c>
      <c r="AP20">
        <f>INDEX(HaverPull!$B:$XZ,MATCH(Calculations!AP$9,HaverPull!$B:$B,0),MATCH(Calculations!$B20,HaverPull!$B$1:$XZ$1,0))</f>
        <v>6472.9</v>
      </c>
      <c r="AQ20">
        <f>INDEX(HaverPull!$B:$XZ,MATCH(Calculations!AQ$9,HaverPull!$B:$B,0),MATCH(Calculations!$B20,HaverPull!$B$1:$XZ$1,0))</f>
        <v>6513.9</v>
      </c>
      <c r="AR20">
        <f>INDEX(HaverPull!$B:$XZ,MATCH(Calculations!AR$9,HaverPull!$B:$B,0),MATCH(Calculations!$B20,HaverPull!$B$1:$XZ$1,0))</f>
        <v>6549</v>
      </c>
      <c r="AS20">
        <f>INDEX(HaverPull!$B:$XZ,MATCH(Calculations!AS$9,HaverPull!$B:$B,0),MATCH(Calculations!$B20,HaverPull!$B$1:$XZ$1,0))</f>
        <v>6582.7</v>
      </c>
      <c r="AT20">
        <f>INDEX(HaverPull!$B:$XZ,MATCH(Calculations!AT$9,HaverPull!$B:$B,0),MATCH(Calculations!$B20,HaverPull!$B$1:$XZ$1,0))</f>
        <v>6616.7</v>
      </c>
      <c r="AU20">
        <f>INDEX(HaverPull!$B:$XZ,MATCH(Calculations!AU$9,HaverPull!$B:$B,0),MATCH(Calculations!$B20,HaverPull!$B$1:$XZ$1,0))</f>
        <v>6652.9</v>
      </c>
      <c r="AV20">
        <f>INDEX(HaverPull!$B:$XZ,MATCH(Calculations!AV$9,HaverPull!$B:$B,0),MATCH(Calculations!$B20,HaverPull!$B$1:$XZ$1,0))</f>
        <v>6694.6</v>
      </c>
      <c r="AW20">
        <f>INDEX(HaverPull!$B:$XZ,MATCH(Calculations!AW$9,HaverPull!$B:$B,0),MATCH(Calculations!$B20,HaverPull!$B$1:$XZ$1,0))</f>
        <v>6739.5</v>
      </c>
      <c r="AX20">
        <f>INDEX(HaverPull!$B:$XZ,MATCH(Calculations!AX$9,HaverPull!$B:$B,0),MATCH(Calculations!$B20,HaverPull!$B$1:$XZ$1,0))</f>
        <v>6787.7</v>
      </c>
      <c r="AY20">
        <f>INDEX(HaverPull!$B:$XZ,MATCH(Calculations!AY$9,HaverPull!$B:$B,0),MATCH(Calculations!$B20,HaverPull!$B$1:$XZ$1,0))</f>
        <v>6842.8</v>
      </c>
      <c r="AZ20">
        <f>INDEX(HaverPull!$B:$XZ,MATCH(Calculations!AZ$9,HaverPull!$B:$B,0),MATCH(Calculations!$B20,HaverPull!$B$1:$XZ$1,0))</f>
        <v>6899.7</v>
      </c>
      <c r="BA20">
        <f>INDEX(HaverPull!$B:$XZ,MATCH(Calculations!BA$9,HaverPull!$B:$B,0),MATCH(Calculations!$B20,HaverPull!$B$1:$XZ$1,0))</f>
        <v>6958.4</v>
      </c>
      <c r="BB20">
        <f>INDEX(HaverPull!$B:$XZ,MATCH(Calculations!BB$9,HaverPull!$B:$B,0),MATCH(Calculations!$B20,HaverPull!$B$1:$XZ$1,0))</f>
        <v>7018.2</v>
      </c>
      <c r="BC20">
        <f>INDEX(HaverPull!$B:$XZ,MATCH(Calculations!BC$9,HaverPull!$B:$B,0),MATCH(Calculations!$B20,HaverPull!$B$1:$XZ$1,0))</f>
        <v>7075.6</v>
      </c>
      <c r="BD20">
        <f>INDEX(HaverPull!$B:$XZ,MATCH(Calculations!BD$9,HaverPull!$B:$B,0),MATCH(Calculations!$B20,HaverPull!$B$1:$XZ$1,0))</f>
        <v>7133.1</v>
      </c>
      <c r="BE20">
        <f>INDEX(HaverPull!$B:$XZ,MATCH(Calculations!BE$9,HaverPull!$B:$B,0),MATCH(Calculations!$B20,HaverPull!$B$1:$XZ$1,0))</f>
        <v>7191.6</v>
      </c>
      <c r="BF20">
        <f>INDEX(HaverPull!$B:$XZ,MATCH(Calculations!BF$9,HaverPull!$B:$B,0),MATCH(Calculations!$B20,HaverPull!$B$1:$XZ$1,0))</f>
        <v>7251.4</v>
      </c>
      <c r="BG20">
        <f>INDEX(HaverPull!$B:$XZ,MATCH(Calculations!BG$9,HaverPull!$B:$B,0),MATCH(Calculations!$B20,HaverPull!$B$1:$XZ$1,0))</f>
        <v>7313.7</v>
      </c>
      <c r="BH20">
        <f>INDEX(HaverPull!$B:$XZ,MATCH(Calculations!BH$9,HaverPull!$B:$B,0),MATCH(Calculations!$B20,HaverPull!$B$1:$XZ$1,0))</f>
        <v>7379</v>
      </c>
      <c r="BI20">
        <f>INDEX(HaverPull!$B:$XZ,MATCH(Calculations!BI$9,HaverPull!$B:$B,0),MATCH(Calculations!$B20,HaverPull!$B$1:$XZ$1,0))</f>
        <v>7446</v>
      </c>
      <c r="BJ20">
        <f>INDEX(HaverPull!$B:$XZ,MATCH(Calculations!BJ$9,HaverPull!$B:$B,0),MATCH(Calculations!$B20,HaverPull!$B$1:$XZ$1,0))</f>
        <v>7514.7</v>
      </c>
      <c r="BK20">
        <f>INDEX(HaverPull!$B:$XZ,MATCH(Calculations!BK$9,HaverPull!$B:$B,0),MATCH(Calculations!$B20,HaverPull!$B$1:$XZ$1,0))</f>
        <v>7585.2</v>
      </c>
      <c r="BL20">
        <f>INDEX(HaverPull!$B:$XZ,MATCH(Calculations!BL$9,HaverPull!$B:$B,0),MATCH(Calculations!$B20,HaverPull!$B$1:$XZ$1,0))</f>
        <v>7656.9</v>
      </c>
      <c r="BM20">
        <f>INDEX(HaverPull!$B:$XZ,MATCH(Calculations!BM$9,HaverPull!$B:$B,0),MATCH(Calculations!$B20,HaverPull!$B$1:$XZ$1,0))</f>
        <v>7729.1</v>
      </c>
      <c r="BN20">
        <f>INDEX(HaverPull!$B:$XZ,MATCH(Calculations!BN$9,HaverPull!$B:$B,0),MATCH(Calculations!$B20,HaverPull!$B$1:$XZ$1,0))</f>
        <v>7801.6</v>
      </c>
      <c r="BO20">
        <f>INDEX(HaverPull!$B:$XZ,MATCH(Calculations!BO$9,HaverPull!$B:$B,0),MATCH(Calculations!$B20,HaverPull!$B$1:$XZ$1,0))</f>
        <v>7872.8</v>
      </c>
      <c r="BP20">
        <f>INDEX(HaverPull!$B:$XZ,MATCH(Calculations!BP$9,HaverPull!$B:$B,0),MATCH(Calculations!$B20,HaverPull!$B$1:$XZ$1,0))</f>
        <v>7943.5</v>
      </c>
      <c r="BQ20">
        <f>INDEX(HaverPull!$B:$XZ,MATCH(Calculations!BQ$9,HaverPull!$B:$B,0),MATCH(Calculations!$B20,HaverPull!$B$1:$XZ$1,0))</f>
        <v>8013.9</v>
      </c>
      <c r="BR20">
        <f>INDEX(HaverPull!$B:$XZ,MATCH(Calculations!BR$9,HaverPull!$B:$B,0),MATCH(Calculations!$B20,HaverPull!$B$1:$XZ$1,0))</f>
        <v>8083.9</v>
      </c>
      <c r="BS20">
        <f>INDEX(HaverPull!$B:$XZ,MATCH(Calculations!BS$9,HaverPull!$B:$B,0),MATCH(Calculations!$B20,HaverPull!$B$1:$XZ$1,0))</f>
        <v>8153.2</v>
      </c>
      <c r="BT20">
        <f>INDEX(HaverPull!$B:$XZ,MATCH(Calculations!BT$9,HaverPull!$B:$B,0),MATCH(Calculations!$B20,HaverPull!$B$1:$XZ$1,0))</f>
        <v>8222.2000000000007</v>
      </c>
      <c r="BU20">
        <f>INDEX(HaverPull!$B:$XZ,MATCH(Calculations!BU$9,HaverPull!$B:$B,0),MATCH(Calculations!$B20,HaverPull!$B$1:$XZ$1,0))</f>
        <v>8290.9</v>
      </c>
      <c r="BV20">
        <f>INDEX(HaverPull!$B:$XZ,MATCH(Calculations!BV$9,HaverPull!$B:$B,0),MATCH(Calculations!$B20,HaverPull!$B$1:$XZ$1,0))</f>
        <v>8359.2000000000007</v>
      </c>
      <c r="BW20">
        <f>INDEX(HaverPull!$B:$XZ,MATCH(Calculations!BW$9,HaverPull!$B:$B,0),MATCH(Calculations!$B20,HaverPull!$B$1:$XZ$1,0))</f>
        <v>8427.6</v>
      </c>
      <c r="BX20">
        <f>INDEX(HaverPull!$B:$XZ,MATCH(Calculations!BX$9,HaverPull!$B:$B,0),MATCH(Calculations!$B20,HaverPull!$B$1:$XZ$1,0))</f>
        <v>8495.7999999999993</v>
      </c>
      <c r="BY20">
        <f>INDEX(HaverPull!$B:$XZ,MATCH(Calculations!BY$9,HaverPull!$B:$B,0),MATCH(Calculations!$B20,HaverPull!$B$1:$XZ$1,0))</f>
        <v>8563.7000000000007</v>
      </c>
      <c r="BZ20">
        <f>INDEX(HaverPull!$B:$XZ,MATCH(Calculations!BZ$9,HaverPull!$B:$B,0),MATCH(Calculations!$B20,HaverPull!$B$1:$XZ$1,0))</f>
        <v>8631.5</v>
      </c>
      <c r="CA20">
        <f>INDEX(HaverPull!$B:$XZ,MATCH(Calculations!CA$9,HaverPull!$B:$B,0),MATCH(Calculations!$B20,HaverPull!$B$1:$XZ$1,0))</f>
        <v>8699.1</v>
      </c>
      <c r="CB20">
        <f>INDEX(HaverPull!$B:$XZ,MATCH(Calculations!CB$9,HaverPull!$B:$B,0),MATCH(Calculations!$B20,HaverPull!$B$1:$XZ$1,0))</f>
        <v>8766.7999999999993</v>
      </c>
      <c r="CC20">
        <f>INDEX(HaverPull!$B:$XZ,MATCH(Calculations!CC$9,HaverPull!$B:$B,0),MATCH(Calculations!$B20,HaverPull!$B$1:$XZ$1,0))</f>
        <v>8834</v>
      </c>
      <c r="CD20">
        <f>INDEX(HaverPull!$B:$XZ,MATCH(Calculations!CD$9,HaverPull!$B:$B,0),MATCH(Calculations!$B20,HaverPull!$B$1:$XZ$1,0))</f>
        <v>8900.6</v>
      </c>
      <c r="CE20">
        <f>INDEX(HaverPull!$B:$XZ,MATCH(Calculations!CE$9,HaverPull!$B:$B,0),MATCH(Calculations!$B20,HaverPull!$B$1:$XZ$1,0))</f>
        <v>8966.4</v>
      </c>
      <c r="CF20">
        <f>INDEX(HaverPull!$B:$XZ,MATCH(Calculations!CF$9,HaverPull!$B:$B,0),MATCH(Calculations!$B20,HaverPull!$B$1:$XZ$1,0))</f>
        <v>9030.9</v>
      </c>
      <c r="CG20">
        <f>INDEX(HaverPull!$B:$XZ,MATCH(Calculations!CG$9,HaverPull!$B:$B,0),MATCH(Calculations!$B20,HaverPull!$B$1:$XZ$1,0))</f>
        <v>9094.5</v>
      </c>
      <c r="CH20">
        <f>INDEX(HaverPull!$B:$XZ,MATCH(Calculations!CH$9,HaverPull!$B:$B,0),MATCH(Calculations!$B20,HaverPull!$B$1:$XZ$1,0))</f>
        <v>9157</v>
      </c>
      <c r="CI20">
        <f>INDEX(HaverPull!$B:$XZ,MATCH(Calculations!CI$9,HaverPull!$B:$B,0),MATCH(Calculations!$B20,HaverPull!$B$1:$XZ$1,0))</f>
        <v>9217.9</v>
      </c>
      <c r="CJ20">
        <f>INDEX(HaverPull!$B:$XZ,MATCH(Calculations!CJ$9,HaverPull!$B:$B,0),MATCH(Calculations!$B20,HaverPull!$B$1:$XZ$1,0))</f>
        <v>9277.2000000000007</v>
      </c>
      <c r="CK20">
        <f>INDEX(HaverPull!$B:$XZ,MATCH(Calculations!CK$9,HaverPull!$B:$B,0),MATCH(Calculations!$B20,HaverPull!$B$1:$XZ$1,0))</f>
        <v>9335.7999999999993</v>
      </c>
      <c r="CL20">
        <f>INDEX(HaverPull!$B:$XZ,MATCH(Calculations!CL$9,HaverPull!$B:$B,0),MATCH(Calculations!$B20,HaverPull!$B$1:$XZ$1,0))</f>
        <v>9394</v>
      </c>
      <c r="CM20">
        <f>INDEX(HaverPull!$B:$XZ,MATCH(Calculations!CM$9,HaverPull!$B:$B,0),MATCH(Calculations!$B20,HaverPull!$B$1:$XZ$1,0))</f>
        <v>9452.2000000000007</v>
      </c>
      <c r="CN20">
        <f>INDEX(HaverPull!$B:$XZ,MATCH(Calculations!CN$9,HaverPull!$B:$B,0),MATCH(Calculations!$B20,HaverPull!$B$1:$XZ$1,0))</f>
        <v>9510.4</v>
      </c>
      <c r="CO20">
        <f>INDEX(HaverPull!$B:$XZ,MATCH(Calculations!CO$9,HaverPull!$B:$B,0),MATCH(Calculations!$B20,HaverPull!$B$1:$XZ$1,0))</f>
        <v>9569</v>
      </c>
      <c r="CP20">
        <f>INDEX(HaverPull!$B:$XZ,MATCH(Calculations!CP$9,HaverPull!$B:$B,0),MATCH(Calculations!$B20,HaverPull!$B$1:$XZ$1,0))</f>
        <v>9628.4</v>
      </c>
      <c r="CQ20">
        <f>INDEX(HaverPull!$B:$XZ,MATCH(Calculations!CQ$9,HaverPull!$B:$B,0),MATCH(Calculations!$B20,HaverPull!$B$1:$XZ$1,0))</f>
        <v>9689.2999999999993</v>
      </c>
      <c r="CR20">
        <f>INDEX(HaverPull!$B:$XZ,MATCH(Calculations!CR$9,HaverPull!$B:$B,0),MATCH(Calculations!$B20,HaverPull!$B$1:$XZ$1,0))</f>
        <v>9751.4</v>
      </c>
      <c r="CS20">
        <f>INDEX(HaverPull!$B:$XZ,MATCH(Calculations!CS$9,HaverPull!$B:$B,0),MATCH(Calculations!$B20,HaverPull!$B$1:$XZ$1,0))</f>
        <v>9814.7000000000007</v>
      </c>
      <c r="CT20">
        <f>INDEX(HaverPull!$B:$XZ,MATCH(Calculations!CT$9,HaverPull!$B:$B,0),MATCH(Calculations!$B20,HaverPull!$B$1:$XZ$1,0))</f>
        <v>9879</v>
      </c>
      <c r="CU20">
        <f>INDEX(HaverPull!$B:$XZ,MATCH(Calculations!CU$9,HaverPull!$B:$B,0),MATCH(Calculations!$B20,HaverPull!$B$1:$XZ$1,0))</f>
        <v>9944.6</v>
      </c>
      <c r="CV20">
        <f>INDEX(HaverPull!$B:$XZ,MATCH(Calculations!CV$9,HaverPull!$B:$B,0),MATCH(Calculations!$B20,HaverPull!$B$1:$XZ$1,0))</f>
        <v>10010.9</v>
      </c>
      <c r="CW20">
        <f>INDEX(HaverPull!$B:$XZ,MATCH(Calculations!CW$9,HaverPull!$B:$B,0),MATCH(Calculations!$B20,HaverPull!$B$1:$XZ$1,0))</f>
        <v>10078.299999999999</v>
      </c>
      <c r="CX20">
        <f>INDEX(HaverPull!$B:$XZ,MATCH(Calculations!CX$9,HaverPull!$B:$B,0),MATCH(Calculations!$B20,HaverPull!$B$1:$XZ$1,0))</f>
        <v>10146.700000000001</v>
      </c>
      <c r="CY20">
        <f>INDEX(HaverPull!$B:$XZ,MATCH(Calculations!CY$9,HaverPull!$B:$B,0),MATCH(Calculations!$B20,HaverPull!$B$1:$XZ$1,0))</f>
        <v>10216.1</v>
      </c>
      <c r="CZ20">
        <f>INDEX(HaverPull!$B:$XZ,MATCH(Calculations!CZ$9,HaverPull!$B:$B,0),MATCH(Calculations!$B20,HaverPull!$B$1:$XZ$1,0))</f>
        <v>10285.4</v>
      </c>
      <c r="DA20">
        <f>INDEX(HaverPull!$B:$XZ,MATCH(Calculations!DA$9,HaverPull!$B:$B,0),MATCH(Calculations!$B20,HaverPull!$B$1:$XZ$1,0))</f>
        <v>10356.6</v>
      </c>
      <c r="DB20">
        <f>INDEX(HaverPull!$B:$XZ,MATCH(Calculations!DB$9,HaverPull!$B:$B,0),MATCH(Calculations!$B20,HaverPull!$B$1:$XZ$1,0))</f>
        <v>10430.1</v>
      </c>
      <c r="DC20">
        <f>INDEX(HaverPull!$B:$XZ,MATCH(Calculations!DC$9,HaverPull!$B:$B,0),MATCH(Calculations!$B20,HaverPull!$B$1:$XZ$1,0))</f>
        <v>10506.9</v>
      </c>
      <c r="DD20">
        <f>INDEX(HaverPull!$B:$XZ,MATCH(Calculations!DD$9,HaverPull!$B:$B,0),MATCH(Calculations!$B20,HaverPull!$B$1:$XZ$1,0))</f>
        <v>10587.2</v>
      </c>
      <c r="DE20">
        <f>INDEX(HaverPull!$B:$XZ,MATCH(Calculations!DE$9,HaverPull!$B:$B,0),MATCH(Calculations!$B20,HaverPull!$B$1:$XZ$1,0))</f>
        <v>10671.4</v>
      </c>
      <c r="DF20">
        <f>INDEX(HaverPull!$B:$XZ,MATCH(Calculations!DF$9,HaverPull!$B:$B,0),MATCH(Calculations!$B20,HaverPull!$B$1:$XZ$1,0))</f>
        <v>10760</v>
      </c>
      <c r="DG20">
        <f>INDEX(HaverPull!$B:$XZ,MATCH(Calculations!DG$9,HaverPull!$B:$B,0),MATCH(Calculations!$B20,HaverPull!$B$1:$XZ$1,0))</f>
        <v>10854.4</v>
      </c>
      <c r="DH20">
        <f>INDEX(HaverPull!$B:$XZ,MATCH(Calculations!DH$9,HaverPull!$B:$B,0),MATCH(Calculations!$B20,HaverPull!$B$1:$XZ$1,0))</f>
        <v>10954.5</v>
      </c>
      <c r="DI20">
        <f>INDEX(HaverPull!$B:$XZ,MATCH(Calculations!DI$9,HaverPull!$B:$B,0),MATCH(Calculations!$B20,HaverPull!$B$1:$XZ$1,0))</f>
        <v>11058.8</v>
      </c>
      <c r="DJ20">
        <f>INDEX(HaverPull!$B:$XZ,MATCH(Calculations!DJ$9,HaverPull!$B:$B,0),MATCH(Calculations!$B20,HaverPull!$B$1:$XZ$1,0))</f>
        <v>11167</v>
      </c>
      <c r="DK20">
        <f>INDEX(HaverPull!$B:$XZ,MATCH(Calculations!DK$9,HaverPull!$B:$B,0),MATCH(Calculations!$B20,HaverPull!$B$1:$XZ$1,0))</f>
        <v>11278.6</v>
      </c>
      <c r="DL20">
        <f>INDEX(HaverPull!$B:$XZ,MATCH(Calculations!DL$9,HaverPull!$B:$B,0),MATCH(Calculations!$B20,HaverPull!$B$1:$XZ$1,0))</f>
        <v>11393.4</v>
      </c>
      <c r="DM20">
        <f>INDEX(HaverPull!$B:$XZ,MATCH(Calculations!DM$9,HaverPull!$B:$B,0),MATCH(Calculations!$B20,HaverPull!$B$1:$XZ$1,0))</f>
        <v>11511</v>
      </c>
      <c r="DN20">
        <f>INDEX(HaverPull!$B:$XZ,MATCH(Calculations!DN$9,HaverPull!$B:$B,0),MATCH(Calculations!$B20,HaverPull!$B$1:$XZ$1,0))</f>
        <v>11630.8</v>
      </c>
      <c r="DO20">
        <f>INDEX(HaverPull!$B:$XZ,MATCH(Calculations!DO$9,HaverPull!$B:$B,0),MATCH(Calculations!$B20,HaverPull!$B$1:$XZ$1,0))</f>
        <v>11751.7</v>
      </c>
      <c r="DP20">
        <f>INDEX(HaverPull!$B:$XZ,MATCH(Calculations!DP$9,HaverPull!$B:$B,0),MATCH(Calculations!$B20,HaverPull!$B$1:$XZ$1,0))</f>
        <v>11875.9</v>
      </c>
      <c r="DQ20">
        <f>INDEX(HaverPull!$B:$XZ,MATCH(Calculations!DQ$9,HaverPull!$B:$B,0),MATCH(Calculations!$B20,HaverPull!$B$1:$XZ$1,0))</f>
        <v>12001.2</v>
      </c>
      <c r="DR20">
        <f>INDEX(HaverPull!$B:$XZ,MATCH(Calculations!DR$9,HaverPull!$B:$B,0),MATCH(Calculations!$B20,HaverPull!$B$1:$XZ$1,0))</f>
        <v>12127</v>
      </c>
      <c r="DS20">
        <f>INDEX(HaverPull!$B:$XZ,MATCH(Calculations!DS$9,HaverPull!$B:$B,0),MATCH(Calculations!$B20,HaverPull!$B$1:$XZ$1,0))</f>
        <v>12252.2</v>
      </c>
      <c r="DT20">
        <f>INDEX(HaverPull!$B:$XZ,MATCH(Calculations!DT$9,HaverPull!$B:$B,0),MATCH(Calculations!$B20,HaverPull!$B$1:$XZ$1,0))</f>
        <v>12377.5</v>
      </c>
      <c r="DU20">
        <f>INDEX(HaverPull!$B:$XZ,MATCH(Calculations!DU$9,HaverPull!$B:$B,0),MATCH(Calculations!$B20,HaverPull!$B$1:$XZ$1,0))</f>
        <v>12500.7</v>
      </c>
      <c r="DV20">
        <f>INDEX(HaverPull!$B:$XZ,MATCH(Calculations!DV$9,HaverPull!$B:$B,0),MATCH(Calculations!$B20,HaverPull!$B$1:$XZ$1,0))</f>
        <v>12620.8</v>
      </c>
      <c r="DW20">
        <f>INDEX(HaverPull!$B:$XZ,MATCH(Calculations!DW$9,HaverPull!$B:$B,0),MATCH(Calculations!$B20,HaverPull!$B$1:$XZ$1,0))</f>
        <v>12734.8</v>
      </c>
      <c r="DX20">
        <f>INDEX(HaverPull!$B:$XZ,MATCH(Calculations!DX$9,HaverPull!$B:$B,0),MATCH(Calculations!$B20,HaverPull!$B$1:$XZ$1,0))</f>
        <v>12842.4</v>
      </c>
      <c r="DY20">
        <f>INDEX(HaverPull!$B:$XZ,MATCH(Calculations!DY$9,HaverPull!$B:$B,0),MATCH(Calculations!$B20,HaverPull!$B$1:$XZ$1,0))</f>
        <v>12945.4</v>
      </c>
      <c r="DZ20">
        <f>INDEX(HaverPull!$B:$XZ,MATCH(Calculations!DZ$9,HaverPull!$B:$B,0),MATCH(Calculations!$B20,HaverPull!$B$1:$XZ$1,0))</f>
        <v>13044.1</v>
      </c>
      <c r="EA20">
        <f>INDEX(HaverPull!$B:$XZ,MATCH(Calculations!EA$9,HaverPull!$B:$B,0),MATCH(Calculations!$B20,HaverPull!$B$1:$XZ$1,0))</f>
        <v>13137.5</v>
      </c>
      <c r="EB20">
        <f>INDEX(HaverPull!$B:$XZ,MATCH(Calculations!EB$9,HaverPull!$B:$B,0),MATCH(Calculations!$B20,HaverPull!$B$1:$XZ$1,0))</f>
        <v>13227</v>
      </c>
      <c r="EC20">
        <f>INDEX(HaverPull!$B:$XZ,MATCH(Calculations!EC$9,HaverPull!$B:$B,0),MATCH(Calculations!$B20,HaverPull!$B$1:$XZ$1,0))</f>
        <v>13314</v>
      </c>
      <c r="ED20">
        <f>INDEX(HaverPull!$B:$XZ,MATCH(Calculations!ED$9,HaverPull!$B:$B,0),MATCH(Calculations!$B20,HaverPull!$B$1:$XZ$1,0))</f>
        <v>13399.2</v>
      </c>
      <c r="EE20">
        <f>INDEX(HaverPull!$B:$XZ,MATCH(Calculations!EE$9,HaverPull!$B:$B,0),MATCH(Calculations!$B20,HaverPull!$B$1:$XZ$1,0))</f>
        <v>13485.4</v>
      </c>
      <c r="EF20">
        <f>INDEX(HaverPull!$B:$XZ,MATCH(Calculations!EF$9,HaverPull!$B:$B,0),MATCH(Calculations!$B20,HaverPull!$B$1:$XZ$1,0))</f>
        <v>13570.6</v>
      </c>
      <c r="EG20">
        <f>INDEX(HaverPull!$B:$XZ,MATCH(Calculations!EG$9,HaverPull!$B:$B,0),MATCH(Calculations!$B20,HaverPull!$B$1:$XZ$1,0))</f>
        <v>13655.5</v>
      </c>
      <c r="EH20">
        <f>INDEX(HaverPull!$B:$XZ,MATCH(Calculations!EH$9,HaverPull!$B:$B,0),MATCH(Calculations!$B20,HaverPull!$B$1:$XZ$1,0))</f>
        <v>13740.6</v>
      </c>
      <c r="EI20">
        <f>INDEX(HaverPull!$B:$XZ,MATCH(Calculations!EI$9,HaverPull!$B:$B,0),MATCH(Calculations!$B20,HaverPull!$B$1:$XZ$1,0))</f>
        <v>13826.7</v>
      </c>
      <c r="EJ20">
        <f>INDEX(HaverPull!$B:$XZ,MATCH(Calculations!EJ$9,HaverPull!$B:$B,0),MATCH(Calculations!$B20,HaverPull!$B$1:$XZ$1,0))</f>
        <v>13915.2</v>
      </c>
      <c r="EK20">
        <f>INDEX(HaverPull!$B:$XZ,MATCH(Calculations!EK$9,HaverPull!$B:$B,0),MATCH(Calculations!$B20,HaverPull!$B$1:$XZ$1,0))</f>
        <v>14003.9</v>
      </c>
      <c r="EL20">
        <f>INDEX(HaverPull!$B:$XZ,MATCH(Calculations!EL$9,HaverPull!$B:$B,0),MATCH(Calculations!$B20,HaverPull!$B$1:$XZ$1,0))</f>
        <v>14092</v>
      </c>
      <c r="EM20">
        <f>INDEX(HaverPull!$B:$XZ,MATCH(Calculations!EM$9,HaverPull!$B:$B,0),MATCH(Calculations!$B20,HaverPull!$B$1:$XZ$1,0))</f>
        <v>14179.6</v>
      </c>
      <c r="EN20">
        <f>INDEX(HaverPull!$B:$XZ,MATCH(Calculations!EN$9,HaverPull!$B:$B,0),MATCH(Calculations!$B20,HaverPull!$B$1:$XZ$1,0))</f>
        <v>14264.5</v>
      </c>
      <c r="EO20">
        <f>INDEX(HaverPull!$B:$XZ,MATCH(Calculations!EO$9,HaverPull!$B:$B,0),MATCH(Calculations!$B20,HaverPull!$B$1:$XZ$1,0))</f>
        <v>14347.2</v>
      </c>
      <c r="EP20">
        <f>INDEX(HaverPull!$B:$XZ,MATCH(Calculations!EP$9,HaverPull!$B:$B,0),MATCH(Calculations!$B20,HaverPull!$B$1:$XZ$1,0))</f>
        <v>14427.5</v>
      </c>
      <c r="EQ20">
        <f>INDEX(HaverPull!$B:$XZ,MATCH(Calculations!EQ$9,HaverPull!$B:$B,0),MATCH(Calculations!$B20,HaverPull!$B$1:$XZ$1,0))</f>
        <v>14502.9</v>
      </c>
      <c r="ER20">
        <f>INDEX(HaverPull!$B:$XZ,MATCH(Calculations!ER$9,HaverPull!$B:$B,0),MATCH(Calculations!$B20,HaverPull!$B$1:$XZ$1,0))</f>
        <v>14575</v>
      </c>
      <c r="ES20">
        <f>INDEX(HaverPull!$B:$XZ,MATCH(Calculations!ES$9,HaverPull!$B:$B,0),MATCH(Calculations!$B20,HaverPull!$B$1:$XZ$1,0))</f>
        <v>14645.1</v>
      </c>
      <c r="ET20">
        <f>INDEX(HaverPull!$B:$XZ,MATCH(Calculations!ET$9,HaverPull!$B:$B,0),MATCH(Calculations!$B20,HaverPull!$B$1:$XZ$1,0))</f>
        <v>14713.9</v>
      </c>
      <c r="EU20">
        <f>INDEX(HaverPull!$B:$XZ,MATCH(Calculations!EU$9,HaverPull!$B:$B,0),MATCH(Calculations!$B20,HaverPull!$B$1:$XZ$1,0))</f>
        <v>14783</v>
      </c>
      <c r="EV20">
        <f>INDEX(HaverPull!$B:$XZ,MATCH(Calculations!EV$9,HaverPull!$B:$B,0),MATCH(Calculations!$B20,HaverPull!$B$1:$XZ$1,0))</f>
        <v>14853.1</v>
      </c>
      <c r="EW20">
        <f>INDEX(HaverPull!$B:$XZ,MATCH(Calculations!EW$9,HaverPull!$B:$B,0),MATCH(Calculations!$B20,HaverPull!$B$1:$XZ$1,0))</f>
        <v>14922.6</v>
      </c>
      <c r="EX20">
        <f>INDEX(HaverPull!$B:$XZ,MATCH(Calculations!EX$9,HaverPull!$B:$B,0),MATCH(Calculations!$B20,HaverPull!$B$1:$XZ$1,0))</f>
        <v>14991.4</v>
      </c>
      <c r="EY20">
        <f>INDEX(HaverPull!$B:$XZ,MATCH(Calculations!EY$9,HaverPull!$B:$B,0),MATCH(Calculations!$B20,HaverPull!$B$1:$XZ$1,0))</f>
        <v>15059.9</v>
      </c>
      <c r="EZ20">
        <f>INDEX(HaverPull!$B:$XZ,MATCH(Calculations!EZ$9,HaverPull!$B:$B,0),MATCH(Calculations!$B20,HaverPull!$B$1:$XZ$1,0))</f>
        <v>15128.2</v>
      </c>
      <c r="FA20">
        <f>INDEX(HaverPull!$B:$XZ,MATCH(Calculations!FA$9,HaverPull!$B:$B,0),MATCH(Calculations!$B20,HaverPull!$B$1:$XZ$1,0))</f>
        <v>15193.9</v>
      </c>
      <c r="FB20">
        <f>INDEX(HaverPull!$B:$XZ,MATCH(Calculations!FB$9,HaverPull!$B:$B,0),MATCH(Calculations!$B20,HaverPull!$B$1:$XZ$1,0))</f>
        <v>15256.1</v>
      </c>
      <c r="FC20">
        <f>INDEX(HaverPull!$B:$XZ,MATCH(Calculations!FC$9,HaverPull!$B:$B,0),MATCH(Calculations!$B20,HaverPull!$B$1:$XZ$1,0))</f>
        <v>15312.4</v>
      </c>
      <c r="FD20">
        <f>INDEX(HaverPull!$B:$XZ,MATCH(Calculations!FD$9,HaverPull!$B:$B,0),MATCH(Calculations!$B20,HaverPull!$B$1:$XZ$1,0))</f>
        <v>15360.3</v>
      </c>
      <c r="FE20">
        <f>INDEX(HaverPull!$B:$XZ,MATCH(Calculations!FE$9,HaverPull!$B:$B,0),MATCH(Calculations!$B20,HaverPull!$B$1:$XZ$1,0))</f>
        <v>15404.1</v>
      </c>
      <c r="FF20">
        <f>INDEX(HaverPull!$B:$XZ,MATCH(Calculations!FF$9,HaverPull!$B:$B,0),MATCH(Calculations!$B20,HaverPull!$B$1:$XZ$1,0))</f>
        <v>15444.6</v>
      </c>
      <c r="FG20">
        <f>INDEX(HaverPull!$B:$XZ,MATCH(Calculations!FG$9,HaverPull!$B:$B,0),MATCH(Calculations!$B20,HaverPull!$B$1:$XZ$1,0))</f>
        <v>15481.4</v>
      </c>
      <c r="FH20">
        <f>INDEX(HaverPull!$B:$XZ,MATCH(Calculations!FH$9,HaverPull!$B:$B,0),MATCH(Calculations!$B20,HaverPull!$B$1:$XZ$1,0))</f>
        <v>15517.5</v>
      </c>
      <c r="FI20">
        <f>INDEX(HaverPull!$B:$XZ,MATCH(Calculations!FI$9,HaverPull!$B:$B,0),MATCH(Calculations!$B20,HaverPull!$B$1:$XZ$1,0))</f>
        <v>15553.7</v>
      </c>
      <c r="FJ20">
        <f>INDEX(HaverPull!$B:$XZ,MATCH(Calculations!FJ$9,HaverPull!$B:$B,0),MATCH(Calculations!$B20,HaverPull!$B$1:$XZ$1,0))</f>
        <v>15591</v>
      </c>
      <c r="FK20">
        <f>INDEX(HaverPull!$B:$XZ,MATCH(Calculations!FK$9,HaverPull!$B:$B,0),MATCH(Calculations!$B20,HaverPull!$B$1:$XZ$1,0))</f>
        <v>15633.9</v>
      </c>
      <c r="FL20">
        <f>INDEX(HaverPull!$B:$XZ,MATCH(Calculations!FL$9,HaverPull!$B:$B,0),MATCH(Calculations!$B20,HaverPull!$B$1:$XZ$1,0))</f>
        <v>15678.6</v>
      </c>
      <c r="FM20">
        <f>INDEX(HaverPull!$B:$XZ,MATCH(Calculations!FM$9,HaverPull!$B:$B,0),MATCH(Calculations!$B20,HaverPull!$B$1:$XZ$1,0))</f>
        <v>15725.3</v>
      </c>
      <c r="FN20">
        <f>INDEX(HaverPull!$B:$XZ,MATCH(Calculations!FN$9,HaverPull!$B:$B,0),MATCH(Calculations!$B20,HaverPull!$B$1:$XZ$1,0))</f>
        <v>15774</v>
      </c>
      <c r="FO20">
        <f>INDEX(HaverPull!$B:$XZ,MATCH(Calculations!FO$9,HaverPull!$B:$B,0),MATCH(Calculations!$B20,HaverPull!$B$1:$XZ$1,0))</f>
        <v>15824.1</v>
      </c>
      <c r="FP20">
        <f>INDEX(HaverPull!$B:$XZ,MATCH(Calculations!FP$9,HaverPull!$B:$B,0),MATCH(Calculations!$B20,HaverPull!$B$1:$XZ$1,0))</f>
        <v>15877.1</v>
      </c>
      <c r="FQ20">
        <f>INDEX(HaverPull!$B:$XZ,MATCH(Calculations!FQ$9,HaverPull!$B:$B,0),MATCH(Calculations!$B20,HaverPull!$B$1:$XZ$1,0))</f>
        <v>15932</v>
      </c>
      <c r="FR20">
        <f>INDEX(HaverPull!$B:$XZ,MATCH(Calculations!FR$9,HaverPull!$B:$B,0),MATCH(Calculations!$B20,HaverPull!$B$1:$XZ$1,0))</f>
        <v>15988.6</v>
      </c>
      <c r="FS20">
        <f>INDEX(HaverPull!$B:$XZ,MATCH(Calculations!FS$9,HaverPull!$B:$B,0),MATCH(Calculations!$B20,HaverPull!$B$1:$XZ$1,0))</f>
        <v>16047.2</v>
      </c>
      <c r="FT20">
        <f>INDEX(HaverPull!$B:$XZ,MATCH(Calculations!FT$9,HaverPull!$B:$B,0),MATCH(Calculations!$B20,HaverPull!$B$1:$XZ$1,0))</f>
        <v>16106.6</v>
      </c>
      <c r="FU20">
        <f>INDEX(HaverPull!$B:$XZ,MATCH(Calculations!FU$9,HaverPull!$B:$B,0),MATCH(Calculations!$B20,HaverPull!$B$1:$XZ$1,0))</f>
        <v>16167.1</v>
      </c>
      <c r="FV20">
        <f>INDEX(HaverPull!$B:$XZ,MATCH(Calculations!FV$9,HaverPull!$B:$B,0),MATCH(Calculations!$B20,HaverPull!$B$1:$XZ$1,0))</f>
        <v>16228.7</v>
      </c>
      <c r="FW20">
        <f>INDEX(HaverPull!$B:$XZ,MATCH(Calculations!FW$9,HaverPull!$B:$B,0),MATCH(Calculations!$B20,HaverPull!$B$1:$XZ$1,0))</f>
        <v>16290.5</v>
      </c>
      <c r="FX20">
        <f>INDEX(HaverPull!$B:$XZ,MATCH(Calculations!FX$9,HaverPull!$B:$B,0),MATCH(Calculations!$B20,HaverPull!$B$1:$XZ$1,0))</f>
        <v>16353.5</v>
      </c>
      <c r="FY20">
        <f>INDEX(HaverPull!$B:$XZ,MATCH(Calculations!FY$9,HaverPull!$B:$B,0),MATCH(Calculations!$B20,HaverPull!$B$1:$XZ$1,0))</f>
        <v>16417.900000000001</v>
      </c>
      <c r="FZ20">
        <f>INDEX(HaverPull!$B:$XZ,MATCH(Calculations!FZ$9,HaverPull!$B:$B,0),MATCH(Calculations!$B20,HaverPull!$B$1:$XZ$1,0))</f>
        <v>16483.7</v>
      </c>
      <c r="GA20">
        <f>INDEX(HaverPull!$B:$XZ,MATCH(Calculations!GA$9,HaverPull!$B:$B,0),MATCH(Calculations!$B20,HaverPull!$B$1:$XZ$1,0))</f>
        <v>16551.599999999999</v>
      </c>
      <c r="GB20">
        <f>INDEX(HaverPull!$B:$XZ,MATCH(Calculations!GB$9,HaverPull!$B:$B,0),MATCH(Calculations!$B20,HaverPull!$B$1:$XZ$1,0))</f>
        <v>16622.2</v>
      </c>
      <c r="GC20">
        <f>INDEX(HaverPull!$B:$XZ,MATCH(Calculations!GC$9,HaverPull!$B:$B,0),MATCH(Calculations!$B20,HaverPull!$B$1:$XZ$1,0))</f>
        <v>16693.7</v>
      </c>
      <c r="GD20">
        <f>INDEX(HaverPull!$B:$XZ,MATCH(Calculations!GD$9,HaverPull!$B:$B,0),MATCH(Calculations!$B20,HaverPull!$B$1:$XZ$1,0))</f>
        <v>16765.599999999999</v>
      </c>
      <c r="GE20">
        <f>INDEX(HaverPull!$B:$XZ,MATCH(Calculations!GE$9,HaverPull!$B:$B,0),MATCH(Calculations!$B20,HaverPull!$B$1:$XZ$1,0))</f>
        <v>16837.099999999999</v>
      </c>
      <c r="GF20">
        <f>INDEX(HaverPull!$B:$XZ,MATCH(Calculations!GF$9,HaverPull!$B:$B,0),MATCH(Calculations!$B20,HaverPull!$B$1:$XZ$1,0))</f>
        <v>16905.7</v>
      </c>
      <c r="GG20">
        <f>INDEX(HaverPull!$B:$XZ,MATCH(Calculations!GG$9,HaverPull!$B:$B,0),MATCH(Calculations!$B20,HaverPull!$B$1:$XZ$1,0))</f>
        <v>16974.099999999999</v>
      </c>
      <c r="GH20">
        <f>INDEX(HaverPull!$B:$XZ,MATCH(Calculations!GH$9,HaverPull!$B:$B,0),MATCH(Calculations!$B20,HaverPull!$B$1:$XZ$1,0))</f>
        <v>17042.7</v>
      </c>
      <c r="GI20">
        <f>INDEX(HaverPull!$B:$XZ,MATCH(Calculations!GI$9,HaverPull!$B:$B,0),MATCH(Calculations!$B20,HaverPull!$B$1:$XZ$1,0))</f>
        <v>17110.8</v>
      </c>
      <c r="GJ20">
        <f>INDEX(HaverPull!$B:$XZ,MATCH(Calculations!GJ$9,HaverPull!$B:$B,0),MATCH(Calculations!$B20,HaverPull!$B$1:$XZ$1,0))</f>
        <v>17181.3</v>
      </c>
      <c r="GK20">
        <f>INDEX(HaverPull!$B:$XZ,MATCH(Calculations!GK$9,HaverPull!$B:$B,0),MATCH(Calculations!$B20,HaverPull!$B$1:$XZ$1,0))</f>
        <v>17254.2</v>
      </c>
      <c r="GL20">
        <f>INDEX(HaverPull!$B:$XZ,MATCH(Calculations!GL$9,HaverPull!$B:$B,0),MATCH(Calculations!$B20,HaverPull!$B$1:$XZ$1,0))</f>
        <v>17329.900000000001</v>
      </c>
      <c r="GM20">
        <f>INDEX(HaverPull!$B:$XZ,MATCH(Calculations!GM$9,HaverPull!$B:$B,0),MATCH(Calculations!$B20,HaverPull!$B$1:$XZ$1,0))</f>
        <v>17411.400000000001</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10713.4</v>
      </c>
      <c r="FX21">
        <f>INDEX(HaverPull!$B:$XZ,MATCH(Calculations!FX$9,HaverPull!$B:$B,0),MATCH(Calculations!$B21,HaverPull!$B$1:$XZ$1,0))</f>
        <v>10805.1</v>
      </c>
      <c r="FY21">
        <f>INDEX(HaverPull!$B:$XZ,MATCH(Calculations!FY$9,HaverPull!$B:$B,0),MATCH(Calculations!$B21,HaverPull!$B$1:$XZ$1,0))</f>
        <v>10909.9</v>
      </c>
      <c r="FZ21">
        <f>INDEX(HaverPull!$B:$XZ,MATCH(Calculations!FZ$9,HaverPull!$B:$B,0),MATCH(Calculations!$B21,HaverPull!$B$1:$XZ$1,0))</f>
        <v>11045.2</v>
      </c>
      <c r="GA21">
        <f>INDEX(HaverPull!$B:$XZ,MATCH(Calculations!GA$9,HaverPull!$B:$B,0),MATCH(Calculations!$B21,HaverPull!$B$1:$XZ$1,0))</f>
        <v>11145.3</v>
      </c>
      <c r="GB21">
        <f>INDEX(HaverPull!$B:$XZ,MATCH(Calculations!GB$9,HaverPull!$B:$B,0),MATCH(Calculations!$B21,HaverPull!$B$1:$XZ$1,0))</f>
        <v>11227.9</v>
      </c>
      <c r="GC21">
        <f>INDEX(HaverPull!$B:$XZ,MATCH(Calculations!GC$9,HaverPull!$B:$B,0),MATCH(Calculations!$B21,HaverPull!$B$1:$XZ$1,0))</f>
        <v>11304.6</v>
      </c>
      <c r="GD21">
        <f>INDEX(HaverPull!$B:$XZ,MATCH(Calculations!GD$9,HaverPull!$B:$B,0),MATCH(Calculations!$B21,HaverPull!$B$1:$XZ$1,0))</f>
        <v>11379.3</v>
      </c>
      <c r="GE21">
        <f>INDEX(HaverPull!$B:$XZ,MATCH(Calculations!GE$9,HaverPull!$B:$B,0),MATCH(Calculations!$B21,HaverPull!$B$1:$XZ$1,0))</f>
        <v>11430.5</v>
      </c>
      <c r="GF21">
        <f>INDEX(HaverPull!$B:$XZ,MATCH(Calculations!GF$9,HaverPull!$B:$B,0),MATCH(Calculations!$B21,HaverPull!$B$1:$XZ$1,0))</f>
        <v>11537.7</v>
      </c>
      <c r="GG21">
        <f>INDEX(HaverPull!$B:$XZ,MATCH(Calculations!GG$9,HaverPull!$B:$B,0),MATCH(Calculations!$B21,HaverPull!$B$1:$XZ$1,0))</f>
        <v>11618.1</v>
      </c>
      <c r="GH21">
        <f>INDEX(HaverPull!$B:$XZ,MATCH(Calculations!GH$9,HaverPull!$B:$B,0),MATCH(Calculations!$B21,HaverPull!$B$1:$XZ$1,0))</f>
        <v>11702.1</v>
      </c>
      <c r="GI21">
        <f>INDEX(HaverPull!$B:$XZ,MATCH(Calculations!GI$9,HaverPull!$B:$B,0),MATCH(Calculations!$B21,HaverPull!$B$1:$XZ$1,0))</f>
        <v>11758</v>
      </c>
      <c r="GJ21">
        <f>INDEX(HaverPull!$B:$XZ,MATCH(Calculations!GJ$9,HaverPull!$B:$B,0),MATCH(Calculations!$B21,HaverPull!$B$1:$XZ$1,0))</f>
        <v>11853</v>
      </c>
      <c r="GK21">
        <f>INDEX(HaverPull!$B:$XZ,MATCH(Calculations!GK$9,HaverPull!$B:$B,0),MATCH(Calculations!$B21,HaverPull!$B$1:$XZ$1,0))</f>
        <v>11916.6</v>
      </c>
      <c r="GL21">
        <f>INDEX(HaverPull!$B:$XZ,MATCH(Calculations!GL$9,HaverPull!$B:$B,0),MATCH(Calculations!$B21,HaverPull!$B$1:$XZ$1,0))</f>
        <v>12035.2</v>
      </c>
      <c r="GM21">
        <f>INDEX(HaverPull!$B:$XZ,MATCH(Calculations!GM$9,HaverPull!$B:$B,0),MATCH(Calculations!$B21,HaverPull!$B$1:$XZ$1,0))</f>
        <v>12066.8</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11640.2</v>
      </c>
      <c r="FX22">
        <f>INDEX(HaverPull!$B:$XZ,MATCH(Calculations!FX$9,HaverPull!$B:$B,0),MATCH(Calculations!$B22,HaverPull!$B$1:$XZ$1,0))</f>
        <v>11791.9</v>
      </c>
      <c r="FY22">
        <f>INDEX(HaverPull!$B:$XZ,MATCH(Calculations!FY$9,HaverPull!$B:$B,0),MATCH(Calculations!$B22,HaverPull!$B$1:$XZ$1,0))</f>
        <v>11941.1</v>
      </c>
      <c r="FZ22">
        <f>INDEX(HaverPull!$B:$XZ,MATCH(Calculations!FZ$9,HaverPull!$B:$B,0),MATCH(Calculations!$B22,HaverPull!$B$1:$XZ$1,0))</f>
        <v>12081.4</v>
      </c>
      <c r="GA22">
        <f>INDEX(HaverPull!$B:$XZ,MATCH(Calculations!GA$9,HaverPull!$B:$B,0),MATCH(Calculations!$B22,HaverPull!$B$1:$XZ$1,0))</f>
        <v>12142.2</v>
      </c>
      <c r="GB22">
        <f>INDEX(HaverPull!$B:$XZ,MATCH(Calculations!GB$9,HaverPull!$B:$B,0),MATCH(Calculations!$B22,HaverPull!$B$1:$XZ$1,0))</f>
        <v>12284.2</v>
      </c>
      <c r="GC22">
        <f>INDEX(HaverPull!$B:$XZ,MATCH(Calculations!GC$9,HaverPull!$B:$B,0),MATCH(Calculations!$B22,HaverPull!$B$1:$XZ$1,0))</f>
        <v>12407.8</v>
      </c>
      <c r="GD22">
        <f>INDEX(HaverPull!$B:$XZ,MATCH(Calculations!GD$9,HaverPull!$B:$B,0),MATCH(Calculations!$B22,HaverPull!$B$1:$XZ$1,0))</f>
        <v>12494.9</v>
      </c>
      <c r="GE22">
        <f>INDEX(HaverPull!$B:$XZ,MATCH(Calculations!GE$9,HaverPull!$B:$B,0),MATCH(Calculations!$B22,HaverPull!$B$1:$XZ$1,0))</f>
        <v>12571.5</v>
      </c>
      <c r="GF22">
        <f>INDEX(HaverPull!$B:$XZ,MATCH(Calculations!GF$9,HaverPull!$B:$B,0),MATCH(Calculations!$B22,HaverPull!$B$1:$XZ$1,0))</f>
        <v>12755</v>
      </c>
      <c r="GG22">
        <f>INDEX(HaverPull!$B:$XZ,MATCH(Calculations!GG$9,HaverPull!$B:$B,0),MATCH(Calculations!$B22,HaverPull!$B$1:$XZ$1,0))</f>
        <v>12899.4</v>
      </c>
      <c r="GH22">
        <f>INDEX(HaverPull!$B:$XZ,MATCH(Calculations!GH$9,HaverPull!$B:$B,0),MATCH(Calculations!$B22,HaverPull!$B$1:$XZ$1,0))</f>
        <v>13056.9</v>
      </c>
      <c r="GI22">
        <f>INDEX(HaverPull!$B:$XZ,MATCH(Calculations!GI$9,HaverPull!$B:$B,0),MATCH(Calculations!$B22,HaverPull!$B$1:$XZ$1,0))</f>
        <v>13191.6</v>
      </c>
      <c r="GJ22">
        <f>INDEX(HaverPull!$B:$XZ,MATCH(Calculations!GJ$9,HaverPull!$B:$B,0),MATCH(Calculations!$B22,HaverPull!$B$1:$XZ$1,0))</f>
        <v>13307</v>
      </c>
      <c r="GK22">
        <f>INDEX(HaverPull!$B:$XZ,MATCH(Calculations!GK$9,HaverPull!$B:$B,0),MATCH(Calculations!$B22,HaverPull!$B$1:$XZ$1,0))</f>
        <v>13429.1</v>
      </c>
      <c r="GL22">
        <f>INDEX(HaverPull!$B:$XZ,MATCH(Calculations!GL$9,HaverPull!$B:$B,0),MATCH(Calculations!$B22,HaverPull!$B$1:$XZ$1,0))</f>
        <v>13654.3</v>
      </c>
      <c r="GM22">
        <f>INDEX(HaverPull!$B:$XZ,MATCH(Calculations!GM$9,HaverPull!$B:$B,0),MATCH(Calculations!$B22,HaverPull!$B$1:$XZ$1,0))</f>
        <v>13782.3</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1.0865099999999999</v>
      </c>
      <c r="FX23">
        <f>INDEX(HaverPull!$B:$XZ,MATCH(Calculations!FX$9,HaverPull!$B:$B,0),MATCH(Calculations!$B23,HaverPull!$B$1:$XZ$1,0))</f>
        <v>1.0913299999999999</v>
      </c>
      <c r="FY23">
        <f>INDEX(HaverPull!$B:$XZ,MATCH(Calculations!FY$9,HaverPull!$B:$B,0),MATCH(Calculations!$B23,HaverPull!$B$1:$XZ$1,0))</f>
        <v>1.09453</v>
      </c>
      <c r="FZ23">
        <f>INDEX(HaverPull!$B:$XZ,MATCH(Calculations!FZ$9,HaverPull!$B:$B,0),MATCH(Calculations!$B23,HaverPull!$B$1:$XZ$1,0))</f>
        <v>1.0938099999999999</v>
      </c>
      <c r="GA23">
        <f>INDEX(HaverPull!$B:$XZ,MATCH(Calculations!GA$9,HaverPull!$B:$B,0),MATCH(Calculations!$B23,HaverPull!$B$1:$XZ$1,0))</f>
        <v>1.08944</v>
      </c>
      <c r="GB23">
        <f>INDEX(HaverPull!$B:$XZ,MATCH(Calculations!GB$9,HaverPull!$B:$B,0),MATCH(Calculations!$B23,HaverPull!$B$1:$XZ$1,0))</f>
        <v>1.0940699999999999</v>
      </c>
      <c r="GC23">
        <f>INDEX(HaverPull!$B:$XZ,MATCH(Calculations!GC$9,HaverPull!$B:$B,0),MATCH(Calculations!$B23,HaverPull!$B$1:$XZ$1,0))</f>
        <v>1.0975900000000001</v>
      </c>
      <c r="GD23">
        <f>INDEX(HaverPull!$B:$XZ,MATCH(Calculations!GD$9,HaverPull!$B:$B,0),MATCH(Calculations!$B23,HaverPull!$B$1:$XZ$1,0))</f>
        <v>1.0980400000000001</v>
      </c>
      <c r="GE23">
        <f>INDEX(HaverPull!$B:$XZ,MATCH(Calculations!GE$9,HaverPull!$B:$B,0),MATCH(Calculations!$B23,HaverPull!$B$1:$XZ$1,0))</f>
        <v>1.09981</v>
      </c>
      <c r="GF23">
        <f>INDEX(HaverPull!$B:$XZ,MATCH(Calculations!GF$9,HaverPull!$B:$B,0),MATCH(Calculations!$B23,HaverPull!$B$1:$XZ$1,0))</f>
        <v>1.1054999999999999</v>
      </c>
      <c r="GG23">
        <f>INDEX(HaverPull!$B:$XZ,MATCH(Calculations!GG$9,HaverPull!$B:$B,0),MATCH(Calculations!$B23,HaverPull!$B$1:$XZ$1,0))</f>
        <v>1.11029</v>
      </c>
      <c r="GH23">
        <f>INDEX(HaverPull!$B:$XZ,MATCH(Calculations!GH$9,HaverPull!$B:$B,0),MATCH(Calculations!$B23,HaverPull!$B$1:$XZ$1,0))</f>
        <v>1.1157699999999999</v>
      </c>
      <c r="GI23">
        <f>INDEX(HaverPull!$B:$XZ,MATCH(Calculations!GI$9,HaverPull!$B:$B,0),MATCH(Calculations!$B23,HaverPull!$B$1:$XZ$1,0))</f>
        <v>1.12192</v>
      </c>
      <c r="GJ23">
        <f>INDEX(HaverPull!$B:$XZ,MATCH(Calculations!GJ$9,HaverPull!$B:$B,0),MATCH(Calculations!$B23,HaverPull!$B$1:$XZ$1,0))</f>
        <v>1.1226799999999999</v>
      </c>
      <c r="GK23">
        <f>INDEX(HaverPull!$B:$XZ,MATCH(Calculations!GK$9,HaverPull!$B:$B,0),MATCH(Calculations!$B23,HaverPull!$B$1:$XZ$1,0))</f>
        <v>1.12693</v>
      </c>
      <c r="GL23">
        <f>INDEX(HaverPull!$B:$XZ,MATCH(Calculations!GL$9,HaverPull!$B:$B,0),MATCH(Calculations!$B23,HaverPull!$B$1:$XZ$1,0))</f>
        <v>1.13453</v>
      </c>
      <c r="GM23">
        <f>INDEX(HaverPull!$B:$XZ,MATCH(Calculations!GM$9,HaverPull!$B:$B,0),MATCH(Calculations!$B23,HaverPull!$B$1:$XZ$1,0))</f>
        <v>1.1421599999999998</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17031.3</v>
      </c>
      <c r="FX24">
        <f>INDEX(HaverPull!$B:$XZ,MATCH(Calculations!FX$9,HaverPull!$B:$B,0),MATCH(Calculations!$B24,HaverPull!$B$1:$XZ$1,0))</f>
        <v>17320.900000000001</v>
      </c>
      <c r="FY24">
        <f>INDEX(HaverPull!$B:$XZ,MATCH(Calculations!FY$9,HaverPull!$B:$B,0),MATCH(Calculations!$B24,HaverPull!$B$1:$XZ$1,0))</f>
        <v>17622.3</v>
      </c>
      <c r="FZ24">
        <f>INDEX(HaverPull!$B:$XZ,MATCH(Calculations!FZ$9,HaverPull!$B:$B,0),MATCH(Calculations!$B24,HaverPull!$B$1:$XZ$1,0))</f>
        <v>17735.900000000001</v>
      </c>
      <c r="GA24">
        <f>INDEX(HaverPull!$B:$XZ,MATCH(Calculations!GA$9,HaverPull!$B:$B,0),MATCH(Calculations!$B24,HaverPull!$B$1:$XZ$1,0))</f>
        <v>17874.7</v>
      </c>
      <c r="GB24">
        <f>INDEX(HaverPull!$B:$XZ,MATCH(Calculations!GB$9,HaverPull!$B:$B,0),MATCH(Calculations!$B24,HaverPull!$B$1:$XZ$1,0))</f>
        <v>18093.2</v>
      </c>
      <c r="GC24">
        <f>INDEX(HaverPull!$B:$XZ,MATCH(Calculations!GC$9,HaverPull!$B:$B,0),MATCH(Calculations!$B24,HaverPull!$B$1:$XZ$1,0))</f>
        <v>18227.7</v>
      </c>
      <c r="GD24">
        <f>INDEX(HaverPull!$B:$XZ,MATCH(Calculations!GD$9,HaverPull!$B:$B,0),MATCH(Calculations!$B24,HaverPull!$B$1:$XZ$1,0))</f>
        <v>18287.2</v>
      </c>
      <c r="GE24">
        <f>INDEX(HaverPull!$B:$XZ,MATCH(Calculations!GE$9,HaverPull!$B:$B,0),MATCH(Calculations!$B24,HaverPull!$B$1:$XZ$1,0))</f>
        <v>18325.2</v>
      </c>
      <c r="GF24">
        <f>INDEX(HaverPull!$B:$XZ,MATCH(Calculations!GF$9,HaverPull!$B:$B,0),MATCH(Calculations!$B24,HaverPull!$B$1:$XZ$1,0))</f>
        <v>18538</v>
      </c>
      <c r="GG24">
        <f>INDEX(HaverPull!$B:$XZ,MATCH(Calculations!GG$9,HaverPull!$B:$B,0),MATCH(Calculations!$B24,HaverPull!$B$1:$XZ$1,0))</f>
        <v>18729.099999999999</v>
      </c>
      <c r="GH24">
        <f>INDEX(HaverPull!$B:$XZ,MATCH(Calculations!GH$9,HaverPull!$B:$B,0),MATCH(Calculations!$B24,HaverPull!$B$1:$XZ$1,0))</f>
        <v>18905.5</v>
      </c>
      <c r="GI24">
        <f>INDEX(HaverPull!$B:$XZ,MATCH(Calculations!GI$9,HaverPull!$B:$B,0),MATCH(Calculations!$B24,HaverPull!$B$1:$XZ$1,0))</f>
        <v>19057.7</v>
      </c>
      <c r="GJ24">
        <f>INDEX(HaverPull!$B:$XZ,MATCH(Calculations!GJ$9,HaverPull!$B:$B,0),MATCH(Calculations!$B24,HaverPull!$B$1:$XZ$1,0))</f>
        <v>19250</v>
      </c>
      <c r="GK24">
        <f>INDEX(HaverPull!$B:$XZ,MATCH(Calculations!GK$9,HaverPull!$B:$B,0),MATCH(Calculations!$B24,HaverPull!$B$1:$XZ$1,0))</f>
        <v>19500.599999999999</v>
      </c>
      <c r="GL24">
        <f>INDEX(HaverPull!$B:$XZ,MATCH(Calculations!GL$9,HaverPull!$B:$B,0),MATCH(Calculations!$B24,HaverPull!$B$1:$XZ$1,0))</f>
        <v>19754.099999999999</v>
      </c>
      <c r="GM24">
        <f>INDEX(HaverPull!$B:$XZ,MATCH(Calculations!GM$9,HaverPull!$B:$B,0),MATCH(Calculations!$B24,HaverPull!$B$1:$XZ$1,0))</f>
        <v>19965.3</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-0.11</v>
      </c>
      <c r="FX25">
        <f>INDEX(HaverPull!$B:$XZ,MATCH(Calculations!FX$9,HaverPull!$B:$B,0),MATCH(Calculations!$B25,HaverPull!$B$1:$XZ$1,0))</f>
        <v>0.2</v>
      </c>
      <c r="FY25">
        <f>INDEX(HaverPull!$B:$XZ,MATCH(Calculations!FY$9,HaverPull!$B:$B,0),MATCH(Calculations!$B25,HaverPull!$B$1:$XZ$1,0))</f>
        <v>0.39</v>
      </c>
      <c r="FZ25">
        <f>INDEX(HaverPull!$B:$XZ,MATCH(Calculations!FZ$9,HaverPull!$B:$B,0),MATCH(Calculations!$B25,HaverPull!$B$1:$XZ$1,0))</f>
        <v>-0.11</v>
      </c>
      <c r="GA25">
        <f>INDEX(HaverPull!$B:$XZ,MATCH(Calculations!GA$9,HaverPull!$B:$B,0),MATCH(Calculations!$B25,HaverPull!$B$1:$XZ$1,0))</f>
        <v>0.27</v>
      </c>
      <c r="GB25">
        <f>INDEX(HaverPull!$B:$XZ,MATCH(Calculations!GB$9,HaverPull!$B:$B,0),MATCH(Calculations!$B25,HaverPull!$B$1:$XZ$1,0))</f>
        <v>0.6</v>
      </c>
      <c r="GC25">
        <f>INDEX(HaverPull!$B:$XZ,MATCH(Calculations!GC$9,HaverPull!$B:$B,0),MATCH(Calculations!$B25,HaverPull!$B$1:$XZ$1,0))</f>
        <v>0.21</v>
      </c>
      <c r="GD25">
        <f>INDEX(HaverPull!$B:$XZ,MATCH(Calculations!GD$9,HaverPull!$B:$B,0),MATCH(Calculations!$B25,HaverPull!$B$1:$XZ$1,0))</f>
        <v>0.05</v>
      </c>
      <c r="GE25">
        <f>INDEX(HaverPull!$B:$XZ,MATCH(Calculations!GE$9,HaverPull!$B:$B,0),MATCH(Calculations!$B25,HaverPull!$B$1:$XZ$1,0))</f>
        <v>0.32</v>
      </c>
      <c r="GF25">
        <f>INDEX(HaverPull!$B:$XZ,MATCH(Calculations!GF$9,HaverPull!$B:$B,0),MATCH(Calculations!$B25,HaverPull!$B$1:$XZ$1,0))</f>
        <v>-0.16</v>
      </c>
      <c r="GG25">
        <f>INDEX(HaverPull!$B:$XZ,MATCH(Calculations!GG$9,HaverPull!$B:$B,0),MATCH(Calculations!$B25,HaverPull!$B$1:$XZ$1,0))</f>
        <v>0.09</v>
      </c>
      <c r="GH25">
        <f>INDEX(HaverPull!$B:$XZ,MATCH(Calculations!GH$9,HaverPull!$B:$B,0),MATCH(Calculations!$B25,HaverPull!$B$1:$XZ$1,0))</f>
        <v>0.03</v>
      </c>
      <c r="GI25">
        <f>INDEX(HaverPull!$B:$XZ,MATCH(Calculations!GI$9,HaverPull!$B:$B,0),MATCH(Calculations!$B25,HaverPull!$B$1:$XZ$1,0))</f>
        <v>-0.11</v>
      </c>
      <c r="GJ25">
        <f>INDEX(HaverPull!$B:$XZ,MATCH(Calculations!GJ$9,HaverPull!$B:$B,0),MATCH(Calculations!$B25,HaverPull!$B$1:$XZ$1,0))</f>
        <v>-0.03</v>
      </c>
      <c r="GK25">
        <f>INDEX(HaverPull!$B:$XZ,MATCH(Calculations!GK$9,HaverPull!$B:$B,0),MATCH(Calculations!$B25,HaverPull!$B$1:$XZ$1,0))</f>
        <v>0.12</v>
      </c>
      <c r="GL25">
        <f>INDEX(HaverPull!$B:$XZ,MATCH(Calculations!GL$9,HaverPull!$B:$B,0),MATCH(Calculations!$B25,HaverPull!$B$1:$XZ$1,0))</f>
        <v>0.51</v>
      </c>
      <c r="GM25">
        <f>INDEX(HaverPull!$B:$XZ,MATCH(Calculations!GM$9,HaverPull!$B:$B,0),MATCH(Calculations!$B25,HaverPull!$B$1:$XZ$1,0))</f>
        <v>0.2</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3126.9</v>
      </c>
      <c r="FX26">
        <f>INDEX(HaverPull!$B:$XZ,MATCH(Calculations!FX$9,HaverPull!$B:$B,0),MATCH(Calculations!$B26,HaverPull!$B$1:$XZ$1,0))</f>
        <v>3146.6</v>
      </c>
      <c r="FY26">
        <f>INDEX(HaverPull!$B:$XZ,MATCH(Calculations!FY$9,HaverPull!$B:$B,0),MATCH(Calculations!$B26,HaverPull!$B$1:$XZ$1,0))</f>
        <v>3178.2</v>
      </c>
      <c r="FZ26">
        <f>INDEX(HaverPull!$B:$XZ,MATCH(Calculations!FZ$9,HaverPull!$B:$B,0),MATCH(Calculations!$B26,HaverPull!$B$1:$XZ$1,0))</f>
        <v>3176.5</v>
      </c>
      <c r="GA26">
        <f>INDEX(HaverPull!$B:$XZ,MATCH(Calculations!GA$9,HaverPull!$B:$B,0),MATCH(Calculations!$B26,HaverPull!$B$1:$XZ$1,0))</f>
        <v>3176.2</v>
      </c>
      <c r="GB26">
        <f>INDEX(HaverPull!$B:$XZ,MATCH(Calculations!GB$9,HaverPull!$B:$B,0),MATCH(Calculations!$B26,HaverPull!$B$1:$XZ$1,0))</f>
        <v>3219.8</v>
      </c>
      <c r="GC26">
        <f>INDEX(HaverPull!$B:$XZ,MATCH(Calculations!GC$9,HaverPull!$B:$B,0),MATCH(Calculations!$B26,HaverPull!$B$1:$XZ$1,0))</f>
        <v>3235</v>
      </c>
      <c r="GD26">
        <f>INDEX(HaverPull!$B:$XZ,MATCH(Calculations!GD$9,HaverPull!$B:$B,0),MATCH(Calculations!$B26,HaverPull!$B$1:$XZ$1,0))</f>
        <v>3244.7</v>
      </c>
      <c r="GE26">
        <f>INDEX(HaverPull!$B:$XZ,MATCH(Calculations!GE$9,HaverPull!$B:$B,0),MATCH(Calculations!$B26,HaverPull!$B$1:$XZ$1,0))</f>
        <v>3248.3</v>
      </c>
      <c r="GF26">
        <f>INDEX(HaverPull!$B:$XZ,MATCH(Calculations!GF$9,HaverPull!$B:$B,0),MATCH(Calculations!$B26,HaverPull!$B$1:$XZ$1,0))</f>
        <v>3261.5</v>
      </c>
      <c r="GG26">
        <f>INDEX(HaverPull!$B:$XZ,MATCH(Calculations!GG$9,HaverPull!$B:$B,0),MATCH(Calculations!$B26,HaverPull!$B$1:$XZ$1,0))</f>
        <v>3274.6</v>
      </c>
      <c r="GH26">
        <f>INDEX(HaverPull!$B:$XZ,MATCH(Calculations!GH$9,HaverPull!$B:$B,0),MATCH(Calculations!$B26,HaverPull!$B$1:$XZ$1,0))</f>
        <v>3286.8</v>
      </c>
      <c r="GI26">
        <f>INDEX(HaverPull!$B:$XZ,MATCH(Calculations!GI$9,HaverPull!$B:$B,0),MATCH(Calculations!$B26,HaverPull!$B$1:$XZ$1,0))</f>
        <v>3320.2</v>
      </c>
      <c r="GJ26">
        <f>INDEX(HaverPull!$B:$XZ,MATCH(Calculations!GJ$9,HaverPull!$B:$B,0),MATCH(Calculations!$B26,HaverPull!$B$1:$XZ$1,0))</f>
        <v>3332.1</v>
      </c>
      <c r="GK26">
        <f>INDEX(HaverPull!$B:$XZ,MATCH(Calculations!GK$9,HaverPull!$B:$B,0),MATCH(Calculations!$B26,HaverPull!$B$1:$XZ$1,0))</f>
        <v>3356.5</v>
      </c>
      <c r="GL26">
        <f>INDEX(HaverPull!$B:$XZ,MATCH(Calculations!GL$9,HaverPull!$B:$B,0),MATCH(Calculations!$B26,HaverPull!$B$1:$XZ$1,0))</f>
        <v>3406.6</v>
      </c>
      <c r="GM26">
        <f>INDEX(HaverPull!$B:$XZ,MATCH(Calculations!GM$9,HaverPull!$B:$B,0),MATCH(Calculations!$B26,HaverPull!$B$1:$XZ$1,0))</f>
        <v>3443.5</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f>INDEX(HaverPull!$B:$XZ,MATCH(Calculations!GG$9,HaverPull!$B:$B,0),MATCH(Calculations!$B27,HaverPull!$B$1:$XZ$1,0))</f>
        <v>0</v>
      </c>
      <c r="GH27">
        <f>INDEX(HaverPull!$B:$XZ,MATCH(Calculations!GH$9,HaverPull!$B:$B,0),MATCH(Calculations!$B27,HaverPull!$B$1:$XZ$1,0))</f>
        <v>0</v>
      </c>
      <c r="GI27">
        <f>INDEX(HaverPull!$B:$XZ,MATCH(Calculations!GI$9,HaverPull!$B:$B,0),MATCH(Calculations!$B27,HaverPull!$B$1:$XZ$1,0))</f>
        <v>0</v>
      </c>
      <c r="GJ27">
        <f>INDEX(HaverPull!$B:$XZ,MATCH(Calculations!GJ$9,HaverPull!$B:$B,0),MATCH(Calculations!$B27,HaverPull!$B$1:$XZ$1,0))</f>
        <v>0</v>
      </c>
      <c r="GK27">
        <f>INDEX(HaverPull!$B:$XZ,MATCH(Calculations!GK$9,HaverPull!$B:$B,0),MATCH(Calculations!$B27,HaverPull!$B$1:$XZ$1,0))</f>
        <v>0</v>
      </c>
      <c r="GL27">
        <f>INDEX(HaverPull!$B:$XZ,MATCH(Calculations!GL$9,HaverPull!$B:$B,0),MATCH(Calculations!$B27,HaverPull!$B$1:$XZ$1,0))</f>
        <v>0</v>
      </c>
      <c r="GM27">
        <f>INDEX(HaverPull!$B:$XZ,MATCH(Calculations!GM$9,HaverPull!$B:$B,0),MATCH(Calculations!$B27,HaverPull!$B$1:$XZ$1,0))</f>
        <v>0</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349</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f t="shared" si="2"/>
        <v>0</v>
      </c>
      <c r="GH28">
        <f t="shared" si="2"/>
        <v>0</v>
      </c>
      <c r="GI28">
        <f t="shared" si="2"/>
        <v>0</v>
      </c>
      <c r="GJ28">
        <f t="shared" si="2"/>
        <v>0</v>
      </c>
      <c r="GK28">
        <f t="shared" si="2"/>
        <v>0</v>
      </c>
      <c r="GL28">
        <f t="shared" si="2"/>
        <v>0</v>
      </c>
      <c r="GM28">
        <f t="shared" si="2"/>
        <v>0</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346</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f t="shared" si="6"/>
        <v>0</v>
      </c>
      <c r="GH29">
        <f t="shared" si="6"/>
        <v>0</v>
      </c>
      <c r="GI29">
        <f t="shared" si="6"/>
        <v>0</v>
      </c>
      <c r="GJ29">
        <f t="shared" si="6"/>
        <v>0</v>
      </c>
      <c r="GK29">
        <f t="shared" si="6"/>
        <v>0</v>
      </c>
      <c r="GL29">
        <f t="shared" si="6"/>
        <v>0</v>
      </c>
      <c r="GM29">
        <f t="shared" ref="GM29:GV29" si="7">-3*GM27</f>
        <v>0</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1049.3</v>
      </c>
      <c r="FX32">
        <f t="shared" si="10"/>
        <v>1078.2</v>
      </c>
      <c r="FY32">
        <f t="shared" si="10"/>
        <v>1111.6999999999998</v>
      </c>
      <c r="FZ32">
        <f t="shared" si="10"/>
        <v>1128.5999999999999</v>
      </c>
      <c r="GA32">
        <f t="shared" si="10"/>
        <v>1146.3</v>
      </c>
      <c r="GB32">
        <f t="shared" si="10"/>
        <v>1168.9000000000001</v>
      </c>
      <c r="GC32">
        <f t="shared" si="10"/>
        <v>1178.4000000000001</v>
      </c>
      <c r="GD32">
        <f t="shared" si="10"/>
        <v>1185.1999999999998</v>
      </c>
      <c r="GE32">
        <f t="shared" si="10"/>
        <v>1198.1999999999998</v>
      </c>
      <c r="GF32">
        <f t="shared" si="10"/>
        <v>1211.5</v>
      </c>
      <c r="GG32">
        <f t="shared" si="10"/>
        <v>1225</v>
      </c>
      <c r="GH32">
        <f t="shared" si="10"/>
        <v>1240.6999999999998</v>
      </c>
      <c r="GI32">
        <f t="shared" si="10"/>
        <v>1248.8</v>
      </c>
      <c r="GJ32">
        <f t="shared" si="10"/>
        <v>1248.9000000000001</v>
      </c>
      <c r="GK32">
        <f t="shared" si="10"/>
        <v>1259.8</v>
      </c>
      <c r="GL32">
        <f t="shared" si="10"/>
        <v>1272.6999999999998</v>
      </c>
      <c r="GM32">
        <f t="shared" ref="GM32:GV32" si="11">SUM(GM11:GM12)</f>
        <v>1285.4000000000001</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1386.5000000000002</v>
      </c>
      <c r="FX33">
        <f t="shared" si="14"/>
        <v>1407.6000000000001</v>
      </c>
      <c r="FY33">
        <f t="shared" si="14"/>
        <v>1412.8000000000002</v>
      </c>
      <c r="FZ33">
        <f t="shared" si="14"/>
        <v>1420.4</v>
      </c>
      <c r="GA33">
        <f t="shared" si="14"/>
        <v>1448.6000000000001</v>
      </c>
      <c r="GB33">
        <f t="shared" si="14"/>
        <v>1461.4</v>
      </c>
      <c r="GC33">
        <f t="shared" si="14"/>
        <v>1465.5</v>
      </c>
      <c r="GD33">
        <f t="shared" si="14"/>
        <v>1470.8000000000002</v>
      </c>
      <c r="GE33">
        <f t="shared" si="14"/>
        <v>1485.2000000000003</v>
      </c>
      <c r="GF33">
        <f t="shared" si="14"/>
        <v>1491.5</v>
      </c>
      <c r="GG33">
        <f t="shared" si="14"/>
        <v>1494.6999999999998</v>
      </c>
      <c r="GH33">
        <f t="shared" si="14"/>
        <v>1497.2000000000003</v>
      </c>
      <c r="GI33">
        <f t="shared" si="14"/>
        <v>1524.6000000000001</v>
      </c>
      <c r="GJ33">
        <f t="shared" si="14"/>
        <v>1528.9</v>
      </c>
      <c r="GK33">
        <f t="shared" si="14"/>
        <v>1538.7</v>
      </c>
      <c r="GL33">
        <f t="shared" si="14"/>
        <v>1539.9</v>
      </c>
      <c r="GM33">
        <f t="shared" ref="GM33:GV33" si="15">GM13-SUM(GM11:GM12)</f>
        <v>1563.5</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K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4098.3</v>
      </c>
      <c r="FX34">
        <f t="shared" si="18"/>
        <v>4127.7000000000007</v>
      </c>
      <c r="FY34">
        <f t="shared" si="18"/>
        <v>4188.2000000000007</v>
      </c>
      <c r="FZ34">
        <f t="shared" si="18"/>
        <v>4256.8999999999996</v>
      </c>
      <c r="GA34">
        <f t="shared" si="18"/>
        <v>4338.8</v>
      </c>
      <c r="GB34">
        <f t="shared" si="18"/>
        <v>4394</v>
      </c>
      <c r="GC34">
        <f t="shared" si="18"/>
        <v>4411.3</v>
      </c>
      <c r="GD34">
        <f t="shared" si="18"/>
        <v>4483.6000000000004</v>
      </c>
      <c r="GE34">
        <f t="shared" si="18"/>
        <v>4436.3</v>
      </c>
      <c r="GF34">
        <f t="shared" si="18"/>
        <v>4477.6000000000004</v>
      </c>
      <c r="GG34">
        <f t="shared" si="18"/>
        <v>4543.7999999999993</v>
      </c>
      <c r="GH34">
        <f t="shared" si="18"/>
        <v>4536.7999999999993</v>
      </c>
      <c r="GI34">
        <f t="shared" si="18"/>
        <v>4617.5999999999995</v>
      </c>
      <c r="GJ34">
        <f t="shared" si="18"/>
        <v>4628.5</v>
      </c>
      <c r="GK34">
        <f t="shared" si="18"/>
        <v>4703.5</v>
      </c>
      <c r="GL34">
        <f>SUM(GL14:GL16)</f>
        <v>4795</v>
      </c>
      <c r="GM34">
        <f>SUM(GM14:GM16)</f>
        <v>4816</v>
      </c>
      <c r="GN34" t="e">
        <f t="shared" ref="GN34:GV34" si="19">SUM(GN14:GN16)</f>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K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392.7</v>
      </c>
      <c r="FX35">
        <f t="shared" si="22"/>
        <v>414.6</v>
      </c>
      <c r="FY35">
        <f t="shared" si="22"/>
        <v>395.5</v>
      </c>
      <c r="FZ35">
        <f t="shared" si="22"/>
        <v>387.1</v>
      </c>
      <c r="GA35">
        <f t="shared" si="22"/>
        <v>424.79999999999995</v>
      </c>
      <c r="GB35">
        <f t="shared" si="22"/>
        <v>414.1</v>
      </c>
      <c r="GC35">
        <f t="shared" si="22"/>
        <v>379.8</v>
      </c>
      <c r="GD35">
        <f t="shared" si="22"/>
        <v>324.59999999999997</v>
      </c>
      <c r="GE35">
        <f t="shared" si="22"/>
        <v>344</v>
      </c>
      <c r="GF35">
        <f t="shared" si="22"/>
        <v>359.2</v>
      </c>
      <c r="GG35">
        <f t="shared" si="22"/>
        <v>384.2</v>
      </c>
      <c r="GH35">
        <f t="shared" si="22"/>
        <v>384.20000000000005</v>
      </c>
      <c r="GI35">
        <f t="shared" si="22"/>
        <v>362.5</v>
      </c>
      <c r="GJ35">
        <f t="shared" si="22"/>
        <v>380.20000000000005</v>
      </c>
      <c r="GK35">
        <f t="shared" si="22"/>
        <v>387.2</v>
      </c>
      <c r="GL35">
        <f>GL17-GL18</f>
        <v>358.2</v>
      </c>
      <c r="GM35">
        <f>GM17-GM18</f>
        <v>358.2</v>
      </c>
      <c r="GN35" t="e">
        <f t="shared" ref="GN35:GV35" si="23">GN17-GN18</f>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924.99750000000006</v>
      </c>
      <c r="FX38">
        <f ca="1">IF(ISERROR(INDIRECT(ADDRESS(ROW(FX32),COLUMN(FX32)-3))),"n/a",IF(ISNUMBER(INDIRECT(ADDRESS(ROW(FX32),COLUMN(FX32)-3))),Calculations!$C$3*AVERAGE(FU32:FX32),"n/a"))</f>
        <v>941.1975000000001</v>
      </c>
      <c r="FY38">
        <f ca="1">IF(ISERROR(INDIRECT(ADDRESS(ROW(FY32),COLUMN(FY32)-3))),"n/a",IF(ISNUMBER(INDIRECT(ADDRESS(ROW(FY32),COLUMN(FY32)-3))),Calculations!$C$3*AVERAGE(FV32:FY32),"n/a"))</f>
        <v>960.99749999999995</v>
      </c>
      <c r="FZ38">
        <f ca="1">IF(ISERROR(INDIRECT(ADDRESS(ROW(FZ32),COLUMN(FZ32)-3))),"n/a",IF(ISNUMBER(INDIRECT(ADDRESS(ROW(FZ32),COLUMN(FZ32)-3))),Calculations!$C$3*AVERAGE(FW32:FZ32),"n/a"))</f>
        <v>982.75499999999988</v>
      </c>
      <c r="GA38">
        <f ca="1">IF(ISERROR(INDIRECT(ADDRESS(ROW(GA32),COLUMN(GA32)-3))),"n/a",IF(ISNUMBER(INDIRECT(ADDRESS(ROW(GA32),COLUMN(GA32)-3))),Calculations!$C$3*AVERAGE(FX32:GA32),"n/a"))</f>
        <v>1004.5799999999998</v>
      </c>
      <c r="GB38">
        <f ca="1">IF(ISERROR(INDIRECT(ADDRESS(ROW(GB32),COLUMN(GB32)-3))),"n/a",IF(ISNUMBER(INDIRECT(ADDRESS(ROW(GB32),COLUMN(GB32)-3))),Calculations!$C$3*AVERAGE(FY32:GB32),"n/a"))</f>
        <v>1024.9875</v>
      </c>
      <c r="GC38">
        <f ca="1">IF(ISERROR(INDIRECT(ADDRESS(ROW(GC32),COLUMN(GC32)-3))),"n/a",IF(ISNUMBER(INDIRECT(ADDRESS(ROW(GC32),COLUMN(GC32)-3))),Calculations!$C$3*AVERAGE(FZ32:GC32),"n/a"))</f>
        <v>1039.9949999999999</v>
      </c>
      <c r="GD38">
        <f ca="1">IF(ISERROR(INDIRECT(ADDRESS(ROW(GD32),COLUMN(GD32)-3))),"n/a",IF(ISNUMBER(INDIRECT(ADDRESS(ROW(GD32),COLUMN(GD32)-3))),Calculations!$C$3*AVERAGE(GA32:GD32),"n/a"))</f>
        <v>1052.7299999999998</v>
      </c>
      <c r="GE38">
        <f ca="1">IF(ISERROR(INDIRECT(ADDRESS(ROW(GE32),COLUMN(GE32)-3))),"n/a",IF(ISNUMBER(INDIRECT(ADDRESS(ROW(GE32),COLUMN(GE32)-3))),Calculations!$C$3*AVERAGE(GB32:GE32),"n/a"))</f>
        <v>1064.4075</v>
      </c>
      <c r="GF38">
        <f ca="1">IF(ISERROR(INDIRECT(ADDRESS(ROW(GF32),COLUMN(GF32)-3))),"n/a",IF(ISNUMBER(INDIRECT(ADDRESS(ROW(GF32),COLUMN(GF32)-3))),Calculations!$C$3*AVERAGE(GC32:GF32),"n/a"))</f>
        <v>1073.9924999999998</v>
      </c>
      <c r="GG38">
        <f ca="1">IF(ISERROR(INDIRECT(ADDRESS(ROW(GG32),COLUMN(GG32)-3))),"n/a",IF(ISNUMBER(INDIRECT(ADDRESS(ROW(GG32),COLUMN(GG32)-3))),Calculations!$C$3*AVERAGE(GD32:GG32),"n/a"))</f>
        <v>1084.4775</v>
      </c>
      <c r="GH38">
        <f ca="1">IF(ISERROR(INDIRECT(ADDRESS(ROW(GH32),COLUMN(GH32)-3))),"n/a",IF(ISNUMBER(INDIRECT(ADDRESS(ROW(GH32),COLUMN(GH32)-3))),Calculations!$C$3*AVERAGE(GE32:GH32),"n/a"))</f>
        <v>1096.9649999999999</v>
      </c>
      <c r="GI38">
        <f ca="1">IF(ISERROR(INDIRECT(ADDRESS(ROW(GI32),COLUMN(GI32)-3))),"n/a",IF(ISNUMBER(INDIRECT(ADDRESS(ROW(GI32),COLUMN(GI32)-3))),Calculations!$C$3*AVERAGE(GF32:GI32),"n/a"))</f>
        <v>1108.3500000000001</v>
      </c>
      <c r="GJ38">
        <f ca="1">IF(ISERROR(INDIRECT(ADDRESS(ROW(GJ32),COLUMN(GJ32)-3))),"n/a",IF(ISNUMBER(INDIRECT(ADDRESS(ROW(GJ32),COLUMN(GJ32)-3))),Calculations!$C$3*AVERAGE(GG32:GJ32),"n/a"))</f>
        <v>1116.7649999999999</v>
      </c>
      <c r="GK38">
        <f ca="1">IF(ISERROR(INDIRECT(ADDRESS(ROW(GK32),COLUMN(GK32)-3))),"n/a",IF(ISNUMBER(INDIRECT(ADDRESS(ROW(GK32),COLUMN(GK32)-3))),Calculations!$C$3*AVERAGE(GH32:GK32),"n/a"))</f>
        <v>1124.595</v>
      </c>
      <c r="GL38">
        <f ca="1">IF(ISERROR(INDIRECT(ADDRESS(ROW(GL32),COLUMN(GL32)-3))),"n/a",IF(ISNUMBER(INDIRECT(ADDRESS(ROW(GL32),COLUMN(GL32)-3))),Calculations!$C$3*AVERAGE(GI32:GL32),"n/a"))</f>
        <v>1131.7950000000001</v>
      </c>
      <c r="GM38">
        <f ca="1">IF(ISERROR(INDIRECT(ADDRESS(ROW(GM32),COLUMN(GM32)-3))),"n/a",IF(ISNUMBER(INDIRECT(ADDRESS(ROW(GM32),COLUMN(GM32)-3))),Calculations!$C$3*AVERAGE(GJ32:GM32),"n/a"))</f>
        <v>1140.03</v>
      </c>
      <c r="GN38" t="e">
        <f ca="1">IF(ISERROR(INDIRECT(ADDRESS(ROW(GN32),COLUMN(GN32)-3))),"n/a",IF(ISNUMBER(INDIRECT(ADDRESS(ROW(GN32),COLUMN(GN32)-3))),Calculations!$C$3*AVERAGE(GK32:GN32),"n/a"))</f>
        <v>#N/A</v>
      </c>
      <c r="GO38" t="e">
        <f ca="1">IF(ISERROR(INDIRECT(ADDRESS(ROW(GO32),COLUMN(GO32)-3))),"n/a",IF(ISNUMBER(INDIRECT(ADDRESS(ROW(GO32),COLUMN(GO32)-3))),Calculations!$C$3*AVERAGE(GL32:GO32),"n/a"))</f>
        <v>#N/A</v>
      </c>
      <c r="GP38" t="e">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1239.1425000000002</v>
      </c>
      <c r="FX39">
        <f ca="1">IF(ISERROR(INDIRECT(ADDRESS(ROW(FX33),COLUMN(FX33)-3))),"n/a",IF(ISNUMBER(INDIRECT(ADDRESS(ROW(FX33),COLUMN(FX33)-3))),Calculations!$C$4*AVERAGE(FU33:FX33),"n/a"))</f>
        <v>1247.355</v>
      </c>
      <c r="FY39">
        <f ca="1">IF(ISERROR(INDIRECT(ADDRESS(ROW(FY33),COLUMN(FY33)-3))),"n/a",IF(ISNUMBER(INDIRECT(ADDRESS(ROW(FY33),COLUMN(FY33)-3))),Calculations!$C$4*AVERAGE(FV33:FY33),"n/a"))</f>
        <v>1256.1525000000001</v>
      </c>
      <c r="FZ39">
        <f ca="1">IF(ISERROR(INDIRECT(ADDRESS(ROW(FZ33),COLUMN(FZ33)-3))),"n/a",IF(ISNUMBER(INDIRECT(ADDRESS(ROW(FZ33),COLUMN(FZ33)-3))),Calculations!$C$4*AVERAGE(FW33:FZ33),"n/a"))</f>
        <v>1266.1425000000004</v>
      </c>
      <c r="GA39">
        <f ca="1">IF(ISERROR(INDIRECT(ADDRESS(ROW(GA33),COLUMN(GA33)-3))),"n/a",IF(ISNUMBER(INDIRECT(ADDRESS(ROW(GA33),COLUMN(GA33)-3))),Calculations!$C$4*AVERAGE(FX33:GA33),"n/a"))</f>
        <v>1280.1150000000005</v>
      </c>
      <c r="GB39">
        <f ca="1">IF(ISERROR(INDIRECT(ADDRESS(ROW(GB33),COLUMN(GB33)-3))),"n/a",IF(ISNUMBER(INDIRECT(ADDRESS(ROW(GB33),COLUMN(GB33)-3))),Calculations!$C$4*AVERAGE(FY33:GB33),"n/a"))</f>
        <v>1292.2200000000003</v>
      </c>
      <c r="GC39">
        <f ca="1">IF(ISERROR(INDIRECT(ADDRESS(ROW(GC33),COLUMN(GC33)-3))),"n/a",IF(ISNUMBER(INDIRECT(ADDRESS(ROW(GC33),COLUMN(GC33)-3))),Calculations!$C$4*AVERAGE(FZ33:GC33),"n/a"))</f>
        <v>1304.0774999999999</v>
      </c>
      <c r="GD39">
        <f ca="1">IF(ISERROR(INDIRECT(ADDRESS(ROW(GD33),COLUMN(GD33)-3))),"n/a",IF(ISNUMBER(INDIRECT(ADDRESS(ROW(GD33),COLUMN(GD33)-3))),Calculations!$C$4*AVERAGE(GA33:GD33),"n/a"))</f>
        <v>1315.4175</v>
      </c>
      <c r="GE39">
        <f ca="1">IF(ISERROR(INDIRECT(ADDRESS(ROW(GE33),COLUMN(GE33)-3))),"n/a",IF(ISNUMBER(INDIRECT(ADDRESS(ROW(GE33),COLUMN(GE33)-3))),Calculations!$C$4*AVERAGE(GB33:GE33),"n/a"))</f>
        <v>1323.6525000000004</v>
      </c>
      <c r="GF39">
        <f ca="1">IF(ISERROR(INDIRECT(ADDRESS(ROW(GF33),COLUMN(GF33)-3))),"n/a",IF(ISNUMBER(INDIRECT(ADDRESS(ROW(GF33),COLUMN(GF33)-3))),Calculations!$C$4*AVERAGE(GC33:GF33),"n/a"))</f>
        <v>1330.425</v>
      </c>
      <c r="GG39">
        <f ca="1">IF(ISERROR(INDIRECT(ADDRESS(ROW(GG33),COLUMN(GG33)-3))),"n/a",IF(ISNUMBER(INDIRECT(ADDRESS(ROW(GG33),COLUMN(GG33)-3))),Calculations!$C$4*AVERAGE(GD33:GG33),"n/a"))</f>
        <v>1336.9949999999999</v>
      </c>
      <c r="GH39">
        <f ca="1">IF(ISERROR(INDIRECT(ADDRESS(ROW(GH33),COLUMN(GH33)-3))),"n/a",IF(ISNUMBER(INDIRECT(ADDRESS(ROW(GH33),COLUMN(GH33)-3))),Calculations!$C$4*AVERAGE(GE33:GH33),"n/a"))</f>
        <v>1342.9350000000002</v>
      </c>
      <c r="GI39">
        <f ca="1">IF(ISERROR(INDIRECT(ADDRESS(ROW(GI33),COLUMN(GI33)-3))),"n/a",IF(ISNUMBER(INDIRECT(ADDRESS(ROW(GI33),COLUMN(GI33)-3))),Calculations!$C$4*AVERAGE(GF33:GI33),"n/a"))</f>
        <v>1351.8</v>
      </c>
      <c r="GJ39">
        <f ca="1">IF(ISERROR(INDIRECT(ADDRESS(ROW(GJ33),COLUMN(GJ33)-3))),"n/a",IF(ISNUMBER(INDIRECT(ADDRESS(ROW(GJ33),COLUMN(GJ33)-3))),Calculations!$C$4*AVERAGE(GG33:GJ33),"n/a"))</f>
        <v>1360.2149999999999</v>
      </c>
      <c r="GK39">
        <f ca="1">IF(ISERROR(INDIRECT(ADDRESS(ROW(GK33),COLUMN(GK33)-3))),"n/a",IF(ISNUMBER(INDIRECT(ADDRESS(ROW(GK33),COLUMN(GK33)-3))),Calculations!$C$4*AVERAGE(GH33:GK33),"n/a"))</f>
        <v>1370.1150000000002</v>
      </c>
      <c r="GL39">
        <f ca="1">IF(ISERROR(INDIRECT(ADDRESS(ROW(GL33),COLUMN(GL33)-3))),"n/a",IF(ISNUMBER(INDIRECT(ADDRESS(ROW(GL33),COLUMN(GL33)-3))),Calculations!$C$4*AVERAGE(GI33:GL33),"n/a"))</f>
        <v>1379.7225000000001</v>
      </c>
      <c r="GM39">
        <f ca="1">IF(ISERROR(INDIRECT(ADDRESS(ROW(GM33),COLUMN(GM33)-3))),"n/a",IF(ISNUMBER(INDIRECT(ADDRESS(ROW(GM33),COLUMN(GM33)-3))),Calculations!$C$4*AVERAGE(GJ33:GM33),"n/a"))</f>
        <v>1388.4750000000001</v>
      </c>
      <c r="GN39" t="e">
        <f ca="1">IF(ISERROR(INDIRECT(ADDRESS(ROW(GN33),COLUMN(GN33)-3))),"n/a",IF(ISNUMBER(INDIRECT(ADDRESS(ROW(GN33),COLUMN(GN33)-3))),Calculations!$C$4*AVERAGE(GK33:GN33),"n/a"))</f>
        <v>#N/A</v>
      </c>
      <c r="GO39" t="e">
        <f ca="1">IF(ISERROR(INDIRECT(ADDRESS(ROW(GO33),COLUMN(GO33)-3))),"n/a",IF(ISNUMBER(INDIRECT(ADDRESS(ROW(GO33),COLUMN(GO33)-3))),Calculations!$C$4*AVERAGE(GL33:GO33),"n/a"))</f>
        <v>#N/A</v>
      </c>
      <c r="GP39" t="e">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-2334.4320000000002</v>
      </c>
      <c r="FX40">
        <f t="shared" ca="1" si="29"/>
        <v>-2374.884</v>
      </c>
      <c r="FY40">
        <f t="shared" ref="FY40" ca="1" si="30">IF(ISERROR(INDIRECT(ADDRESS(ROW(FY34),COLUMN(FY34)-7))),"n/a",IF(ISNUMBER(INDIRECT(ADDRESS(ROW(FY34),COLUMN(FY34)-7))),$C$5*($D$5*FY34+$E$5*FX34+$F$5*AVERAGE(FR34:FW34)),"n/a"))</f>
        <v>-2416.1039999999998</v>
      </c>
      <c r="FZ40">
        <f t="shared" ref="FZ40" ca="1" si="31">IF(ISERROR(INDIRECT(ADDRESS(ROW(FZ34),COLUMN(FZ34)-7))),"n/a",IF(ISNUMBER(INDIRECT(ADDRESS(ROW(FZ34),COLUMN(FZ34)-7))),$C$5*($D$5*FZ34+$E$5*FY34+$F$5*AVERAGE(FS34:FX34)),"n/a"))</f>
        <v>-2457.9780000000001</v>
      </c>
      <c r="GA40">
        <f t="shared" ref="GA40" ca="1" si="32">IF(ISERROR(INDIRECT(ADDRESS(ROW(GA34),COLUMN(GA34)-7))),"n/a",IF(ISNUMBER(INDIRECT(ADDRESS(ROW(GA34),COLUMN(GA34)-7))),$C$5*($D$5*GA34+$E$5*FZ34+$F$5*AVERAGE(FT34:FY34)),"n/a"))</f>
        <v>-2493</v>
      </c>
      <c r="GB40">
        <f t="shared" ref="GB40" ca="1" si="33">IF(ISERROR(INDIRECT(ADDRESS(ROW(GB34),COLUMN(GB34)-7))),"n/a",IF(ISNUMBER(INDIRECT(ADDRESS(ROW(GB34),COLUMN(GB34)-7))),$C$5*($D$5*GB34+$E$5*GA34+$F$5*AVERAGE(FU34:FZ34)),"n/a"))</f>
        <v>-2527.2899999999995</v>
      </c>
      <c r="GC40">
        <f t="shared" ref="GC40" ca="1" si="34">IF(ISERROR(INDIRECT(ADDRESS(ROW(GC34),COLUMN(GC34)-7))),"n/a",IF(ISNUMBER(INDIRECT(ADDRESS(ROW(GC34),COLUMN(GC34)-7))),$C$5*($D$5*GC34+$E$5*GB34+$F$5*AVERAGE(FV34:GA34)),"n/a"))</f>
        <v>-2557.806</v>
      </c>
      <c r="GD40">
        <f t="shared" ref="GD40" ca="1" si="35">IF(ISERROR(INDIRECT(ADDRESS(ROW(GD34),COLUMN(GD34)-7))),"n/a",IF(ISNUMBER(INDIRECT(ADDRESS(ROW(GD34),COLUMN(GD34)-7))),$C$5*($D$5*GD34+$E$5*GC34+$F$5*AVERAGE(FW34:GB34)),"n/a"))</f>
        <v>-2591.6219999999998</v>
      </c>
      <c r="GE40">
        <f t="shared" ref="GE40" ca="1" si="36">IF(ISERROR(INDIRECT(ADDRESS(ROW(GE34),COLUMN(GE34)-7))),"n/a",IF(ISNUMBER(INDIRECT(ADDRESS(ROW(GE34),COLUMN(GE34)-7))),$C$5*($D$5*GE34+$E$5*GD34+$F$5*AVERAGE(FX34:GC34)),"n/a"))</f>
        <v>-2613.402</v>
      </c>
      <c r="GF40">
        <f t="shared" ref="GF40" ca="1" si="37">IF(ISERROR(INDIRECT(ADDRESS(ROW(GF34),COLUMN(GF34)-7))),"n/a",IF(ISNUMBER(INDIRECT(ADDRESS(ROW(GF34),COLUMN(GF34)-7))),$C$5*($D$5*GF34+$E$5*GE34+$F$5*AVERAGE(FY34:GD34)),"n/a"))</f>
        <v>-2634.0360000000001</v>
      </c>
      <c r="GG40">
        <f t="shared" ref="GG40" ca="1" si="38">IF(ISERROR(INDIRECT(ADDRESS(ROW(GG34),COLUMN(GG34)-7))),"n/a",IF(ISNUMBER(INDIRECT(ADDRESS(ROW(GG34),COLUMN(GG34)-7))),$C$5*($D$5*GG34+$E$5*GF34+$F$5*AVERAGE(FZ34:GE34)),"n/a"))</f>
        <v>-2661.8219999999997</v>
      </c>
      <c r="GH40">
        <f t="shared" ref="GH40" ca="1" si="39">IF(ISERROR(INDIRECT(ADDRESS(ROW(GH34),COLUMN(GH34)-7))),"n/a",IF(ISNUMBER(INDIRECT(ADDRESS(ROW(GH34),COLUMN(GH34)-7))),$C$5*($D$5*GH34+$E$5*GG34+$F$5*AVERAGE(GA34:GF34)),"n/a"))</f>
        <v>-2682.1679999999992</v>
      </c>
      <c r="GI40">
        <f t="shared" ref="GI40" ca="1" si="40">IF(ISERROR(INDIRECT(ADDRESS(ROW(GI34),COLUMN(GI34)-7))),"n/a",IF(ISNUMBER(INDIRECT(ADDRESS(ROW(GI34),COLUMN(GI34)-7))),$C$5*($D$5*GI34+$E$5*GH34+$F$5*AVERAGE(GB34:GG34)),"n/a"))</f>
        <v>-2703.3240000000001</v>
      </c>
      <c r="GJ40">
        <f t="shared" ref="GJ40" ca="1" si="41">IF(ISERROR(INDIRECT(ADDRESS(ROW(GJ34),COLUMN(GJ34)-7))),"n/a",IF(ISNUMBER(INDIRECT(ADDRESS(ROW(GJ34),COLUMN(GJ34)-7))),$C$5*($D$5*GJ34+$E$5*GI34+$F$5*AVERAGE(GC34:GH34)),"n/a"))</f>
        <v>-2722.8959999999997</v>
      </c>
      <c r="GK40">
        <f t="shared" ref="GK40" ca="1" si="42">IF(ISERROR(INDIRECT(ADDRESS(ROW(GK34),COLUMN(GK34)-7))),"n/a",IF(ISNUMBER(INDIRECT(ADDRESS(ROW(GK34),COLUMN(GK34)-7))),$C$5*($D$5*GK34+$E$5*GJ34+$F$5*AVERAGE(GD34:GI34)),"n/a"))</f>
        <v>-2745.5819999999994</v>
      </c>
      <c r="GL40">
        <f t="shared" ref="GL40" ca="1" si="43">IF(ISERROR(INDIRECT(ADDRESS(ROW(GL34),COLUMN(GL34)-7))),"n/a",IF(ISNUMBER(INDIRECT(ADDRESS(ROW(GL34),COLUMN(GL34)-7))),$C$5*($D$5*GL34+$E$5*GK34+$F$5*AVERAGE(GE34:GJ34)),"n/a"))</f>
        <v>-2774.2559999999994</v>
      </c>
      <c r="GM40">
        <f t="shared" ref="GM40" ca="1" si="44">IF(ISERROR(INDIRECT(ADDRESS(ROW(GM34),COLUMN(GM34)-7))),"n/a",IF(ISNUMBER(INDIRECT(ADDRESS(ROW(GM34),COLUMN(GM34)-7))),$C$5*($D$5*GM34+$E$5*GL34+$F$5*AVERAGE(GF34:GK34)),"n/a"))</f>
        <v>-2803.7879999999996</v>
      </c>
      <c r="GN40" t="e">
        <f t="shared" ref="GN40" ca="1" si="45">IF(ISERROR(INDIRECT(ADDRESS(ROW(GN34),COLUMN(GN34)-7))),"n/a",IF(ISNUMBER(INDIRECT(ADDRESS(ROW(GN34),COLUMN(GN34)-7))),$C$5*($D$5*GN34+$E$5*GM34+$F$5*AVERAGE(GG34:GL34)),"n/a"))</f>
        <v>#N/A</v>
      </c>
      <c r="GO40" t="e">
        <f t="shared" ref="GO40" ca="1" si="46">IF(ISERROR(INDIRECT(ADDRESS(ROW(GO34),COLUMN(GO34)-7))),"n/a",IF(ISNUMBER(INDIRECT(ADDRESS(ROW(GO34),COLUMN(GO34)-7))),$C$5*($D$5*GO34+$E$5*GN34+$F$5*AVERAGE(GH34:GM34)),"n/a"))</f>
        <v>#N/A</v>
      </c>
      <c r="GP40" t="e">
        <f t="shared" ref="GP40" ca="1" si="47">IF(ISERROR(INDIRECT(ADDRESS(ROW(GP34),COLUMN(GP34)-7))),"n/a",IF(ISNUMBER(INDIRECT(ADDRESS(ROW(GP34),COLUMN(GP34)-7))),$C$5*($D$5*GP34+$E$5*GO34+$F$5*AVERAGE(GI34:GN34)),"n/a"))</f>
        <v>#N/A</v>
      </c>
      <c r="GQ40" t="e">
        <f t="shared" ref="GQ40" ca="1" si="48">IF(ISERROR(INDIRECT(ADDRESS(ROW(GQ34),COLUMN(GQ34)-7))),"n/a",IF(ISNUMBER(INDIRECT(ADDRESS(ROW(GQ34),COLUMN(GQ34)-7))),$C$5*($D$5*GQ34+$E$5*GP34+$F$5*AVERAGE(GJ34:GO34)),"n/a"))</f>
        <v>#N/A</v>
      </c>
      <c r="GR40" t="e">
        <f t="shared" ref="GR40" ca="1" si="49">IF(ISERROR(INDIRECT(ADDRESS(ROW(GR34),COLUMN(GR34)-7))),"n/a",IF(ISNUMBER(INDIRECT(ADDRESS(ROW(GR34),COLUMN(GR34)-7))),$C$5*($D$5*GR34+$E$5*GQ34+$F$5*AVERAGE(GK34:GP34)),"n/a"))</f>
        <v>#N/A</v>
      </c>
      <c r="GS40" t="e">
        <f t="shared" ref="GS40" ca="1" si="50">IF(ISERROR(INDIRECT(ADDRESS(ROW(GS34),COLUMN(GS34)-7))),"n/a",IF(ISNUMBER(INDIRECT(ADDRESS(ROW(GS34),COLUMN(GS34)-7))),$C$5*($D$5*GS34+$E$5*GR34+$F$5*AVERAGE(GL34:GQ34)),"n/a"))</f>
        <v>#N/A</v>
      </c>
      <c r="GT40" t="e">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v>
      </c>
      <c r="FX41">
        <f ca="1">IF(ISERROR(INDIRECT(ADDRESS(ROW(FX35),COLUMN(FX35)-11))),"n/a",IF(ISNUMBER(INDIRECT(ADDRESS(ROW(FX35),COLUMN(FX35)-11))),Calculations!$C$6*AVERAGE(FM35:FX35),"n/a"))</f>
        <v>-135.74333333333331</v>
      </c>
      <c r="FY41">
        <f ca="1">IF(ISERROR(INDIRECT(ADDRESS(ROW(FY35),COLUMN(FY35)-11))),"n/a",IF(ISNUMBER(INDIRECT(ADDRESS(ROW(FY35),COLUMN(FY35)-11))),Calculations!$C$6*AVERAGE(FN35:FY35),"n/a"))</f>
        <v>-140.52333333333328</v>
      </c>
      <c r="FZ41">
        <f ca="1">IF(ISERROR(INDIRECT(ADDRESS(ROW(FZ35),COLUMN(FZ35)-11))),"n/a",IF(ISNUMBER(INDIRECT(ADDRESS(ROW(FZ35),COLUMN(FZ35)-11))),Calculations!$C$6*AVERAGE(FO35:FZ35),"n/a"))</f>
        <v>-143.80333333333331</v>
      </c>
      <c r="GA41">
        <f ca="1">IF(ISERROR(INDIRECT(ADDRESS(ROW(GA35),COLUMN(GA35)-11))),"n/a",IF(ISNUMBER(INDIRECT(ADDRESS(ROW(GA35),COLUMN(GA35)-11))),Calculations!$C$6*AVERAGE(FP35:GA35),"n/a"))</f>
        <v>-147.54999999999998</v>
      </c>
      <c r="GB41">
        <f ca="1">IF(ISERROR(INDIRECT(ADDRESS(ROW(GB35),COLUMN(GB35)-11))),"n/a",IF(ISNUMBER(INDIRECT(ADDRESS(ROW(GB35),COLUMN(GB35)-11))),Calculations!$C$6*AVERAGE(FQ35:GB35),"n/a"))</f>
        <v>-150.43666666666667</v>
      </c>
      <c r="GC41">
        <f ca="1">IF(ISERROR(INDIRECT(ADDRESS(ROW(GC35),COLUMN(GC35)-11))),"n/a",IF(ISNUMBER(INDIRECT(ADDRESS(ROW(GC35),COLUMN(GC35)-11))),Calculations!$C$6*AVERAGE(FR35:GC35),"n/a"))</f>
        <v>-151.95666666666668</v>
      </c>
      <c r="GD41">
        <f ca="1">IF(ISERROR(INDIRECT(ADDRESS(ROW(GD35),COLUMN(GD35)-11))),"n/a",IF(ISNUMBER(INDIRECT(ADDRESS(ROW(GD35),COLUMN(GD35)-11))),Calculations!$C$6*AVERAGE(FS35:GD35),"n/a"))</f>
        <v>-151.62333333333333</v>
      </c>
      <c r="GE41">
        <f ca="1">IF(ISERROR(INDIRECT(ADDRESS(ROW(GE35),COLUMN(GE35)-11))),"n/a",IF(ISNUMBER(INDIRECT(ADDRESS(ROW(GE35),COLUMN(GE35)-11))),Calculations!$C$6*AVERAGE(FT35:GE35),"n/a"))</f>
        <v>-151.34</v>
      </c>
      <c r="GF41">
        <f ca="1">IF(ISERROR(INDIRECT(ADDRESS(ROW(GF35),COLUMN(GF35)-11))),"n/a",IF(ISNUMBER(INDIRECT(ADDRESS(ROW(GF35),COLUMN(GF35)-11))),Calculations!$C$6*AVERAGE(FU35:GF35),"n/a"))</f>
        <v>-151.61666666666667</v>
      </c>
      <c r="GG41">
        <f ca="1">IF(ISERROR(INDIRECT(ADDRESS(ROW(GG35),COLUMN(GG35)-11))),"n/a",IF(ISNUMBER(INDIRECT(ADDRESS(ROW(GG35),COLUMN(GG35)-11))),Calculations!$C$6*AVERAGE(FV35:GG35),"n/a"))</f>
        <v>-152.60666666666665</v>
      </c>
      <c r="GH41">
        <f ca="1">IF(ISERROR(INDIRECT(ADDRESS(ROW(GH35),COLUMN(GH35)-11))),"n/a",IF(ISNUMBER(INDIRECT(ADDRESS(ROW(GH35),COLUMN(GH35)-11))),Calculations!$C$6*AVERAGE(FW35:GH35),"n/a"))</f>
        <v>-153.49333333333334</v>
      </c>
      <c r="GI41">
        <f ca="1">IF(ISERROR(INDIRECT(ADDRESS(ROW(GI35),COLUMN(GI35)-11))),"n/a",IF(ISNUMBER(INDIRECT(ADDRESS(ROW(GI35),COLUMN(GI35)-11))),Calculations!$C$6*AVERAGE(FX35:GI35),"n/a"))</f>
        <v>-152.48666666666665</v>
      </c>
      <c r="GJ41">
        <f ca="1">IF(ISERROR(INDIRECT(ADDRESS(ROW(GJ35),COLUMN(GJ35)-11))),"n/a",IF(ISNUMBER(INDIRECT(ADDRESS(ROW(GJ35),COLUMN(GJ35)-11))),Calculations!$C$6*AVERAGE(FY35:GJ35),"n/a"))</f>
        <v>-151.34</v>
      </c>
      <c r="GK41">
        <f ca="1">IF(ISERROR(INDIRECT(ADDRESS(ROW(GK35),COLUMN(GK35)-11))),"n/a",IF(ISNUMBER(INDIRECT(ADDRESS(ROW(GK35),COLUMN(GK35)-11))),Calculations!$C$6*AVERAGE(FZ35:GK35),"n/a"))</f>
        <v>-151.0633333333333</v>
      </c>
      <c r="GL41">
        <f ca="1">IF(ISERROR(INDIRECT(ADDRESS(ROW(GL35),COLUMN(GL35)-11))),"n/a",IF(ISNUMBER(INDIRECT(ADDRESS(ROW(GL35),COLUMN(GL35)-11))),Calculations!$C$6*AVERAGE(GA35:GL35),"n/a"))</f>
        <v>-150.1</v>
      </c>
      <c r="GM41">
        <f ca="1">IF(ISERROR(INDIRECT(ADDRESS(ROW(GM35),COLUMN(GM35)-11))),"n/a",IF(ISNUMBER(INDIRECT(ADDRESS(ROW(GM35),COLUMN(GM35)-11))),Calculations!$C$6*AVERAGE(GB35:GM35),"n/a"))</f>
        <v>-147.88</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e">
        <f ca="1">IF(ISERROR(INDIRECT(ADDRESS(ROW(GS35),COLUMN(GS35)-11))),"n/a",IF(ISNUMBER(INDIRECT(ADDRESS(ROW(GS35),COLUMN(GS35)-11))),Calculations!$C$6*AVERAGE(GH35:GS35),"n/a"))</f>
        <v>#N/A</v>
      </c>
      <c r="GT41" t="e">
        <f ca="1">IF(ISERROR(INDIRECT(ADDRESS(ROW(GT35),COLUMN(GT35)-11))),"n/a",IF(ISNUMBER(INDIRECT(ADDRESS(ROW(GT35),COLUMN(GT35)-11))),Calculations!$C$6*AVERAGE(GI35:GT35),"n/a"))</f>
        <v>#N/A</v>
      </c>
      <c r="GU41" t="e">
        <f ca="1">IF(ISERROR(INDIRECT(ADDRESS(ROW(GU35),COLUMN(GU35)-11))),"n/a",IF(ISNUMBER(INDIRECT(ADDRESS(ROW(GU35),COLUMN(GU35)-11))),Calculations!$C$6*AVERAGE(GJ35:GU35),"n/a"))</f>
        <v>#N/A</v>
      </c>
      <c r="GV41" t="e">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-301.39199999999994</v>
      </c>
      <c r="FX45">
        <f t="shared" ca="1" si="59"/>
        <v>-322.07483333333312</v>
      </c>
      <c r="FY45">
        <f t="shared" ref="FY45:GV45" ca="1" si="60">IF(FY38="n/a", "n/a", IF(FY39="n/a", "n/a", IF(FY40="n/a", "n/a", IF(FY41="n/a", "n/a", SUM(FY38:FY41)))))</f>
        <v>-339.47733333333304</v>
      </c>
      <c r="FZ45">
        <f t="shared" ca="1" si="60"/>
        <v>-352.88383333333331</v>
      </c>
      <c r="GA45">
        <f t="shared" ca="1" si="60"/>
        <v>-355.85499999999979</v>
      </c>
      <c r="GB45">
        <f t="shared" ca="1" si="60"/>
        <v>-360.51916666666574</v>
      </c>
      <c r="GC45">
        <f t="shared" ca="1" si="60"/>
        <v>-365.69016666666698</v>
      </c>
      <c r="GD45">
        <f t="shared" ca="1" si="60"/>
        <v>-375.09783333333314</v>
      </c>
      <c r="GE45">
        <f t="shared" ca="1" si="60"/>
        <v>-376.68199999999968</v>
      </c>
      <c r="GF45">
        <f t="shared" ca="1" si="60"/>
        <v>-381.23516666666717</v>
      </c>
      <c r="GG45">
        <f t="shared" ca="1" si="60"/>
        <v>-392.95616666666649</v>
      </c>
      <c r="GH45">
        <f t="shared" ca="1" si="60"/>
        <v>-395.76133333333246</v>
      </c>
      <c r="GI45">
        <f t="shared" ca="1" si="60"/>
        <v>-395.66066666666666</v>
      </c>
      <c r="GJ45">
        <f t="shared" ca="1" si="60"/>
        <v>-397.2560000000002</v>
      </c>
      <c r="GK45">
        <f t="shared" ca="1" si="60"/>
        <v>-401.93533333333266</v>
      </c>
      <c r="GL45">
        <f t="shared" ca="1" si="60"/>
        <v>-412.8384999999995</v>
      </c>
      <c r="GM45">
        <f t="shared" ca="1" si="60"/>
        <v>-423.16299999999944</v>
      </c>
      <c r="GN45" t="e">
        <f t="shared" ca="1" si="60"/>
        <v>#N/A</v>
      </c>
      <c r="GO45" t="e">
        <f t="shared" ca="1" si="60"/>
        <v>#N/A</v>
      </c>
      <c r="GP45" t="e">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-277.39459369909156</v>
      </c>
      <c r="FX46">
        <f t="shared" ca="1" si="63"/>
        <v>-295.12139621684838</v>
      </c>
      <c r="FY46">
        <f t="shared" ca="1" si="63"/>
        <v>-310.1580891646031</v>
      </c>
      <c r="FZ46">
        <f t="shared" ca="1" si="63"/>
        <v>-322.61894966523744</v>
      </c>
      <c r="GA46">
        <f t="shared" ca="1" si="63"/>
        <v>-326.6402922602436</v>
      </c>
      <c r="GB46">
        <f t="shared" ca="1" si="63"/>
        <v>-329.52111534606178</v>
      </c>
      <c r="GC46">
        <f t="shared" ca="1" si="63"/>
        <v>-333.17556343139694</v>
      </c>
      <c r="GD46">
        <f t="shared" ca="1" si="63"/>
        <v>-341.60671135234884</v>
      </c>
      <c r="GE46">
        <f t="shared" ca="1" si="63"/>
        <v>-342.49734044971376</v>
      </c>
      <c r="GF46">
        <f t="shared" ca="1" si="63"/>
        <v>-344.85315845017385</v>
      </c>
      <c r="GG46">
        <f t="shared" ca="1" si="63"/>
        <v>-353.92209843074016</v>
      </c>
      <c r="GH46">
        <f t="shared" ca="1" si="63"/>
        <v>-354.69795148940415</v>
      </c>
      <c r="GI46">
        <f t="shared" ca="1" si="63"/>
        <v>-352.66388571971856</v>
      </c>
      <c r="GJ46">
        <f t="shared" ca="1" si="63"/>
        <v>-353.84615384615404</v>
      </c>
      <c r="GK46">
        <f t="shared" ca="1" si="63"/>
        <v>-356.66397498809391</v>
      </c>
      <c r="GL46">
        <f t="shared" ca="1" si="63"/>
        <v>-363.88504490846384</v>
      </c>
      <c r="GM46">
        <f t="shared" ref="GM46:GV46" ca="1" si="64">IFERROR(GM45/GM23, "n/a")</f>
        <v>-370.49362611192782</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K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10990.794593699091</v>
      </c>
      <c r="FX47">
        <f t="shared" ca="1" si="67"/>
        <v>11100.221396216848</v>
      </c>
      <c r="FY47">
        <f t="shared" ca="1" si="67"/>
        <v>11220.058089164602</v>
      </c>
      <c r="FZ47">
        <f t="shared" ca="1" si="67"/>
        <v>11367.818949665238</v>
      </c>
      <c r="GA47">
        <f t="shared" ca="1" si="67"/>
        <v>11471.940292260242</v>
      </c>
      <c r="GB47">
        <f t="shared" ca="1" si="67"/>
        <v>11557.421115346062</v>
      </c>
      <c r="GC47">
        <f t="shared" ca="1" si="67"/>
        <v>11637.775563431398</v>
      </c>
      <c r="GD47">
        <f t="shared" ca="1" si="67"/>
        <v>11720.906711352349</v>
      </c>
      <c r="GE47">
        <f t="shared" ca="1" si="67"/>
        <v>11772.997340449714</v>
      </c>
      <c r="GF47">
        <f t="shared" ca="1" si="67"/>
        <v>11882.553158450175</v>
      </c>
      <c r="GG47">
        <f t="shared" ca="1" si="67"/>
        <v>11972.02209843074</v>
      </c>
      <c r="GH47">
        <f t="shared" ca="1" si="67"/>
        <v>12056.797951489405</v>
      </c>
      <c r="GI47">
        <f t="shared" ca="1" si="67"/>
        <v>12110.663885719718</v>
      </c>
      <c r="GJ47">
        <f t="shared" ca="1" si="67"/>
        <v>12206.846153846154</v>
      </c>
      <c r="GK47">
        <f t="shared" ca="1" si="67"/>
        <v>12273.263974988095</v>
      </c>
      <c r="GL47">
        <f ca="1">IFERROR(GL21-GL46, "n/a")</f>
        <v>12399.085044908465</v>
      </c>
      <c r="GM47">
        <f t="shared" ref="GM47:GV47" ca="1" si="68">IFERROR(GM21-GM46, "n/a")</f>
        <v>12437.293626111927</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1.9346842672844033</v>
      </c>
      <c r="FX50">
        <f t="shared" si="71"/>
        <v>3.4679587996199635</v>
      </c>
      <c r="FY50">
        <f t="shared" si="71"/>
        <v>3.936459078756438</v>
      </c>
      <c r="FZ50">
        <f t="shared" si="71"/>
        <v>5.0536769081931165</v>
      </c>
      <c r="GA50">
        <f t="shared" si="71"/>
        <v>3.674682709646615</v>
      </c>
      <c r="GB50">
        <f t="shared" si="71"/>
        <v>2.9975969218364096</v>
      </c>
      <c r="GC50">
        <f t="shared" si="71"/>
        <v>2.7606057975378517</v>
      </c>
      <c r="GD50">
        <f t="shared" si="71"/>
        <v>2.6694862497065097</v>
      </c>
      <c r="GE50">
        <f t="shared" si="71"/>
        <v>1.8119424378388649</v>
      </c>
      <c r="GF50">
        <f t="shared" si="71"/>
        <v>3.8044705085003683</v>
      </c>
      <c r="GG50">
        <f t="shared" si="71"/>
        <v>2.8166552171106973</v>
      </c>
      <c r="GH50">
        <f t="shared" si="71"/>
        <v>2.923555187520166</v>
      </c>
      <c r="GI50">
        <f t="shared" si="71"/>
        <v>1.9245031875537277</v>
      </c>
      <c r="GJ50">
        <f t="shared" si="71"/>
        <v>3.2712215647136667</v>
      </c>
      <c r="GK50">
        <f t="shared" si="71"/>
        <v>2.1636285911872388</v>
      </c>
      <c r="GL50">
        <f t="shared" si="71"/>
        <v>4.0408279932026447</v>
      </c>
      <c r="GM50">
        <f t="shared" ref="GM50:GV50" si="72">IFERROR(((GM21/GL21)^4-1)*100, "n/a")</f>
        <v>1.05439620193164</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2.8097436654004548</v>
      </c>
      <c r="FX51">
        <f t="shared" ca="1" si="78"/>
        <v>4.042360800516609</v>
      </c>
      <c r="FY51">
        <f t="shared" ref="FY51" ca="1" si="79">IFERROR(((FY47/FX47)^4-1)*100, "n/a")</f>
        <v>4.3887885761188405</v>
      </c>
      <c r="FZ51">
        <f t="shared" ref="FZ51" ca="1" si="80">IFERROR(((FZ47/FY47)^4-1)*100, "n/a")</f>
        <v>5.3727152427934355</v>
      </c>
      <c r="GA51">
        <f t="shared" ref="GA51" ca="1" si="81">IFERROR(((GA47/FZ47)^4-1)*100, "n/a")</f>
        <v>3.7143665677308535</v>
      </c>
      <c r="GB51">
        <f t="shared" ref="GB51" ca="1" si="82">IFERROR(((GB47/GA47)^4-1)*100, "n/a")</f>
        <v>3.013997289061443</v>
      </c>
      <c r="GC51">
        <f t="shared" ref="GC51" ca="1" si="83">IFERROR(((GC47/GB47)^4-1)*100, "n/a")</f>
        <v>2.8101892332208056</v>
      </c>
      <c r="GD51">
        <f t="shared" ref="GD51" ca="1" si="84">IFERROR(((GD47/GC47)^4-1)*100, "n/a")</f>
        <v>2.8880478921082586</v>
      </c>
      <c r="GE51">
        <f t="shared" ref="GE51" ca="1" si="85">IFERROR(((GE47/GD47)^4-1)*100, "n/a")</f>
        <v>1.7895856008184552</v>
      </c>
      <c r="GF51">
        <f t="shared" ref="GF51" ca="1" si="86">IFERROR(((GF47/GE47)^4-1)*100, "n/a")</f>
        <v>3.7745550097419756</v>
      </c>
      <c r="GG51">
        <f t="shared" ref="GG51" ca="1" si="87">IFERROR(((GG47/GF47)^4-1)*100, "n/a")</f>
        <v>3.0459614766394028</v>
      </c>
      <c r="GH51">
        <f t="shared" ref="GH51" ca="1" si="88">IFERROR(((GH47/GG47)^4-1)*100, "n/a")</f>
        <v>2.8626936494416944</v>
      </c>
      <c r="GI51">
        <f t="shared" ref="GI51" ca="1" si="89">IFERROR(((GI47/GH47)^4-1)*100, "n/a")</f>
        <v>1.7990844530036521</v>
      </c>
      <c r="GJ51">
        <f t="shared" ref="GJ51" ca="1" si="90">IFERROR(((GJ47/GI47)^4-1)*100, "n/a")</f>
        <v>3.2148248738167462</v>
      </c>
      <c r="GK51">
        <f t="shared" ref="GK51" ca="1" si="91">IFERROR(((GK47/GJ47)^4-1)*100, "n/a")</f>
        <v>2.1942395713596463</v>
      </c>
      <c r="GL51">
        <f t="shared" ref="GL51" ca="1" si="92">IFERROR(((GL47/GK47)^4-1)*100, "n/a")</f>
        <v>4.1641452715264204</v>
      </c>
      <c r="GM51">
        <f t="shared" ref="GM51" ca="1" si="93">IFERROR(((GM47/GL47)^4-1)*100, "n/a")</f>
        <v>1.2383351671342968</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-0.87505939811605149</v>
      </c>
      <c r="FX52">
        <f t="shared" ca="1" si="108"/>
        <v>-0.5744020008966455</v>
      </c>
      <c r="FY52">
        <f t="shared" ref="FY52:GV52" ca="1" si="109">IFERROR(FY50-FY51, "n/a")</f>
        <v>-0.45232949736240258</v>
      </c>
      <c r="FZ52">
        <f t="shared" ca="1" si="109"/>
        <v>-0.31903833460031894</v>
      </c>
      <c r="GA52">
        <f t="shared" ca="1" si="109"/>
        <v>-3.9683858084238466E-2</v>
      </c>
      <c r="GB52">
        <f t="shared" ca="1" si="109"/>
        <v>-1.6400367225033463E-2</v>
      </c>
      <c r="GC52">
        <f t="shared" ca="1" si="109"/>
        <v>-4.9583435682953869E-2</v>
      </c>
      <c r="GD52">
        <f t="shared" ca="1" si="109"/>
        <v>-0.21856164240174891</v>
      </c>
      <c r="GE52">
        <f t="shared" ca="1" si="109"/>
        <v>2.2356837020409692E-2</v>
      </c>
      <c r="GF52">
        <f t="shared" ca="1" si="109"/>
        <v>2.9915498758392722E-2</v>
      </c>
      <c r="GG52">
        <f t="shared" ca="1" si="109"/>
        <v>-0.22930625952870543</v>
      </c>
      <c r="GH52">
        <f t="shared" ca="1" si="109"/>
        <v>6.0861538078471611E-2</v>
      </c>
      <c r="GI52">
        <f t="shared" ca="1" si="109"/>
        <v>0.12541873455007568</v>
      </c>
      <c r="GJ52">
        <f t="shared" ca="1" si="109"/>
        <v>5.6396690896920454E-2</v>
      </c>
      <c r="GK52">
        <f t="shared" ca="1" si="109"/>
        <v>-3.0610980172407487E-2</v>
      </c>
      <c r="GL52">
        <f t="shared" ca="1" si="109"/>
        <v>-0.1233172783237757</v>
      </c>
      <c r="GM52">
        <f t="shared" ca="1" si="109"/>
        <v>-0.18393896520265685</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354</v>
      </c>
      <c r="B53" t="s">
        <v>207</v>
      </c>
      <c r="C53" t="str">
        <f t="shared" ref="C53:BN53" si="110">IFERROR(((C20/B20)^4-1), "n/a")</f>
        <v>n/a</v>
      </c>
      <c r="D53">
        <f t="shared" si="110"/>
        <v>3.2057311502350805E-2</v>
      </c>
      <c r="E53">
        <f t="shared" si="110"/>
        <v>3.0344547768127006E-2</v>
      </c>
      <c r="F53">
        <f t="shared" si="110"/>
        <v>2.9180740850001996E-2</v>
      </c>
      <c r="G53">
        <f t="shared" si="110"/>
        <v>2.8716295924771318E-2</v>
      </c>
      <c r="H53">
        <f t="shared" si="110"/>
        <v>2.8009163116624158E-2</v>
      </c>
      <c r="I53">
        <f t="shared" si="110"/>
        <v>2.7648140769314766E-2</v>
      </c>
      <c r="J53">
        <f t="shared" si="110"/>
        <v>2.7706040866075865E-2</v>
      </c>
      <c r="K53">
        <f t="shared" si="110"/>
        <v>2.85818104366522E-2</v>
      </c>
      <c r="L53">
        <f t="shared" si="110"/>
        <v>2.8460514536595483E-2</v>
      </c>
      <c r="M53">
        <f t="shared" si="110"/>
        <v>2.9068632365568003E-2</v>
      </c>
      <c r="N53">
        <f t="shared" si="110"/>
        <v>2.9984303646197752E-2</v>
      </c>
      <c r="O53">
        <f t="shared" si="110"/>
        <v>3.1358405082570817E-2</v>
      </c>
      <c r="P53">
        <f t="shared" si="110"/>
        <v>3.333604259690004E-2</v>
      </c>
      <c r="Q53">
        <f t="shared" si="110"/>
        <v>3.4478603720446754E-2</v>
      </c>
      <c r="R53">
        <f t="shared" si="110"/>
        <v>3.5591214974846519E-2</v>
      </c>
      <c r="S53">
        <f t="shared" si="110"/>
        <v>3.6983875816947176E-2</v>
      </c>
      <c r="T53">
        <f t="shared" si="110"/>
        <v>3.8260866352123335E-2</v>
      </c>
      <c r="U53">
        <f t="shared" si="110"/>
        <v>3.8355959409428042E-2</v>
      </c>
      <c r="V53">
        <f t="shared" si="110"/>
        <v>3.8142782346711535E-2</v>
      </c>
      <c r="W53">
        <f t="shared" si="110"/>
        <v>3.6735406785223912E-2</v>
      </c>
      <c r="X53">
        <f t="shared" si="110"/>
        <v>3.5216404470963969E-2</v>
      </c>
      <c r="Y53">
        <f t="shared" si="110"/>
        <v>3.4322333923338499E-2</v>
      </c>
      <c r="Z53">
        <f t="shared" si="110"/>
        <v>3.352157109913434E-2</v>
      </c>
      <c r="AA53">
        <f t="shared" si="110"/>
        <v>3.2234541587732979E-2</v>
      </c>
      <c r="AB53">
        <f t="shared" si="110"/>
        <v>3.1762614927157484E-2</v>
      </c>
      <c r="AC53">
        <f t="shared" si="110"/>
        <v>3.1512404796987914E-2</v>
      </c>
      <c r="AD53">
        <f t="shared" si="110"/>
        <v>3.1547272159741846E-2</v>
      </c>
      <c r="AE53">
        <f t="shared" si="110"/>
        <v>3.2556368772166833E-2</v>
      </c>
      <c r="AF53">
        <f t="shared" si="110"/>
        <v>3.2847550088048072E-2</v>
      </c>
      <c r="AG53">
        <f t="shared" si="110"/>
        <v>3.3267132285352163E-2</v>
      </c>
      <c r="AH53">
        <f t="shared" si="110"/>
        <v>3.3606283790255986E-2</v>
      </c>
      <c r="AI53">
        <f t="shared" si="110"/>
        <v>3.4070219071225205E-2</v>
      </c>
      <c r="AJ53">
        <f t="shared" si="110"/>
        <v>3.5594519230544019E-2</v>
      </c>
      <c r="AK53">
        <f t="shared" si="110"/>
        <v>3.5480282805188113E-2</v>
      </c>
      <c r="AL53">
        <f t="shared" si="110"/>
        <v>3.4970460986011975E-2</v>
      </c>
      <c r="AM53">
        <f t="shared" si="110"/>
        <v>3.3948358225504238E-2</v>
      </c>
      <c r="AN53">
        <f t="shared" si="110"/>
        <v>3.2237948161541352E-2</v>
      </c>
      <c r="AO53">
        <f t="shared" si="110"/>
        <v>3.0632604118951523E-2</v>
      </c>
      <c r="AP53">
        <f t="shared" si="110"/>
        <v>2.868238877149909E-2</v>
      </c>
      <c r="AQ53">
        <f t="shared" si="110"/>
        <v>2.557814565214378E-2</v>
      </c>
      <c r="AR53">
        <f t="shared" si="110"/>
        <v>2.1728748575693846E-2</v>
      </c>
      <c r="AS53">
        <f t="shared" si="110"/>
        <v>2.0742717911005348E-2</v>
      </c>
      <c r="AT53">
        <f t="shared" si="110"/>
        <v>2.0820833981385123E-2</v>
      </c>
      <c r="AU53">
        <f t="shared" si="110"/>
        <v>2.2064268047930824E-2</v>
      </c>
      <c r="AV53">
        <f t="shared" si="110"/>
        <v>2.5308482432245372E-2</v>
      </c>
      <c r="AW53">
        <f t="shared" si="110"/>
        <v>2.7098696075510853E-2</v>
      </c>
      <c r="AX53">
        <f t="shared" si="110"/>
        <v>2.8915824438512816E-2</v>
      </c>
      <c r="AY53">
        <f t="shared" si="110"/>
        <v>3.2868017087227974E-2</v>
      </c>
      <c r="AZ53">
        <f t="shared" si="110"/>
        <v>3.3678408932771742E-2</v>
      </c>
      <c r="BA53">
        <f t="shared" si="110"/>
        <v>3.4467210648618352E-2</v>
      </c>
      <c r="BB53">
        <f t="shared" si="110"/>
        <v>3.482139661071848E-2</v>
      </c>
      <c r="BC53">
        <f t="shared" si="110"/>
        <v>3.3118484251380975E-2</v>
      </c>
      <c r="BD53">
        <f t="shared" si="110"/>
        <v>3.2904470192232971E-2</v>
      </c>
      <c r="BE53">
        <f t="shared" si="110"/>
        <v>3.3210580707337956E-2</v>
      </c>
      <c r="BF53">
        <f t="shared" si="110"/>
        <v>3.3678192280614194E-2</v>
      </c>
      <c r="BG53">
        <f t="shared" si="110"/>
        <v>3.4811197231956026E-2</v>
      </c>
      <c r="BH53">
        <f t="shared" si="110"/>
        <v>3.6194953999582502E-2</v>
      </c>
      <c r="BI53">
        <f t="shared" si="110"/>
        <v>3.6816944437800814E-2</v>
      </c>
      <c r="BJ53">
        <f t="shared" si="110"/>
        <v>3.7419632209394704E-2</v>
      </c>
      <c r="BK53">
        <f t="shared" si="110"/>
        <v>3.8057846652034266E-2</v>
      </c>
      <c r="BL53">
        <f t="shared" si="110"/>
        <v>3.8349971402709127E-2</v>
      </c>
      <c r="BM53">
        <f t="shared" si="110"/>
        <v>3.8254457601722303E-2</v>
      </c>
      <c r="BN53">
        <f t="shared" si="110"/>
        <v>3.8051769894350995E-2</v>
      </c>
      <c r="BO53">
        <f t="shared" ref="BO53:DZ53" si="111">IFERROR(((BO20/BN20)^4-1), "n/a")</f>
        <v>3.7008119434960962E-2</v>
      </c>
      <c r="BP53">
        <f t="shared" si="111"/>
        <v>3.6407922888947786E-2</v>
      </c>
      <c r="BQ53">
        <f t="shared" si="111"/>
        <v>3.5924432090986613E-2</v>
      </c>
      <c r="BR53">
        <f t="shared" si="111"/>
        <v>3.5399747390417957E-2</v>
      </c>
      <c r="BS53">
        <f t="shared" si="111"/>
        <v>3.4733841324073866E-2</v>
      </c>
      <c r="BT53">
        <f t="shared" si="111"/>
        <v>3.4283896420862714E-2</v>
      </c>
      <c r="BU53">
        <f t="shared" si="111"/>
        <v>3.3842929161478796E-2</v>
      </c>
      <c r="BV53">
        <f t="shared" si="111"/>
        <v>3.3361214042768594E-2</v>
      </c>
      <c r="BW53">
        <f t="shared" si="111"/>
        <v>3.313433054438697E-2</v>
      </c>
      <c r="BX53">
        <f t="shared" si="111"/>
        <v>3.2764883845520565E-2</v>
      </c>
      <c r="BY53">
        <f t="shared" si="111"/>
        <v>3.2354033643655411E-2</v>
      </c>
      <c r="BZ53">
        <f t="shared" si="111"/>
        <v>3.2046629931764326E-2</v>
      </c>
      <c r="CA53">
        <f t="shared" si="111"/>
        <v>3.1697061631873913E-2</v>
      </c>
      <c r="CB53">
        <f t="shared" si="111"/>
        <v>3.1494941988612357E-2</v>
      </c>
      <c r="CC53">
        <f t="shared" si="111"/>
        <v>3.1015474973329571E-2</v>
      </c>
      <c r="CD53">
        <f t="shared" si="111"/>
        <v>3.0498955834714181E-2</v>
      </c>
      <c r="CE53">
        <f t="shared" si="111"/>
        <v>2.9900576690599534E-2</v>
      </c>
      <c r="CF53">
        <f t="shared" si="111"/>
        <v>2.9086062173941052E-2</v>
      </c>
      <c r="CG53">
        <f t="shared" si="111"/>
        <v>2.8468929211002969E-2</v>
      </c>
      <c r="CH53">
        <f t="shared" si="111"/>
        <v>2.7773812128752073E-2</v>
      </c>
      <c r="CI53">
        <f t="shared" si="111"/>
        <v>2.6869164578922966E-2</v>
      </c>
      <c r="CJ53">
        <f t="shared" si="111"/>
        <v>2.5981920175588202E-2</v>
      </c>
      <c r="CK53">
        <f t="shared" si="111"/>
        <v>2.5506647473324984E-2</v>
      </c>
      <c r="CL53">
        <f t="shared" si="111"/>
        <v>2.5170418993475163E-2</v>
      </c>
      <c r="CM53">
        <f t="shared" si="111"/>
        <v>2.5013029437384482E-2</v>
      </c>
      <c r="CN53">
        <f t="shared" si="111"/>
        <v>2.4857595859447912E-2</v>
      </c>
      <c r="CO53">
        <f t="shared" si="111"/>
        <v>2.4875437221529184E-2</v>
      </c>
      <c r="CP53">
        <f t="shared" si="111"/>
        <v>2.5062340777980641E-2</v>
      </c>
      <c r="CQ53">
        <f t="shared" si="111"/>
        <v>2.5541204139877705E-2</v>
      </c>
      <c r="CR53">
        <f t="shared" si="111"/>
        <v>2.5884043465263629E-2</v>
      </c>
      <c r="CS53">
        <f t="shared" si="111"/>
        <v>2.6219426041109939E-2</v>
      </c>
      <c r="CT53">
        <f t="shared" si="111"/>
        <v>2.6464241028952173E-2</v>
      </c>
      <c r="CU53">
        <f t="shared" si="111"/>
        <v>2.6827131348214461E-2</v>
      </c>
      <c r="CV53">
        <f t="shared" si="111"/>
        <v>2.6935614698694543E-2</v>
      </c>
      <c r="CW53">
        <f t="shared" si="111"/>
        <v>2.7203840760031239E-2</v>
      </c>
      <c r="CX53">
        <f t="shared" si="111"/>
        <v>2.7425056873368936E-2</v>
      </c>
      <c r="CY53">
        <f t="shared" si="111"/>
        <v>2.7640616547950136E-2</v>
      </c>
      <c r="CZ53">
        <f t="shared" si="111"/>
        <v>2.7410980607058377E-2</v>
      </c>
      <c r="DA53">
        <f t="shared" si="111"/>
        <v>2.7978584688413743E-2</v>
      </c>
      <c r="DB53">
        <f t="shared" si="111"/>
        <v>2.8691325080064445E-2</v>
      </c>
      <c r="DC53">
        <f t="shared" si="111"/>
        <v>2.9780126472460422E-2</v>
      </c>
      <c r="DD53">
        <f t="shared" si="111"/>
        <v>3.092263179738497E-2</v>
      </c>
      <c r="DE53">
        <f t="shared" si="111"/>
        <v>3.2193516751196416E-2</v>
      </c>
      <c r="DF53">
        <f t="shared" si="111"/>
        <v>3.3626152554067978E-2</v>
      </c>
      <c r="DG53">
        <f t="shared" si="111"/>
        <v>3.5557461647999444E-2</v>
      </c>
      <c r="DH53">
        <f t="shared" si="111"/>
        <v>3.7401690038053159E-2</v>
      </c>
      <c r="DI53">
        <f t="shared" si="111"/>
        <v>3.8632185710398836E-2</v>
      </c>
      <c r="DJ53">
        <f t="shared" si="111"/>
        <v>3.971437645263487E-2</v>
      </c>
      <c r="DK53">
        <f t="shared" si="111"/>
        <v>4.0578176598519589E-2</v>
      </c>
      <c r="DL53">
        <f t="shared" si="111"/>
        <v>4.1340121423979914E-2</v>
      </c>
      <c r="DM53">
        <f t="shared" si="111"/>
        <v>4.1930703981102102E-2</v>
      </c>
      <c r="DN53">
        <f t="shared" si="111"/>
        <v>4.2284154697830534E-2</v>
      </c>
      <c r="DO53">
        <f t="shared" si="111"/>
        <v>4.2232072404568388E-2</v>
      </c>
      <c r="DP53">
        <f t="shared" si="111"/>
        <v>4.2949651608014561E-2</v>
      </c>
      <c r="DQ53">
        <f t="shared" si="111"/>
        <v>4.287574129999272E-2</v>
      </c>
      <c r="DR53">
        <f t="shared" si="111"/>
        <v>4.2593029401357008E-2</v>
      </c>
      <c r="DS53">
        <f t="shared" si="111"/>
        <v>4.1940212569466562E-2</v>
      </c>
      <c r="DT53">
        <f t="shared" si="111"/>
        <v>4.1538745024462198E-2</v>
      </c>
      <c r="DU53">
        <f t="shared" si="111"/>
        <v>4.0412571598632985E-2</v>
      </c>
      <c r="DV53">
        <f t="shared" si="111"/>
        <v>3.8987223605619459E-2</v>
      </c>
      <c r="DW53">
        <f t="shared" si="111"/>
        <v>3.6623325080873848E-2</v>
      </c>
      <c r="DX53">
        <f t="shared" si="111"/>
        <v>3.4227915009443333E-2</v>
      </c>
      <c r="DY53">
        <f t="shared" si="111"/>
        <v>3.2469250712844122E-2</v>
      </c>
      <c r="DZ53">
        <f t="shared" si="111"/>
        <v>3.0847878148402286E-2</v>
      </c>
      <c r="EA53">
        <f t="shared" ref="EA53:GL53" si="112">IFERROR(((EA20/DZ20)^4-1), "n/a")</f>
        <v>2.8950394062265961E-2</v>
      </c>
      <c r="EB53">
        <f t="shared" si="112"/>
        <v>2.7529970531513737E-2</v>
      </c>
      <c r="EC53">
        <f t="shared" si="112"/>
        <v>2.6570538434185442E-2</v>
      </c>
      <c r="ED53">
        <f t="shared" si="112"/>
        <v>2.5843870343356778E-2</v>
      </c>
      <c r="EE53">
        <f t="shared" si="112"/>
        <v>2.5982264186075188E-2</v>
      </c>
      <c r="EF53">
        <f t="shared" si="112"/>
        <v>2.5512284240507555E-2</v>
      </c>
      <c r="EG53">
        <f t="shared" si="112"/>
        <v>2.5260504793509275E-2</v>
      </c>
      <c r="EH53">
        <f t="shared" si="112"/>
        <v>2.5161675487846979E-2</v>
      </c>
      <c r="EI53">
        <f t="shared" si="112"/>
        <v>2.5300977538589509E-2</v>
      </c>
      <c r="EJ53">
        <f t="shared" si="112"/>
        <v>2.5849499611614979E-2</v>
      </c>
      <c r="EK53">
        <f t="shared" si="112"/>
        <v>2.5742127651747992E-2</v>
      </c>
      <c r="EL53">
        <f t="shared" si="112"/>
        <v>2.5402883991231473E-2</v>
      </c>
      <c r="EM53">
        <f t="shared" si="112"/>
        <v>2.5097987856149473E-2</v>
      </c>
      <c r="EN53">
        <f t="shared" si="112"/>
        <v>2.4165858880484503E-2</v>
      </c>
      <c r="EO53">
        <f t="shared" si="112"/>
        <v>2.3392892065309701E-2</v>
      </c>
      <c r="EP53">
        <f t="shared" si="112"/>
        <v>2.2576298334886724E-2</v>
      </c>
      <c r="EQ53">
        <f t="shared" si="112"/>
        <v>2.1068968962218326E-2</v>
      </c>
      <c r="ER53">
        <f t="shared" si="112"/>
        <v>2.0034460194027437E-2</v>
      </c>
      <c r="ES53">
        <f t="shared" si="112"/>
        <v>1.9377661349301079E-2</v>
      </c>
      <c r="ET53">
        <f t="shared" si="112"/>
        <v>1.8924100178216774E-2</v>
      </c>
      <c r="EU53">
        <f t="shared" si="112"/>
        <v>1.8917701221916383E-2</v>
      </c>
      <c r="EV53">
        <f t="shared" si="112"/>
        <v>1.9103075808458048E-2</v>
      </c>
      <c r="EW53">
        <f t="shared" si="112"/>
        <v>1.8848408927081284E-2</v>
      </c>
      <c r="EX53">
        <f t="shared" si="112"/>
        <v>1.8569756810004723E-2</v>
      </c>
      <c r="EY53">
        <f t="shared" si="112"/>
        <v>1.8402797865249898E-2</v>
      </c>
      <c r="EZ53">
        <f t="shared" si="112"/>
        <v>1.8264673727502734E-2</v>
      </c>
      <c r="FA53">
        <f t="shared" si="112"/>
        <v>1.7485023093704477E-2</v>
      </c>
      <c r="FB53">
        <f t="shared" si="112"/>
        <v>1.6475819944809178E-2</v>
      </c>
      <c r="FC53">
        <f t="shared" si="112"/>
        <v>1.4843220890623288E-2</v>
      </c>
      <c r="FD53">
        <f t="shared" si="112"/>
        <v>1.2571570515932606E-2</v>
      </c>
      <c r="FE53">
        <f t="shared" si="112"/>
        <v>1.1454906581997326E-2</v>
      </c>
      <c r="FF53">
        <f t="shared" si="112"/>
        <v>1.0558228582958629E-2</v>
      </c>
      <c r="FG53">
        <f t="shared" si="112"/>
        <v>9.5649572358160739E-3</v>
      </c>
      <c r="FH53">
        <f t="shared" si="112"/>
        <v>9.3599971643099078E-3</v>
      </c>
      <c r="FI53">
        <f t="shared" si="112"/>
        <v>9.3641039800438364E-3</v>
      </c>
      <c r="FJ53">
        <f t="shared" si="112"/>
        <v>9.6271345742131587E-3</v>
      </c>
      <c r="FK53">
        <f t="shared" si="112"/>
        <v>1.1051860607282027E-2</v>
      </c>
      <c r="FL53">
        <f t="shared" si="112"/>
        <v>1.1485828391107455E-2</v>
      </c>
      <c r="FM53">
        <f t="shared" si="112"/>
        <v>1.1967666581660374E-2</v>
      </c>
      <c r="FN53">
        <f t="shared" si="112"/>
        <v>1.2445345389510809E-2</v>
      </c>
      <c r="FO53">
        <f t="shared" si="112"/>
        <v>1.2765104768806435E-2</v>
      </c>
      <c r="FP53">
        <f t="shared" si="112"/>
        <v>1.3464744564812392E-2</v>
      </c>
      <c r="FQ53">
        <f t="shared" si="112"/>
        <v>1.3903145449812637E-2</v>
      </c>
      <c r="FR53">
        <f t="shared" si="112"/>
        <v>1.4286299421779836E-2</v>
      </c>
      <c r="FS53">
        <f t="shared" si="112"/>
        <v>1.4741240931375632E-2</v>
      </c>
      <c r="FT53">
        <f t="shared" si="112"/>
        <v>1.4888734593469399E-2</v>
      </c>
      <c r="FU53">
        <f t="shared" si="112"/>
        <v>1.510976413435472E-2</v>
      </c>
      <c r="FV53">
        <f t="shared" si="112"/>
        <v>1.5328156139672977E-2</v>
      </c>
      <c r="FW53">
        <f t="shared" si="112"/>
        <v>1.5319503097968257E-2</v>
      </c>
      <c r="FX53">
        <f t="shared" si="112"/>
        <v>1.5559105375045679E-2</v>
      </c>
      <c r="FY53">
        <f t="shared" si="112"/>
        <v>1.5845271041800446E-2</v>
      </c>
      <c r="FZ53">
        <f t="shared" si="112"/>
        <v>1.6127916453655633E-2</v>
      </c>
      <c r="GA53">
        <f t="shared" si="112"/>
        <v>1.6578970971662388E-2</v>
      </c>
      <c r="GB53">
        <f t="shared" si="112"/>
        <v>1.7171269697833891E-2</v>
      </c>
      <c r="GC53">
        <f t="shared" si="112"/>
        <v>1.7317240245683596E-2</v>
      </c>
      <c r="GD53">
        <f t="shared" si="112"/>
        <v>1.7339678242723311E-2</v>
      </c>
      <c r="GE53">
        <f t="shared" si="112"/>
        <v>1.7168175130849006E-2</v>
      </c>
      <c r="GF53">
        <f t="shared" si="112"/>
        <v>1.639721545696804E-2</v>
      </c>
      <c r="GG53">
        <f t="shared" si="112"/>
        <v>1.6282375205592503E-2</v>
      </c>
      <c r="GH53">
        <f t="shared" si="112"/>
        <v>1.6264069834928563E-2</v>
      </c>
      <c r="GI53">
        <f t="shared" si="112"/>
        <v>1.6079439071348789E-2</v>
      </c>
      <c r="GJ53">
        <f t="shared" si="112"/>
        <v>1.6582955724510962E-2</v>
      </c>
      <c r="GK53">
        <f t="shared" si="112"/>
        <v>1.7080263827888631E-2</v>
      </c>
      <c r="GL53">
        <f t="shared" si="112"/>
        <v>1.766518086237423E-2</v>
      </c>
      <c r="GM53">
        <f t="shared" ref="GM53:GV53" si="113">IFERROR(((GM20/GL20)^4-1), "n/a")</f>
        <v>1.8944536002435841E-2</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355</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-9.1617766795529798E-3</v>
      </c>
      <c r="FX54">
        <f t="shared" si="116"/>
        <v>4.6008454151989175E-2</v>
      </c>
      <c r="FY54">
        <f t="shared" si="116"/>
        <v>5.2118900754511754E-2</v>
      </c>
      <c r="FZ54">
        <f t="shared" si="116"/>
        <v>2.0151129563541703E-2</v>
      </c>
      <c r="GA54">
        <f t="shared" si="116"/>
        <v>3.2395750898977616E-2</v>
      </c>
      <c r="GB54">
        <f t="shared" si="116"/>
        <v>2.7408793165487388E-2</v>
      </c>
      <c r="GC54">
        <f t="shared" si="116"/>
        <v>1.630688516039136E-2</v>
      </c>
      <c r="GD54">
        <f t="shared" si="116"/>
        <v>4.849181298446581E-3</v>
      </c>
      <c r="GE54">
        <f t="shared" si="116"/>
        <v>5.8140790237137807E-3</v>
      </c>
      <c r="GF54">
        <f t="shared" si="116"/>
        <v>2.2367736519139925E-2</v>
      </c>
      <c r="GG54">
        <f t="shared" si="116"/>
        <v>2.7794314187279623E-2</v>
      </c>
      <c r="GH54">
        <f t="shared" si="116"/>
        <v>1.759001294446616E-2</v>
      </c>
      <c r="GI54">
        <f t="shared" si="116"/>
        <v>1.2352524795941511E-2</v>
      </c>
      <c r="GJ54">
        <f t="shared" si="116"/>
        <v>3.0611716505002162E-2</v>
      </c>
      <c r="GK54">
        <f t="shared" si="116"/>
        <v>3.1556705576744948E-2</v>
      </c>
      <c r="GL54">
        <f t="shared" si="116"/>
        <v>2.8879181404371623E-2</v>
      </c>
      <c r="GM54">
        <f t="shared" ref="GM54:GV54" si="117">IFERROR(((GM19/GL19)^4-1), "n/a")</f>
        <v>2.3176213772780674E-2</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356</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0.68345927791771632</v>
      </c>
      <c r="FX57">
        <f t="shared" si="120"/>
        <v>0.68079025916667135</v>
      </c>
      <c r="FY57">
        <f t="shared" si="120"/>
        <v>0.67761302440657578</v>
      </c>
      <c r="FZ57">
        <f t="shared" si="120"/>
        <v>0.6811833625584266</v>
      </c>
      <c r="GA57">
        <f t="shared" si="120"/>
        <v>0.67929531684447853</v>
      </c>
      <c r="GB57">
        <f t="shared" si="120"/>
        <v>0.67894015431211729</v>
      </c>
      <c r="GC57">
        <f t="shared" si="120"/>
        <v>0.68071122522314931</v>
      </c>
      <c r="GD57">
        <f t="shared" si="120"/>
        <v>0.68325932892952446</v>
      </c>
      <c r="GE57">
        <f t="shared" si="120"/>
        <v>0.68602252635714756</v>
      </c>
      <c r="GF57">
        <f t="shared" si="120"/>
        <v>0.68804617542345448</v>
      </c>
      <c r="GG57">
        <f t="shared" si="120"/>
        <v>0.68873571073890372</v>
      </c>
      <c r="GH57">
        <f t="shared" si="120"/>
        <v>0.69064028986273829</v>
      </c>
      <c r="GI57">
        <f t="shared" si="120"/>
        <v>0.69219265703626354</v>
      </c>
      <c r="GJ57">
        <f t="shared" si="120"/>
        <v>0.69127272727272726</v>
      </c>
      <c r="GK57">
        <f t="shared" si="120"/>
        <v>0.68865060562239122</v>
      </c>
      <c r="GL57">
        <f t="shared" si="120"/>
        <v>0.69121346960884067</v>
      </c>
      <c r="GM57">
        <f t="shared" ref="GM57:GV57" si="121">IFERROR(GM22/GM24, "n/a")</f>
        <v>0.69031269252152483</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-0.59806746437150804</v>
      </c>
      <c r="FX58">
        <f t="shared" ca="1" si="127"/>
        <v>-0.39104728705628189</v>
      </c>
      <c r="FY58">
        <f t="shared" ref="FY58:GV58" ca="1" si="128">IFERROR(FY52*FY57, "n/a")</f>
        <v>-0.30650435873604387</v>
      </c>
      <c r="FZ58">
        <f t="shared" ca="1" si="128"/>
        <v>-0.21732360554808566</v>
      </c>
      <c r="GA58">
        <f t="shared" ca="1" si="128"/>
        <v>-2.695705895094409E-2</v>
      </c>
      <c r="GB58">
        <f t="shared" ca="1" si="128"/>
        <v>-1.1134867854539611E-2</v>
      </c>
      <c r="GC58">
        <f t="shared" ca="1" si="128"/>
        <v>-3.3752001254516752E-2</v>
      </c>
      <c r="GD58">
        <f t="shared" ca="1" si="128"/>
        <v>-0.14933428111715366</v>
      </c>
      <c r="GE58">
        <f t="shared" ca="1" si="128"/>
        <v>1.533729381409646E-2</v>
      </c>
      <c r="GF58">
        <f t="shared" ca="1" si="128"/>
        <v>2.0583244506597213E-2</v>
      </c>
      <c r="GG58">
        <f t="shared" ca="1" si="128"/>
        <v>-0.15793140963338245</v>
      </c>
      <c r="GH58">
        <f t="shared" ca="1" si="128"/>
        <v>4.2033430300007717E-2</v>
      </c>
      <c r="GI58">
        <f t="shared" ca="1" si="128"/>
        <v>8.681392711034272E-2</v>
      </c>
      <c r="GJ58">
        <f t="shared" ca="1" si="128"/>
        <v>3.8985494325471194E-2</v>
      </c>
      <c r="GK58">
        <f t="shared" ca="1" si="128"/>
        <v>-2.1080270034423424E-2</v>
      </c>
      <c r="GL58">
        <f t="shared" ca="1" si="128"/>
        <v>-8.5238563812896087E-2</v>
      </c>
      <c r="GM58">
        <f t="shared" ca="1" si="128"/>
        <v>-0.12697540232866911</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347</v>
      </c>
      <c r="B59" s="35" t="s">
        <v>348</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K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-0.70806746437150803</v>
      </c>
      <c r="FX59" s="35">
        <f t="shared" ca="1" si="131"/>
        <v>-0.19104728705628188</v>
      </c>
      <c r="FY59" s="35">
        <f t="shared" ca="1" si="131"/>
        <v>8.3495641263956144E-2</v>
      </c>
      <c r="FZ59" s="35">
        <f t="shared" ca="1" si="131"/>
        <v>-0.32732360554808565</v>
      </c>
      <c r="GA59" s="35">
        <f t="shared" ca="1" si="131"/>
        <v>0.24304294104905594</v>
      </c>
      <c r="GB59" s="35">
        <f t="shared" ca="1" si="131"/>
        <v>0.58886513214546032</v>
      </c>
      <c r="GC59" s="35">
        <f t="shared" ca="1" si="131"/>
        <v>0.17624799874548325</v>
      </c>
      <c r="GD59" s="35">
        <f t="shared" ca="1" si="131"/>
        <v>-9.9334281117153658E-2</v>
      </c>
      <c r="GE59" s="35">
        <f t="shared" ca="1" si="131"/>
        <v>0.33533729381409649</v>
      </c>
      <c r="GF59" s="35">
        <f t="shared" ca="1" si="131"/>
        <v>-0.13941675549340279</v>
      </c>
      <c r="GG59" s="35">
        <f t="shared" ca="1" si="131"/>
        <v>-6.7931409633382456E-2</v>
      </c>
      <c r="GH59" s="35">
        <f t="shared" ca="1" si="131"/>
        <v>7.2033430300007723E-2</v>
      </c>
      <c r="GI59" s="35">
        <f t="shared" ca="1" si="131"/>
        <v>-2.318607288965728E-2</v>
      </c>
      <c r="GJ59" s="35">
        <f t="shared" ca="1" si="131"/>
        <v>8.9854943254711953E-3</v>
      </c>
      <c r="GK59" s="35">
        <f t="shared" ca="1" si="131"/>
        <v>9.8919729965576575E-2</v>
      </c>
      <c r="GL59" s="35">
        <f ca="1">IFERROR(GL58+GL25, "n/a")</f>
        <v>0.42476143618710394</v>
      </c>
      <c r="GM59" s="35">
        <f t="shared" ref="GM59:GV59" ca="1" si="132">IFERROR(GM58+GM25, "n/a")</f>
        <v>7.3024597671330904E-2</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0.18359725916400982</v>
      </c>
      <c r="FX62">
        <f t="shared" si="135"/>
        <v>0.18166492503276385</v>
      </c>
      <c r="FY62">
        <f t="shared" si="135"/>
        <v>0.18035103249859552</v>
      </c>
      <c r="FZ62">
        <f t="shared" si="135"/>
        <v>0.17910001747867318</v>
      </c>
      <c r="GA62">
        <f t="shared" si="135"/>
        <v>0.17769249274113691</v>
      </c>
      <c r="GB62">
        <f t="shared" si="135"/>
        <v>0.17795635929520484</v>
      </c>
      <c r="GC62">
        <f t="shared" si="135"/>
        <v>0.17747713644617807</v>
      </c>
      <c r="GD62">
        <f t="shared" si="135"/>
        <v>0.17743011505315193</v>
      </c>
      <c r="GE62">
        <f t="shared" si="135"/>
        <v>0.17725863837775305</v>
      </c>
      <c r="GF62">
        <f t="shared" si="135"/>
        <v>0.17593591541698134</v>
      </c>
      <c r="GG62">
        <f t="shared" si="135"/>
        <v>0.17484022190067863</v>
      </c>
      <c r="GH62">
        <f t="shared" si="135"/>
        <v>0.1738541694215969</v>
      </c>
      <c r="GI62">
        <f t="shared" si="135"/>
        <v>0.1742182949673885</v>
      </c>
      <c r="GJ62">
        <f t="shared" si="135"/>
        <v>0.17309610389610389</v>
      </c>
      <c r="GK62">
        <f t="shared" si="135"/>
        <v>0.17212290903869626</v>
      </c>
      <c r="GL62">
        <f t="shared" si="135"/>
        <v>0.17245027614520531</v>
      </c>
      <c r="GM62">
        <f t="shared" ref="GM62:GV62" si="136">GM26/GM24</f>
        <v>0.17247424281127757</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0.75890778250463131</v>
      </c>
      <c r="E63" s="46">
        <f t="shared" si="137"/>
        <v>0.71090347869072423</v>
      </c>
      <c r="F63" s="46">
        <f t="shared" si="137"/>
        <v>0.68682644058525599</v>
      </c>
      <c r="G63" s="46">
        <f t="shared" si="137"/>
        <v>0.68508689498950526</v>
      </c>
      <c r="H63" s="46">
        <f t="shared" si="137"/>
        <v>0.64914891139513009</v>
      </c>
      <c r="I63" s="46">
        <f t="shared" si="137"/>
        <v>0.63909795809697745</v>
      </c>
      <c r="J63" s="46">
        <f t="shared" si="137"/>
        <v>0.63778118303082365</v>
      </c>
      <c r="K63" s="46">
        <f t="shared" si="137"/>
        <v>0.65611729722207635</v>
      </c>
      <c r="L63" s="46">
        <f t="shared" si="137"/>
        <v>0.6558051777236259</v>
      </c>
      <c r="M63" s="46">
        <f t="shared" si="137"/>
        <v>0.66143097028967435</v>
      </c>
      <c r="N63" s="46">
        <f t="shared" si="137"/>
        <v>0.66351106306279317</v>
      </c>
      <c r="O63" s="46">
        <f t="shared" si="137"/>
        <v>0.69096785973982988</v>
      </c>
      <c r="P63" s="46">
        <f t="shared" si="137"/>
        <v>0.7274679245633362</v>
      </c>
      <c r="Q63" s="46">
        <f t="shared" si="137"/>
        <v>0.74157211303359305</v>
      </c>
      <c r="R63" s="46">
        <f t="shared" si="137"/>
        <v>0.75700691093493166</v>
      </c>
      <c r="S63" s="46">
        <f t="shared" si="137"/>
        <v>0.78438522370200325</v>
      </c>
      <c r="T63" s="46">
        <f t="shared" si="137"/>
        <v>0.83474065146366627</v>
      </c>
      <c r="U63" s="46">
        <f t="shared" si="137"/>
        <v>0.843271092999614</v>
      </c>
      <c r="V63" s="46">
        <f t="shared" si="137"/>
        <v>0.84975892870408254</v>
      </c>
      <c r="W63" s="46">
        <f t="shared" si="137"/>
        <v>0.82683311092381706</v>
      </c>
      <c r="X63" s="46">
        <f t="shared" si="137"/>
        <v>0.80822039650884825</v>
      </c>
      <c r="Y63" s="46">
        <f t="shared" si="137"/>
        <v>0.77869675732858057</v>
      </c>
      <c r="Z63" s="46">
        <f t="shared" si="137"/>
        <v>0.75696394067948347</v>
      </c>
      <c r="AA63" s="46">
        <f t="shared" si="137"/>
        <v>0.72522698753079529</v>
      </c>
      <c r="AB63" s="46">
        <f t="shared" si="137"/>
        <v>0.70140627866000271</v>
      </c>
      <c r="AC63" s="46">
        <f t="shared" si="137"/>
        <v>0.68424802704214149</v>
      </c>
      <c r="AD63" s="46">
        <f t="shared" si="137"/>
        <v>0.67566731010206149</v>
      </c>
      <c r="AE63" s="46">
        <f t="shared" si="137"/>
        <v>0.69247786033658609</v>
      </c>
      <c r="AF63" s="46">
        <f t="shared" si="137"/>
        <v>0.69684614415146395</v>
      </c>
      <c r="AG63" s="46">
        <f t="shared" si="137"/>
        <v>0.6993493346658588</v>
      </c>
      <c r="AH63" s="46">
        <f t="shared" si="137"/>
        <v>0.69527512308242578</v>
      </c>
      <c r="AI63" s="46">
        <f t="shared" si="137"/>
        <v>0.70396390306709156</v>
      </c>
      <c r="AJ63" s="46">
        <f t="shared" si="137"/>
        <v>0.73293735437367791</v>
      </c>
      <c r="AK63" s="46">
        <f t="shared" si="137"/>
        <v>0.7186860331976177</v>
      </c>
      <c r="AL63" s="46">
        <f t="shared" si="137"/>
        <v>0.70556101201508181</v>
      </c>
      <c r="AM63" s="46">
        <f t="shared" si="137"/>
        <v>0.68028012977865648</v>
      </c>
      <c r="AN63" s="46">
        <f t="shared" si="137"/>
        <v>0.64040386042183384</v>
      </c>
      <c r="AO63" s="46">
        <f t="shared" si="137"/>
        <v>0.6104336111072699</v>
      </c>
      <c r="AP63" s="46">
        <f t="shared" si="137"/>
        <v>0.57119885967207962</v>
      </c>
      <c r="AQ63" s="46">
        <f t="shared" si="137"/>
        <v>0.51536586727980038</v>
      </c>
      <c r="AR63" s="46">
        <f t="shared" si="137"/>
        <v>0.44382124750353386</v>
      </c>
      <c r="AS63" s="46">
        <f t="shared" si="137"/>
        <v>0.43479771213147034</v>
      </c>
      <c r="AT63" s="46">
        <f t="shared" si="137"/>
        <v>0.43083110315327672</v>
      </c>
      <c r="AU63" s="46">
        <f t="shared" si="137"/>
        <v>0.45212032806416458</v>
      </c>
      <c r="AV63" s="46">
        <f t="shared" si="137"/>
        <v>0.51395985781046216</v>
      </c>
      <c r="AW63" s="46">
        <f t="shared" si="137"/>
        <v>0.55526959091360284</v>
      </c>
      <c r="AX63" s="46">
        <f t="shared" si="137"/>
        <v>0.58094100858927999</v>
      </c>
      <c r="AY63" s="46">
        <f t="shared" si="137"/>
        <v>0.67948256430060439</v>
      </c>
      <c r="AZ63" s="46">
        <f t="shared" si="137"/>
        <v>0.70714577250862287</v>
      </c>
      <c r="BA63" s="46">
        <f t="shared" si="137"/>
        <v>0.72528786553842228</v>
      </c>
      <c r="BB63" s="46">
        <f t="shared" si="137"/>
        <v>0.73891146322824841</v>
      </c>
      <c r="BC63" s="46">
        <f t="shared" si="137"/>
        <v>0.71644305974875455</v>
      </c>
      <c r="BD63" s="46">
        <f t="shared" si="137"/>
        <v>0.7079523972055296</v>
      </c>
      <c r="BE63" s="46">
        <f t="shared" si="137"/>
        <v>0.70520821246398191</v>
      </c>
      <c r="BF63" s="46">
        <f t="shared" si="137"/>
        <v>0.71227420176940182</v>
      </c>
      <c r="BG63" s="46">
        <f t="shared" si="137"/>
        <v>0.7082186355006358</v>
      </c>
      <c r="BH63" s="46">
        <f t="shared" si="137"/>
        <v>0.7346665422834906</v>
      </c>
      <c r="BI63" s="46">
        <f t="shared" si="137"/>
        <v>0.75119404441958715</v>
      </c>
      <c r="BJ63" s="46">
        <f t="shared" si="137"/>
        <v>0.7623263624984824</v>
      </c>
      <c r="BK63" s="46">
        <f t="shared" si="137"/>
        <v>0.78426177870319425</v>
      </c>
      <c r="BL63" s="46">
        <f t="shared" si="137"/>
        <v>0.79152820372124455</v>
      </c>
      <c r="BM63" s="46">
        <f t="shared" si="137"/>
        <v>0.79891291065586989</v>
      </c>
      <c r="BN63" s="46">
        <f t="shared" si="137"/>
        <v>0.8005885961024195</v>
      </c>
      <c r="BO63" s="46">
        <f t="shared" si="137"/>
        <v>0.77795918805027853</v>
      </c>
      <c r="BP63" s="46">
        <f t="shared" ref="BP63:EA63" si="138">IFERROR(BO62*BP53*100, "n/a")</f>
        <v>0.761162030683181</v>
      </c>
      <c r="BQ63" s="46">
        <f t="shared" si="138"/>
        <v>0.76167493224172089</v>
      </c>
      <c r="BR63" s="46">
        <f t="shared" si="138"/>
        <v>0.76093058184009499</v>
      </c>
      <c r="BS63" s="46">
        <f t="shared" si="138"/>
        <v>0.7399928331089366</v>
      </c>
      <c r="BT63" s="46">
        <f t="shared" si="138"/>
        <v>0.72966022533317043</v>
      </c>
      <c r="BU63" s="46">
        <f t="shared" si="138"/>
        <v>0.71946494639667669</v>
      </c>
      <c r="BV63" s="46">
        <f t="shared" si="138"/>
        <v>0.70527941533125726</v>
      </c>
      <c r="BW63" s="46">
        <f t="shared" si="138"/>
        <v>0.69531495796650944</v>
      </c>
      <c r="BX63" s="46">
        <f t="shared" si="138"/>
        <v>0.68032220611942085</v>
      </c>
      <c r="BY63" s="46">
        <f t="shared" si="138"/>
        <v>0.66525912064109327</v>
      </c>
      <c r="BZ63" s="46">
        <f t="shared" si="138"/>
        <v>0.65211974183252475</v>
      </c>
      <c r="CA63" s="46">
        <f t="shared" si="138"/>
        <v>0.64791377666423966</v>
      </c>
      <c r="CB63" s="46">
        <f t="shared" si="138"/>
        <v>0.63640591791947654</v>
      </c>
      <c r="CC63" s="46">
        <f t="shared" si="138"/>
        <v>0.63156200460047296</v>
      </c>
      <c r="CD63" s="46">
        <f t="shared" si="138"/>
        <v>0.62187625122746926</v>
      </c>
      <c r="CE63" s="46">
        <f t="shared" si="138"/>
        <v>0.61228893726351752</v>
      </c>
      <c r="CF63" s="46">
        <f t="shared" si="138"/>
        <v>0.59941738777694775</v>
      </c>
      <c r="CG63" s="46">
        <f t="shared" si="138"/>
        <v>0.58541728335545296</v>
      </c>
      <c r="CH63" s="46">
        <f t="shared" si="138"/>
        <v>0.57136804983007006</v>
      </c>
      <c r="CI63" s="46">
        <f t="shared" si="138"/>
        <v>0.56670905784310488</v>
      </c>
      <c r="CJ63" s="46">
        <f t="shared" si="138"/>
        <v>0.55234483889109875</v>
      </c>
      <c r="CK63" s="46">
        <f t="shared" si="138"/>
        <v>0.53831498004286038</v>
      </c>
      <c r="CL63" s="46">
        <f t="shared" si="138"/>
        <v>0.52717666436868094</v>
      </c>
      <c r="CM63" s="46">
        <f t="shared" si="138"/>
        <v>0.5204325794267326</v>
      </c>
      <c r="CN63" s="46">
        <f t="shared" si="138"/>
        <v>0.51691863004484451</v>
      </c>
      <c r="CO63" s="46">
        <f t="shared" si="138"/>
        <v>0.51292681805309548</v>
      </c>
      <c r="CP63" s="46">
        <f t="shared" si="138"/>
        <v>0.51574427526721267</v>
      </c>
      <c r="CQ63" s="46">
        <f t="shared" si="138"/>
        <v>0.51882477652149439</v>
      </c>
      <c r="CR63" s="46">
        <f t="shared" si="138"/>
        <v>0.51839430875350168</v>
      </c>
      <c r="CS63" s="46">
        <f t="shared" si="138"/>
        <v>0.52246129933446339</v>
      </c>
      <c r="CT63" s="46">
        <f t="shared" si="138"/>
        <v>0.52535976295996423</v>
      </c>
      <c r="CU63" s="46">
        <f t="shared" si="138"/>
        <v>0.52690701472085988</v>
      </c>
      <c r="CV63" s="46">
        <f t="shared" si="138"/>
        <v>0.51857182341740726</v>
      </c>
      <c r="CW63" s="46">
        <f t="shared" si="138"/>
        <v>0.52104085221419427</v>
      </c>
      <c r="CX63" s="46">
        <f t="shared" si="138"/>
        <v>0.53132014485843504</v>
      </c>
      <c r="CY63" s="46">
        <f t="shared" si="138"/>
        <v>0.52651258025051939</v>
      </c>
      <c r="CZ63" s="46">
        <f t="shared" si="138"/>
        <v>0.52313111571659254</v>
      </c>
      <c r="DA63" s="46">
        <f t="shared" si="138"/>
        <v>0.53551825628811744</v>
      </c>
      <c r="DB63" s="46">
        <f t="shared" si="138"/>
        <v>0.54255327371930073</v>
      </c>
      <c r="DC63" s="46">
        <f t="shared" si="138"/>
        <v>0.55581678448568039</v>
      </c>
      <c r="DD63" s="46">
        <f t="shared" si="138"/>
        <v>0.57703493398497829</v>
      </c>
      <c r="DE63" s="46">
        <f t="shared" si="138"/>
        <v>0.596028329109479</v>
      </c>
      <c r="DF63" s="46">
        <f t="shared" si="138"/>
        <v>0.61840963239832092</v>
      </c>
      <c r="DG63" s="46">
        <f t="shared" si="138"/>
        <v>0.65210061677341347</v>
      </c>
      <c r="DH63" s="46">
        <f t="shared" si="138"/>
        <v>0.68205412309190616</v>
      </c>
      <c r="DI63" s="46">
        <f t="shared" si="138"/>
        <v>0.70118779054573932</v>
      </c>
      <c r="DJ63" s="46">
        <f t="shared" si="138"/>
        <v>0.71270029672587798</v>
      </c>
      <c r="DK63" s="46">
        <f t="shared" si="138"/>
        <v>0.72602351858166214</v>
      </c>
      <c r="DL63" s="46">
        <f t="shared" si="138"/>
        <v>0.72856866075288618</v>
      </c>
      <c r="DM63" s="46">
        <f t="shared" si="138"/>
        <v>0.74792512776724307</v>
      </c>
      <c r="DN63" s="46">
        <f t="shared" si="138"/>
        <v>0.75289973586494074</v>
      </c>
      <c r="DO63" s="46">
        <f t="shared" si="138"/>
        <v>0.74916110725068863</v>
      </c>
      <c r="DP63" s="46">
        <f t="shared" si="138"/>
        <v>0.76196521784497262</v>
      </c>
      <c r="DQ63" s="46">
        <f t="shared" si="138"/>
        <v>0.7643340007617202</v>
      </c>
      <c r="DR63" s="46">
        <f t="shared" si="138"/>
        <v>0.76316001116359133</v>
      </c>
      <c r="DS63" s="46">
        <f t="shared" si="138"/>
        <v>0.75386835984366696</v>
      </c>
      <c r="DT63" s="46">
        <f t="shared" si="138"/>
        <v>0.74335760336369339</v>
      </c>
      <c r="DU63" s="46">
        <f t="shared" si="138"/>
        <v>0.7190931593428862</v>
      </c>
      <c r="DV63" s="46">
        <f t="shared" si="138"/>
        <v>0.69449309240125812</v>
      </c>
      <c r="DW63" s="46">
        <f t="shared" si="138"/>
        <v>0.65351458207489255</v>
      </c>
      <c r="DX63" s="46">
        <f t="shared" si="138"/>
        <v>0.62276101965678576</v>
      </c>
      <c r="DY63" s="46">
        <f t="shared" si="138"/>
        <v>0.59778044110182449</v>
      </c>
      <c r="DZ63" s="46">
        <f t="shared" si="138"/>
        <v>0.56987174679904784</v>
      </c>
      <c r="EA63" s="46">
        <f t="shared" si="138"/>
        <v>0.54081964592970833</v>
      </c>
      <c r="EB63" s="46">
        <f t="shared" ref="EB63:FX63" si="139">IFERROR(EA62*EB53*100, "n/a")</f>
        <v>0.52046849516078042</v>
      </c>
      <c r="EC63" s="46">
        <f t="shared" si="139"/>
        <v>0.50556628622531952</v>
      </c>
      <c r="ED63" s="46">
        <f t="shared" si="139"/>
        <v>0.49352751649158816</v>
      </c>
      <c r="EE63" s="46">
        <f t="shared" si="139"/>
        <v>0.50147328281469172</v>
      </c>
      <c r="EF63" s="46">
        <f t="shared" si="139"/>
        <v>0.49479305683676417</v>
      </c>
      <c r="EG63" s="46">
        <f t="shared" si="139"/>
        <v>0.49249398081675455</v>
      </c>
      <c r="EH63" s="46">
        <f t="shared" si="139"/>
        <v>0.48292685954085707</v>
      </c>
      <c r="EI63" s="46">
        <f t="shared" si="139"/>
        <v>0.48331101988573982</v>
      </c>
      <c r="EJ63" s="46">
        <f t="shared" si="139"/>
        <v>0.49659656464174085</v>
      </c>
      <c r="EK63" s="46">
        <f t="shared" si="139"/>
        <v>0.49525711629727781</v>
      </c>
      <c r="EL63" s="46">
        <f t="shared" si="139"/>
        <v>0.48921455962155558</v>
      </c>
      <c r="EM63" s="46">
        <f t="shared" si="139"/>
        <v>0.47973514543779044</v>
      </c>
      <c r="EN63" s="46">
        <f t="shared" si="139"/>
        <v>0.46058406672482766</v>
      </c>
      <c r="EO63" s="46">
        <f t="shared" si="139"/>
        <v>0.44529813654662259</v>
      </c>
      <c r="EP63" s="46">
        <f t="shared" si="139"/>
        <v>0.43109935239561364</v>
      </c>
      <c r="EQ63" s="46">
        <f t="shared" si="139"/>
        <v>0.40012084372336215</v>
      </c>
      <c r="ER63" s="46">
        <f t="shared" si="139"/>
        <v>0.38049460187237011</v>
      </c>
      <c r="ES63" s="46">
        <f t="shared" si="139"/>
        <v>0.36940255446895132</v>
      </c>
      <c r="ET63" s="46">
        <f t="shared" si="139"/>
        <v>0.36129744841813871</v>
      </c>
      <c r="EU63" s="46">
        <f t="shared" si="139"/>
        <v>0.36185496578860415</v>
      </c>
      <c r="EV63" s="46">
        <f t="shared" si="139"/>
        <v>0.36715829315696985</v>
      </c>
      <c r="EW63" s="46">
        <f t="shared" si="139"/>
        <v>0.36364309326254257</v>
      </c>
      <c r="EX63" s="46">
        <f t="shared" si="139"/>
        <v>0.35997010342351826</v>
      </c>
      <c r="EY63" s="46">
        <f t="shared" si="139"/>
        <v>0.35906339484586991</v>
      </c>
      <c r="EZ63" s="46">
        <f t="shared" si="139"/>
        <v>0.36406324510152777</v>
      </c>
      <c r="FA63" s="46">
        <f t="shared" si="139"/>
        <v>0.35215565987820119</v>
      </c>
      <c r="FB63" s="46">
        <f t="shared" si="139"/>
        <v>0.33920675179776577</v>
      </c>
      <c r="FC63" s="46">
        <f t="shared" si="139"/>
        <v>0.31111808844139027</v>
      </c>
      <c r="FD63" s="46">
        <f t="shared" si="139"/>
        <v>0.26529484454189639</v>
      </c>
      <c r="FE63" s="46">
        <f t="shared" si="139"/>
        <v>0.24654520909692021</v>
      </c>
      <c r="FF63" s="46">
        <f t="shared" si="139"/>
        <v>0.22846397386321513</v>
      </c>
      <c r="FG63" s="46">
        <f t="shared" si="139"/>
        <v>0.2050032368119849</v>
      </c>
      <c r="FH63" s="46">
        <f t="shared" si="139"/>
        <v>0.19991787473776884</v>
      </c>
      <c r="FI63" s="46">
        <f t="shared" si="139"/>
        <v>0.20009871185006964</v>
      </c>
      <c r="FJ63" s="46">
        <f t="shared" si="139"/>
        <v>0.2042530188822913</v>
      </c>
      <c r="FK63" s="46">
        <f t="shared" si="139"/>
        <v>0.23106285239660299</v>
      </c>
      <c r="FL63" s="46">
        <f t="shared" si="139"/>
        <v>0.23771528231228142</v>
      </c>
      <c r="FM63" s="46">
        <f t="shared" si="139"/>
        <v>0.24644527073255959</v>
      </c>
      <c r="FN63" s="46">
        <f t="shared" si="139"/>
        <v>0.25364803737319924</v>
      </c>
      <c r="FO63" s="46">
        <f t="shared" si="139"/>
        <v>0.25557219128769082</v>
      </c>
      <c r="FP63" s="46">
        <f t="shared" si="139"/>
        <v>0.26734099914084214</v>
      </c>
      <c r="FQ63" s="46">
        <f t="shared" si="139"/>
        <v>0.27247643493154039</v>
      </c>
      <c r="FR63" s="46">
        <f t="shared" si="139"/>
        <v>0.2781567032891229</v>
      </c>
      <c r="FS63" s="46">
        <f t="shared" si="139"/>
        <v>0.28433599963048667</v>
      </c>
      <c r="FT63" s="46">
        <f t="shared" si="139"/>
        <v>0.28201606058632839</v>
      </c>
      <c r="FU63" s="46">
        <f t="shared" si="139"/>
        <v>0.28439394280955654</v>
      </c>
      <c r="FV63" s="46">
        <f t="shared" si="139"/>
        <v>0.28482277082328344</v>
      </c>
      <c r="FW63" s="46">
        <f t="shared" si="139"/>
        <v>0.28095232800508019</v>
      </c>
      <c r="FX63" s="46">
        <f t="shared" si="139"/>
        <v>0.28566091019023998</v>
      </c>
      <c r="FY63" s="46">
        <f t="shared" ref="FY63" si="140">IFERROR(FX62*FY53*100, "n/a")</f>
        <v>0.28785299759325017</v>
      </c>
      <c r="FZ63" s="46">
        <f t="shared" ref="FZ63" si="141">IFERROR(FY62*FZ53*100, "n/a")</f>
        <v>0.29086863844678806</v>
      </c>
      <c r="GA63" s="46">
        <f t="shared" ref="GA63" si="142">IFERROR(FZ62*GA53*100, "n/a")</f>
        <v>0.2969293990803149</v>
      </c>
      <c r="GB63" s="46">
        <f t="shared" ref="GB63" si="143">IFERROR(GA62*GB53*100, "n/a")</f>
        <v>0.30512057161384526</v>
      </c>
      <c r="GC63" s="46">
        <f t="shared" ref="GC63" si="144">IFERROR(GB62*GC53*100, "n/a")</f>
        <v>0.30817130271622517</v>
      </c>
      <c r="GD63" s="46">
        <f t="shared" ref="GD63" si="145">IFERROR(GC62*GD53*100, "n/a")</f>
        <v>0.30773964414166305</v>
      </c>
      <c r="GE63" s="46">
        <f t="shared" ref="GE63" si="146">IFERROR(GD62*GE53*100, "n/a")</f>
        <v>0.3046151288719201</v>
      </c>
      <c r="GF63" s="46">
        <f t="shared" ref="GF63" si="147">IFERROR(GE62*GF53*100, "n/a")</f>
        <v>0.29065480850888004</v>
      </c>
      <c r="GG63" s="46">
        <f t="shared" ref="GG63" si="148">IFERROR(GF62*GG53*100, "n/a")</f>
        <v>0.2864654586958677</v>
      </c>
      <c r="GH63" s="46">
        <f t="shared" ref="GH63" si="149">IFERROR(GG62*GH53*100, "n/a")</f>
        <v>0.28436135789470435</v>
      </c>
      <c r="GI63" s="46">
        <f t="shared" ref="GI63" si="150">IFERROR(GH62*GI53*100, "n/a")</f>
        <v>0.27954775245145169</v>
      </c>
      <c r="GJ63" s="46">
        <f t="shared" ref="GJ63" si="151">IFERROR(GI62*GJ53*100, "n/a")</f>
        <v>0.28890542718439943</v>
      </c>
      <c r="GK63" s="46">
        <f t="shared" ref="GK63" si="152">IFERROR(GJ62*GK53*100, "n/a")</f>
        <v>0.29565271221250755</v>
      </c>
      <c r="GL63" s="46">
        <f t="shared" ref="GL63" si="153">IFERROR(GK62*GL53*100, "n/a")</f>
        <v>0.30405823187265579</v>
      </c>
      <c r="GM63" s="46">
        <f t="shared" ref="GM63" si="154">IFERROR(GL62*GM53*100, "n/a")</f>
        <v>0.32669904650628445</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-0.16802258339073947</v>
      </c>
      <c r="FX64" s="30">
        <f t="shared" si="166"/>
        <v>0.84470260806782205</v>
      </c>
      <c r="FY64" s="30">
        <f t="shared" ref="FY64" si="167">IFERROR(FX62*FY54*100, "n/a")</f>
        <v>0.94681761983584378</v>
      </c>
      <c r="FZ64" s="30">
        <f t="shared" ref="FZ64" si="168">IFERROR(FY62*FZ54*100, "n/a")</f>
        <v>0.36342770227977184</v>
      </c>
      <c r="GA64" s="30">
        <f t="shared" ref="GA64" si="169">IFERROR(FZ62*GA54*100, "n/a")</f>
        <v>0.58020795522416335</v>
      </c>
      <c r="GB64" s="30">
        <f t="shared" ref="GB64" si="170">IFERROR(GA62*GB54*100, "n/a")</f>
        <v>0.48703367806016906</v>
      </c>
      <c r="GC64" s="30">
        <f t="shared" ref="GC64" si="171">IFERROR(GB62*GC54*100, "n/a")</f>
        <v>0.29019139145882489</v>
      </c>
      <c r="GD64" s="30">
        <f t="shared" ref="GD64" si="172">IFERROR(GC62*GD54*100, "n/a")</f>
        <v>8.6061881095665871E-2</v>
      </c>
      <c r="GE64" s="30">
        <f t="shared" ref="GE64" si="173">IFERROR(GD62*GE54*100, "n/a")</f>
        <v>0.10315927101056534</v>
      </c>
      <c r="GF64" s="30">
        <f t="shared" ref="GF64" si="174">IFERROR(GE62*GF54*100, "n/a")</f>
        <v>0.39648745189750845</v>
      </c>
      <c r="GG64" s="30">
        <f t="shared" ref="GG64" si="175">IFERROR(GF62*GG54*100, "n/a")</f>
        <v>0.48900181099262324</v>
      </c>
      <c r="GH64" s="30">
        <f t="shared" ref="GH64" si="176">IFERROR(GG62*GH54*100, "n/a")</f>
        <v>0.3075441766446273</v>
      </c>
      <c r="GI64" s="30">
        <f t="shared" ref="GI64" si="177">IFERROR(GH62*GI54*100, "n/a")</f>
        <v>0.2147537938658092</v>
      </c>
      <c r="GJ64" s="30">
        <f t="shared" ref="GJ64" si="178">IFERROR(GI62*GJ54*100, "n/a")</f>
        <v>0.53331210555265418</v>
      </c>
      <c r="GK64" s="30">
        <f t="shared" ref="GK64" si="179">IFERROR(GJ62*GK54*100, "n/a")</f>
        <v>0.54623427871310049</v>
      </c>
      <c r="GL64" s="30">
        <f t="shared" ref="GL64" si="180">IFERROR(GK62*GL54*100, "n/a")</f>
        <v>0.49707687139766654</v>
      </c>
      <c r="GM64" s="30">
        <f t="shared" ref="GM64" si="181">IFERROR(GL62*GM54*100, "n/a")</f>
        <v>0.39967444651163375</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-0.92587990406803677</v>
      </c>
      <c r="FX67" s="6">
        <f t="shared" ca="1" si="198"/>
        <v>-0.6656451664968398</v>
      </c>
      <c r="FY67" s="6">
        <f t="shared" ref="FY67" ca="1" si="199">IF(ISTEXT(FV59), "n/a", AVERAGE(FV59:FY59))</f>
        <v>-0.44899561469127514</v>
      </c>
      <c r="FZ67" s="6">
        <f t="shared" ref="FZ67" ca="1" si="200">IF(ISTEXT(FW59), "n/a", AVERAGE(FW59:FZ59))</f>
        <v>-0.28573567892797985</v>
      </c>
      <c r="GA67" s="6">
        <f t="shared" ref="GA67" ca="1" si="201">IF(ISTEXT(FX59), "n/a", AVERAGE(FX59:GA59))</f>
        <v>-4.7958077572838861E-2</v>
      </c>
      <c r="GB67" s="6">
        <f t="shared" ref="GB67" ca="1" si="202">IF(ISTEXT(FY59), "n/a", AVERAGE(FY59:GB59))</f>
        <v>0.14702002722759669</v>
      </c>
      <c r="GC67" s="6">
        <f t="shared" ref="GC67" ca="1" si="203">IF(ISTEXT(FZ59), "n/a", AVERAGE(FZ59:GC59))</f>
        <v>0.17020811659797846</v>
      </c>
      <c r="GD67" s="6">
        <f t="shared" ref="GD67" ca="1" si="204">IF(ISTEXT(GA59), "n/a", AVERAGE(GA59:GD59))</f>
        <v>0.22720544770571147</v>
      </c>
      <c r="GE67" s="6">
        <f t="shared" ref="GE67" ca="1" si="205">IF(ISTEXT(GB59), "n/a", AVERAGE(GB59:GE59))</f>
        <v>0.25027903589697159</v>
      </c>
      <c r="GF67" s="6">
        <f t="shared" ref="GF67" ca="1" si="206">IF(ISTEXT(GC59), "n/a", AVERAGE(GC59:GF59))</f>
        <v>6.8208563987255832E-2</v>
      </c>
      <c r="GG67" s="6">
        <f t="shared" ref="GG67" ca="1" si="207">IF(ISTEXT(GD59), "n/a", AVERAGE(GD59:GG59))</f>
        <v>7.1637118925393997E-3</v>
      </c>
      <c r="GH67" s="6">
        <f t="shared" ref="GH67" ca="1" si="208">IF(ISTEXT(GE59), "n/a", AVERAGE(GE59:GH59))</f>
        <v>5.0005639746829741E-2</v>
      </c>
      <c r="GI67" s="6">
        <f t="shared" ref="GI67" ca="1" si="209">IF(ISTEXT(GF59), "n/a", AVERAGE(GF59:GI59))</f>
        <v>-3.9625201929108705E-2</v>
      </c>
      <c r="GJ67" s="6">
        <f t="shared" ref="GJ67" ca="1" si="210">IF(ISTEXT(GG59), "n/a", AVERAGE(GG59:GJ59))</f>
        <v>-2.5246394743902046E-3</v>
      </c>
      <c r="GK67" s="6">
        <f t="shared" ref="GK67" ca="1" si="211">IF(ISTEXT(GH59), "n/a", AVERAGE(GH59:GK59))</f>
        <v>3.9188145425349555E-2</v>
      </c>
      <c r="GL67" s="6">
        <f t="shared" ref="GL67" ca="1" si="212">IF(ISTEXT(GI59), "n/a", AVERAGE(GI59:GL59))</f>
        <v>0.12737014689712362</v>
      </c>
      <c r="GM67" s="6">
        <f t="shared" ref="GM67" ca="1" si="213">IF(ISTEXT(GJ59), "n/a", AVERAGE(GJ59:GM59))</f>
        <v>0.15142281453737066</v>
      </c>
      <c r="GN67" s="6">
        <f t="shared" ref="GN67" ca="1" si="214">IF(ISTEXT(GK59), "n/a", AVERAGE(GK59:GN59))</f>
        <v>0.19890192127467046</v>
      </c>
      <c r="GO67" s="6">
        <f t="shared" ref="GO67" ca="1" si="215">IF(ISTEXT(GL59), "n/a", AVERAGE(GL59:GO59))</f>
        <v>0.24889301692921742</v>
      </c>
      <c r="GP67" s="6">
        <f t="shared" ref="GP67" ca="1" si="216">IF(ISTEXT(GM59), "n/a", AVERAGE(GM59:GP59))</f>
        <v>7.3024597671330904E-2</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0.71043114919252914</v>
      </c>
      <c r="H68" s="6">
        <f t="shared" ref="H68:BS68" si="224">IF(ISTEXT(E63), "n/a", AVERAGE(E63:H63))</f>
        <v>0.68299143141515395</v>
      </c>
      <c r="I68" s="6">
        <f t="shared" si="224"/>
        <v>0.66504005126671717</v>
      </c>
      <c r="J68" s="6">
        <f t="shared" si="224"/>
        <v>0.65277873687810917</v>
      </c>
      <c r="K68" s="6">
        <f t="shared" si="224"/>
        <v>0.64553633743625194</v>
      </c>
      <c r="L68" s="6">
        <f t="shared" si="224"/>
        <v>0.64720040401837586</v>
      </c>
      <c r="M68" s="6">
        <f t="shared" si="224"/>
        <v>0.65278365706655017</v>
      </c>
      <c r="N68" s="6">
        <f t="shared" si="224"/>
        <v>0.65921612707454247</v>
      </c>
      <c r="O68" s="6">
        <f t="shared" si="224"/>
        <v>0.6679287677039808</v>
      </c>
      <c r="P68" s="6">
        <f t="shared" si="224"/>
        <v>0.6858444544139084</v>
      </c>
      <c r="Q68" s="6">
        <f t="shared" si="224"/>
        <v>0.70587974009988796</v>
      </c>
      <c r="R68" s="6">
        <f t="shared" si="224"/>
        <v>0.72925370206792262</v>
      </c>
      <c r="S68" s="6">
        <f t="shared" si="224"/>
        <v>0.75260804305846607</v>
      </c>
      <c r="T68" s="6">
        <f t="shared" si="224"/>
        <v>0.77942622478354862</v>
      </c>
      <c r="U68" s="6">
        <f t="shared" si="224"/>
        <v>0.80485096977505377</v>
      </c>
      <c r="V68" s="6">
        <f t="shared" si="224"/>
        <v>0.82803897421734152</v>
      </c>
      <c r="W68" s="6">
        <f t="shared" si="224"/>
        <v>0.838650946022795</v>
      </c>
      <c r="X68" s="6">
        <f t="shared" si="224"/>
        <v>0.83202088228409044</v>
      </c>
      <c r="Y68" s="6">
        <f t="shared" si="224"/>
        <v>0.81587729836633205</v>
      </c>
      <c r="Z68" s="6">
        <f t="shared" si="224"/>
        <v>0.79267855136018239</v>
      </c>
      <c r="AA68" s="6">
        <f t="shared" si="224"/>
        <v>0.76727702051192681</v>
      </c>
      <c r="AB68" s="6">
        <f t="shared" si="224"/>
        <v>0.74057349104971548</v>
      </c>
      <c r="AC68" s="6">
        <f t="shared" si="224"/>
        <v>0.7169613084781058</v>
      </c>
      <c r="AD68" s="6">
        <f t="shared" si="224"/>
        <v>0.69663715083375033</v>
      </c>
      <c r="AE68" s="6">
        <f t="shared" si="224"/>
        <v>0.688449869035198</v>
      </c>
      <c r="AF68" s="6">
        <f t="shared" si="224"/>
        <v>0.68730983540806323</v>
      </c>
      <c r="AG68" s="6">
        <f t="shared" si="224"/>
        <v>0.69108516231399253</v>
      </c>
      <c r="AH68" s="6">
        <f t="shared" si="224"/>
        <v>0.69598711555908366</v>
      </c>
      <c r="AI68" s="6">
        <f t="shared" si="224"/>
        <v>0.69885862624171002</v>
      </c>
      <c r="AJ68" s="6">
        <f t="shared" si="224"/>
        <v>0.70788142879726346</v>
      </c>
      <c r="AK68" s="6">
        <f t="shared" si="224"/>
        <v>0.71271560343020335</v>
      </c>
      <c r="AL68" s="6">
        <f t="shared" si="224"/>
        <v>0.71528707566336713</v>
      </c>
      <c r="AM68" s="6">
        <f t="shared" si="224"/>
        <v>0.70936613234125845</v>
      </c>
      <c r="AN68" s="6">
        <f t="shared" si="224"/>
        <v>0.68623275885329749</v>
      </c>
      <c r="AO68" s="6">
        <f t="shared" si="224"/>
        <v>0.65916965333071054</v>
      </c>
      <c r="AP68" s="6">
        <f t="shared" si="224"/>
        <v>0.6255791152449599</v>
      </c>
      <c r="AQ68" s="6">
        <f t="shared" si="224"/>
        <v>0.58435054962024591</v>
      </c>
      <c r="AR68" s="6">
        <f t="shared" si="224"/>
        <v>0.53520489639067093</v>
      </c>
      <c r="AS68" s="6">
        <f t="shared" si="224"/>
        <v>0.49129592164672109</v>
      </c>
      <c r="AT68" s="6">
        <f t="shared" si="224"/>
        <v>0.45620398251702032</v>
      </c>
      <c r="AU68" s="6">
        <f t="shared" si="224"/>
        <v>0.4403925977131114</v>
      </c>
      <c r="AV68" s="6">
        <f t="shared" si="224"/>
        <v>0.45792725028984349</v>
      </c>
      <c r="AW68" s="6">
        <f t="shared" si="224"/>
        <v>0.48804521998537664</v>
      </c>
      <c r="AX68" s="6">
        <f t="shared" si="224"/>
        <v>0.52557269634437742</v>
      </c>
      <c r="AY68" s="6">
        <f t="shared" si="224"/>
        <v>0.58241325540348732</v>
      </c>
      <c r="AZ68" s="6">
        <f t="shared" si="224"/>
        <v>0.63070973407802755</v>
      </c>
      <c r="BA68" s="6">
        <f t="shared" si="224"/>
        <v>0.67321430273423233</v>
      </c>
      <c r="BB68" s="6">
        <f t="shared" si="224"/>
        <v>0.71270691639397454</v>
      </c>
      <c r="BC68" s="6">
        <f t="shared" si="224"/>
        <v>0.72194704025601197</v>
      </c>
      <c r="BD68" s="6">
        <f t="shared" si="224"/>
        <v>0.7221486964302386</v>
      </c>
      <c r="BE68" s="6">
        <f t="shared" si="224"/>
        <v>0.71712878316162854</v>
      </c>
      <c r="BF68" s="6">
        <f t="shared" si="224"/>
        <v>0.710469467796917</v>
      </c>
      <c r="BG68" s="6">
        <f t="shared" si="224"/>
        <v>0.70841336173488723</v>
      </c>
      <c r="BH68" s="6">
        <f t="shared" si="224"/>
        <v>0.71509189800437745</v>
      </c>
      <c r="BI68" s="6">
        <f t="shared" si="224"/>
        <v>0.72658835599327887</v>
      </c>
      <c r="BJ68" s="6">
        <f t="shared" si="224"/>
        <v>0.73910139617554904</v>
      </c>
      <c r="BK68" s="6">
        <f t="shared" si="224"/>
        <v>0.75811218197618868</v>
      </c>
      <c r="BL68" s="6">
        <f t="shared" si="224"/>
        <v>0.77232759733562717</v>
      </c>
      <c r="BM68" s="6">
        <f t="shared" si="224"/>
        <v>0.78425731389469777</v>
      </c>
      <c r="BN68" s="6">
        <f t="shared" si="224"/>
        <v>0.79382287229568194</v>
      </c>
      <c r="BO68" s="6">
        <f t="shared" si="224"/>
        <v>0.79224722463245312</v>
      </c>
      <c r="BP68" s="6">
        <f t="shared" si="224"/>
        <v>0.78465568137293729</v>
      </c>
      <c r="BQ68" s="6">
        <f t="shared" si="224"/>
        <v>0.77534618676939993</v>
      </c>
      <c r="BR68" s="6">
        <f t="shared" si="224"/>
        <v>0.76543168320381882</v>
      </c>
      <c r="BS68" s="6">
        <f t="shared" si="224"/>
        <v>0.75594009446848331</v>
      </c>
      <c r="BT68" s="6">
        <f t="shared" ref="BT68:EE68" si="225">IF(ISTEXT(BQ63), "n/a", AVERAGE(BQ63:BT63))</f>
        <v>0.74806464313098064</v>
      </c>
      <c r="BU68" s="6">
        <f t="shared" si="225"/>
        <v>0.73751214666971965</v>
      </c>
      <c r="BV68" s="6">
        <f t="shared" si="225"/>
        <v>0.72359935504251027</v>
      </c>
      <c r="BW68" s="6">
        <f t="shared" si="225"/>
        <v>0.71242988625690351</v>
      </c>
      <c r="BX68" s="6">
        <f t="shared" si="225"/>
        <v>0.70009538145346606</v>
      </c>
      <c r="BY68" s="6">
        <f t="shared" si="225"/>
        <v>0.68654392501457029</v>
      </c>
      <c r="BZ68" s="6">
        <f t="shared" si="225"/>
        <v>0.6732540066398871</v>
      </c>
      <c r="CA68" s="6">
        <f t="shared" si="225"/>
        <v>0.66140371131431963</v>
      </c>
      <c r="CB68" s="6">
        <f t="shared" si="225"/>
        <v>0.65042463926433358</v>
      </c>
      <c r="CC68" s="6">
        <f t="shared" si="225"/>
        <v>0.6420003602541785</v>
      </c>
      <c r="CD68" s="6">
        <f t="shared" si="225"/>
        <v>0.63443948760291469</v>
      </c>
      <c r="CE68" s="6">
        <f t="shared" si="225"/>
        <v>0.62553327775273404</v>
      </c>
      <c r="CF68" s="6">
        <f t="shared" si="225"/>
        <v>0.6162861452171019</v>
      </c>
      <c r="CG68" s="6">
        <f t="shared" si="225"/>
        <v>0.60474996490584687</v>
      </c>
      <c r="CH68" s="6">
        <f t="shared" si="225"/>
        <v>0.59212291455649702</v>
      </c>
      <c r="CI68" s="6">
        <f t="shared" si="225"/>
        <v>0.58072794470139388</v>
      </c>
      <c r="CJ68" s="6">
        <f t="shared" si="225"/>
        <v>0.56895980747993158</v>
      </c>
      <c r="CK68" s="6">
        <f t="shared" si="225"/>
        <v>0.55718423165178343</v>
      </c>
      <c r="CL68" s="6">
        <f t="shared" si="225"/>
        <v>0.54613638528643627</v>
      </c>
      <c r="CM68" s="6">
        <f t="shared" si="225"/>
        <v>0.53456726568234325</v>
      </c>
      <c r="CN68" s="6">
        <f t="shared" si="225"/>
        <v>0.52571071347077958</v>
      </c>
      <c r="CO68" s="6">
        <f t="shared" si="225"/>
        <v>0.51936367297333841</v>
      </c>
      <c r="CP68" s="6">
        <f t="shared" si="225"/>
        <v>0.51650557569797129</v>
      </c>
      <c r="CQ68" s="6">
        <f t="shared" si="225"/>
        <v>0.51610362497166173</v>
      </c>
      <c r="CR68" s="6">
        <f t="shared" si="225"/>
        <v>0.51647254464882608</v>
      </c>
      <c r="CS68" s="6">
        <f t="shared" si="225"/>
        <v>0.51885616496916798</v>
      </c>
      <c r="CT68" s="6">
        <f t="shared" si="225"/>
        <v>0.52126003689235589</v>
      </c>
      <c r="CU68" s="6">
        <f t="shared" si="225"/>
        <v>0.52328059644219727</v>
      </c>
      <c r="CV68" s="6">
        <f t="shared" si="225"/>
        <v>0.52332497510817366</v>
      </c>
      <c r="CW68" s="6">
        <f t="shared" si="225"/>
        <v>0.52296986332810635</v>
      </c>
      <c r="CX68" s="6">
        <f t="shared" si="225"/>
        <v>0.52445995880272411</v>
      </c>
      <c r="CY68" s="6">
        <f t="shared" si="225"/>
        <v>0.52436135018513896</v>
      </c>
      <c r="CZ68" s="6">
        <f t="shared" si="225"/>
        <v>0.52550117325993528</v>
      </c>
      <c r="DA68" s="6">
        <f t="shared" si="225"/>
        <v>0.52912052427841616</v>
      </c>
      <c r="DB68" s="6">
        <f t="shared" si="225"/>
        <v>0.53192880649363261</v>
      </c>
      <c r="DC68" s="6">
        <f t="shared" si="225"/>
        <v>0.53925485755242286</v>
      </c>
      <c r="DD68" s="6">
        <f t="shared" si="225"/>
        <v>0.55273081211951913</v>
      </c>
      <c r="DE68" s="6">
        <f t="shared" si="225"/>
        <v>0.56785833032485966</v>
      </c>
      <c r="DF68" s="6">
        <f t="shared" si="225"/>
        <v>0.5868224199946146</v>
      </c>
      <c r="DG68" s="6">
        <f t="shared" si="225"/>
        <v>0.61089337806654798</v>
      </c>
      <c r="DH68" s="6">
        <f t="shared" si="225"/>
        <v>0.63714817534327994</v>
      </c>
      <c r="DI68" s="6">
        <f t="shared" si="225"/>
        <v>0.66343804070234502</v>
      </c>
      <c r="DJ68" s="6">
        <f t="shared" si="225"/>
        <v>0.68701070678423426</v>
      </c>
      <c r="DK68" s="6">
        <f t="shared" si="225"/>
        <v>0.7054914322362964</v>
      </c>
      <c r="DL68" s="6">
        <f t="shared" si="225"/>
        <v>0.71712006665154138</v>
      </c>
      <c r="DM68" s="6">
        <f t="shared" si="225"/>
        <v>0.72880440095691734</v>
      </c>
      <c r="DN68" s="6">
        <f t="shared" si="225"/>
        <v>0.73885426074168303</v>
      </c>
      <c r="DO68" s="6">
        <f t="shared" si="225"/>
        <v>0.74463865790893968</v>
      </c>
      <c r="DP68" s="6">
        <f t="shared" si="225"/>
        <v>0.75298779718196129</v>
      </c>
      <c r="DQ68" s="6">
        <f t="shared" si="225"/>
        <v>0.75709001543058063</v>
      </c>
      <c r="DR68" s="6">
        <f t="shared" si="225"/>
        <v>0.7596550842552432</v>
      </c>
      <c r="DS68" s="6">
        <f t="shared" si="225"/>
        <v>0.76083189740348778</v>
      </c>
      <c r="DT68" s="6">
        <f t="shared" si="225"/>
        <v>0.75617999378316791</v>
      </c>
      <c r="DU68" s="6">
        <f t="shared" si="225"/>
        <v>0.74486978342845944</v>
      </c>
      <c r="DV68" s="6">
        <f t="shared" si="225"/>
        <v>0.72770305373787625</v>
      </c>
      <c r="DW68" s="6">
        <f t="shared" si="225"/>
        <v>0.70261460929568265</v>
      </c>
      <c r="DX68" s="6">
        <f t="shared" si="225"/>
        <v>0.67246546336895563</v>
      </c>
      <c r="DY68" s="6">
        <f t="shared" si="225"/>
        <v>0.64213728380869028</v>
      </c>
      <c r="DZ68" s="6">
        <f t="shared" si="225"/>
        <v>0.61098194740813772</v>
      </c>
      <c r="EA68" s="6">
        <f t="shared" si="225"/>
        <v>0.58280821337184163</v>
      </c>
      <c r="EB68" s="6">
        <f t="shared" si="225"/>
        <v>0.55723508224784024</v>
      </c>
      <c r="EC68" s="6">
        <f t="shared" si="225"/>
        <v>0.53418154352871405</v>
      </c>
      <c r="ED68" s="6">
        <f t="shared" si="225"/>
        <v>0.51509548595184906</v>
      </c>
      <c r="EE68" s="6">
        <f t="shared" si="225"/>
        <v>0.50525889517309497</v>
      </c>
      <c r="EF68" s="6">
        <f t="shared" ref="EF68:FX68" si="226">IF(ISTEXT(EC63), "n/a", AVERAGE(EC63:EF63))</f>
        <v>0.49884003559209089</v>
      </c>
      <c r="EG68" s="6">
        <f t="shared" si="226"/>
        <v>0.49557195923994968</v>
      </c>
      <c r="EH68" s="6">
        <f t="shared" si="226"/>
        <v>0.4929217950022669</v>
      </c>
      <c r="EI68" s="6">
        <f t="shared" si="226"/>
        <v>0.48838122927002892</v>
      </c>
      <c r="EJ68" s="6">
        <f t="shared" si="226"/>
        <v>0.48883210622127304</v>
      </c>
      <c r="EK68" s="6">
        <f t="shared" si="226"/>
        <v>0.48952289009140387</v>
      </c>
      <c r="EL68" s="6">
        <f t="shared" si="226"/>
        <v>0.49109481511157854</v>
      </c>
      <c r="EM68" s="6">
        <f t="shared" si="226"/>
        <v>0.49020084649959117</v>
      </c>
      <c r="EN68" s="6">
        <f t="shared" si="226"/>
        <v>0.48119772202036293</v>
      </c>
      <c r="EO68" s="6">
        <f t="shared" si="226"/>
        <v>0.46870797708269907</v>
      </c>
      <c r="EP68" s="6">
        <f t="shared" si="226"/>
        <v>0.4541791752762136</v>
      </c>
      <c r="EQ68" s="6">
        <f t="shared" si="226"/>
        <v>0.4342755998476065</v>
      </c>
      <c r="ER68" s="6">
        <f t="shared" si="226"/>
        <v>0.41425323363449212</v>
      </c>
      <c r="ES68" s="6">
        <f t="shared" si="226"/>
        <v>0.39527933811507432</v>
      </c>
      <c r="ET68" s="6">
        <f t="shared" si="226"/>
        <v>0.37782886212070554</v>
      </c>
      <c r="EU68" s="6">
        <f t="shared" si="226"/>
        <v>0.36826239263701604</v>
      </c>
      <c r="EV68" s="6">
        <f t="shared" si="226"/>
        <v>0.36492831545816601</v>
      </c>
      <c r="EW68" s="6">
        <f t="shared" si="226"/>
        <v>0.36348845015656384</v>
      </c>
      <c r="EX68" s="6">
        <f t="shared" si="226"/>
        <v>0.36315661390790871</v>
      </c>
      <c r="EY68" s="6">
        <f t="shared" si="226"/>
        <v>0.36245872117222516</v>
      </c>
      <c r="EZ68" s="6">
        <f t="shared" si="226"/>
        <v>0.36168495915836463</v>
      </c>
      <c r="FA68" s="6">
        <f t="shared" si="226"/>
        <v>0.3588131008122793</v>
      </c>
      <c r="FB68" s="6">
        <f t="shared" si="226"/>
        <v>0.35362226290584114</v>
      </c>
      <c r="FC68" s="6">
        <f t="shared" si="226"/>
        <v>0.34163593630472122</v>
      </c>
      <c r="FD68" s="6">
        <f t="shared" si="226"/>
        <v>0.31694383616481336</v>
      </c>
      <c r="FE68" s="6">
        <f t="shared" si="226"/>
        <v>0.29054122346949318</v>
      </c>
      <c r="FF68" s="6">
        <f t="shared" si="226"/>
        <v>0.26285552898585551</v>
      </c>
      <c r="FG68" s="6">
        <f t="shared" si="226"/>
        <v>0.23632681607850414</v>
      </c>
      <c r="FH68" s="6">
        <f t="shared" si="226"/>
        <v>0.21998257362747226</v>
      </c>
      <c r="FI68" s="6">
        <f t="shared" si="226"/>
        <v>0.20837094931575961</v>
      </c>
      <c r="FJ68" s="6">
        <f t="shared" si="226"/>
        <v>0.20231821057052868</v>
      </c>
      <c r="FK68" s="6">
        <f t="shared" si="226"/>
        <v>0.20883311446668318</v>
      </c>
      <c r="FL68" s="6">
        <f t="shared" si="226"/>
        <v>0.21828246636031134</v>
      </c>
      <c r="FM68" s="6">
        <f t="shared" si="226"/>
        <v>0.22986910608093383</v>
      </c>
      <c r="FN68" s="6">
        <f t="shared" si="226"/>
        <v>0.2422178607036608</v>
      </c>
      <c r="FO68" s="6">
        <f t="shared" si="226"/>
        <v>0.24834519542643277</v>
      </c>
      <c r="FP68" s="6">
        <f t="shared" si="226"/>
        <v>0.25575162463357293</v>
      </c>
      <c r="FQ68" s="6">
        <f t="shared" si="226"/>
        <v>0.26225941568331812</v>
      </c>
      <c r="FR68" s="6">
        <f t="shared" si="226"/>
        <v>0.26838658216229905</v>
      </c>
      <c r="FS68" s="6">
        <f t="shared" si="226"/>
        <v>0.27557753424799802</v>
      </c>
      <c r="FT68" s="6">
        <f t="shared" si="226"/>
        <v>0.27924629960936959</v>
      </c>
      <c r="FU68" s="6">
        <f t="shared" si="226"/>
        <v>0.28222567657887365</v>
      </c>
      <c r="FV68" s="6">
        <f t="shared" si="226"/>
        <v>0.28389219346241379</v>
      </c>
      <c r="FW68" s="6">
        <f t="shared" si="226"/>
        <v>0.28304627555606215</v>
      </c>
      <c r="FX68" s="6">
        <f t="shared" si="226"/>
        <v>0.28395748795704001</v>
      </c>
      <c r="FY68" s="6">
        <f t="shared" ref="FY68" si="227">IF(ISTEXT(FV63), "n/a", AVERAGE(FV63:FY63))</f>
        <v>0.28482225165296343</v>
      </c>
      <c r="FZ68" s="6">
        <f t="shared" ref="FZ68" si="228">IF(ISTEXT(FW63), "n/a", AVERAGE(FW63:FZ63))</f>
        <v>0.2863337185588396</v>
      </c>
      <c r="GA68" s="6">
        <f t="shared" ref="GA68" si="229">IF(ISTEXT(FX63), "n/a", AVERAGE(FX63:GA63))</f>
        <v>0.29032798632764822</v>
      </c>
      <c r="GB68" s="6">
        <f t="shared" ref="GB68" si="230">IF(ISTEXT(FY63), "n/a", AVERAGE(FY63:GB63))</f>
        <v>0.29519290168354961</v>
      </c>
      <c r="GC68" s="6">
        <f t="shared" ref="GC68" si="231">IF(ISTEXT(FZ63), "n/a", AVERAGE(FZ63:GC63))</f>
        <v>0.30027247796429335</v>
      </c>
      <c r="GD68" s="6">
        <f t="shared" ref="GD68" si="232">IF(ISTEXT(GA63), "n/a", AVERAGE(GA63:GD63))</f>
        <v>0.30449022938801212</v>
      </c>
      <c r="GE68" s="6">
        <f t="shared" ref="GE68" si="233">IF(ISTEXT(GB63), "n/a", AVERAGE(GB63:GE63))</f>
        <v>0.3064116618359134</v>
      </c>
      <c r="GF68" s="6">
        <f t="shared" ref="GF68" si="234">IF(ISTEXT(GC63), "n/a", AVERAGE(GC63:GF63))</f>
        <v>0.3027952210596721</v>
      </c>
      <c r="GG68" s="6">
        <f t="shared" ref="GG68" si="235">IF(ISTEXT(GD63), "n/a", AVERAGE(GD63:GG63))</f>
        <v>0.29736876005458274</v>
      </c>
      <c r="GH68" s="6">
        <f t="shared" ref="GH68" si="236">IF(ISTEXT(GE63), "n/a", AVERAGE(GE63:GH63))</f>
        <v>0.29152418849284306</v>
      </c>
      <c r="GI68" s="6">
        <f t="shared" ref="GI68" si="237">IF(ISTEXT(GF63), "n/a", AVERAGE(GF63:GI63))</f>
        <v>0.28525734438772599</v>
      </c>
      <c r="GJ68" s="6">
        <f t="shared" ref="GJ68" si="238">IF(ISTEXT(GG63), "n/a", AVERAGE(GG63:GJ63))</f>
        <v>0.28481999905660582</v>
      </c>
      <c r="GK68" s="6">
        <f t="shared" ref="GK68" si="239">IF(ISTEXT(GH63), "n/a", AVERAGE(GH63:GK63))</f>
        <v>0.2871168124357657</v>
      </c>
      <c r="GL68" s="6">
        <f t="shared" ref="GL68" si="240">IF(ISTEXT(GI63), "n/a", AVERAGE(GI63:GL63))</f>
        <v>0.29204103093025363</v>
      </c>
      <c r="GM68" s="6">
        <f t="shared" ref="GM68" si="241">IF(ISTEXT(GJ63), "n/a", AVERAGE(GJ63:GM63))</f>
        <v>0.30382885444396179</v>
      </c>
      <c r="GN68" s="6">
        <f t="shared" ref="GN68" si="242">IF(ISTEXT(GK63), "n/a", AVERAGE(GK63:GN63))</f>
        <v>0.30880333019714928</v>
      </c>
      <c r="GO68" s="6">
        <f t="shared" ref="GO68" si="243">IF(ISTEXT(GL63), "n/a", AVERAGE(GL63:GO63))</f>
        <v>0.31537863918947012</v>
      </c>
      <c r="GP68" s="6">
        <f t="shared" ref="GP68" si="244">IF(ISTEXT(GM63), "n/a", AVERAGE(GM63:GP63))</f>
        <v>0.32669904650628445</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-0.91179413425568423</v>
      </c>
      <c r="S69" s="6">
        <f t="shared" ca="1" si="252"/>
        <v>-0.76635536559677875</v>
      </c>
      <c r="T69" s="6">
        <f t="shared" ca="1" si="252"/>
        <v>-0.40974067894598498</v>
      </c>
      <c r="U69" s="6">
        <f t="shared" ca="1" si="252"/>
        <v>-1.0473346383413018E-2</v>
      </c>
      <c r="V69" s="6">
        <f t="shared" ca="1" si="252"/>
        <v>0.14943600147168468</v>
      </c>
      <c r="W69" s="6">
        <f t="shared" ca="1" si="252"/>
        <v>0.38492899627444321</v>
      </c>
      <c r="X69" s="6">
        <f t="shared" ca="1" si="252"/>
        <v>0.70780288980293005</v>
      </c>
      <c r="Y69" s="6">
        <f t="shared" ca="1" si="252"/>
        <v>1.3416953598644659</v>
      </c>
      <c r="Z69" s="6">
        <f t="shared" ca="1" si="252"/>
        <v>1.5600534504033887</v>
      </c>
      <c r="AA69" s="6">
        <f t="shared" ca="1" si="252"/>
        <v>1.201212459813932</v>
      </c>
      <c r="AB69" s="6">
        <f t="shared" ca="1" si="252"/>
        <v>0.35963117479418583</v>
      </c>
      <c r="AC69" s="6">
        <f t="shared" ca="1" si="252"/>
        <v>-0.50576624046812491</v>
      </c>
      <c r="AD69" s="6">
        <f t="shared" ca="1" si="252"/>
        <v>-0.85911365279969987</v>
      </c>
      <c r="AE69" s="6">
        <f t="shared" ca="1" si="252"/>
        <v>-0.96520237299091804</v>
      </c>
      <c r="AF69" s="6">
        <f t="shared" ca="1" si="252"/>
        <v>-0.64095195596150711</v>
      </c>
      <c r="AG69" s="6">
        <f t="shared" ca="1" si="252"/>
        <v>-0.58481870848882211</v>
      </c>
      <c r="AH69" s="6">
        <f t="shared" ca="1" si="252"/>
        <v>-0.74615287201537206</v>
      </c>
      <c r="AI69" s="6">
        <f t="shared" ca="1" si="252"/>
        <v>-1.0029681087169187</v>
      </c>
      <c r="AJ69" s="6">
        <f t="shared" ca="1" si="252"/>
        <v>-0.5402906038448666</v>
      </c>
      <c r="AK69" s="6">
        <f t="shared" ca="1" si="252"/>
        <v>-0.46785877330083037</v>
      </c>
      <c r="AL69" s="6">
        <f t="shared" ref="AL69:BQ69" ca="1" si="253">IFERROR(AL67-AL68, "n/a")</f>
        <v>-0.24336930760906844</v>
      </c>
      <c r="AM69" s="6">
        <f t="shared" ca="1" si="253"/>
        <v>-0.39744822436316057</v>
      </c>
      <c r="AN69" s="6">
        <f t="shared" ca="1" si="253"/>
        <v>-0.71457949106568275</v>
      </c>
      <c r="AO69" s="6">
        <f t="shared" ca="1" si="253"/>
        <v>-0.64987518152185431</v>
      </c>
      <c r="AP69" s="6">
        <f t="shared" ca="1" si="253"/>
        <v>-0.55611582672394955</v>
      </c>
      <c r="AQ69" s="6">
        <f t="shared" ca="1" si="253"/>
        <v>0.17183711057316886</v>
      </c>
      <c r="AR69" s="6">
        <f t="shared" ca="1" si="253"/>
        <v>0.14036335259478394</v>
      </c>
      <c r="AS69" s="6">
        <f t="shared" ca="1" si="253"/>
        <v>6.0996323948977249E-2</v>
      </c>
      <c r="AT69" s="6">
        <f t="shared" ca="1" si="253"/>
        <v>0.15139981844331574</v>
      </c>
      <c r="AU69" s="6">
        <f t="shared" ca="1" si="253"/>
        <v>3.2795980800028046E-2</v>
      </c>
      <c r="AV69" s="6">
        <f t="shared" ca="1" si="253"/>
        <v>-4.7735393901927492E-2</v>
      </c>
      <c r="AW69" s="6">
        <f t="shared" ca="1" si="253"/>
        <v>-0.17273315190491978</v>
      </c>
      <c r="AX69" s="6">
        <f t="shared" ca="1" si="253"/>
        <v>-0.23751718394082372</v>
      </c>
      <c r="AY69" s="6">
        <f t="shared" ca="1" si="253"/>
        <v>-0.53280250349077996</v>
      </c>
      <c r="AZ69" s="6">
        <f t="shared" ca="1" si="253"/>
        <v>-0.41270638566126761</v>
      </c>
      <c r="BA69" s="6">
        <f t="shared" ca="1" si="253"/>
        <v>-3.4866298651162309E-2</v>
      </c>
      <c r="BB69" s="6">
        <f t="shared" ca="1" si="253"/>
        <v>0.38137163374942773</v>
      </c>
      <c r="BC69" s="6">
        <f t="shared" ca="1" si="253"/>
        <v>0.80494627489967585</v>
      </c>
      <c r="BD69" s="6">
        <f t="shared" ca="1" si="253"/>
        <v>1.0875483617851187</v>
      </c>
      <c r="BE69" s="6">
        <f t="shared" ca="1" si="253"/>
        <v>1.3351085675650078</v>
      </c>
      <c r="BF69" s="6">
        <f t="shared" ca="1" si="253"/>
        <v>0.3874888907629308</v>
      </c>
      <c r="BG69" s="6">
        <f t="shared" ca="1" si="253"/>
        <v>9.0791046629125072E-2</v>
      </c>
      <c r="BH69" s="6">
        <f t="shared" ca="1" si="253"/>
        <v>-7.3065680712881553E-3</v>
      </c>
      <c r="BI69" s="6">
        <f t="shared" ca="1" si="253"/>
        <v>-0.47163749029660973</v>
      </c>
      <c r="BJ69" s="6">
        <f t="shared" ca="1" si="253"/>
        <v>0.14896859970085052</v>
      </c>
      <c r="BK69" s="6">
        <f t="shared" ca="1" si="253"/>
        <v>0.1023383606634598</v>
      </c>
      <c r="BL69" s="6">
        <f t="shared" ca="1" si="253"/>
        <v>0.19340136909969596</v>
      </c>
      <c r="BM69" s="6">
        <f t="shared" ca="1" si="253"/>
        <v>0.61685834000252049</v>
      </c>
      <c r="BN69" s="6">
        <f t="shared" ca="1" si="253"/>
        <v>0.20452021301200707</v>
      </c>
      <c r="BO69" s="6">
        <f t="shared" ca="1" si="253"/>
        <v>0.19190014793396892</v>
      </c>
      <c r="BP69" s="6">
        <f t="shared" ca="1" si="253"/>
        <v>0.11806973285559741</v>
      </c>
      <c r="BQ69" s="6">
        <f t="shared" ca="1" si="253"/>
        <v>0.16106514074936673</v>
      </c>
      <c r="BR69" s="6">
        <f t="shared" ref="BR69:CW69" ca="1" si="254">IFERROR(BR67-BR68, "n/a")</f>
        <v>9.7715793116251559E-2</v>
      </c>
      <c r="BS69" s="6">
        <f t="shared" ca="1" si="254"/>
        <v>0.13034440556808646</v>
      </c>
      <c r="BT69" s="6">
        <f t="shared" ca="1" si="254"/>
        <v>-0.1763865313038534</v>
      </c>
      <c r="BU69" s="6">
        <f t="shared" ca="1" si="254"/>
        <v>-0.72568164143528058</v>
      </c>
      <c r="BV69" s="6">
        <f t="shared" ca="1" si="254"/>
        <v>-0.36645465777123287</v>
      </c>
      <c r="BW69" s="6">
        <f t="shared" ca="1" si="254"/>
        <v>-0.64020366615563762</v>
      </c>
      <c r="BX69" s="6">
        <f t="shared" ca="1" si="254"/>
        <v>-0.65961218145966105</v>
      </c>
      <c r="BY69" s="6">
        <f t="shared" ca="1" si="254"/>
        <v>-0.60390484976011183</v>
      </c>
      <c r="BZ69" s="6">
        <f t="shared" ca="1" si="254"/>
        <v>-0.37719180600313151</v>
      </c>
      <c r="CA69" s="6">
        <f t="shared" ca="1" si="254"/>
        <v>-0.39871383567852903</v>
      </c>
      <c r="CB69" s="6">
        <f t="shared" ca="1" si="254"/>
        <v>-9.4727132309545437E-2</v>
      </c>
      <c r="CC69" s="6">
        <f t="shared" ca="1" si="254"/>
        <v>9.2914430601369169E-2</v>
      </c>
      <c r="CD69" s="6">
        <f t="shared" ca="1" si="254"/>
        <v>-0.12755085681218448</v>
      </c>
      <c r="CE69" s="6">
        <f t="shared" ca="1" si="254"/>
        <v>0.46240544696510311</v>
      </c>
      <c r="CF69" s="6">
        <f t="shared" ca="1" si="254"/>
        <v>0.21111953447477272</v>
      </c>
      <c r="CG69" s="6">
        <f t="shared" ca="1" si="254"/>
        <v>8.4890901778888805E-2</v>
      </c>
      <c r="CH69" s="6">
        <f t="shared" ca="1" si="254"/>
        <v>0.17381481822148848</v>
      </c>
      <c r="CI69" s="6">
        <f t="shared" ca="1" si="254"/>
        <v>-8.2878614702289743E-3</v>
      </c>
      <c r="CJ69" s="6">
        <f t="shared" ca="1" si="254"/>
        <v>0.22187312911951329</v>
      </c>
      <c r="CK69" s="6">
        <f t="shared" ca="1" si="254"/>
        <v>0.28740022368900775</v>
      </c>
      <c r="CL69" s="6">
        <f t="shared" ca="1" si="254"/>
        <v>0.15867342651337513</v>
      </c>
      <c r="CM69" s="6">
        <f t="shared" ca="1" si="254"/>
        <v>0.44241209932817127</v>
      </c>
      <c r="CN69" s="6">
        <f t="shared" ca="1" si="254"/>
        <v>0.34495025623269993</v>
      </c>
      <c r="CO69" s="6">
        <f t="shared" ca="1" si="254"/>
        <v>0.57680680842561061</v>
      </c>
      <c r="CP69" s="6">
        <f t="shared" ca="1" si="254"/>
        <v>0.56495355690548887</v>
      </c>
      <c r="CQ69" s="6">
        <f t="shared" ca="1" si="254"/>
        <v>-5.5414367705030498E-2</v>
      </c>
      <c r="CR69" s="6">
        <f t="shared" ca="1" si="254"/>
        <v>-0.18318916778271027</v>
      </c>
      <c r="CS69" s="6">
        <f t="shared" ca="1" si="254"/>
        <v>-0.47204968551285459</v>
      </c>
      <c r="CT69" s="6">
        <f t="shared" ca="1" si="254"/>
        <v>-0.53217981678377202</v>
      </c>
      <c r="CU69" s="6">
        <f t="shared" ca="1" si="254"/>
        <v>-0.673878416032482</v>
      </c>
      <c r="CV69" s="6">
        <f t="shared" ca="1" si="254"/>
        <v>-0.68376788398969945</v>
      </c>
      <c r="CW69" s="6">
        <f t="shared" ca="1" si="254"/>
        <v>-0.48538053209845727</v>
      </c>
      <c r="CX69" s="6">
        <f t="shared" ref="CX69:EC69" ca="1" si="255">IFERROR(CX67-CX68, "n/a")</f>
        <v>-0.68802382867182865</v>
      </c>
      <c r="CY69" s="6">
        <f t="shared" ca="1" si="255"/>
        <v>-0.42503978589328384</v>
      </c>
      <c r="CZ69" s="6">
        <f t="shared" ca="1" si="255"/>
        <v>-0.37502775818743184</v>
      </c>
      <c r="DA69" s="6">
        <f t="shared" ca="1" si="255"/>
        <v>-0.66271534184042202</v>
      </c>
      <c r="DB69" s="6">
        <f t="shared" ca="1" si="255"/>
        <v>-0.713692412179048</v>
      </c>
      <c r="DC69" s="6">
        <f t="shared" ca="1" si="255"/>
        <v>-0.72842099466774402</v>
      </c>
      <c r="DD69" s="6">
        <f t="shared" ca="1" si="255"/>
        <v>-0.57827754584590285</v>
      </c>
      <c r="DE69" s="6">
        <f t="shared" ca="1" si="255"/>
        <v>-0.61925136028836647</v>
      </c>
      <c r="DF69" s="6">
        <f t="shared" ca="1" si="255"/>
        <v>-0.31167609990760148</v>
      </c>
      <c r="DG69" s="6">
        <f t="shared" ca="1" si="255"/>
        <v>-0.42428650763359904</v>
      </c>
      <c r="DH69" s="6">
        <f t="shared" ca="1" si="255"/>
        <v>-0.70791655342406301</v>
      </c>
      <c r="DI69" s="6">
        <f t="shared" ca="1" si="255"/>
        <v>-0.74158213049971666</v>
      </c>
      <c r="DJ69" s="6">
        <f t="shared" ca="1" si="255"/>
        <v>-0.96078591127756718</v>
      </c>
      <c r="DK69" s="6">
        <f t="shared" ca="1" si="255"/>
        <v>-1.1366004065690702</v>
      </c>
      <c r="DL69" s="6">
        <f t="shared" ca="1" si="255"/>
        <v>-0.89131138209255578</v>
      </c>
      <c r="DM69" s="6">
        <f t="shared" ca="1" si="255"/>
        <v>-0.79393621624273181</v>
      </c>
      <c r="DN69" s="6">
        <f t="shared" ca="1" si="255"/>
        <v>-0.65130139598633841</v>
      </c>
      <c r="DO69" s="6">
        <f t="shared" ca="1" si="255"/>
        <v>-0.42302796874861065</v>
      </c>
      <c r="DP69" s="6">
        <f t="shared" ca="1" si="255"/>
        <v>-0.63792032306942315</v>
      </c>
      <c r="DQ69" s="6">
        <f t="shared" ca="1" si="255"/>
        <v>-0.51447933717697913</v>
      </c>
      <c r="DR69" s="6">
        <f t="shared" ca="1" si="255"/>
        <v>-0.35109866220366004</v>
      </c>
      <c r="DS69" s="6">
        <f t="shared" ca="1" si="255"/>
        <v>-0.5522547522234913</v>
      </c>
      <c r="DT69" s="6">
        <f t="shared" ca="1" si="255"/>
        <v>-0.44429613477206092</v>
      </c>
      <c r="DU69" s="6">
        <f t="shared" ca="1" si="255"/>
        <v>-0.64427201448885874</v>
      </c>
      <c r="DV69" s="6">
        <f t="shared" ca="1" si="255"/>
        <v>-0.79341892181216012</v>
      </c>
      <c r="DW69" s="6">
        <f t="shared" ca="1" si="255"/>
        <v>-0.25582963972345862</v>
      </c>
      <c r="DX69" s="6">
        <f t="shared" ca="1" si="255"/>
        <v>-5.5510139739806119E-3</v>
      </c>
      <c r="DY69" s="6">
        <f t="shared" ca="1" si="255"/>
        <v>0.32016573116130287</v>
      </c>
      <c r="DZ69" s="6">
        <f t="shared" ca="1" si="255"/>
        <v>0.87061847744346732</v>
      </c>
      <c r="EA69" s="6">
        <f t="shared" ca="1" si="255"/>
        <v>1.1933330446629298</v>
      </c>
      <c r="EB69" s="6">
        <f t="shared" ca="1" si="255"/>
        <v>1.4289491111505299</v>
      </c>
      <c r="EC69" s="6">
        <f t="shared" ca="1" si="255"/>
        <v>1.6879420866907695</v>
      </c>
      <c r="ED69" s="6">
        <f t="shared" ref="ED69:FI69" ca="1" si="256">IFERROR(ED67-ED68, "n/a")</f>
        <v>1.5375997440214531</v>
      </c>
      <c r="EE69" s="6">
        <f t="shared" ca="1" si="256"/>
        <v>1.213045881222768</v>
      </c>
      <c r="EF69" s="6">
        <f t="shared" ca="1" si="256"/>
        <v>1.2095646811111411</v>
      </c>
      <c r="EG69" s="6">
        <f t="shared" ca="1" si="256"/>
        <v>0.98725510731633315</v>
      </c>
      <c r="EH69" s="6">
        <f t="shared" ca="1" si="256"/>
        <v>0.8518995819719053</v>
      </c>
      <c r="EI69" s="6">
        <f t="shared" ca="1" si="256"/>
        <v>0.76905033821233171</v>
      </c>
      <c r="EJ69" s="6">
        <f t="shared" ca="1" si="256"/>
        <v>0.3807853033654427</v>
      </c>
      <c r="EK69" s="6">
        <f t="shared" ca="1" si="256"/>
        <v>0.19890936120260089</v>
      </c>
      <c r="EL69" s="6">
        <f t="shared" ca="1" si="256"/>
        <v>-0.15397052143032702</v>
      </c>
      <c r="EM69" s="6">
        <f t="shared" ca="1" si="256"/>
        <v>-0.37120193683909619</v>
      </c>
      <c r="EN69" s="6">
        <f t="shared" ca="1" si="256"/>
        <v>-0.62406734354599125</v>
      </c>
      <c r="EO69" s="6">
        <f t="shared" ca="1" si="256"/>
        <v>-0.64057311851918297</v>
      </c>
      <c r="EP69" s="6">
        <f t="shared" ca="1" si="256"/>
        <v>-0.73307702966714006</v>
      </c>
      <c r="EQ69" s="6">
        <f t="shared" ca="1" si="256"/>
        <v>-0.6269239111615178</v>
      </c>
      <c r="ER69" s="6">
        <f t="shared" ca="1" si="256"/>
        <v>-0.61661793027226453</v>
      </c>
      <c r="ES69" s="6">
        <f t="shared" ca="1" si="256"/>
        <v>-0.67500249901102349</v>
      </c>
      <c r="ET69" s="6">
        <f t="shared" ca="1" si="256"/>
        <v>-0.43792073001866894</v>
      </c>
      <c r="EU69" s="6">
        <f t="shared" ca="1" si="256"/>
        <v>-0.56067466732431903</v>
      </c>
      <c r="EV69" s="6">
        <f t="shared" ca="1" si="256"/>
        <v>-0.40079976329733114</v>
      </c>
      <c r="EW69" s="6">
        <f t="shared" ca="1" si="256"/>
        <v>-0.26705930662291921</v>
      </c>
      <c r="EX69" s="6">
        <f t="shared" ca="1" si="256"/>
        <v>-0.206230657287573</v>
      </c>
      <c r="EY69" s="6">
        <f t="shared" ca="1" si="256"/>
        <v>3.6030877756010882E-3</v>
      </c>
      <c r="EZ69" s="6">
        <f t="shared" ca="1" si="256"/>
        <v>0.62575637415937546</v>
      </c>
      <c r="FA69" s="6">
        <f t="shared" ca="1" si="256"/>
        <v>1.0298772518294885</v>
      </c>
      <c r="FB69" s="6">
        <f t="shared" ca="1" si="256"/>
        <v>1.2634797016768287</v>
      </c>
      <c r="FC69" s="6">
        <f t="shared" ca="1" si="256"/>
        <v>1.820959511508758</v>
      </c>
      <c r="FD69" s="6">
        <f t="shared" ca="1" si="256"/>
        <v>1.9072293741246538</v>
      </c>
      <c r="FE69" s="6">
        <f t="shared" ca="1" si="256"/>
        <v>2.1614674431865679</v>
      </c>
      <c r="FF69" s="6">
        <f t="shared" ca="1" si="256"/>
        <v>2.4073949056185819</v>
      </c>
      <c r="FG69" s="6">
        <f t="shared" ca="1" si="256"/>
        <v>2.1872990836337269</v>
      </c>
      <c r="FH69" s="6">
        <f t="shared" ca="1" si="256"/>
        <v>1.9228430065019773</v>
      </c>
      <c r="FI69" s="6">
        <f t="shared" ca="1" si="256"/>
        <v>1.4968199966605829</v>
      </c>
      <c r="FJ69" s="6">
        <f t="shared" ref="FJ69:FX69" ca="1" si="257">IFERROR(FJ67-FJ68, "n/a")</f>
        <v>1.0041181866327711</v>
      </c>
      <c r="FK69" s="6">
        <f t="shared" ca="1" si="257"/>
        <v>0.13992046737646208</v>
      </c>
      <c r="FL69" s="6">
        <f t="shared" ca="1" si="257"/>
        <v>-0.48246350522487835</v>
      </c>
      <c r="FM69" s="6">
        <f t="shared" ca="1" si="257"/>
        <v>-1.0747677756151743</v>
      </c>
      <c r="FN69" s="6">
        <f t="shared" ca="1" si="257"/>
        <v>-1.3740553413338539</v>
      </c>
      <c r="FO69" s="6">
        <f t="shared" ca="1" si="257"/>
        <v>-1.2117557035949038</v>
      </c>
      <c r="FP69" s="6">
        <f t="shared" ca="1" si="257"/>
        <v>-1.3347624529192141</v>
      </c>
      <c r="FQ69" s="6">
        <f t="shared" ca="1" si="257"/>
        <v>-1.217541829519881</v>
      </c>
      <c r="FR69" s="6">
        <f t="shared" ca="1" si="257"/>
        <v>-1.2926440464537274</v>
      </c>
      <c r="FS69" s="6">
        <f t="shared" ca="1" si="257"/>
        <v>-1.4218873596733619</v>
      </c>
      <c r="FT69" s="6">
        <f t="shared" ca="1" si="257"/>
        <v>-1.4838825981313275</v>
      </c>
      <c r="FU69" s="6">
        <f t="shared" ca="1" si="257"/>
        <v>-1.5203970426729456</v>
      </c>
      <c r="FV69" s="6">
        <f t="shared" ca="1" si="257"/>
        <v>-1.450517986932232</v>
      </c>
      <c r="FW69" s="6">
        <f t="shared" ca="1" si="257"/>
        <v>-1.2089261796240989</v>
      </c>
      <c r="FX69" s="6">
        <f t="shared" ca="1" si="257"/>
        <v>-0.94960265445387981</v>
      </c>
      <c r="FY69" s="6">
        <f t="shared" ref="FY69:GV69" ca="1" si="258">IFERROR(FY67-FY68, "n/a")</f>
        <v>-0.73381786634423851</v>
      </c>
      <c r="FZ69" s="6">
        <f t="shared" ca="1" si="258"/>
        <v>-0.5720693974868194</v>
      </c>
      <c r="GA69" s="6">
        <f t="shared" ca="1" si="258"/>
        <v>-0.3382860639004871</v>
      </c>
      <c r="GB69" s="6">
        <f t="shared" ca="1" si="258"/>
        <v>-0.14817287445595292</v>
      </c>
      <c r="GC69" s="6">
        <f t="shared" ca="1" si="258"/>
        <v>-0.13006436136631488</v>
      </c>
      <c r="GD69" s="6">
        <f t="shared" ca="1" si="258"/>
        <v>-7.7284781682300657E-2</v>
      </c>
      <c r="GE69" s="6">
        <f t="shared" ca="1" si="258"/>
        <v>-5.6132625938941805E-2</v>
      </c>
      <c r="GF69" s="6">
        <f t="shared" ca="1" si="258"/>
        <v>-0.23458665707241627</v>
      </c>
      <c r="GG69" s="6">
        <f t="shared" ca="1" si="258"/>
        <v>-0.29020504816204334</v>
      </c>
      <c r="GH69" s="6">
        <f t="shared" ca="1" si="258"/>
        <v>-0.24151854874601331</v>
      </c>
      <c r="GI69" s="6">
        <f t="shared" ca="1" si="258"/>
        <v>-0.32488254631683466</v>
      </c>
      <c r="GJ69" s="6">
        <f t="shared" ca="1" si="258"/>
        <v>-0.28734463853099601</v>
      </c>
      <c r="GK69" s="6">
        <f t="shared" ca="1" si="258"/>
        <v>-0.24792866701041616</v>
      </c>
      <c r="GL69" s="6">
        <f t="shared" ca="1" si="258"/>
        <v>-0.16467088403313002</v>
      </c>
      <c r="GM69" s="6">
        <f t="shared" ca="1" si="258"/>
        <v>-0.15240603990659113</v>
      </c>
      <c r="GN69" s="6">
        <f t="shared" ca="1" si="258"/>
        <v>-0.10990140892247882</v>
      </c>
      <c r="GO69" s="6">
        <f t="shared" ca="1" si="258"/>
        <v>-6.6485622260252702E-2</v>
      </c>
      <c r="GP69" s="6">
        <f t="shared" ca="1" si="258"/>
        <v>-0.25367444883495355</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-0.54004488098076853</v>
      </c>
      <c r="FX70" s="6">
        <f t="shared" ca="1" si="264"/>
        <v>-1.035749895124104</v>
      </c>
      <c r="FY70" s="6">
        <f t="shared" ref="FY70:GV70" ca="1" si="265">IFERROR(FY59-FY64, "n/a")</f>
        <v>-0.86332197857188764</v>
      </c>
      <c r="FZ70" s="6">
        <f t="shared" ca="1" si="265"/>
        <v>-0.69075130782785754</v>
      </c>
      <c r="GA70" s="6">
        <f t="shared" ca="1" si="265"/>
        <v>-0.33716501417510741</v>
      </c>
      <c r="GB70" s="6">
        <f t="shared" ca="1" si="265"/>
        <v>0.10183145408529126</v>
      </c>
      <c r="GC70" s="6">
        <f t="shared" ca="1" si="265"/>
        <v>-0.11394339271334164</v>
      </c>
      <c r="GD70" s="6">
        <f t="shared" ca="1" si="265"/>
        <v>-0.18539616221281952</v>
      </c>
      <c r="GE70" s="6">
        <f t="shared" ca="1" si="265"/>
        <v>0.23217802280353117</v>
      </c>
      <c r="GF70" s="6">
        <f t="shared" ca="1" si="265"/>
        <v>-0.53590420739091127</v>
      </c>
      <c r="GG70" s="6">
        <f t="shared" ca="1" si="265"/>
        <v>-0.5569332206260057</v>
      </c>
      <c r="GH70" s="6">
        <f t="shared" ca="1" si="265"/>
        <v>-0.23551074634461958</v>
      </c>
      <c r="GI70" s="6">
        <f t="shared" ca="1" si="265"/>
        <v>-0.23793986675546647</v>
      </c>
      <c r="GJ70" s="6">
        <f t="shared" ca="1" si="265"/>
        <v>-0.52432661122718294</v>
      </c>
      <c r="GK70" s="6">
        <f t="shared" ca="1" si="265"/>
        <v>-0.44731454874752391</v>
      </c>
      <c r="GL70" s="6">
        <f t="shared" ca="1" si="265"/>
        <v>-7.2315435210562606E-2</v>
      </c>
      <c r="GM70" s="6">
        <f t="shared" ca="1" si="265"/>
        <v>-0.32664984884030285</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345</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0.47293111215285361</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view="pageBreakPreview" topLeftCell="A28" zoomScale="310" zoomScaleNormal="100" zoomScaleSheetLayoutView="310" zoomScalePageLayoutView="85" workbookViewId="0">
      <selection activeCell="B47" sqref="B47:D47"/>
    </sheetView>
  </sheetViews>
  <sheetFormatPr defaultRowHeight="15" x14ac:dyDescent="0.25"/>
  <cols>
    <col min="1" max="16384" width="9.140625" style="49"/>
  </cols>
  <sheetData>
    <row r="1" spans="1:9" ht="15" customHeight="1" x14ac:dyDescent="0.25">
      <c r="A1" s="52"/>
      <c r="B1" s="52"/>
      <c r="C1" s="82"/>
      <c r="D1" s="82"/>
      <c r="E1" s="82"/>
      <c r="F1" s="82"/>
      <c r="G1" s="82"/>
      <c r="H1" s="52"/>
      <c r="I1" s="52"/>
    </row>
    <row r="2" spans="1:9" ht="15" customHeight="1" x14ac:dyDescent="0.25">
      <c r="A2" s="52"/>
      <c r="B2" s="52"/>
      <c r="C2" s="82"/>
      <c r="D2" s="82"/>
      <c r="E2" s="82"/>
      <c r="F2" s="82"/>
      <c r="G2" s="82"/>
      <c r="H2" s="52"/>
      <c r="I2" s="52"/>
    </row>
    <row r="3" spans="1:9" x14ac:dyDescent="0.25">
      <c r="A3" s="53"/>
      <c r="B3" s="53"/>
      <c r="C3" s="54"/>
      <c r="D3" s="54"/>
      <c r="E3" s="54"/>
      <c r="F3" s="54"/>
      <c r="G3" s="54"/>
      <c r="H3" s="54"/>
      <c r="I3" s="54"/>
    </row>
    <row r="9" spans="1:9" x14ac:dyDescent="0.25">
      <c r="D9" s="50"/>
      <c r="G9" s="50"/>
    </row>
    <row r="30" spans="2:8" x14ac:dyDescent="0.25">
      <c r="B30" s="67"/>
    </row>
    <row r="32" spans="2:8" ht="15" customHeight="1" x14ac:dyDescent="0.25">
      <c r="B32" s="68"/>
      <c r="C32" s="68"/>
      <c r="D32" s="68"/>
      <c r="E32" s="68"/>
      <c r="F32" s="68"/>
      <c r="G32" s="68"/>
      <c r="H32" s="68"/>
    </row>
    <row r="33" spans="1:8" x14ac:dyDescent="0.25">
      <c r="B33" s="68"/>
      <c r="C33" s="68"/>
      <c r="D33" s="68"/>
      <c r="E33" s="68"/>
      <c r="F33" s="68"/>
      <c r="G33" s="68"/>
      <c r="H33" s="68"/>
    </row>
    <row r="34" spans="1:8" x14ac:dyDescent="0.25">
      <c r="B34" s="68"/>
      <c r="C34" s="68"/>
      <c r="D34" s="68"/>
      <c r="E34" s="68"/>
      <c r="F34" s="68"/>
      <c r="G34" s="68"/>
      <c r="H34" s="68"/>
    </row>
    <row r="35" spans="1:8" x14ac:dyDescent="0.25">
      <c r="B35" s="68"/>
      <c r="C35" s="68"/>
      <c r="D35" s="68"/>
      <c r="E35" s="68"/>
      <c r="F35" s="68"/>
      <c r="G35" s="68"/>
      <c r="H35" s="68"/>
    </row>
    <row r="36" spans="1:8" x14ac:dyDescent="0.25">
      <c r="B36" s="68"/>
      <c r="C36" s="68"/>
      <c r="D36" s="68"/>
      <c r="E36" s="68"/>
      <c r="F36" s="68"/>
      <c r="G36" s="68"/>
      <c r="H36" s="68"/>
    </row>
    <row r="37" spans="1:8" x14ac:dyDescent="0.25">
      <c r="B37" s="68"/>
      <c r="C37" s="68"/>
      <c r="D37" s="68"/>
      <c r="E37" s="68"/>
      <c r="F37" s="68"/>
      <c r="G37" s="68"/>
      <c r="H37" s="68"/>
    </row>
    <row r="38" spans="1:8" x14ac:dyDescent="0.25">
      <c r="B38" s="68"/>
      <c r="C38" s="68"/>
      <c r="D38" s="68"/>
      <c r="E38" s="68"/>
      <c r="F38" s="68"/>
      <c r="G38" s="68"/>
      <c r="H38" s="68"/>
    </row>
    <row r="39" spans="1:8" x14ac:dyDescent="0.25">
      <c r="B39" s="68"/>
      <c r="C39" s="68"/>
      <c r="D39" s="68"/>
      <c r="E39" s="68"/>
      <c r="F39" s="68"/>
      <c r="G39" s="68"/>
      <c r="H39" s="68"/>
    </row>
    <row r="40" spans="1:8" x14ac:dyDescent="0.25">
      <c r="B40" s="68"/>
      <c r="C40" s="68"/>
      <c r="D40" s="68"/>
      <c r="E40" s="68"/>
      <c r="F40" s="68"/>
      <c r="G40" s="68"/>
      <c r="H40" s="68"/>
    </row>
    <row r="41" spans="1:8" x14ac:dyDescent="0.25">
      <c r="B41" s="68"/>
      <c r="C41" s="68"/>
      <c r="D41" s="68"/>
      <c r="E41" s="68"/>
      <c r="F41" s="68"/>
      <c r="G41" s="68"/>
      <c r="H41" s="68"/>
    </row>
    <row r="42" spans="1:8" x14ac:dyDescent="0.25">
      <c r="B42" s="68"/>
      <c r="C42" s="68"/>
      <c r="D42" s="68"/>
      <c r="E42" s="68"/>
      <c r="F42" s="68"/>
      <c r="G42" s="68"/>
      <c r="H42" s="68"/>
    </row>
    <row r="43" spans="1:8" ht="15" customHeight="1" x14ac:dyDescent="0.25">
      <c r="B43" s="69"/>
      <c r="C43" s="69"/>
      <c r="D43" s="69"/>
      <c r="E43" s="69"/>
      <c r="F43" s="69"/>
      <c r="G43" s="69"/>
      <c r="H43" s="69"/>
    </row>
    <row r="44" spans="1:8" ht="15" customHeight="1" x14ac:dyDescent="0.25">
      <c r="B44" s="83" t="s">
        <v>597</v>
      </c>
      <c r="C44" s="84"/>
      <c r="D44" s="84"/>
      <c r="E44" s="84"/>
      <c r="F44" s="84"/>
      <c r="G44" s="84"/>
      <c r="H44" s="85"/>
    </row>
    <row r="45" spans="1:8" x14ac:dyDescent="0.25">
      <c r="A45" s="55"/>
      <c r="B45" s="86"/>
      <c r="C45" s="87"/>
      <c r="D45" s="87"/>
      <c r="E45" s="87"/>
      <c r="F45" s="87"/>
      <c r="G45" s="87"/>
      <c r="H45" s="88"/>
    </row>
    <row r="46" spans="1:8" ht="20.25" customHeight="1" x14ac:dyDescent="0.25">
      <c r="B46" s="86"/>
      <c r="C46" s="87"/>
      <c r="D46" s="87"/>
      <c r="E46" s="87"/>
      <c r="F46" s="87"/>
      <c r="G46" s="87"/>
      <c r="H46" s="88"/>
    </row>
    <row r="47" spans="1:8" ht="9.75" customHeight="1" x14ac:dyDescent="0.25">
      <c r="B47" s="89" t="s">
        <v>404</v>
      </c>
      <c r="C47" s="90"/>
      <c r="D47" s="90"/>
      <c r="E47" s="91" t="s">
        <v>405</v>
      </c>
      <c r="F47" s="91"/>
      <c r="G47" s="91"/>
      <c r="H47" s="92"/>
    </row>
    <row r="49" s="9" customFormat="1" x14ac:dyDescent="0.25"/>
  </sheetData>
  <mergeCells count="4">
    <mergeCell ref="C1:G2"/>
    <mergeCell ref="B44:H46"/>
    <mergeCell ref="B47:D47"/>
    <mergeCell ref="E47:H47"/>
  </mergeCells>
  <hyperlinks>
    <hyperlink ref="B47" r:id="rId1"/>
    <hyperlink ref="E47" r:id="rId2"/>
  </hyperlinks>
  <pageMargins left="0.7" right="0.7" top="0.75" bottom="0.75" header="0.3" footer="0.3"/>
  <pageSetup orientation="portrait" r:id="rId3"/>
  <headerFooter>
    <oddFooter>&amp;R&amp;D</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162"/>
  <sheetViews>
    <sheetView zoomScale="115" zoomScaleNormal="115" workbookViewId="0">
      <pane ySplit="1" topLeftCell="A41" activePane="bottomLeft" state="frozen"/>
      <selection pane="bottomLeft" activeCell="G74" sqref="G74"/>
    </sheetView>
  </sheetViews>
  <sheetFormatPr defaultRowHeight="15" x14ac:dyDescent="0.25"/>
  <cols>
    <col min="1" max="1" width="10.7109375" bestFit="1" customWidth="1"/>
    <col min="7" max="7" width="13.7109375" customWidth="1"/>
    <col min="8" max="8" width="9.5703125" bestFit="1" customWidth="1"/>
    <col min="15" max="15" width="12.7109375" bestFit="1" customWidth="1"/>
  </cols>
  <sheetData>
    <row r="1" spans="1:16" x14ac:dyDescent="0.25">
      <c r="A1" t="s">
        <v>344</v>
      </c>
      <c r="B1" t="s">
        <v>397</v>
      </c>
      <c r="C1" t="s">
        <v>398</v>
      </c>
      <c r="D1" t="s">
        <v>399</v>
      </c>
      <c r="E1" s="9" t="s">
        <v>400</v>
      </c>
      <c r="F1" s="9" t="s">
        <v>401</v>
      </c>
      <c r="G1" s="9" t="s">
        <v>402</v>
      </c>
      <c r="H1" s="9" t="s">
        <v>396</v>
      </c>
    </row>
    <row r="2" spans="1:16" x14ac:dyDescent="0.25">
      <c r="A2" s="64">
        <f>INDEX(Calculations!$9:$9, , ROW()+121)</f>
        <v>36616</v>
      </c>
      <c r="B2" s="65">
        <f ca="1">INDEX(Calculations!$1:$80, MATCH("Fiscal_Impact", Calculations!$B:$B, 0), MATCH(Fiscal_impact_042718!$A2, Calculations!$9:$9, 0))</f>
        <v>0.20857714517999645</v>
      </c>
      <c r="C2" s="66">
        <f>INDEX(Calculations!$1:$80, MATCH("RecessionDummy", Calculations!$B:$B, 0), MATCH(Fiscal_impact_042718!$A2, Calculations!$9:$9, 0))</f>
        <v>0</v>
      </c>
      <c r="D2" s="65">
        <f ca="1">INDEX(Calculations!$1:$80, MATCH("Fiscal_Impact_bars", Calculations!$B:$B, 0), MATCH(Fiscal_impact_042718!$A2, Calculations!$9:$9, 0))</f>
        <v>-0.94209804862290814</v>
      </c>
      <c r="E2" s="65">
        <f>INDEX(HaverPull!$B:$XZ,MATCH($A2,HaverPull!$B:$B,0),MATCH("Contribution to %Ch in Real GDP from ""Federal G""",HaverPull!$B$1:$XZ$1,0))</f>
        <v>-0.95</v>
      </c>
      <c r="F2" s="65">
        <f>INDEX(HaverPull!$B:$XZ,MATCH($A2,HaverPull!$B:$B,0),MATCH("Contribution to %Ch in Real GDP from ""S+L G""",HaverPull!$B$1:$XZ$1,0))</f>
        <v>0.36</v>
      </c>
      <c r="G2" s="65">
        <f ca="1">INDEX(Calculations!$A:$GV,MATCH("Contribution of Consumption Growth to Real GDP",Calculations!B$1:B$71,0),MATCH($A2,Calculations!A$9:GV$9))</f>
        <v>-0.35209804862290817</v>
      </c>
      <c r="H2" s="9" t="s">
        <v>403</v>
      </c>
      <c r="K2" s="62"/>
      <c r="L2" s="62"/>
      <c r="M2" s="62"/>
      <c r="N2" s="62"/>
      <c r="O2" s="62"/>
      <c r="P2" s="62"/>
    </row>
    <row r="3" spans="1:16" x14ac:dyDescent="0.25">
      <c r="A3" s="64">
        <f>INDEX(Calculations!$9:$9, , ROW()+121)</f>
        <v>36707</v>
      </c>
      <c r="B3" s="65">
        <f ca="1">INDEX(Calculations!$1:$80, MATCH("Fiscal_Impact", Calculations!$B:$B, 0), MATCH(Fiscal_impact_042718!$A3, Calculations!$9:$9, 0))</f>
        <v>0.31188385901110699</v>
      </c>
      <c r="C3" s="66">
        <f>INDEX(Calculations!$1:$80, MATCH("RecessionDummy", Calculations!$B:$B, 0), MATCH(Fiscal_impact_042718!$A3, Calculations!$9:$9, 0))</f>
        <v>0</v>
      </c>
      <c r="D3" s="65">
        <f ca="1">INDEX(Calculations!$1:$80, MATCH("Fiscal_Impact_bars", Calculations!$B:$B, 0), MATCH(Fiscal_impact_042718!$A3, Calculations!$9:$9, 0))</f>
        <v>0.63717511754744593</v>
      </c>
      <c r="E3" s="65">
        <f>INDEX(HaverPull!$B:$XZ,MATCH($A3,HaverPull!$B:$B,0),MATCH("Contribution to %Ch in Real GDP from ""Federal G""",HaverPull!$B$1:$XZ$1,0))</f>
        <v>0.88</v>
      </c>
      <c r="F3" s="65">
        <f>INDEX(HaverPull!$B:$XZ,MATCH($A3,HaverPull!$B:$B,0),MATCH("Contribution to %Ch in Real GDP from ""S+L G""",HaverPull!$B$1:$XZ$1,0))</f>
        <v>0.02</v>
      </c>
      <c r="G3" s="65">
        <f ca="1">INDEX(Calculations!$A:$GV,MATCH("Contribution of Consumption Growth to Real GDP",Calculations!B$1:B$71,0),MATCH($A3,Calculations!A$9:GV$9))</f>
        <v>-0.26282488245255409</v>
      </c>
      <c r="K3" s="62"/>
      <c r="L3" s="62"/>
      <c r="M3" s="62"/>
      <c r="N3" s="62"/>
      <c r="O3" s="62"/>
      <c r="P3" s="62"/>
    </row>
    <row r="4" spans="1:16" x14ac:dyDescent="0.25">
      <c r="A4" s="64">
        <f>INDEX(Calculations!$9:$9, , ROW()+121)</f>
        <v>36799</v>
      </c>
      <c r="B4" s="65">
        <f ca="1">INDEX(Calculations!$1:$80, MATCH("Fiscal_Impact", Calculations!$B:$B, 0), MATCH(Fiscal_impact_042718!$A4, Calculations!$9:$9, 0))</f>
        <v>0.10059776893960075</v>
      </c>
      <c r="C4" s="66">
        <f>INDEX(Calculations!$1:$80, MATCH("RecessionDummy", Calculations!$B:$B, 0), MATCH(Fiscal_impact_042718!$A4, Calculations!$9:$9, 0))</f>
        <v>0</v>
      </c>
      <c r="D4" s="65">
        <f ca="1">INDEX(Calculations!$1:$80, MATCH("Fiscal_Impact_bars", Calculations!$B:$B, 0), MATCH(Fiscal_impact_042718!$A4, Calculations!$9:$9, 0))</f>
        <v>-0.18885200157851684</v>
      </c>
      <c r="E4" s="65">
        <f>INDEX(HaverPull!$B:$XZ,MATCH($A4,HaverPull!$B:$B,0),MATCH("Contribution to %Ch in Real GDP from ""Federal G""",HaverPull!$B$1:$XZ$1,0))</f>
        <v>-0.42</v>
      </c>
      <c r="F4" s="65">
        <f>INDEX(HaverPull!$B:$XZ,MATCH($A4,HaverPull!$B:$B,0),MATCH("Contribution to %Ch in Real GDP from ""S+L G""",HaverPull!$B$1:$XZ$1,0))</f>
        <v>0.27</v>
      </c>
      <c r="G4" s="65">
        <f ca="1">INDEX(Calculations!$A:$GV,MATCH("Contribution of Consumption Growth to Real GDP",Calculations!B$1:B$71,0),MATCH($A4,Calculations!A$9:GV$9))</f>
        <v>-3.885200157851685E-2</v>
      </c>
      <c r="K4" s="62"/>
      <c r="L4" s="62"/>
      <c r="M4" s="62"/>
      <c r="N4" s="62"/>
      <c r="O4" s="62"/>
      <c r="P4" s="62"/>
    </row>
    <row r="5" spans="1:16" x14ac:dyDescent="0.25">
      <c r="A5" s="64">
        <f>INDEX(Calculations!$9:$9, , ROW()+121)</f>
        <v>36891</v>
      </c>
      <c r="B5" s="65">
        <f ca="1">INDEX(Calculations!$1:$80, MATCH("Fiscal_Impact", Calculations!$B:$B, 0), MATCH(Fiscal_impact_042718!$A5, Calculations!$9:$9, 0))</f>
        <v>-6.5715868074283923E-2</v>
      </c>
      <c r="C5" s="66">
        <f>INDEX(Calculations!$1:$80, MATCH("RecessionDummy", Calculations!$B:$B, 0), MATCH(Fiscal_impact_042718!$A5, Calculations!$9:$9, 0))</f>
        <v>0</v>
      </c>
      <c r="D5" s="65">
        <f ca="1">INDEX(Calculations!$1:$80, MATCH("Fiscal_Impact_bars", Calculations!$B:$B, 0), MATCH(Fiscal_impact_042718!$A5, Calculations!$9:$9, 0))</f>
        <v>0.23091146035684332</v>
      </c>
      <c r="E5" s="65">
        <f>INDEX(HaverPull!$B:$XZ,MATCH($A5,HaverPull!$B:$B,0),MATCH("Contribution to %Ch in Real GDP from ""Federal G""",HaverPull!$B$1:$XZ$1,0))</f>
        <v>-0.13</v>
      </c>
      <c r="F5" s="65">
        <f>INDEX(HaverPull!$B:$XZ,MATCH($A5,HaverPull!$B:$B,0),MATCH("Contribution to %Ch in Real GDP from ""S+L G""",HaverPull!$B$1:$XZ$1,0))</f>
        <v>0.35</v>
      </c>
      <c r="G5" s="65">
        <f ca="1">INDEX(Calculations!$A:$GV,MATCH("Contribution of Consumption Growth to Real GDP",Calculations!B$1:B$71,0),MATCH($A5,Calculations!A$9:GV$9))</f>
        <v>9.1146035684330578E-4</v>
      </c>
      <c r="K5" s="62"/>
      <c r="L5" s="62"/>
      <c r="M5" s="62"/>
      <c r="N5" s="62"/>
      <c r="O5" s="62"/>
      <c r="P5" s="62"/>
    </row>
    <row r="6" spans="1:16" x14ac:dyDescent="0.25">
      <c r="A6" s="64">
        <f>INDEX(Calculations!$9:$9, , ROW()+121)</f>
        <v>36981</v>
      </c>
      <c r="B6" s="65">
        <f ca="1">INDEX(Calculations!$1:$80, MATCH("Fiscal_Impact", Calculations!$B:$B, 0), MATCH(Fiscal_impact_042718!$A6, Calculations!$9:$9, 0))</f>
        <v>0.44678496957222402</v>
      </c>
      <c r="C6" s="66">
        <f>INDEX(Calculations!$1:$80, MATCH("RecessionDummy", Calculations!$B:$B, 0), MATCH(Fiscal_impact_042718!$A6, Calculations!$9:$9, 0))</f>
        <v>0</v>
      </c>
      <c r="D6" s="65">
        <f ca="1">INDEX(Calculations!$1:$80, MATCH("Fiscal_Impact_bars", Calculations!$B:$B, 0), MATCH(Fiscal_impact_042718!$A6, Calculations!$9:$9, 0))</f>
        <v>1.1079053019631235</v>
      </c>
      <c r="E6" s="65">
        <f>INDEX(HaverPull!$B:$XZ,MATCH($A6,HaverPull!$B:$B,0),MATCH("Contribution to %Ch in Real GDP from ""Federal G""",HaverPull!$B$1:$XZ$1,0))</f>
        <v>0.53</v>
      </c>
      <c r="F6" s="65">
        <f>INDEX(HaverPull!$B:$XZ,MATCH($A6,HaverPull!$B:$B,0),MATCH("Contribution to %Ch in Real GDP from ""S+L G""",HaverPull!$B$1:$XZ$1,0))</f>
        <v>0.54</v>
      </c>
      <c r="G6" s="65">
        <f ca="1">INDEX(Calculations!$A:$GV,MATCH("Contribution of Consumption Growth to Real GDP",Calculations!B$1:B$71,0),MATCH($A6,Calculations!A$9:GV$9))</f>
        <v>3.7905301963123382E-2</v>
      </c>
      <c r="K6" s="62"/>
      <c r="L6" s="62"/>
      <c r="M6" s="62"/>
      <c r="N6" s="62"/>
      <c r="O6" s="62"/>
      <c r="P6" s="62"/>
    </row>
    <row r="7" spans="1:16" x14ac:dyDescent="0.25">
      <c r="A7" s="64">
        <f>INDEX(Calculations!$9:$9, , ROW()+121)</f>
        <v>37072</v>
      </c>
      <c r="B7" s="65">
        <f ca="1">INDEX(Calculations!$1:$80, MATCH("Fiscal_Impact", Calculations!$B:$B, 0), MATCH(Fiscal_impact_042718!$A7, Calculations!$9:$9, 0))</f>
        <v>0.66691444939497502</v>
      </c>
      <c r="C7" s="66">
        <f>INDEX(Calculations!$1:$80, MATCH("RecessionDummy", Calculations!$B:$B, 0), MATCH(Fiscal_impact_042718!$A7, Calculations!$9:$9, 0))</f>
        <v>1</v>
      </c>
      <c r="D7" s="65">
        <f ca="1">INDEX(Calculations!$1:$80, MATCH("Fiscal_Impact_bars", Calculations!$B:$B, 0), MATCH(Fiscal_impact_042718!$A7, Calculations!$9:$9, 0))</f>
        <v>1.5176930368384498</v>
      </c>
      <c r="E7" s="65">
        <f>INDEX(HaverPull!$B:$XZ,MATCH($A7,HaverPull!$B:$B,0),MATCH("Contribution to %Ch in Real GDP from ""Federal G""",HaverPull!$B$1:$XZ$1,0))</f>
        <v>0.49</v>
      </c>
      <c r="F7" s="65">
        <f>INDEX(HaverPull!$B:$XZ,MATCH($A7,HaverPull!$B:$B,0),MATCH("Contribution to %Ch in Real GDP from ""S+L G""",HaverPull!$B$1:$XZ$1,0))</f>
        <v>0.95</v>
      </c>
      <c r="G7" s="65">
        <f ca="1">INDEX(Calculations!$A:$GV,MATCH("Contribution of Consumption Growth to Real GDP",Calculations!B$1:B$71,0),MATCH($A7,Calculations!A$9:GV$9))</f>
        <v>8.7693036838449936E-2</v>
      </c>
      <c r="K7" s="62"/>
      <c r="L7" s="62"/>
      <c r="M7" s="62"/>
      <c r="N7" s="62"/>
      <c r="O7" s="62"/>
      <c r="P7" s="62"/>
    </row>
    <row r="8" spans="1:16" x14ac:dyDescent="0.25">
      <c r="A8" s="64">
        <f>INDEX(Calculations!$9:$9, , ROW()+121)</f>
        <v>37164</v>
      </c>
      <c r="B8" s="65">
        <f ca="1">INDEX(Calculations!$1:$80, MATCH("Fiscal_Impact", Calculations!$B:$B, 0), MATCH(Fiscal_impact_042718!$A8, Calculations!$9:$9, 0))</f>
        <v>0.96230301496999315</v>
      </c>
      <c r="C8" s="66">
        <f>INDEX(Calculations!$1:$80, MATCH("RecessionDummy", Calculations!$B:$B, 0), MATCH(Fiscal_impact_042718!$A8, Calculations!$9:$9, 0))</f>
        <v>1</v>
      </c>
      <c r="D8" s="65">
        <f ca="1">INDEX(Calculations!$1:$80, MATCH("Fiscal_Impact_bars", Calculations!$B:$B, 0), MATCH(Fiscal_impact_042718!$A8, Calculations!$9:$9, 0))</f>
        <v>0.99270226072155587</v>
      </c>
      <c r="E8" s="65">
        <f>INDEX(HaverPull!$B:$XZ,MATCH($A8,HaverPull!$B:$B,0),MATCH("Contribution to %Ch in Real GDP from ""Federal G""",HaverPull!$B$1:$XZ$1,0))</f>
        <v>0.21</v>
      </c>
      <c r="F8" s="65">
        <f>INDEX(HaverPull!$B:$XZ,MATCH($A8,HaverPull!$B:$B,0),MATCH("Contribution to %Ch in Real GDP from ""S+L G""",HaverPull!$B$1:$XZ$1,0))</f>
        <v>-0.26</v>
      </c>
      <c r="G8" s="65">
        <f ca="1">INDEX(Calculations!$A:$GV,MATCH("Contribution of Consumption Growth to Real GDP",Calculations!B$1:B$71,0),MATCH($A8,Calculations!A$9:GV$9))</f>
        <v>1.0427022607215559</v>
      </c>
      <c r="K8" s="62"/>
      <c r="L8" s="62"/>
      <c r="M8" s="62"/>
      <c r="N8" s="62"/>
      <c r="O8" s="62"/>
      <c r="P8" s="62"/>
    </row>
    <row r="9" spans="1:16" x14ac:dyDescent="0.25">
      <c r="A9" s="64">
        <f>INDEX(Calculations!$9:$9, , ROW()+121)</f>
        <v>37256</v>
      </c>
      <c r="B9" s="65">
        <f ca="1">INDEX(Calculations!$1:$80, MATCH("Fiscal_Impact", Calculations!$B:$B, 0), MATCH(Fiscal_impact_042718!$A9, Calculations!$9:$9, 0))</f>
        <v>1.481600424851605</v>
      </c>
      <c r="C9" s="66">
        <f>INDEX(Calculations!$1:$80, MATCH("RecessionDummy", Calculations!$B:$B, 0), MATCH(Fiscal_impact_042718!$A9, Calculations!$9:$9, 0))</f>
        <v>1</v>
      </c>
      <c r="D9" s="65">
        <f ca="1">INDEX(Calculations!$1:$80, MATCH("Fiscal_Impact_bars", Calculations!$B:$B, 0), MATCH(Fiscal_impact_042718!$A9, Calculations!$9:$9, 0))</f>
        <v>2.3081010998832907</v>
      </c>
      <c r="E9" s="65">
        <f>INDEX(HaverPull!$B:$XZ,MATCH($A9,HaverPull!$B:$B,0),MATCH("Contribution to %Ch in Real GDP from ""Federal G""",HaverPull!$B$1:$XZ$1,0))</f>
        <v>0.2</v>
      </c>
      <c r="F9" s="65">
        <f>INDEX(HaverPull!$B:$XZ,MATCH($A9,HaverPull!$B:$B,0),MATCH("Contribution to %Ch in Real GDP from ""S+L G""",HaverPull!$B$1:$XZ$1,0))</f>
        <v>0.88</v>
      </c>
      <c r="G9" s="65">
        <f ca="1">INDEX(Calculations!$A:$GV,MATCH("Contribution of Consumption Growth to Real GDP",Calculations!B$1:B$71,0),MATCH($A9,Calculations!A$9:GV$9))</f>
        <v>1.2381010998832904</v>
      </c>
      <c r="K9" s="62"/>
      <c r="L9" s="62"/>
      <c r="M9" s="62"/>
      <c r="N9" s="62"/>
      <c r="O9" s="62"/>
      <c r="P9" s="62"/>
    </row>
    <row r="10" spans="1:16" x14ac:dyDescent="0.25">
      <c r="A10" s="64">
        <f>INDEX(Calculations!$9:$9, , ROW()+121)</f>
        <v>37346</v>
      </c>
      <c r="B10" s="65">
        <f ca="1">INDEX(Calculations!$1:$80, MATCH("Fiscal_Impact", Calculations!$B:$B, 0), MATCH(Fiscal_impact_042718!$A10, Calculations!$9:$9, 0))</f>
        <v>1.7761412580347715</v>
      </c>
      <c r="C10" s="66">
        <f>INDEX(Calculations!$1:$80, MATCH("RecessionDummy", Calculations!$B:$B, 0), MATCH(Fiscal_impact_042718!$A10, Calculations!$9:$9, 0))</f>
        <v>0</v>
      </c>
      <c r="D10" s="65">
        <f ca="1">INDEX(Calculations!$1:$80, MATCH("Fiscal_Impact_bars", Calculations!$B:$B, 0), MATCH(Fiscal_impact_042718!$A10, Calculations!$9:$9, 0))</f>
        <v>2.2860686346957895</v>
      </c>
      <c r="E10" s="65">
        <f>INDEX(HaverPull!$B:$XZ,MATCH($A10,HaverPull!$B:$B,0),MATCH("Contribution to %Ch in Real GDP from ""Federal G""",HaverPull!$B$1:$XZ$1,0))</f>
        <v>0.64</v>
      </c>
      <c r="F10" s="65">
        <f>INDEX(HaverPull!$B:$XZ,MATCH($A10,HaverPull!$B:$B,0),MATCH("Contribution to %Ch in Real GDP from ""S+L G""",HaverPull!$B$1:$XZ$1,0))</f>
        <v>0.47</v>
      </c>
      <c r="G10" s="65">
        <f ca="1">INDEX(Calculations!$A:$GV,MATCH("Contribution of Consumption Growth to Real GDP",Calculations!B$1:B$71,0),MATCH($A10,Calculations!A$9:GV$9))</f>
        <v>1.1760686346957894</v>
      </c>
      <c r="K10" s="62"/>
      <c r="L10" s="62"/>
      <c r="M10" s="62"/>
      <c r="N10" s="62"/>
      <c r="O10" s="62"/>
      <c r="P10" s="62"/>
    </row>
    <row r="11" spans="1:16" x14ac:dyDescent="0.25">
      <c r="A11" s="64">
        <f>INDEX(Calculations!$9:$9, , ROW()+121)</f>
        <v>37437</v>
      </c>
      <c r="B11" s="65">
        <f ca="1">INDEX(Calculations!$1:$80, MATCH("Fiscal_Impact", Calculations!$B:$B, 0), MATCH(Fiscal_impact_042718!$A11, Calculations!$9:$9, 0))</f>
        <v>1.9861841933983702</v>
      </c>
      <c r="C11" s="66">
        <f>INDEX(Calculations!$1:$80, MATCH("RecessionDummy", Calculations!$B:$B, 0), MATCH(Fiscal_impact_042718!$A11, Calculations!$9:$9, 0))</f>
        <v>0</v>
      </c>
      <c r="D11" s="65">
        <f ca="1">INDEX(Calculations!$1:$80, MATCH("Fiscal_Impact_bars", Calculations!$B:$B, 0), MATCH(Fiscal_impact_042718!$A11, Calculations!$9:$9, 0))</f>
        <v>2.3578647782928446</v>
      </c>
      <c r="E11" s="65">
        <f>INDEX(HaverPull!$B:$XZ,MATCH($A11,HaverPull!$B:$B,0),MATCH("Contribution to %Ch in Real GDP from ""Federal G""",HaverPull!$B$1:$XZ$1,0))</f>
        <v>0.62</v>
      </c>
      <c r="F11" s="65">
        <f>INDEX(HaverPull!$B:$XZ,MATCH($A11,HaverPull!$B:$B,0),MATCH("Contribution to %Ch in Real GDP from ""S+L G""",HaverPull!$B$1:$XZ$1,0))</f>
        <v>0.11</v>
      </c>
      <c r="G11" s="65">
        <f ca="1">INDEX(Calculations!$A:$GV,MATCH("Contribution of Consumption Growth to Real GDP",Calculations!B$1:B$71,0),MATCH($A11,Calculations!A$9:GV$9))</f>
        <v>1.6278647782928444</v>
      </c>
      <c r="K11" s="62"/>
      <c r="L11" s="62"/>
      <c r="M11" s="62"/>
      <c r="N11" s="62"/>
      <c r="O11" s="62"/>
      <c r="P11" s="62"/>
    </row>
    <row r="12" spans="1:16" x14ac:dyDescent="0.25">
      <c r="A12" s="64">
        <f>INDEX(Calculations!$9:$9, , ROW()+121)</f>
        <v>37529</v>
      </c>
      <c r="B12" s="65">
        <f ca="1">INDEX(Calculations!$1:$80, MATCH("Fiscal_Impact", Calculations!$B:$B, 0), MATCH(Fiscal_impact_042718!$A12, Calculations!$9:$9, 0))</f>
        <v>2.2221236302194836</v>
      </c>
      <c r="C12" s="66">
        <f>INDEX(Calculations!$1:$80, MATCH("RecessionDummy", Calculations!$B:$B, 0), MATCH(Fiscal_impact_042718!$A12, Calculations!$9:$9, 0))</f>
        <v>0</v>
      </c>
      <c r="D12" s="65">
        <f ca="1">INDEX(Calculations!$1:$80, MATCH("Fiscal_Impact_bars", Calculations!$B:$B, 0), MATCH(Fiscal_impact_042718!$A12, Calculations!$9:$9, 0))</f>
        <v>1.9364600080060095</v>
      </c>
      <c r="E12" s="65">
        <f>INDEX(HaverPull!$B:$XZ,MATCH($A12,HaverPull!$B:$B,0),MATCH("Contribution to %Ch in Real GDP from ""Federal G""",HaverPull!$B$1:$XZ$1,0))</f>
        <v>0.42</v>
      </c>
      <c r="F12" s="65">
        <f>INDEX(HaverPull!$B:$XZ,MATCH($A12,HaverPull!$B:$B,0),MATCH("Contribution to %Ch in Real GDP from ""S+L G""",HaverPull!$B$1:$XZ$1,0))</f>
        <v>0.17</v>
      </c>
      <c r="G12" s="65">
        <f ca="1">INDEX(Calculations!$A:$GV,MATCH("Contribution of Consumption Growth to Real GDP",Calculations!B$1:B$71,0),MATCH($A12,Calculations!A$9:GV$9))</f>
        <v>1.3464600080060094</v>
      </c>
      <c r="K12" s="62"/>
      <c r="L12" s="62"/>
      <c r="M12" s="62"/>
      <c r="N12" s="62"/>
      <c r="O12" s="62"/>
      <c r="P12" s="62"/>
    </row>
    <row r="13" spans="1:16" x14ac:dyDescent="0.25">
      <c r="A13" s="64">
        <f>INDEX(Calculations!$9:$9, , ROW()+121)</f>
        <v>37621</v>
      </c>
      <c r="B13" s="65">
        <f ca="1">INDEX(Calculations!$1:$80, MATCH("Fiscal_Impact", Calculations!$B:$B, 0), MATCH(Fiscal_impact_042718!$A13, Calculations!$9:$9, 0))</f>
        <v>2.0526952299733021</v>
      </c>
      <c r="C13" s="66">
        <f>INDEX(Calculations!$1:$80, MATCH("RecessionDummy", Calculations!$B:$B, 0), MATCH(Fiscal_impact_042718!$A13, Calculations!$9:$9, 0))</f>
        <v>0</v>
      </c>
      <c r="D13" s="65">
        <f ca="1">INDEX(Calculations!$1:$80, MATCH("Fiscal_Impact_bars", Calculations!$B:$B, 0), MATCH(Fiscal_impact_042718!$A13, Calculations!$9:$9, 0))</f>
        <v>1.6303874988985649</v>
      </c>
      <c r="E13" s="65">
        <f>INDEX(HaverPull!$B:$XZ,MATCH($A13,HaverPull!$B:$B,0),MATCH("Contribution to %Ch in Real GDP from ""Federal G""",HaverPull!$B$1:$XZ$1,0))</f>
        <v>0.5</v>
      </c>
      <c r="F13" s="65">
        <f>INDEX(HaverPull!$B:$XZ,MATCH($A13,HaverPull!$B:$B,0),MATCH("Contribution to %Ch in Real GDP from ""S+L G""",HaverPull!$B$1:$XZ$1,0))</f>
        <v>0.05</v>
      </c>
      <c r="G13" s="65">
        <f ca="1">INDEX(Calculations!$A:$GV,MATCH("Contribution of Consumption Growth to Real GDP",Calculations!B$1:B$71,0),MATCH($A13,Calculations!A$9:GV$9))</f>
        <v>1.0803874988985649</v>
      </c>
      <c r="K13" s="62"/>
      <c r="L13" s="62"/>
      <c r="M13" s="62"/>
      <c r="N13" s="62"/>
      <c r="O13" s="62"/>
      <c r="P13" s="62"/>
    </row>
    <row r="14" spans="1:16" x14ac:dyDescent="0.25">
      <c r="A14" s="64">
        <f>INDEX(Calculations!$9:$9, , ROW()+121)</f>
        <v>37711</v>
      </c>
      <c r="B14" s="65">
        <f ca="1">INDEX(Calculations!$1:$80, MATCH("Fiscal_Impact", Calculations!$B:$B, 0), MATCH(Fiscal_impact_042718!$A14, Calculations!$9:$9, 0))</f>
        <v>1.718304776395863</v>
      </c>
      <c r="C14" s="66">
        <f>INDEX(Calculations!$1:$80, MATCH("RecessionDummy", Calculations!$B:$B, 0), MATCH(Fiscal_impact_042718!$A14, Calculations!$9:$9, 0))</f>
        <v>0</v>
      </c>
      <c r="D14" s="65">
        <f ca="1">INDEX(Calculations!$1:$80, MATCH("Fiscal_Impact_bars", Calculations!$B:$B, 0), MATCH(Fiscal_impact_042718!$A14, Calculations!$9:$9, 0))</f>
        <v>0.94850682038603318</v>
      </c>
      <c r="E14" s="65">
        <f>INDEX(HaverPull!$B:$XZ,MATCH($A14,HaverPull!$B:$B,0),MATCH("Contribution to %Ch in Real GDP from ""Federal G""",HaverPull!$B$1:$XZ$1,0))</f>
        <v>0.02</v>
      </c>
      <c r="F14" s="65">
        <f>INDEX(HaverPull!$B:$XZ,MATCH($A14,HaverPull!$B:$B,0),MATCH("Contribution to %Ch in Real GDP from ""S+L G""",HaverPull!$B$1:$XZ$1,0))</f>
        <v>-0.26</v>
      </c>
      <c r="G14" s="65">
        <f ca="1">INDEX(Calculations!$A:$GV,MATCH("Contribution of Consumption Growth to Real GDP",Calculations!B$1:B$71,0),MATCH($A14,Calculations!A$9:GV$9))</f>
        <v>1.1885068203860332</v>
      </c>
      <c r="K14" s="62"/>
      <c r="L14" s="62"/>
      <c r="M14" s="62"/>
      <c r="N14" s="62"/>
      <c r="O14" s="62"/>
      <c r="P14" s="62"/>
    </row>
    <row r="15" spans="1:16" x14ac:dyDescent="0.25">
      <c r="A15" s="64">
        <f>INDEX(Calculations!$9:$9, , ROW()+121)</f>
        <v>37802</v>
      </c>
      <c r="B15" s="65">
        <f ca="1">INDEX(Calculations!$1:$80, MATCH("Fiscal_Impact", Calculations!$B:$B, 0), MATCH(Fiscal_impact_042718!$A15, Calculations!$9:$9, 0))</f>
        <v>1.7084047167032321</v>
      </c>
      <c r="C15" s="66">
        <f>INDEX(Calculations!$1:$80, MATCH("RecessionDummy", Calculations!$B:$B, 0), MATCH(Fiscal_impact_042718!$A15, Calculations!$9:$9, 0))</f>
        <v>0</v>
      </c>
      <c r="D15" s="65">
        <f ca="1">INDEX(Calculations!$1:$80, MATCH("Fiscal_Impact_bars", Calculations!$B:$B, 0), MATCH(Fiscal_impact_042718!$A15, Calculations!$9:$9, 0))</f>
        <v>2.3182645395223211</v>
      </c>
      <c r="E15" s="65">
        <f>INDEX(HaverPull!$B:$XZ,MATCH($A15,HaverPull!$B:$B,0),MATCH("Contribution to %Ch in Real GDP from ""Federal G""",HaverPull!$B$1:$XZ$1,0))</f>
        <v>1.42</v>
      </c>
      <c r="F15" s="65">
        <f>INDEX(HaverPull!$B:$XZ,MATCH($A15,HaverPull!$B:$B,0),MATCH("Contribution to %Ch in Real GDP from ""S+L G""",HaverPull!$B$1:$XZ$1,0))</f>
        <v>-0.19</v>
      </c>
      <c r="G15" s="65">
        <f ca="1">INDEX(Calculations!$A:$GV,MATCH("Contribution of Consumption Growth to Real GDP",Calculations!B$1:B$71,0),MATCH($A15,Calculations!A$9:GV$9))</f>
        <v>1.0882645395223214</v>
      </c>
      <c r="K15" s="62"/>
      <c r="L15" s="62"/>
      <c r="M15" s="62"/>
      <c r="N15" s="62"/>
      <c r="O15" s="62"/>
      <c r="P15" s="62"/>
    </row>
    <row r="16" spans="1:16" x14ac:dyDescent="0.25">
      <c r="A16" s="64">
        <f>INDEX(Calculations!$9:$9, , ROW()+121)</f>
        <v>37894</v>
      </c>
      <c r="B16" s="65">
        <f ca="1">INDEX(Calculations!$1:$80, MATCH("Fiscal_Impact", Calculations!$B:$B, 0), MATCH(Fiscal_impact_042718!$A16, Calculations!$9:$9, 0))</f>
        <v>1.4828270665562828</v>
      </c>
      <c r="C16" s="66">
        <f>INDEX(Calculations!$1:$80, MATCH("RecessionDummy", Calculations!$B:$B, 0), MATCH(Fiscal_impact_042718!$A16, Calculations!$9:$9, 0))</f>
        <v>0</v>
      </c>
      <c r="D16" s="65">
        <f ca="1">INDEX(Calculations!$1:$80, MATCH("Fiscal_Impact_bars", Calculations!$B:$B, 0), MATCH(Fiscal_impact_042718!$A16, Calculations!$9:$9, 0))</f>
        <v>1.0341494074182123</v>
      </c>
      <c r="E16" s="65">
        <f>INDEX(HaverPull!$B:$XZ,MATCH($A16,HaverPull!$B:$B,0),MATCH("Contribution to %Ch in Real GDP from ""Federal G""",HaverPull!$B$1:$XZ$1,0))</f>
        <v>-0.16</v>
      </c>
      <c r="F16" s="65">
        <f>INDEX(HaverPull!$B:$XZ,MATCH($A16,HaverPull!$B:$B,0),MATCH("Contribution to %Ch in Real GDP from ""S+L G""",HaverPull!$B$1:$XZ$1,0))</f>
        <v>0.18</v>
      </c>
      <c r="G16" s="65">
        <f ca="1">INDEX(Calculations!$A:$GV,MATCH("Contribution of Consumption Growth to Real GDP",Calculations!B$1:B$71,0),MATCH($A16,Calculations!A$9:GV$9))</f>
        <v>1.0141494074182122</v>
      </c>
      <c r="K16" s="62"/>
      <c r="L16" s="62"/>
      <c r="M16" s="62"/>
      <c r="N16" s="62"/>
      <c r="O16" s="62"/>
      <c r="P16" s="62"/>
    </row>
    <row r="17" spans="1:16" x14ac:dyDescent="0.25">
      <c r="A17" s="64">
        <f>INDEX(Calculations!$9:$9, , ROW()+121)</f>
        <v>37986</v>
      </c>
      <c r="B17" s="65">
        <f ca="1">INDEX(Calculations!$1:$80, MATCH("Fiscal_Impact", Calculations!$B:$B, 0), MATCH(Fiscal_impact_042718!$A17, Calculations!$9:$9, 0))</f>
        <v>1.3448213769741721</v>
      </c>
      <c r="C17" s="66">
        <f>INDEX(Calculations!$1:$80, MATCH("RecessionDummy", Calculations!$B:$B, 0), MATCH(Fiscal_impact_042718!$A17, Calculations!$9:$9, 0))</f>
        <v>0</v>
      </c>
      <c r="D17" s="65">
        <f ca="1">INDEX(Calculations!$1:$80, MATCH("Fiscal_Impact_bars", Calculations!$B:$B, 0), MATCH(Fiscal_impact_042718!$A17, Calculations!$9:$9, 0))</f>
        <v>1.078364740570122</v>
      </c>
      <c r="E17" s="65">
        <f>INDEX(HaverPull!$B:$XZ,MATCH($A17,HaverPull!$B:$B,0),MATCH("Contribution to %Ch in Real GDP from ""Federal G""",HaverPull!$B$1:$XZ$1,0))</f>
        <v>0.56000000000000005</v>
      </c>
      <c r="F17" s="65">
        <f>INDEX(HaverPull!$B:$XZ,MATCH($A17,HaverPull!$B:$B,0),MATCH("Contribution to %Ch in Real GDP from ""S+L G""",HaverPull!$B$1:$XZ$1,0))</f>
        <v>-0.13</v>
      </c>
      <c r="G17" s="65">
        <f ca="1">INDEX(Calculations!$A:$GV,MATCH("Contribution of Consumption Growth to Real GDP",Calculations!B$1:B$71,0),MATCH($A17,Calculations!A$9:GV$9))</f>
        <v>0.64836474057012206</v>
      </c>
      <c r="K17" s="62"/>
      <c r="L17" s="62"/>
      <c r="M17" s="62"/>
      <c r="N17" s="62"/>
      <c r="O17" s="62"/>
      <c r="P17" s="62"/>
    </row>
    <row r="18" spans="1:16" x14ac:dyDescent="0.25">
      <c r="A18" s="64">
        <f>INDEX(Calculations!$9:$9, , ROW()+121)</f>
        <v>38077</v>
      </c>
      <c r="B18" s="65">
        <f ca="1">INDEX(Calculations!$1:$80, MATCH("Fiscal_Impact", Calculations!$B:$B, 0), MATCH(Fiscal_impact_042718!$A18, Calculations!$9:$9, 0))</f>
        <v>1.2574315674823606</v>
      </c>
      <c r="C18" s="66">
        <f>INDEX(Calculations!$1:$80, MATCH("RecessionDummy", Calculations!$B:$B, 0), MATCH(Fiscal_impact_042718!$A18, Calculations!$9:$9, 0))</f>
        <v>0</v>
      </c>
      <c r="D18" s="65">
        <f ca="1">INDEX(Calculations!$1:$80, MATCH("Fiscal_Impact_bars", Calculations!$B:$B, 0), MATCH(Fiscal_impact_042718!$A18, Calculations!$9:$9, 0))</f>
        <v>0.59894758241878654</v>
      </c>
      <c r="E18" s="65">
        <f>INDEX(HaverPull!$B:$XZ,MATCH($A18,HaverPull!$B:$B,0),MATCH("Contribution to %Ch in Real GDP from ""Federal G""",HaverPull!$B$1:$XZ$1,0))</f>
        <v>0.2</v>
      </c>
      <c r="F18" s="65">
        <f>INDEX(HaverPull!$B:$XZ,MATCH($A18,HaverPull!$B:$B,0),MATCH("Contribution to %Ch in Real GDP from ""S+L G""",HaverPull!$B$1:$XZ$1,0))</f>
        <v>0.01</v>
      </c>
      <c r="G18" s="65">
        <f ca="1">INDEX(Calculations!$A:$GV,MATCH("Contribution of Consumption Growth to Real GDP",Calculations!B$1:B$71,0),MATCH($A18,Calculations!A$9:GV$9))</f>
        <v>0.38894758241878652</v>
      </c>
      <c r="K18" s="62"/>
      <c r="L18" s="62"/>
      <c r="M18" s="62"/>
      <c r="N18" s="62"/>
      <c r="O18" s="62"/>
      <c r="P18" s="62"/>
    </row>
    <row r="19" spans="1:16" x14ac:dyDescent="0.25">
      <c r="A19" s="64">
        <f>INDEX(Calculations!$9:$9, , ROW()+121)</f>
        <v>38168</v>
      </c>
      <c r="B19" s="65">
        <f ca="1">INDEX(Calculations!$1:$80, MATCH("Fiscal_Impact", Calculations!$B:$B, 0), MATCH(Fiscal_impact_042718!$A19, Calculations!$9:$9, 0))</f>
        <v>0.86961740958671574</v>
      </c>
      <c r="C19" s="66">
        <f>INDEX(Calculations!$1:$80, MATCH("RecessionDummy", Calculations!$B:$B, 0), MATCH(Fiscal_impact_042718!$A19, Calculations!$9:$9, 0))</f>
        <v>0</v>
      </c>
      <c r="D19" s="65">
        <f ca="1">INDEX(Calculations!$1:$80, MATCH("Fiscal_Impact_bars", Calculations!$B:$B, 0), MATCH(Fiscal_impact_042718!$A19, Calculations!$9:$9, 0))</f>
        <v>0.76700790793974227</v>
      </c>
      <c r="E19" s="65">
        <f>INDEX(HaverPull!$B:$XZ,MATCH($A19,HaverPull!$B:$B,0),MATCH("Contribution to %Ch in Real GDP from ""Federal G""",HaverPull!$B$1:$XZ$1,0))</f>
        <v>0.28999999999999998</v>
      </c>
      <c r="F19" s="65">
        <f>INDEX(HaverPull!$B:$XZ,MATCH($A19,HaverPull!$B:$B,0),MATCH("Contribution to %Ch in Real GDP from ""S+L G""",HaverPull!$B$1:$XZ$1,0))</f>
        <v>0.15</v>
      </c>
      <c r="G19" s="65">
        <f ca="1">INDEX(Calculations!$A:$GV,MATCH("Contribution of Consumption Growth to Real GDP",Calculations!B$1:B$71,0),MATCH($A19,Calculations!A$9:GV$9))</f>
        <v>0.32700790793974233</v>
      </c>
      <c r="K19" s="62"/>
      <c r="L19" s="62"/>
      <c r="M19" s="62"/>
      <c r="N19" s="62"/>
      <c r="O19" s="62"/>
      <c r="P19" s="62"/>
    </row>
    <row r="20" spans="1:16" x14ac:dyDescent="0.25">
      <c r="A20" s="64">
        <f>INDEX(Calculations!$9:$9, , ROW()+121)</f>
        <v>38260</v>
      </c>
      <c r="B20" s="65">
        <f ca="1">INDEX(Calculations!$1:$80, MATCH("Fiscal_Impact", Calculations!$B:$B, 0), MATCH(Fiscal_impact_042718!$A20, Calculations!$9:$9, 0))</f>
        <v>0.68843225129400476</v>
      </c>
      <c r="C20" s="66">
        <f>INDEX(Calculations!$1:$80, MATCH("RecessionDummy", Calculations!$B:$B, 0), MATCH(Fiscal_impact_042718!$A20, Calculations!$9:$9, 0))</f>
        <v>0</v>
      </c>
      <c r="D20" s="65">
        <f ca="1">INDEX(Calculations!$1:$80, MATCH("Fiscal_Impact_bars", Calculations!$B:$B, 0), MATCH(Fiscal_impact_042718!$A20, Calculations!$9:$9, 0))</f>
        <v>0.30940877424736829</v>
      </c>
      <c r="E20" s="65">
        <f>INDEX(HaverPull!$B:$XZ,MATCH($A20,HaverPull!$B:$B,0),MATCH("Contribution to %Ch in Real GDP from ""Federal G""",HaverPull!$B$1:$XZ$1,0))</f>
        <v>0.51</v>
      </c>
      <c r="F20" s="65">
        <f>INDEX(HaverPull!$B:$XZ,MATCH($A20,HaverPull!$B:$B,0),MATCH("Contribution to %Ch in Real GDP from ""S+L G""",HaverPull!$B$1:$XZ$1,0))</f>
        <v>-0.21</v>
      </c>
      <c r="G20" s="65">
        <f ca="1">INDEX(Calculations!$A:$GV,MATCH("Contribution of Consumption Growth to Real GDP",Calculations!B$1:B$71,0),MATCH($A20,Calculations!A$9:GV$9))</f>
        <v>9.4087742473682838E-3</v>
      </c>
      <c r="K20" s="62"/>
      <c r="L20" s="62"/>
      <c r="M20" s="62"/>
      <c r="N20" s="62"/>
      <c r="O20" s="62"/>
      <c r="P20" s="62"/>
    </row>
    <row r="21" spans="1:16" x14ac:dyDescent="0.25">
      <c r="A21" s="64">
        <f>INDEX(Calculations!$9:$9, , ROW()+121)</f>
        <v>38352</v>
      </c>
      <c r="B21" s="65">
        <f ca="1">INDEX(Calculations!$1:$80, MATCH("Fiscal_Impact", Calculations!$B:$B, 0), MATCH(Fiscal_impact_042718!$A21, Calculations!$9:$9, 0))</f>
        <v>0.33712429368125152</v>
      </c>
      <c r="C21" s="66">
        <f>INDEX(Calculations!$1:$80, MATCH("RecessionDummy", Calculations!$B:$B, 0), MATCH(Fiscal_impact_042718!$A21, Calculations!$9:$9, 0))</f>
        <v>0</v>
      </c>
      <c r="D21" s="65">
        <f ca="1">INDEX(Calculations!$1:$80, MATCH("Fiscal_Impact_bars", Calculations!$B:$B, 0), MATCH(Fiscal_impact_042718!$A21, Calculations!$9:$9, 0))</f>
        <v>-0.3268670898808913</v>
      </c>
      <c r="E21" s="65">
        <f>INDEX(HaverPull!$B:$XZ,MATCH($A21,HaverPull!$B:$B,0),MATCH("Contribution to %Ch in Real GDP from ""Federal G""",HaverPull!$B$1:$XZ$1,0))</f>
        <v>-0.25</v>
      </c>
      <c r="F21" s="65">
        <f>INDEX(HaverPull!$B:$XZ,MATCH($A21,HaverPull!$B:$B,0),MATCH("Contribution to %Ch in Real GDP from ""S+L G""",HaverPull!$B$1:$XZ$1,0))</f>
        <v>-0.08</v>
      </c>
      <c r="G21" s="65">
        <f ca="1">INDEX(Calculations!$A:$GV,MATCH("Contribution of Consumption Growth to Real GDP",Calculations!B$1:B$71,0),MATCH($A21,Calculations!A$9:GV$9))</f>
        <v>3.1329101191087208E-3</v>
      </c>
      <c r="K21" s="62"/>
      <c r="L21" s="62"/>
      <c r="M21" s="62"/>
      <c r="N21" s="62"/>
      <c r="O21" s="62"/>
      <c r="P21" s="62"/>
    </row>
    <row r="22" spans="1:16" x14ac:dyDescent="0.25">
      <c r="A22" s="64">
        <f>INDEX(Calculations!$9:$9, , ROW()+121)</f>
        <v>38442</v>
      </c>
      <c r="B22" s="65">
        <f ca="1">INDEX(Calculations!$1:$80, MATCH("Fiscal_Impact", Calculations!$B:$B, 0), MATCH(Fiscal_impact_042718!$A22, Calculations!$9:$9, 0))</f>
        <v>0.11899890966049499</v>
      </c>
      <c r="C22" s="66">
        <f>INDEX(Calculations!$1:$80, MATCH("RecessionDummy", Calculations!$B:$B, 0), MATCH(Fiscal_impact_042718!$A22, Calculations!$9:$9, 0))</f>
        <v>0</v>
      </c>
      <c r="D22" s="65">
        <f ca="1">INDEX(Calculations!$1:$80, MATCH("Fiscal_Impact_bars", Calculations!$B:$B, 0), MATCH(Fiscal_impact_042718!$A22, Calculations!$9:$9, 0))</f>
        <v>-0.27355395366423935</v>
      </c>
      <c r="E22" s="65">
        <f>INDEX(HaverPull!$B:$XZ,MATCH($A22,HaverPull!$B:$B,0),MATCH("Contribution to %Ch in Real GDP from ""Federal G""",HaverPull!$B$1:$XZ$1,0))</f>
        <v>0.17</v>
      </c>
      <c r="F22" s="65">
        <f>INDEX(HaverPull!$B:$XZ,MATCH($A22,HaverPull!$B:$B,0),MATCH("Contribution to %Ch in Real GDP from ""S+L G""",HaverPull!$B$1:$XZ$1,0))</f>
        <v>0</v>
      </c>
      <c r="G22" s="65">
        <f ca="1">INDEX(Calculations!$A:$GV,MATCH("Contribution of Consumption Growth to Real GDP",Calculations!B$1:B$71,0),MATCH($A22,Calculations!A$9:GV$9))</f>
        <v>-0.45355395366423934</v>
      </c>
      <c r="K22" s="62"/>
      <c r="L22" s="62"/>
      <c r="M22" s="62"/>
      <c r="N22" s="62"/>
      <c r="O22" s="62"/>
      <c r="P22" s="62"/>
    </row>
    <row r="23" spans="1:16" x14ac:dyDescent="0.25">
      <c r="A23" s="64">
        <f>INDEX(Calculations!$9:$9, , ROW()+121)</f>
        <v>38533</v>
      </c>
      <c r="B23" s="65">
        <f ca="1">INDEX(Calculations!$1:$80, MATCH("Fiscal_Impact", Calculations!$B:$B, 0), MATCH(Fiscal_impact_042718!$A23, Calculations!$9:$9, 0))</f>
        <v>-0.14286962152562835</v>
      </c>
      <c r="C23" s="66">
        <f>INDEX(Calculations!$1:$80, MATCH("RecessionDummy", Calculations!$B:$B, 0), MATCH(Fiscal_impact_042718!$A23, Calculations!$9:$9, 0))</f>
        <v>0</v>
      </c>
      <c r="D23" s="65">
        <f ca="1">INDEX(Calculations!$1:$80, MATCH("Fiscal_Impact_bars", Calculations!$B:$B, 0), MATCH(Fiscal_impact_042718!$A23, Calculations!$9:$9, 0))</f>
        <v>-0.28046621680475103</v>
      </c>
      <c r="E23" s="65">
        <f>INDEX(HaverPull!$B:$XZ,MATCH($A23,HaverPull!$B:$B,0),MATCH("Contribution to %Ch in Real GDP from ""Federal G""",HaverPull!$B$1:$XZ$1,0))</f>
        <v>0.06</v>
      </c>
      <c r="F23" s="65">
        <f>INDEX(HaverPull!$B:$XZ,MATCH($A23,HaverPull!$B:$B,0),MATCH("Contribution to %Ch in Real GDP from ""S+L G""",HaverPull!$B$1:$XZ$1,0))</f>
        <v>7.0000000000000007E-2</v>
      </c>
      <c r="G23" s="65">
        <f ca="1">INDEX(Calculations!$A:$GV,MATCH("Contribution of Consumption Growth to Real GDP",Calculations!B$1:B$71,0),MATCH($A23,Calculations!A$9:GV$9))</f>
        <v>-0.42046621680475105</v>
      </c>
      <c r="K23" s="62"/>
      <c r="L23" s="62"/>
      <c r="M23" s="62"/>
      <c r="N23" s="62"/>
      <c r="O23" s="62"/>
      <c r="P23" s="62"/>
    </row>
    <row r="24" spans="1:16" x14ac:dyDescent="0.25">
      <c r="A24" s="64">
        <f>INDEX(Calculations!$9:$9, , ROW()+121)</f>
        <v>38625</v>
      </c>
      <c r="B24" s="65">
        <f ca="1">INDEX(Calculations!$1:$80, MATCH("Fiscal_Impact", Calculations!$B:$B, 0), MATCH(Fiscal_impact_042718!$A24, Calculations!$9:$9, 0))</f>
        <v>-0.17186514143648385</v>
      </c>
      <c r="C24" s="66">
        <f>INDEX(Calculations!$1:$80, MATCH("RecessionDummy", Calculations!$B:$B, 0), MATCH(Fiscal_impact_042718!$A24, Calculations!$9:$9, 0))</f>
        <v>0</v>
      </c>
      <c r="D24" s="65">
        <f ca="1">INDEX(Calculations!$1:$80, MATCH("Fiscal_Impact_bars", Calculations!$B:$B, 0), MATCH(Fiscal_impact_042718!$A24, Calculations!$9:$9, 0))</f>
        <v>0.1934266946039464</v>
      </c>
      <c r="E24" s="65">
        <f>INDEX(HaverPull!$B:$XZ,MATCH($A24,HaverPull!$B:$B,0),MATCH("Contribution to %Ch in Real GDP from ""Federal G""",HaverPull!$B$1:$XZ$1,0))</f>
        <v>0.53</v>
      </c>
      <c r="F24" s="65">
        <f>INDEX(HaverPull!$B:$XZ,MATCH($A24,HaverPull!$B:$B,0),MATCH("Contribution to %Ch in Real GDP from ""S+L G""",HaverPull!$B$1:$XZ$1,0))</f>
        <v>7.0000000000000007E-2</v>
      </c>
      <c r="G24" s="65">
        <f ca="1">INDEX(Calculations!$A:$GV,MATCH("Contribution of Consumption Growth to Real GDP",Calculations!B$1:B$71,0),MATCH($A24,Calculations!A$9:GV$9))</f>
        <v>-0.40657330539605357</v>
      </c>
      <c r="K24" s="62"/>
      <c r="L24" s="62"/>
      <c r="M24" s="62"/>
      <c r="N24" s="62"/>
      <c r="O24" s="62"/>
      <c r="P24" s="62"/>
    </row>
    <row r="25" spans="1:16" x14ac:dyDescent="0.25">
      <c r="A25" s="64">
        <f>INDEX(Calculations!$9:$9, , ROW()+121)</f>
        <v>38717</v>
      </c>
      <c r="B25" s="65">
        <f ca="1">INDEX(Calculations!$1:$80, MATCH("Fiscal_Impact", Calculations!$B:$B, 0), MATCH(Fiscal_impact_042718!$A25, Calculations!$9:$9, 0))</f>
        <v>-0.2788978543909264</v>
      </c>
      <c r="C25" s="66">
        <f>INDEX(Calculations!$1:$80, MATCH("RecessionDummy", Calculations!$B:$B, 0), MATCH(Fiscal_impact_042718!$A25, Calculations!$9:$9, 0))</f>
        <v>0</v>
      </c>
      <c r="D25" s="65">
        <f ca="1">INDEX(Calculations!$1:$80, MATCH("Fiscal_Impact_bars", Calculations!$B:$B, 0), MATCH(Fiscal_impact_042718!$A25, Calculations!$9:$9, 0))</f>
        <v>-0.75499794169866163</v>
      </c>
      <c r="E25" s="65">
        <f>INDEX(HaverPull!$B:$XZ,MATCH($A25,HaverPull!$B:$B,0),MATCH("Contribution to %Ch in Real GDP from ""Federal G""",HaverPull!$B$1:$XZ$1,0))</f>
        <v>-0.43</v>
      </c>
      <c r="F25" s="65">
        <f>INDEX(HaverPull!$B:$XZ,MATCH($A25,HaverPull!$B:$B,0),MATCH("Contribution to %Ch in Real GDP from ""S+L G""",HaverPull!$B$1:$XZ$1,0))</f>
        <v>0.15</v>
      </c>
      <c r="G25" s="65">
        <f ca="1">INDEX(Calculations!$A:$GV,MATCH("Contribution of Consumption Growth to Real GDP",Calculations!B$1:B$71,0),MATCH($A25,Calculations!A$9:GV$9))</f>
        <v>-0.46499794169866171</v>
      </c>
      <c r="K25" s="62"/>
      <c r="L25" s="62"/>
      <c r="M25" s="62"/>
      <c r="N25" s="62"/>
      <c r="O25" s="62"/>
      <c r="P25" s="62"/>
    </row>
    <row r="26" spans="1:16" x14ac:dyDescent="0.25">
      <c r="A26" s="64">
        <f>INDEX(Calculations!$9:$9, , ROW()+121)</f>
        <v>38807</v>
      </c>
      <c r="B26" s="65">
        <f ca="1">INDEX(Calculations!$1:$80, MATCH("Fiscal_Impact", Calculations!$B:$B, 0), MATCH(Fiscal_impact_042718!$A26, Calculations!$9:$9, 0))</f>
        <v>-0.1926483113139113</v>
      </c>
      <c r="C26" s="66">
        <f>INDEX(Calculations!$1:$80, MATCH("RecessionDummy", Calculations!$B:$B, 0), MATCH(Fiscal_impact_042718!$A26, Calculations!$9:$9, 0))</f>
        <v>0</v>
      </c>
      <c r="D26" s="65">
        <f ca="1">INDEX(Calculations!$1:$80, MATCH("Fiscal_Impact_bars", Calculations!$B:$B, 0), MATCH(Fiscal_impact_042718!$A26, Calculations!$9:$9, 0))</f>
        <v>7.1444218643821111E-2</v>
      </c>
      <c r="E26" s="65">
        <f>INDEX(HaverPull!$B:$XZ,MATCH($A26,HaverPull!$B:$B,0),MATCH("Contribution to %Ch in Real GDP from ""Federal G""",HaverPull!$B$1:$XZ$1,0))</f>
        <v>0.71</v>
      </c>
      <c r="F26" s="65">
        <f>INDEX(HaverPull!$B:$XZ,MATCH($A26,HaverPull!$B:$B,0),MATCH("Contribution to %Ch in Real GDP from ""S+L G""",HaverPull!$B$1:$XZ$1,0))</f>
        <v>-0.11</v>
      </c>
      <c r="G26" s="65">
        <f ca="1">INDEX(Calculations!$A:$GV,MATCH("Contribution of Consumption Growth to Real GDP",Calculations!B$1:B$71,0),MATCH($A26,Calculations!A$9:GV$9))</f>
        <v>-0.53855578135617888</v>
      </c>
      <c r="K26" s="62"/>
      <c r="L26" s="62"/>
      <c r="M26" s="62"/>
      <c r="N26" s="62"/>
      <c r="O26" s="62"/>
      <c r="P26" s="62"/>
    </row>
    <row r="27" spans="1:16" x14ac:dyDescent="0.25">
      <c r="A27" s="64">
        <f>INDEX(Calculations!$9:$9, , ROW()+121)</f>
        <v>38898</v>
      </c>
      <c r="B27" s="65">
        <f ca="1">INDEX(Calculations!$1:$80, MATCH("Fiscal_Impact", Calculations!$B:$B, 0), MATCH(Fiscal_impact_042718!$A27, Calculations!$9:$9, 0))</f>
        <v>-0.20236469663777237</v>
      </c>
      <c r="C27" s="66">
        <f>INDEX(Calculations!$1:$80, MATCH("RecessionDummy", Calculations!$B:$B, 0), MATCH(Fiscal_impact_042718!$A27, Calculations!$9:$9, 0))</f>
        <v>0</v>
      </c>
      <c r="D27" s="65">
        <f ca="1">INDEX(Calculations!$1:$80, MATCH("Fiscal_Impact_bars", Calculations!$B:$B, 0), MATCH(Fiscal_impact_042718!$A27, Calculations!$9:$9, 0))</f>
        <v>-0.31933175810019543</v>
      </c>
      <c r="E27" s="65">
        <f>INDEX(HaverPull!$B:$XZ,MATCH($A27,HaverPull!$B:$B,0),MATCH("Contribution to %Ch in Real GDP from ""Federal G""",HaverPull!$B$1:$XZ$1,0))</f>
        <v>-0.04</v>
      </c>
      <c r="F27" s="65">
        <f>INDEX(HaverPull!$B:$XZ,MATCH($A27,HaverPull!$B:$B,0),MATCH("Contribution to %Ch in Real GDP from ""S+L G""",HaverPull!$B$1:$XZ$1,0))</f>
        <v>0.31</v>
      </c>
      <c r="G27" s="65">
        <f ca="1">INDEX(Calculations!$A:$GV,MATCH("Contribution of Consumption Growth to Real GDP",Calculations!B$1:B$71,0),MATCH($A27,Calculations!A$9:GV$9))</f>
        <v>-0.58933175810019545</v>
      </c>
      <c r="K27" s="62"/>
      <c r="L27" s="62"/>
      <c r="M27" s="62"/>
      <c r="N27" s="62"/>
      <c r="O27" s="62"/>
      <c r="P27" s="62"/>
    </row>
    <row r="28" spans="1:16" x14ac:dyDescent="0.25">
      <c r="A28" s="64">
        <f>INDEX(Calculations!$9:$9, , ROW()+121)</f>
        <v>38990</v>
      </c>
      <c r="B28" s="65">
        <f ca="1">INDEX(Calculations!$1:$80, MATCH("Fiscal_Impact", Calculations!$B:$B, 0), MATCH(Fiscal_impact_042718!$A28, Calculations!$9:$9, 0))</f>
        <v>-0.27972316089594917</v>
      </c>
      <c r="C28" s="66">
        <f>INDEX(Calculations!$1:$80, MATCH("RecessionDummy", Calculations!$B:$B, 0), MATCH(Fiscal_impact_042718!$A28, Calculations!$9:$9, 0))</f>
        <v>0</v>
      </c>
      <c r="D28" s="65">
        <f ca="1">INDEX(Calculations!$1:$80, MATCH("Fiscal_Impact_bars", Calculations!$B:$B, 0), MATCH(Fiscal_impact_042718!$A28, Calculations!$9:$9, 0))</f>
        <v>-0.11600716242876083</v>
      </c>
      <c r="E28" s="65">
        <f>INDEX(HaverPull!$B:$XZ,MATCH($A28,HaverPull!$B:$B,0),MATCH("Contribution to %Ch in Real GDP from ""Federal G""",HaverPull!$B$1:$XZ$1,0))</f>
        <v>0.01</v>
      </c>
      <c r="F28" s="65">
        <f>INDEX(HaverPull!$B:$XZ,MATCH($A28,HaverPull!$B:$B,0),MATCH("Contribution to %Ch in Real GDP from ""S+L G""",HaverPull!$B$1:$XZ$1,0))</f>
        <v>0.16</v>
      </c>
      <c r="G28" s="65">
        <f ca="1">INDEX(Calculations!$A:$GV,MATCH("Contribution of Consumption Growth to Real GDP",Calculations!B$1:B$71,0),MATCH($A28,Calculations!A$9:GV$9))</f>
        <v>-0.27600716242876083</v>
      </c>
      <c r="K28" s="62"/>
      <c r="L28" s="62"/>
      <c r="M28" s="62"/>
      <c r="N28" s="62"/>
      <c r="O28" s="62"/>
      <c r="P28" s="62"/>
    </row>
    <row r="29" spans="1:16" x14ac:dyDescent="0.25">
      <c r="A29" s="64">
        <f>INDEX(Calculations!$9:$9, , ROW()+121)</f>
        <v>39082</v>
      </c>
      <c r="B29" s="65">
        <f ca="1">INDEX(Calculations!$1:$80, MATCH("Fiscal_Impact", Calculations!$B:$B, 0), MATCH(Fiscal_impact_042718!$A29, Calculations!$9:$9, 0))</f>
        <v>-6.0091867897963405E-2</v>
      </c>
      <c r="C29" s="66">
        <f>INDEX(Calculations!$1:$80, MATCH("RecessionDummy", Calculations!$B:$B, 0), MATCH(Fiscal_impact_042718!$A29, Calculations!$9:$9, 0))</f>
        <v>0</v>
      </c>
      <c r="D29" s="65">
        <f ca="1">INDEX(Calculations!$1:$80, MATCH("Fiscal_Impact_bars", Calculations!$B:$B, 0), MATCH(Fiscal_impact_042718!$A29, Calculations!$9:$9, 0))</f>
        <v>0.12352723029328155</v>
      </c>
      <c r="E29" s="65">
        <f>INDEX(HaverPull!$B:$XZ,MATCH($A29,HaverPull!$B:$B,0),MATCH("Contribution to %Ch in Real GDP from ""Federal G""",HaverPull!$B$1:$XZ$1,0))</f>
        <v>0.3</v>
      </c>
      <c r="F29" s="65">
        <f>INDEX(HaverPull!$B:$XZ,MATCH($A29,HaverPull!$B:$B,0),MATCH("Contribution to %Ch in Real GDP from ""S+L G""",HaverPull!$B$1:$XZ$1,0))</f>
        <v>0.2</v>
      </c>
      <c r="G29" s="65">
        <f ca="1">INDEX(Calculations!$A:$GV,MATCH("Contribution of Consumption Growth to Real GDP",Calculations!B$1:B$71,0),MATCH($A29,Calculations!A$9:GV$9))</f>
        <v>-0.38647276970671846</v>
      </c>
    </row>
    <row r="30" spans="1:16" x14ac:dyDescent="0.25">
      <c r="A30" s="64">
        <f>INDEX(Calculations!$9:$9, , ROW()+121)</f>
        <v>39172</v>
      </c>
      <c r="B30" s="65">
        <f ca="1">INDEX(Calculations!$1:$80, MATCH("Fiscal_Impact", Calculations!$B:$B, 0), MATCH(Fiscal_impact_042718!$A30, Calculations!$9:$9, 0))</f>
        <v>-0.19241227468730299</v>
      </c>
      <c r="C30" s="66">
        <f>INDEX(Calculations!$1:$80, MATCH("RecessionDummy", Calculations!$B:$B, 0), MATCH(Fiscal_impact_042718!$A30, Calculations!$9:$9, 0))</f>
        <v>0</v>
      </c>
      <c r="D30" s="65">
        <f ca="1">INDEX(Calculations!$1:$80, MATCH("Fiscal_Impact_bars", Calculations!$B:$B, 0), MATCH(Fiscal_impact_042718!$A30, Calculations!$9:$9, 0))</f>
        <v>-0.45783740851353716</v>
      </c>
      <c r="E30" s="65">
        <f>INDEX(HaverPull!$B:$XZ,MATCH($A30,HaverPull!$B:$B,0),MATCH("Contribution to %Ch in Real GDP from ""Federal G""",HaverPull!$B$1:$XZ$1,0))</f>
        <v>-0.39</v>
      </c>
      <c r="F30" s="65">
        <f>INDEX(HaverPull!$B:$XZ,MATCH($A30,HaverPull!$B:$B,0),MATCH("Contribution to %Ch in Real GDP from ""S+L G""",HaverPull!$B$1:$XZ$1,0))</f>
        <v>0.23</v>
      </c>
      <c r="G30" s="65">
        <f ca="1">INDEX(Calculations!$A:$GV,MATCH("Contribution of Consumption Growth to Real GDP",Calculations!B$1:B$71,0),MATCH($A30,Calculations!A$9:GV$9))</f>
        <v>-0.29783740851353718</v>
      </c>
    </row>
    <row r="31" spans="1:16" x14ac:dyDescent="0.25">
      <c r="A31" s="64">
        <f>INDEX(Calculations!$9:$9, , ROW()+121)</f>
        <v>39263</v>
      </c>
      <c r="B31" s="65">
        <f ca="1">INDEX(Calculations!$1:$80, MATCH("Fiscal_Impact", Calculations!$B:$B, 0), MATCH(Fiscal_impact_042718!$A31, Calculations!$9:$9, 0))</f>
        <v>-3.5871447839165141E-2</v>
      </c>
      <c r="C31" s="66">
        <f>INDEX(Calculations!$1:$80, MATCH("RecessionDummy", Calculations!$B:$B, 0), MATCH(Fiscal_impact_042718!$A31, Calculations!$9:$9, 0))</f>
        <v>0</v>
      </c>
      <c r="D31" s="65">
        <f ca="1">INDEX(Calculations!$1:$80, MATCH("Fiscal_Impact_bars", Calculations!$B:$B, 0), MATCH(Fiscal_impact_042718!$A31, Calculations!$9:$9, 0))</f>
        <v>0.30683154929235584</v>
      </c>
      <c r="E31" s="65">
        <f>INDEX(HaverPull!$B:$XZ,MATCH($A31,HaverPull!$B:$B,0),MATCH("Contribution to %Ch in Real GDP from ""Federal G""",HaverPull!$B$1:$XZ$1,0))</f>
        <v>0.46</v>
      </c>
      <c r="F31" s="65">
        <f>INDEX(HaverPull!$B:$XZ,MATCH($A31,HaverPull!$B:$B,0),MATCH("Contribution to %Ch in Real GDP from ""S+L G""",HaverPull!$B$1:$XZ$1,0))</f>
        <v>0.2</v>
      </c>
      <c r="G31" s="65">
        <f ca="1">INDEX(Calculations!$A:$GV,MATCH("Contribution of Consumption Growth to Real GDP",Calculations!B$1:B$71,0),MATCH($A31,Calculations!A$9:GV$9))</f>
        <v>-0.35316845070764419</v>
      </c>
    </row>
    <row r="32" spans="1:16" x14ac:dyDescent="0.25">
      <c r="A32" s="64">
        <f>INDEX(Calculations!$9:$9, , ROW()+121)</f>
        <v>39355</v>
      </c>
      <c r="B32" s="65">
        <f ca="1">INDEX(Calculations!$1:$80, MATCH("Fiscal_Impact", Calculations!$B:$B, 0), MATCH(Fiscal_impact_042718!$A32, Calculations!$9:$9, 0))</f>
        <v>9.6429143533644596E-2</v>
      </c>
      <c r="C32" s="66">
        <f>INDEX(Calculations!$1:$80, MATCH("RecessionDummy", Calculations!$B:$B, 0), MATCH(Fiscal_impact_042718!$A32, Calculations!$9:$9, 0))</f>
        <v>0</v>
      </c>
      <c r="D32" s="65">
        <f ca="1">INDEX(Calculations!$1:$80, MATCH("Fiscal_Impact_bars", Calculations!$B:$B, 0), MATCH(Fiscal_impact_042718!$A32, Calculations!$9:$9, 0))</f>
        <v>0.41319520306247814</v>
      </c>
      <c r="E32" s="65">
        <f>INDEX(HaverPull!$B:$XZ,MATCH($A32,HaverPull!$B:$B,0),MATCH("Contribution to %Ch in Real GDP from ""Federal G""",HaverPull!$B$1:$XZ$1,0))</f>
        <v>0.55000000000000004</v>
      </c>
      <c r="F32" s="65">
        <f>INDEX(HaverPull!$B:$XZ,MATCH($A32,HaverPull!$B:$B,0),MATCH("Contribution to %Ch in Real GDP from ""S+L G""",HaverPull!$B$1:$XZ$1,0))</f>
        <v>0.01</v>
      </c>
      <c r="G32" s="65">
        <f ca="1">INDEX(Calculations!$A:$GV,MATCH("Contribution of Consumption Growth to Real GDP",Calculations!B$1:B$71,0),MATCH($A32,Calculations!A$9:GV$9))</f>
        <v>-0.14680479693752194</v>
      </c>
    </row>
    <row r="33" spans="1:7" x14ac:dyDescent="0.25">
      <c r="A33" s="64">
        <f>INDEX(Calculations!$9:$9, , ROW()+121)</f>
        <v>39447</v>
      </c>
      <c r="B33" s="65">
        <f ca="1">INDEX(Calculations!$1:$80, MATCH("Fiscal_Impact", Calculations!$B:$B, 0), MATCH(Fiscal_impact_042718!$A33, Calculations!$9:$9, 0))</f>
        <v>0.1569259566203357</v>
      </c>
      <c r="C33" s="66">
        <f>INDEX(Calculations!$1:$80, MATCH("RecessionDummy", Calculations!$B:$B, 0), MATCH(Fiscal_impact_042718!$A33, Calculations!$9:$9, 0))</f>
        <v>0</v>
      </c>
      <c r="D33" s="65">
        <f ca="1">INDEX(Calculations!$1:$80, MATCH("Fiscal_Impact_bars", Calculations!$B:$B, 0), MATCH(Fiscal_impact_042718!$A33, Calculations!$9:$9, 0))</f>
        <v>0.36551448264004605</v>
      </c>
      <c r="E33" s="65">
        <f>INDEX(HaverPull!$B:$XZ,MATCH($A33,HaverPull!$B:$B,0),MATCH("Contribution to %Ch in Real GDP from ""Federal G""",HaverPull!$B$1:$XZ$1,0))</f>
        <v>0.16</v>
      </c>
      <c r="F33" s="65">
        <f>INDEX(HaverPull!$B:$XZ,MATCH($A33,HaverPull!$B:$B,0),MATCH("Contribution to %Ch in Real GDP from ""S+L G""",HaverPull!$B$1:$XZ$1,0))</f>
        <v>0.15</v>
      </c>
      <c r="G33" s="65">
        <f ca="1">INDEX(Calculations!$A:$GV,MATCH("Contribution of Consumption Growth to Real GDP",Calculations!B$1:B$71,0),MATCH($A33,Calculations!A$9:GV$9))</f>
        <v>5.5514482640046048E-2</v>
      </c>
    </row>
    <row r="34" spans="1:7" x14ac:dyDescent="0.25">
      <c r="A34" s="64">
        <f>INDEX(Calculations!$9:$9, , ROW()+121)</f>
        <v>39538</v>
      </c>
      <c r="B34" s="65">
        <f ca="1">INDEX(Calculations!$1:$80, MATCH("Fiscal_Impact", Calculations!$B:$B, 0), MATCH(Fiscal_impact_042718!$A34, Calculations!$9:$9, 0))</f>
        <v>0.36606180894782625</v>
      </c>
      <c r="C34" s="66">
        <f>INDEX(Calculations!$1:$80, MATCH("RecessionDummy", Calculations!$B:$B, 0), MATCH(Fiscal_impact_042718!$A34, Calculations!$9:$9, 0))</f>
        <v>1</v>
      </c>
      <c r="D34" s="65">
        <f ca="1">INDEX(Calculations!$1:$80, MATCH("Fiscal_Impact_bars", Calculations!$B:$B, 0), MATCH(Fiscal_impact_042718!$A34, Calculations!$9:$9, 0))</f>
        <v>0.37870600079642486</v>
      </c>
      <c r="E34" s="65">
        <f>INDEX(HaverPull!$B:$XZ,MATCH($A34,HaverPull!$B:$B,0),MATCH("Contribution to %Ch in Real GDP from ""Federal G""",HaverPull!$B$1:$XZ$1,0))</f>
        <v>0.47</v>
      </c>
      <c r="F34" s="65">
        <f>INDEX(HaverPull!$B:$XZ,MATCH($A34,HaverPull!$B:$B,0),MATCH("Contribution to %Ch in Real GDP from ""S+L G""",HaverPull!$B$1:$XZ$1,0))</f>
        <v>-0.15</v>
      </c>
      <c r="G34" s="65">
        <f ca="1">INDEX(Calculations!$A:$GV,MATCH("Contribution of Consumption Growth to Real GDP",Calculations!B$1:B$71,0),MATCH($A34,Calculations!A$9:GV$9))</f>
        <v>5.870600079642483E-2</v>
      </c>
    </row>
    <row r="35" spans="1:7" x14ac:dyDescent="0.25">
      <c r="A35" s="64">
        <f>INDEX(Calculations!$9:$9, , ROW()+121)</f>
        <v>39629</v>
      </c>
      <c r="B35" s="65">
        <f ca="1">INDEX(Calculations!$1:$80, MATCH("Fiscal_Impact", Calculations!$B:$B, 0), MATCH(Fiscal_impact_042718!$A35, Calculations!$9:$9, 0))</f>
        <v>0.98744133331774009</v>
      </c>
      <c r="C35" s="66">
        <f>INDEX(Calculations!$1:$80, MATCH("RecessionDummy", Calculations!$B:$B, 0), MATCH(Fiscal_impact_042718!$A35, Calculations!$9:$9, 0))</f>
        <v>1</v>
      </c>
      <c r="D35" s="65">
        <f ca="1">INDEX(Calculations!$1:$80, MATCH("Fiscal_Impact_bars", Calculations!$B:$B, 0), MATCH(Fiscal_impact_042718!$A35, Calculations!$9:$9, 0))</f>
        <v>2.7923496467720113</v>
      </c>
      <c r="E35" s="65">
        <f>INDEX(HaverPull!$B:$XZ,MATCH($A35,HaverPull!$B:$B,0),MATCH("Contribution to %Ch in Real GDP from ""Federal G""",HaverPull!$B$1:$XZ$1,0))</f>
        <v>0.56000000000000005</v>
      </c>
      <c r="F35" s="65">
        <f>INDEX(HaverPull!$B:$XZ,MATCH($A35,HaverPull!$B:$B,0),MATCH("Contribution to %Ch in Real GDP from ""S+L G""",HaverPull!$B$1:$XZ$1,0))</f>
        <v>7.0000000000000007E-2</v>
      </c>
      <c r="G35" s="65">
        <f ca="1">INDEX(Calculations!$A:$GV,MATCH("Contribution of Consumption Growth to Real GDP",Calculations!B$1:B$71,0),MATCH($A35,Calculations!A$9:GV$9))</f>
        <v>2.1723496467720111</v>
      </c>
    </row>
    <row r="36" spans="1:7" x14ac:dyDescent="0.25">
      <c r="A36" s="64">
        <f>INDEX(Calculations!$9:$9, , ROW()+121)</f>
        <v>39721</v>
      </c>
      <c r="B36" s="65">
        <f ca="1">INDEX(Calculations!$1:$80, MATCH("Fiscal_Impact", Calculations!$B:$B, 0), MATCH(Fiscal_impact_042718!$A36, Calculations!$9:$9, 0))</f>
        <v>1.3886903526417678</v>
      </c>
      <c r="C36" s="66">
        <f>INDEX(Calculations!$1:$80, MATCH("RecessionDummy", Calculations!$B:$B, 0), MATCH(Fiscal_impact_042718!$A36, Calculations!$9:$9, 0))</f>
        <v>1</v>
      </c>
      <c r="D36" s="65">
        <f ca="1">INDEX(Calculations!$1:$80, MATCH("Fiscal_Impact_bars", Calculations!$B:$B, 0), MATCH(Fiscal_impact_042718!$A36, Calculations!$9:$9, 0))</f>
        <v>2.0181912803585886</v>
      </c>
      <c r="E36" s="65">
        <f>INDEX(HaverPull!$B:$XZ,MATCH($A36,HaverPull!$B:$B,0),MATCH("Contribution to %Ch in Real GDP from ""Federal G""",HaverPull!$B$1:$XZ$1,0))</f>
        <v>0.91</v>
      </c>
      <c r="F36" s="65">
        <f>INDEX(HaverPull!$B:$XZ,MATCH($A36,HaverPull!$B:$B,0),MATCH("Contribution to %Ch in Real GDP from ""S+L G""",HaverPull!$B$1:$XZ$1,0))</f>
        <v>0.22</v>
      </c>
      <c r="G36" s="65">
        <f ca="1">INDEX(Calculations!$A:$GV,MATCH("Contribution of Consumption Growth to Real GDP",Calculations!B$1:B$71,0),MATCH($A36,Calculations!A$9:GV$9))</f>
        <v>0.88819128035858885</v>
      </c>
    </row>
    <row r="37" spans="1:7" x14ac:dyDescent="0.25">
      <c r="A37" s="64">
        <f>INDEX(Calculations!$9:$9, , ROW()+121)</f>
        <v>39813</v>
      </c>
      <c r="B37" s="65">
        <f ca="1">INDEX(Calculations!$1:$80, MATCH("Fiscal_Impact", Calculations!$B:$B, 0), MATCH(Fiscal_impact_042718!$A37, Calculations!$9:$9, 0))</f>
        <v>1.6171019645826699</v>
      </c>
      <c r="C37" s="66">
        <f>INDEX(Calculations!$1:$80, MATCH("RecessionDummy", Calculations!$B:$B, 0), MATCH(Fiscal_impact_042718!$A37, Calculations!$9:$9, 0))</f>
        <v>1</v>
      </c>
      <c r="D37" s="65">
        <f ca="1">INDEX(Calculations!$1:$80, MATCH("Fiscal_Impact_bars", Calculations!$B:$B, 0), MATCH(Fiscal_impact_042718!$A37, Calculations!$9:$9, 0))</f>
        <v>1.2791609304036549</v>
      </c>
      <c r="E37" s="65">
        <f>INDEX(HaverPull!$B:$XZ,MATCH($A37,HaverPull!$B:$B,0),MATCH("Contribution to %Ch in Real GDP from ""Federal G""",HaverPull!$B$1:$XZ$1,0))</f>
        <v>0.56000000000000005</v>
      </c>
      <c r="F37" s="65">
        <f>INDEX(HaverPull!$B:$XZ,MATCH($A37,HaverPull!$B:$B,0),MATCH("Contribution to %Ch in Real GDP from ""S+L G""",HaverPull!$B$1:$XZ$1,0))</f>
        <v>0</v>
      </c>
      <c r="G37" s="65">
        <f ca="1">INDEX(Calculations!$A:$GV,MATCH("Contribution of Consumption Growth to Real GDP",Calculations!B$1:B$71,0),MATCH($A37,Calculations!A$9:GV$9))</f>
        <v>0.71916093040365481</v>
      </c>
    </row>
    <row r="38" spans="1:7" x14ac:dyDescent="0.25">
      <c r="A38" s="64">
        <f>INDEX(Calculations!$9:$9, , ROW()+121)</f>
        <v>39903</v>
      </c>
      <c r="B38" s="65">
        <f ca="1">INDEX(Calculations!$1:$80, MATCH("Fiscal_Impact", Calculations!$B:$B, 0), MATCH(Fiscal_impact_042718!$A38, Calculations!$9:$9, 0))</f>
        <v>2.1625954478134792</v>
      </c>
      <c r="C38" s="66">
        <f>INDEX(Calculations!$1:$80, MATCH("RecessionDummy", Calculations!$B:$B, 0), MATCH(Fiscal_impact_042718!$A38, Calculations!$9:$9, 0))</f>
        <v>1</v>
      </c>
      <c r="D38" s="65">
        <f ca="1">INDEX(Calculations!$1:$80, MATCH("Fiscal_Impact_bars", Calculations!$B:$B, 0), MATCH(Fiscal_impact_042718!$A38, Calculations!$9:$9, 0))</f>
        <v>2.5606799337196624</v>
      </c>
      <c r="E38" s="65">
        <f>INDEX(HaverPull!$B:$XZ,MATCH($A38,HaverPull!$B:$B,0),MATCH("Contribution to %Ch in Real GDP from ""Federal G""",HaverPull!$B$1:$XZ$1,0))</f>
        <v>-0.24</v>
      </c>
      <c r="F38" s="65">
        <f>INDEX(HaverPull!$B:$XZ,MATCH($A38,HaverPull!$B:$B,0),MATCH("Contribution to %Ch in Real GDP from ""S+L G""",HaverPull!$B$1:$XZ$1,0))</f>
        <v>0.39</v>
      </c>
      <c r="G38" s="65">
        <f ca="1">INDEX(Calculations!$A:$GV,MATCH("Contribution of Consumption Growth to Real GDP",Calculations!B$1:B$71,0),MATCH($A38,Calculations!A$9:GV$9))</f>
        <v>2.4106799337196625</v>
      </c>
    </row>
    <row r="39" spans="1:7" x14ac:dyDescent="0.25">
      <c r="A39" s="64">
        <f>INDEX(Calculations!$9:$9, , ROW()+121)</f>
        <v>39994</v>
      </c>
      <c r="B39" s="65">
        <f ca="1">INDEX(Calculations!$1:$80, MATCH("Fiscal_Impact", Calculations!$B:$B, 0), MATCH(Fiscal_impact_042718!$A39, Calculations!$9:$9, 0))</f>
        <v>2.2241732102894671</v>
      </c>
      <c r="C39" s="66">
        <f>INDEX(Calculations!$1:$80, MATCH("RecessionDummy", Calculations!$B:$B, 0), MATCH(Fiscal_impact_042718!$A39, Calculations!$9:$9, 0))</f>
        <v>1</v>
      </c>
      <c r="D39" s="65">
        <f ca="1">INDEX(Calculations!$1:$80, MATCH("Fiscal_Impact_bars", Calculations!$B:$B, 0), MATCH(Fiscal_impact_042718!$A39, Calculations!$9:$9, 0))</f>
        <v>3.0386606966759637</v>
      </c>
      <c r="E39" s="65">
        <f>INDEX(HaverPull!$B:$XZ,MATCH($A39,HaverPull!$B:$B,0),MATCH("Contribution to %Ch in Real GDP from ""Federal G""",HaverPull!$B$1:$XZ$1,0))</f>
        <v>1.0900000000000001</v>
      </c>
      <c r="F39" s="65">
        <f>INDEX(HaverPull!$B:$XZ,MATCH($A39,HaverPull!$B:$B,0),MATCH("Contribution to %Ch in Real GDP from ""S+L G""",HaverPull!$B$1:$XZ$1,0))</f>
        <v>0.47</v>
      </c>
      <c r="G39" s="65">
        <f ca="1">INDEX(Calculations!$A:$GV,MATCH("Contribution of Consumption Growth to Real GDP",Calculations!B$1:B$71,0),MATCH($A39,Calculations!A$9:GV$9))</f>
        <v>1.4786606966759637</v>
      </c>
    </row>
    <row r="40" spans="1:7" x14ac:dyDescent="0.25">
      <c r="A40" s="64">
        <f>INDEX(Calculations!$9:$9, , ROW()+121)</f>
        <v>40086</v>
      </c>
      <c r="B40" s="65">
        <f ca="1">INDEX(Calculations!$1:$80, MATCH("Fiscal_Impact", Calculations!$B:$B, 0), MATCH(Fiscal_impact_042718!$A40, Calculations!$9:$9, 0))</f>
        <v>2.4520086666560612</v>
      </c>
      <c r="C40" s="66">
        <f>INDEX(Calculations!$1:$80, MATCH("RecessionDummy", Calculations!$B:$B, 0), MATCH(Fiscal_impact_042718!$A40, Calculations!$9:$9, 0))</f>
        <v>0</v>
      </c>
      <c r="D40" s="65">
        <f ca="1">INDEX(Calculations!$1:$80, MATCH("Fiscal_Impact_bars", Calculations!$B:$B, 0), MATCH(Fiscal_impact_042718!$A40, Calculations!$9:$9, 0))</f>
        <v>2.9295331058249632</v>
      </c>
      <c r="E40" s="65">
        <f>INDEX(HaverPull!$B:$XZ,MATCH($A40,HaverPull!$B:$B,0),MATCH("Contribution to %Ch in Real GDP from ""Federal G""",HaverPull!$B$1:$XZ$1,0))</f>
        <v>0.47</v>
      </c>
      <c r="F40" s="65">
        <f>INDEX(HaverPull!$B:$XZ,MATCH($A40,HaverPull!$B:$B,0),MATCH("Contribution to %Ch in Real GDP from ""S+L G""",HaverPull!$B$1:$XZ$1,0))</f>
        <v>0.01</v>
      </c>
      <c r="G40" s="65">
        <f ca="1">INDEX(Calculations!$A:$GV,MATCH("Contribution of Consumption Growth to Real GDP",Calculations!B$1:B$71,0),MATCH($A40,Calculations!A$9:GV$9))</f>
        <v>2.4495331058249632</v>
      </c>
    </row>
    <row r="41" spans="1:7" x14ac:dyDescent="0.25">
      <c r="A41" s="64">
        <f>INDEX(Calculations!$9:$9, , ROW()+121)</f>
        <v>40178</v>
      </c>
      <c r="B41" s="65">
        <f ca="1">INDEX(Calculations!$1:$80, MATCH("Fiscal_Impact", Calculations!$B:$B, 0), MATCH(Fiscal_impact_042718!$A41, Calculations!$9:$9, 0))</f>
        <v>2.6702504346044376</v>
      </c>
      <c r="C41" s="66">
        <f>INDEX(Calculations!$1:$80, MATCH("RecessionDummy", Calculations!$B:$B, 0), MATCH(Fiscal_impact_042718!$A41, Calculations!$9:$9, 0))</f>
        <v>0</v>
      </c>
      <c r="D41" s="65">
        <f ca="1">INDEX(Calculations!$1:$80, MATCH("Fiscal_Impact_bars", Calculations!$B:$B, 0), MATCH(Fiscal_impact_042718!$A41, Calculations!$9:$9, 0))</f>
        <v>2.1521280021971614</v>
      </c>
      <c r="E41" s="65">
        <f>INDEX(HaverPull!$B:$XZ,MATCH($A41,HaverPull!$B:$B,0),MATCH("Contribution to %Ch in Real GDP from ""Federal G""",HaverPull!$B$1:$XZ$1,0))</f>
        <v>0.02</v>
      </c>
      <c r="F41" s="65">
        <f>INDEX(HaverPull!$B:$XZ,MATCH($A41,HaverPull!$B:$B,0),MATCH("Contribution to %Ch in Real GDP from ""S+L G""",HaverPull!$B$1:$XZ$1,0))</f>
        <v>-0.19</v>
      </c>
      <c r="G41" s="65">
        <f ca="1">INDEX(Calculations!$A:$GV,MATCH("Contribution of Consumption Growth to Real GDP",Calculations!B$1:B$71,0),MATCH($A41,Calculations!A$9:GV$9))</f>
        <v>2.3221280021971613</v>
      </c>
    </row>
    <row r="42" spans="1:7" x14ac:dyDescent="0.25">
      <c r="A42" s="64">
        <f>INDEX(Calculations!$9:$9, , ROW()+121)</f>
        <v>40268</v>
      </c>
      <c r="B42" s="65">
        <f ca="1">INDEX(Calculations!$1:$80, MATCH("Fiscal_Impact", Calculations!$B:$B, 0), MATCH(Fiscal_impact_042718!$A42, Calculations!$9:$9, 0))</f>
        <v>2.4236258997122313</v>
      </c>
      <c r="C42" s="66">
        <f>INDEX(Calculations!$1:$80, MATCH("RecessionDummy", Calculations!$B:$B, 0), MATCH(Fiscal_impact_042718!$A42, Calculations!$9:$9, 0))</f>
        <v>0</v>
      </c>
      <c r="D42" s="65">
        <f ca="1">INDEX(Calculations!$1:$80, MATCH("Fiscal_Impact_bars", Calculations!$B:$B, 0), MATCH(Fiscal_impact_042718!$A42, Calculations!$9:$9, 0))</f>
        <v>1.5741817941508369</v>
      </c>
      <c r="E42" s="65">
        <f>INDEX(HaverPull!$B:$XZ,MATCH($A42,HaverPull!$B:$B,0),MATCH("Contribution to %Ch in Real GDP from ""Federal G""",HaverPull!$B$1:$XZ$1,0))</f>
        <v>0.32</v>
      </c>
      <c r="F42" s="65">
        <f>INDEX(HaverPull!$B:$XZ,MATCH($A42,HaverPull!$B:$B,0),MATCH("Contribution to %Ch in Real GDP from ""S+L G""",HaverPull!$B$1:$XZ$1,0))</f>
        <v>-0.95</v>
      </c>
      <c r="G42" s="65">
        <f ca="1">INDEX(Calculations!$A:$GV,MATCH("Contribution of Consumption Growth to Real GDP",Calculations!B$1:B$71,0),MATCH($A42,Calculations!A$9:GV$9))</f>
        <v>2.2041817941508368</v>
      </c>
    </row>
    <row r="43" spans="1:7" x14ac:dyDescent="0.25">
      <c r="A43" s="64">
        <f>INDEX(Calculations!$9:$9, , ROW()+121)</f>
        <v>40359</v>
      </c>
      <c r="B43" s="65">
        <f ca="1">INDEX(Calculations!$1:$80, MATCH("Fiscal_Impact", Calculations!$B:$B, 0), MATCH(Fiscal_impact_042718!$A43, Calculations!$9:$9, 0))</f>
        <v>2.1428255801294496</v>
      </c>
      <c r="C43" s="66">
        <f>INDEX(Calculations!$1:$80, MATCH("RecessionDummy", Calculations!$B:$B, 0), MATCH(Fiscal_impact_042718!$A43, Calculations!$9:$9, 0))</f>
        <v>0</v>
      </c>
      <c r="D43" s="65">
        <f ca="1">INDEX(Calculations!$1:$80, MATCH("Fiscal_Impact_bars", Calculations!$B:$B, 0), MATCH(Fiscal_impact_042718!$A43, Calculations!$9:$9, 0))</f>
        <v>1.9154594183448355</v>
      </c>
      <c r="E43" s="65">
        <f>INDEX(HaverPull!$B:$XZ,MATCH($A43,HaverPull!$B:$B,0),MATCH("Contribution to %Ch in Real GDP from ""Federal G""",HaverPull!$B$1:$XZ$1,0))</f>
        <v>0.71</v>
      </c>
      <c r="F43" s="65">
        <f>INDEX(HaverPull!$B:$XZ,MATCH($A43,HaverPull!$B:$B,0),MATCH("Contribution to %Ch in Real GDP from ""S+L G""",HaverPull!$B$1:$XZ$1,0))</f>
        <v>-0.1</v>
      </c>
      <c r="G43" s="65">
        <f ca="1">INDEX(Calculations!$A:$GV,MATCH("Contribution of Consumption Growth to Real GDP",Calculations!B$1:B$71,0),MATCH($A43,Calculations!A$9:GV$9))</f>
        <v>1.3054594183448356</v>
      </c>
    </row>
    <row r="44" spans="1:7" x14ac:dyDescent="0.25">
      <c r="A44" s="64">
        <f>INDEX(Calculations!$9:$9, , ROW()+121)</f>
        <v>40451</v>
      </c>
      <c r="B44" s="65">
        <f ca="1">INDEX(Calculations!$1:$80, MATCH("Fiscal_Impact", Calculations!$B:$B, 0), MATCH(Fiscal_impact_042718!$A44, Calculations!$9:$9, 0))</f>
        <v>1.7051909459763424</v>
      </c>
      <c r="C44" s="66">
        <f>INDEX(Calculations!$1:$80, MATCH("RecessionDummy", Calculations!$B:$B, 0), MATCH(Fiscal_impact_042718!$A44, Calculations!$9:$9, 0))</f>
        <v>0</v>
      </c>
      <c r="D44" s="65">
        <f ca="1">INDEX(Calculations!$1:$80, MATCH("Fiscal_Impact_bars", Calculations!$B:$B, 0), MATCH(Fiscal_impact_042718!$A44, Calculations!$9:$9, 0))</f>
        <v>1.178994569212535</v>
      </c>
      <c r="E44" s="65">
        <f>INDEX(HaverPull!$B:$XZ,MATCH($A44,HaverPull!$B:$B,0),MATCH("Contribution to %Ch in Real GDP from ""Federal G""",HaverPull!$B$1:$XZ$1,0))</f>
        <v>0.32</v>
      </c>
      <c r="F44" s="65">
        <f>INDEX(HaverPull!$B:$XZ,MATCH($A44,HaverPull!$B:$B,0),MATCH("Contribution to %Ch in Real GDP from ""S+L G""",HaverPull!$B$1:$XZ$1,0))</f>
        <v>-0.39</v>
      </c>
      <c r="G44" s="65">
        <f ca="1">INDEX(Calculations!$A:$GV,MATCH("Contribution of Consumption Growth to Real GDP",Calculations!B$1:B$71,0),MATCH($A44,Calculations!A$9:GV$9))</f>
        <v>1.248994569212535</v>
      </c>
    </row>
    <row r="45" spans="1:7" x14ac:dyDescent="0.25">
      <c r="A45" s="64">
        <f>INDEX(Calculations!$9:$9, , ROW()+121)</f>
        <v>40543</v>
      </c>
      <c r="B45" s="65">
        <f ca="1">INDEX(Calculations!$1:$80, MATCH("Fiscal_Impact", Calculations!$B:$B, 0), MATCH(Fiscal_impact_042718!$A45, Calculations!$9:$9, 0))</f>
        <v>1.2064363972032999</v>
      </c>
      <c r="C45" s="66">
        <f>INDEX(Calculations!$1:$80, MATCH("RecessionDummy", Calculations!$B:$B, 0), MATCH(Fiscal_impact_042718!$A45, Calculations!$9:$9, 0))</f>
        <v>0</v>
      </c>
      <c r="D45" s="65">
        <f ca="1">INDEX(Calculations!$1:$80, MATCH("Fiscal_Impact_bars", Calculations!$B:$B, 0), MATCH(Fiscal_impact_042718!$A45, Calculations!$9:$9, 0))</f>
        <v>0.15710980710499201</v>
      </c>
      <c r="E45" s="65">
        <f>INDEX(HaverPull!$B:$XZ,MATCH($A45,HaverPull!$B:$B,0),MATCH("Contribution to %Ch in Real GDP from ""Federal G""",HaverPull!$B$1:$XZ$1,0))</f>
        <v>-0.23</v>
      </c>
      <c r="F45" s="65">
        <f>INDEX(HaverPull!$B:$XZ,MATCH($A45,HaverPull!$B:$B,0),MATCH("Contribution to %Ch in Real GDP from ""S+L G""",HaverPull!$B$1:$XZ$1,0))</f>
        <v>-0.63</v>
      </c>
      <c r="G45" s="65">
        <f ca="1">INDEX(Calculations!$A:$GV,MATCH("Contribution of Consumption Growth to Real GDP",Calculations!B$1:B$71,0),MATCH($A45,Calculations!A$9:GV$9))</f>
        <v>1.027109807104992</v>
      </c>
    </row>
    <row r="46" spans="1:7" x14ac:dyDescent="0.25">
      <c r="A46" s="64">
        <f>INDEX(Calculations!$9:$9, , ROW()+121)</f>
        <v>40633</v>
      </c>
      <c r="B46" s="65">
        <f ca="1">INDEX(Calculations!$1:$80, MATCH("Fiscal_Impact", Calculations!$B:$B, 0), MATCH(Fiscal_impact_042718!$A46, Calculations!$9:$9, 0))</f>
        <v>0.34875358184314526</v>
      </c>
      <c r="C46" s="66">
        <f>INDEX(Calculations!$1:$80, MATCH("RecessionDummy", Calculations!$B:$B, 0), MATCH(Fiscal_impact_042718!$A46, Calculations!$9:$9, 0))</f>
        <v>0</v>
      </c>
      <c r="D46" s="65">
        <f ca="1">INDEX(Calculations!$1:$80, MATCH("Fiscal_Impact_bars", Calculations!$B:$B, 0), MATCH(Fiscal_impact_042718!$A46, Calculations!$9:$9, 0))</f>
        <v>-1.8565494672897815</v>
      </c>
      <c r="E46" s="65">
        <f>INDEX(HaverPull!$B:$XZ,MATCH($A46,HaverPull!$B:$B,0),MATCH("Contribution to %Ch in Real GDP from ""Federal G""",HaverPull!$B$1:$XZ$1,0))</f>
        <v>-0.95</v>
      </c>
      <c r="F46" s="65">
        <f>INDEX(HaverPull!$B:$XZ,MATCH($A46,HaverPull!$B:$B,0),MATCH("Contribution to %Ch in Real GDP from ""S+L G""",HaverPull!$B$1:$XZ$1,0))</f>
        <v>-0.65</v>
      </c>
      <c r="G46" s="65">
        <f ca="1">INDEX(Calculations!$A:$GV,MATCH("Contribution of Consumption Growth to Real GDP",Calculations!B$1:B$71,0),MATCH($A46,Calculations!A$9:GV$9))</f>
        <v>-0.25654946728978151</v>
      </c>
    </row>
    <row r="47" spans="1:7" x14ac:dyDescent="0.25">
      <c r="A47" s="64">
        <f>INDEX(Calculations!$9:$9, , ROW()+121)</f>
        <v>40724</v>
      </c>
      <c r="B47" s="65">
        <f ca="1">INDEX(Calculations!$1:$80, MATCH("Fiscal_Impact", Calculations!$B:$B, 0), MATCH(Fiscal_impact_042718!$A47, Calculations!$9:$9, 0))</f>
        <v>-0.26418103886456701</v>
      </c>
      <c r="C47" s="66">
        <f>INDEX(Calculations!$1:$80, MATCH("RecessionDummy", Calculations!$B:$B, 0), MATCH(Fiscal_impact_042718!$A47, Calculations!$9:$9, 0))</f>
        <v>0</v>
      </c>
      <c r="D47" s="65">
        <f ca="1">INDEX(Calculations!$1:$80, MATCH("Fiscal_Impact_bars", Calculations!$B:$B, 0), MATCH(Fiscal_impact_042718!$A47, Calculations!$9:$9, 0))</f>
        <v>-0.53627906448601348</v>
      </c>
      <c r="E47" s="65">
        <f>INDEX(HaverPull!$B:$XZ,MATCH($A47,HaverPull!$B:$B,0),MATCH("Contribution to %Ch in Real GDP from ""Federal G""",HaverPull!$B$1:$XZ$1,0))</f>
        <v>0.14000000000000001</v>
      </c>
      <c r="F47" s="65">
        <f>INDEX(HaverPull!$B:$XZ,MATCH($A47,HaverPull!$B:$B,0),MATCH("Contribution to %Ch in Real GDP from ""S+L G""",HaverPull!$B$1:$XZ$1,0))</f>
        <v>-0.22</v>
      </c>
      <c r="G47" s="65">
        <f ca="1">INDEX(Calculations!$A:$GV,MATCH("Contribution of Consumption Growth to Real GDP",Calculations!B$1:B$71,0),MATCH($A47,Calculations!A$9:GV$9))</f>
        <v>-0.45627906448601346</v>
      </c>
    </row>
    <row r="48" spans="1:7" x14ac:dyDescent="0.25">
      <c r="A48" s="64">
        <f>INDEX(Calculations!$9:$9, , ROW()+121)</f>
        <v>40816</v>
      </c>
      <c r="B48" s="65">
        <f ca="1">INDEX(Calculations!$1:$80, MATCH("Fiscal_Impact", Calculations!$B:$B, 0), MATCH(Fiscal_impact_042718!$A48, Calculations!$9:$9, 0))</f>
        <v>-0.84489866953424053</v>
      </c>
      <c r="C48" s="66">
        <f>INDEX(Calculations!$1:$80, MATCH("RecessionDummy", Calculations!$B:$B, 0), MATCH(Fiscal_impact_042718!$A48, Calculations!$9:$9, 0))</f>
        <v>0</v>
      </c>
      <c r="D48" s="65">
        <f ca="1">INDEX(Calculations!$1:$80, MATCH("Fiscal_Impact_bars", Calculations!$B:$B, 0), MATCH(Fiscal_impact_042718!$A48, Calculations!$9:$9, 0))</f>
        <v>-1.1438759534661593</v>
      </c>
      <c r="E48" s="65">
        <f>INDEX(HaverPull!$B:$XZ,MATCH($A48,HaverPull!$B:$B,0),MATCH("Contribution to %Ch in Real GDP from ""Federal G""",HaverPull!$B$1:$XZ$1,0))</f>
        <v>-0.35</v>
      </c>
      <c r="F48" s="65">
        <f>INDEX(HaverPull!$B:$XZ,MATCH($A48,HaverPull!$B:$B,0),MATCH("Contribution to %Ch in Real GDP from ""S+L G""",HaverPull!$B$1:$XZ$1,0))</f>
        <v>-0.17</v>
      </c>
      <c r="G48" s="65">
        <f ca="1">INDEX(Calculations!$A:$GV,MATCH("Contribution of Consumption Growth to Real GDP",Calculations!B$1:B$71,0),MATCH($A48,Calculations!A$9:GV$9))</f>
        <v>-0.62387595346615921</v>
      </c>
    </row>
    <row r="49" spans="1:7" x14ac:dyDescent="0.25">
      <c r="A49" s="64">
        <f>INDEX(Calculations!$9:$9, , ROW()+121)</f>
        <v>40908</v>
      </c>
      <c r="B49" s="65">
        <f ca="1">INDEX(Calculations!$1:$80, MATCH("Fiscal_Impact", Calculations!$B:$B, 0), MATCH(Fiscal_impact_042718!$A49, Calculations!$9:$9, 0))</f>
        <v>-1.1318374806301932</v>
      </c>
      <c r="C49" s="66">
        <f>INDEX(Calculations!$1:$80, MATCH("RecessionDummy", Calculations!$B:$B, 0), MATCH(Fiscal_impact_042718!$A49, Calculations!$9:$9, 0))</f>
        <v>0</v>
      </c>
      <c r="D49" s="65">
        <f ca="1">INDEX(Calculations!$1:$80, MATCH("Fiscal_Impact_bars", Calculations!$B:$B, 0), MATCH(Fiscal_impact_042718!$A49, Calculations!$9:$9, 0))</f>
        <v>-0.99064543727881849</v>
      </c>
      <c r="E49" s="65">
        <f>INDEX(HaverPull!$B:$XZ,MATCH($A49,HaverPull!$B:$B,0),MATCH("Contribution to %Ch in Real GDP from ""Federal G""",HaverPull!$B$1:$XZ$1,0))</f>
        <v>-0.21</v>
      </c>
      <c r="F49" s="65">
        <f>INDEX(HaverPull!$B:$XZ,MATCH($A49,HaverPull!$B:$B,0),MATCH("Contribution to %Ch in Real GDP from ""S+L G""",HaverPull!$B$1:$XZ$1,0))</f>
        <v>-0.1</v>
      </c>
      <c r="G49" s="65">
        <f ca="1">INDEX(Calculations!$A:$GV,MATCH("Contribution of Consumption Growth to Real GDP",Calculations!B$1:B$71,0),MATCH($A49,Calculations!A$9:GV$9))</f>
        <v>-0.68064543727881854</v>
      </c>
    </row>
    <row r="50" spans="1:7" x14ac:dyDescent="0.25">
      <c r="A50" s="64">
        <f>INDEX(Calculations!$9:$9, , ROW()+121)</f>
        <v>40999</v>
      </c>
      <c r="B50" s="65">
        <f ca="1">INDEX(Calculations!$1:$80, MATCH("Fiscal_Impact", Calculations!$B:$B, 0), MATCH(Fiscal_impact_042718!$A50, Calculations!$9:$9, 0))</f>
        <v>-0.96341050816847096</v>
      </c>
      <c r="C50" s="66">
        <f>INDEX(Calculations!$1:$80, MATCH("RecessionDummy", Calculations!$B:$B, 0), MATCH(Fiscal_impact_042718!$A50, Calculations!$9:$9, 0))</f>
        <v>0</v>
      </c>
      <c r="D50" s="65">
        <f ca="1">INDEX(Calculations!$1:$80, MATCH("Fiscal_Impact_bars", Calculations!$B:$B, 0), MATCH(Fiscal_impact_042718!$A50, Calculations!$9:$9, 0))</f>
        <v>-1.1828415774428922</v>
      </c>
      <c r="E50" s="65">
        <f>INDEX(HaverPull!$B:$XZ,MATCH($A50,HaverPull!$B:$B,0),MATCH("Contribution to %Ch in Real GDP from ""Federal G""",HaverPull!$B$1:$XZ$1,0))</f>
        <v>-0.03</v>
      </c>
      <c r="F50" s="65">
        <f>INDEX(HaverPull!$B:$XZ,MATCH($A50,HaverPull!$B:$B,0),MATCH("Contribution to %Ch in Real GDP from ""S+L G""",HaverPull!$B$1:$XZ$1,0))</f>
        <v>-0.36</v>
      </c>
      <c r="G50" s="65">
        <f ca="1">INDEX(Calculations!$A:$GV,MATCH("Contribution of Consumption Growth to Real GDP",Calculations!B$1:B$71,0),MATCH($A50,Calculations!A$9:GV$9))</f>
        <v>-0.78284157744289218</v>
      </c>
    </row>
    <row r="51" spans="1:7" x14ac:dyDescent="0.25">
      <c r="A51" s="64">
        <f>INDEX(Calculations!$9:$9, , ROW()+121)</f>
        <v>41090</v>
      </c>
      <c r="B51" s="65">
        <f ca="1">INDEX(Calculations!$1:$80, MATCH("Fiscal_Impact", Calculations!$B:$B, 0), MATCH(Fiscal_impact_042718!$A51, Calculations!$9:$9, 0))</f>
        <v>-1.0790108282856412</v>
      </c>
      <c r="C51" s="66">
        <f>INDEX(Calculations!$1:$80, MATCH("RecessionDummy", Calculations!$B:$B, 0), MATCH(Fiscal_impact_042718!$A51, Calculations!$9:$9, 0))</f>
        <v>0</v>
      </c>
      <c r="D51" s="65">
        <f ca="1">INDEX(Calculations!$1:$80, MATCH("Fiscal_Impact_bars", Calculations!$B:$B, 0), MATCH(Fiscal_impact_042718!$A51, Calculations!$9:$9, 0))</f>
        <v>-0.99868034495469393</v>
      </c>
      <c r="E51" s="65">
        <f>INDEX(HaverPull!$B:$XZ,MATCH($A51,HaverPull!$B:$B,0),MATCH("Contribution to %Ch in Real GDP from ""Federal G""",HaverPull!$B$1:$XZ$1,0))</f>
        <v>-0.24</v>
      </c>
      <c r="F51" s="65">
        <f>INDEX(HaverPull!$B:$XZ,MATCH($A51,HaverPull!$B:$B,0),MATCH("Contribution to %Ch in Real GDP from ""S+L G""",HaverPull!$B$1:$XZ$1,0))</f>
        <v>-0.14000000000000001</v>
      </c>
      <c r="G51" s="65">
        <f ca="1">INDEX(Calculations!$A:$GV,MATCH("Contribution of Consumption Growth to Real GDP",Calculations!B$1:B$71,0),MATCH($A51,Calculations!A$9:GV$9))</f>
        <v>-0.60868034495469392</v>
      </c>
    </row>
    <row r="52" spans="1:7" x14ac:dyDescent="0.25">
      <c r="A52" s="64">
        <f>INDEX(Calculations!$9:$9, , ROW()+121)</f>
        <v>41182</v>
      </c>
      <c r="B52" s="65">
        <f ca="1">INDEX(Calculations!$1:$80, MATCH("Fiscal_Impact", Calculations!$B:$B, 0), MATCH(Fiscal_impact_042718!$A52, Calculations!$9:$9, 0))</f>
        <v>-0.95528241383656276</v>
      </c>
      <c r="C52" s="66">
        <f>INDEX(Calculations!$1:$80, MATCH("RecessionDummy", Calculations!$B:$B, 0), MATCH(Fiscal_impact_042718!$A52, Calculations!$9:$9, 0))</f>
        <v>0</v>
      </c>
      <c r="D52" s="65">
        <f ca="1">INDEX(Calculations!$1:$80, MATCH("Fiscal_Impact_bars", Calculations!$B:$B, 0), MATCH(Fiscal_impact_042718!$A52, Calculations!$9:$9, 0))</f>
        <v>-0.64896229566984642</v>
      </c>
      <c r="E52" s="65">
        <f>INDEX(HaverPull!$B:$XZ,MATCH($A52,HaverPull!$B:$B,0),MATCH("Contribution to %Ch in Real GDP from ""Federal G""",HaverPull!$B$1:$XZ$1,0))</f>
        <v>0.04</v>
      </c>
      <c r="F52" s="65">
        <f>INDEX(HaverPull!$B:$XZ,MATCH($A52,HaverPull!$B:$B,0),MATCH("Contribution to %Ch in Real GDP from ""S+L G""",HaverPull!$B$1:$XZ$1,0))</f>
        <v>-0.26</v>
      </c>
      <c r="G52" s="65">
        <f ca="1">INDEX(Calculations!$A:$GV,MATCH("Contribution of Consumption Growth to Real GDP",Calculations!B$1:B$71,0),MATCH($A52,Calculations!A$9:GV$9))</f>
        <v>-0.42896229566984639</v>
      </c>
    </row>
    <row r="53" spans="1:7" x14ac:dyDescent="0.25">
      <c r="A53" s="64">
        <f>INDEX(Calculations!$9:$9, , ROW()+121)</f>
        <v>41274</v>
      </c>
      <c r="B53" s="65">
        <f ca="1">INDEX(Calculations!$1:$80, MATCH("Fiscal_Impact", Calculations!$B:$B, 0), MATCH(Fiscal_impact_042718!$A53, Calculations!$9:$9, 0))</f>
        <v>-1.0242574642914284</v>
      </c>
      <c r="C53" s="66">
        <f>INDEX(Calculations!$1:$80, MATCH("RecessionDummy", Calculations!$B:$B, 0), MATCH(Fiscal_impact_042718!$A53, Calculations!$9:$9, 0))</f>
        <v>0</v>
      </c>
      <c r="D53" s="65">
        <f ca="1">INDEX(Calculations!$1:$80, MATCH("Fiscal_Impact_bars", Calculations!$B:$B, 0), MATCH(Fiscal_impact_042718!$A53, Calculations!$9:$9, 0))</f>
        <v>-1.2665456390982812</v>
      </c>
      <c r="E53" s="65">
        <f>INDEX(HaverPull!$B:$XZ,MATCH($A53,HaverPull!$B:$B,0),MATCH("Contribution to %Ch in Real GDP from ""Federal G""",HaverPull!$B$1:$XZ$1,0))</f>
        <v>-0.45</v>
      </c>
      <c r="F53" s="65">
        <f>INDEX(HaverPull!$B:$XZ,MATCH($A53,HaverPull!$B:$B,0),MATCH("Contribution to %Ch in Real GDP from ""S+L G""",HaverPull!$B$1:$XZ$1,0))</f>
        <v>-0.3</v>
      </c>
      <c r="G53" s="65">
        <f ca="1">INDEX(Calculations!$A:$GV,MATCH("Contribution of Consumption Growth to Real GDP",Calculations!B$1:B$71,0),MATCH($A53,Calculations!A$9:GV$9))</f>
        <v>-0.51654563909828122</v>
      </c>
    </row>
    <row r="54" spans="1:7" x14ac:dyDescent="0.25">
      <c r="A54" s="64">
        <f>INDEX(Calculations!$9:$9, , ROW()+121)</f>
        <v>41364</v>
      </c>
      <c r="B54" s="65">
        <f ca="1">INDEX(Calculations!$1:$80, MATCH("Fiscal_Impact", Calculations!$B:$B, 0), MATCH(Fiscal_impact_042718!$A54, Calculations!$9:$9, 0))</f>
        <v>-1.1463098254253639</v>
      </c>
      <c r="C54" s="66">
        <f>INDEX(Calculations!$1:$80, MATCH("RecessionDummy", Calculations!$B:$B, 0), MATCH(Fiscal_impact_042718!$A54, Calculations!$9:$9, 0))</f>
        <v>0</v>
      </c>
      <c r="D54" s="65">
        <f ca="1">INDEX(Calculations!$1:$80, MATCH("Fiscal_Impact_bars", Calculations!$B:$B, 0), MATCH(Fiscal_impact_042718!$A54, Calculations!$9:$9, 0))</f>
        <v>-1.6710510219786339</v>
      </c>
      <c r="E54" s="65">
        <f>INDEX(HaverPull!$B:$XZ,MATCH($A54,HaverPull!$B:$B,0),MATCH("Contribution to %Ch in Real GDP from ""Federal G""",HaverPull!$B$1:$XZ$1,0))</f>
        <v>-0.86</v>
      </c>
      <c r="F54" s="65">
        <f>INDEX(HaverPull!$B:$XZ,MATCH($A54,HaverPull!$B:$B,0),MATCH("Contribution to %Ch in Real GDP from ""S+L G""",HaverPull!$B$1:$XZ$1,0))</f>
        <v>0.02</v>
      </c>
      <c r="G54" s="65">
        <f ca="1">INDEX(Calculations!$A:$GV,MATCH("Contribution of Consumption Growth to Real GDP",Calculations!B$1:B$71,0),MATCH($A54,Calculations!A$9:GV$9))</f>
        <v>-0.84105102197863391</v>
      </c>
    </row>
    <row r="55" spans="1:7" x14ac:dyDescent="0.25">
      <c r="A55" s="64">
        <f>INDEX(Calculations!$9:$9, , ROW()+121)</f>
        <v>41455</v>
      </c>
      <c r="B55" s="65">
        <f ca="1">INDEX(Calculations!$1:$80, MATCH("Fiscal_Impact", Calculations!$B:$B, 0), MATCH(Fiscal_impact_042718!$A55, Calculations!$9:$9, 0))</f>
        <v>-1.2046362985219579</v>
      </c>
      <c r="C55" s="66">
        <f>INDEX(Calculations!$1:$80, MATCH("RecessionDummy", Calculations!$B:$B, 0), MATCH(Fiscal_impact_042718!$A55, Calculations!$9:$9, 0))</f>
        <v>0</v>
      </c>
      <c r="D55" s="65">
        <f ca="1">INDEX(Calculations!$1:$80, MATCH("Fiscal_Impact_bars", Calculations!$B:$B, 0), MATCH(Fiscal_impact_042718!$A55, Calculations!$9:$9, 0))</f>
        <v>-1.2319862373410702</v>
      </c>
      <c r="E55" s="65">
        <f>INDEX(HaverPull!$B:$XZ,MATCH($A55,HaverPull!$B:$B,0),MATCH("Contribution to %Ch in Real GDP from ""Federal G""",HaverPull!$B$1:$XZ$1,0))</f>
        <v>-0.41</v>
      </c>
      <c r="F55" s="65">
        <f>INDEX(HaverPull!$B:$XZ,MATCH($A55,HaverPull!$B:$B,0),MATCH("Contribution to %Ch in Real GDP from ""S+L G""",HaverPull!$B$1:$XZ$1,0))</f>
        <v>0.03</v>
      </c>
      <c r="G55" s="65">
        <f ca="1">INDEX(Calculations!$A:$GV,MATCH("Contribution of Consumption Growth to Real GDP",Calculations!B$1:B$71,0),MATCH($A55,Calculations!A$9:GV$9))</f>
        <v>-0.86198623734107016</v>
      </c>
    </row>
    <row r="56" spans="1:7" x14ac:dyDescent="0.25">
      <c r="A56" s="64">
        <f>INDEX(Calculations!$9:$9, , ROW()+121)</f>
        <v>41547</v>
      </c>
      <c r="B56" s="65">
        <f ca="1">INDEX(Calculations!$1:$80, MATCH("Fiscal_Impact", Calculations!$B:$B, 0), MATCH(Fiscal_impact_042718!$A56, Calculations!$9:$9, 0))</f>
        <v>-1.2381713660940719</v>
      </c>
      <c r="C56" s="66">
        <f>INDEX(Calculations!$1:$80, MATCH("RecessionDummy", Calculations!$B:$B, 0), MATCH(Fiscal_impact_042718!$A56, Calculations!$9:$9, 0))</f>
        <v>0</v>
      </c>
      <c r="D56" s="65">
        <f ca="1">INDEX(Calculations!$1:$80, MATCH("Fiscal_Impact_bars", Calculations!$B:$B, 0), MATCH(Fiscal_impact_042718!$A56, Calculations!$9:$9, 0))</f>
        <v>-0.78310256595830219</v>
      </c>
      <c r="E56" s="65">
        <f>INDEX(HaverPull!$B:$XZ,MATCH($A56,HaverPull!$B:$B,0),MATCH("Contribution to %Ch in Real GDP from ""Federal G""",HaverPull!$B$1:$XZ$1,0))</f>
        <v>-0.39</v>
      </c>
      <c r="F56" s="65">
        <f>INDEX(HaverPull!$B:$XZ,MATCH($A56,HaverPull!$B:$B,0),MATCH("Contribution to %Ch in Real GDP from ""S+L G""",HaverPull!$B$1:$XZ$1,0))</f>
        <v>0.01</v>
      </c>
      <c r="G56" s="65">
        <f ca="1">INDEX(Calculations!$A:$GV,MATCH("Contribution of Consumption Growth to Real GDP",Calculations!B$1:B$71,0),MATCH($A56,Calculations!A$9:GV$9))</f>
        <v>-0.41310256595830214</v>
      </c>
    </row>
    <row r="57" spans="1:7" x14ac:dyDescent="0.25">
      <c r="A57" s="64">
        <f>INDEX(Calculations!$9:$9, , ROW()+121)</f>
        <v>41639</v>
      </c>
      <c r="B57" s="65">
        <f ca="1">INDEX(Calculations!$1:$80, MATCH("Fiscal_Impact", Calculations!$B:$B, 0), MATCH(Fiscal_impact_042718!$A57, Calculations!$9:$9, 0))</f>
        <v>-1.1666257934698181</v>
      </c>
      <c r="C57" s="66">
        <f>INDEX(Calculations!$1:$80, MATCH("RecessionDummy", Calculations!$B:$B, 0), MATCH(Fiscal_impact_042718!$A57, Calculations!$9:$9, 0))</f>
        <v>0</v>
      </c>
      <c r="D57" s="65">
        <f ca="1">INDEX(Calculations!$1:$80, MATCH("Fiscal_Impact_bars", Calculations!$B:$B, 0), MATCH(Fiscal_impact_042718!$A57, Calculations!$9:$9, 0))</f>
        <v>-0.98036334860126684</v>
      </c>
      <c r="E57" s="65">
        <f>INDEX(HaverPull!$B:$XZ,MATCH($A57,HaverPull!$B:$B,0),MATCH("Contribution to %Ch in Real GDP from ""Federal G""",HaverPull!$B$1:$XZ$1,0))</f>
        <v>-0.42</v>
      </c>
      <c r="F57" s="65">
        <f>INDEX(HaverPull!$B:$XZ,MATCH($A57,HaverPull!$B:$B,0),MATCH("Contribution to %Ch in Real GDP from ""S+L G""",HaverPull!$B$1:$XZ$1,0))</f>
        <v>-0.11</v>
      </c>
      <c r="G57" s="65">
        <f ca="1">INDEX(Calculations!$A:$GV,MATCH("Contribution of Consumption Growth to Real GDP",Calculations!B$1:B$71,0),MATCH($A57,Calculations!A$9:GV$9))</f>
        <v>-0.45036334860126687</v>
      </c>
    </row>
    <row r="58" spans="1:7" x14ac:dyDescent="0.25">
      <c r="A58" s="64">
        <f>INDEX(Calculations!$9:$9, , ROW()+121)</f>
        <v>41729</v>
      </c>
      <c r="B58" s="65">
        <f ca="1">INDEX(Calculations!$1:$80, MATCH("Fiscal_Impact", Calculations!$B:$B, 0), MATCH(Fiscal_impact_042718!$A58, Calculations!$9:$9, 0))</f>
        <v>-0.92587990406803677</v>
      </c>
      <c r="C58" s="66">
        <f>INDEX(Calculations!$1:$80, MATCH("RecessionDummy", Calculations!$B:$B, 0), MATCH(Fiscal_impact_042718!$A58, Calculations!$9:$9, 0))</f>
        <v>0</v>
      </c>
      <c r="D58" s="65">
        <f ca="1">INDEX(Calculations!$1:$80, MATCH("Fiscal_Impact_bars", Calculations!$B:$B, 0), MATCH(Fiscal_impact_042718!$A58, Calculations!$9:$9, 0))</f>
        <v>-0.70806746437150803</v>
      </c>
      <c r="E58" s="65">
        <f>INDEX(HaverPull!$B:$XZ,MATCH($A58,HaverPull!$B:$B,0),MATCH("Contribution to %Ch in Real GDP from ""Federal G""",HaverPull!$B$1:$XZ$1,0))</f>
        <v>-0.03</v>
      </c>
      <c r="F58" s="65">
        <f>INDEX(HaverPull!$B:$XZ,MATCH($A58,HaverPull!$B:$B,0),MATCH("Contribution to %Ch in Real GDP from ""S+L G""",HaverPull!$B$1:$XZ$1,0))</f>
        <v>-0.09</v>
      </c>
      <c r="G58" s="65">
        <f ca="1">INDEX(Calculations!$A:$GV,MATCH("Contribution of Consumption Growth to Real GDP",Calculations!B$1:B$71,0),MATCH($A58,Calculations!A$9:GV$9))</f>
        <v>-0.59806746437150804</v>
      </c>
    </row>
    <row r="59" spans="1:7" x14ac:dyDescent="0.25">
      <c r="A59" s="64">
        <f>INDEX(Calculations!$9:$9, , ROW()+121)</f>
        <v>41820</v>
      </c>
      <c r="B59" s="65">
        <f ca="1">INDEX(Calculations!$1:$80, MATCH("Fiscal_Impact", Calculations!$B:$B, 0), MATCH(Fiscal_impact_042718!$A59, Calculations!$9:$9, 0))</f>
        <v>-0.6656451664968398</v>
      </c>
      <c r="C59" s="66">
        <f>INDEX(Calculations!$1:$80, MATCH("RecessionDummy", Calculations!$B:$B, 0), MATCH(Fiscal_impact_042718!$A59, Calculations!$9:$9, 0))</f>
        <v>0</v>
      </c>
      <c r="D59" s="65">
        <f ca="1">INDEX(Calculations!$1:$80, MATCH("Fiscal_Impact_bars", Calculations!$B:$B, 0), MATCH(Fiscal_impact_042718!$A59, Calculations!$9:$9, 0))</f>
        <v>-0.19104728705628188</v>
      </c>
      <c r="E59" s="65">
        <f>INDEX(HaverPull!$B:$XZ,MATCH($A59,HaverPull!$B:$B,0),MATCH("Contribution to %Ch in Real GDP from ""Federal G""",HaverPull!$B$1:$XZ$1,0))</f>
        <v>-0.11</v>
      </c>
      <c r="F59" s="65">
        <f>INDEX(HaverPull!$B:$XZ,MATCH($A59,HaverPull!$B:$B,0),MATCH("Contribution to %Ch in Real GDP from ""S+L G""",HaverPull!$B$1:$XZ$1,0))</f>
        <v>0.31</v>
      </c>
      <c r="G59" s="65">
        <f ca="1">INDEX(Calculations!$A:$GV,MATCH("Contribution of Consumption Growth to Real GDP",Calculations!B$1:B$71,0),MATCH($A59,Calculations!A$9:GV$9))</f>
        <v>-0.39104728705628189</v>
      </c>
    </row>
    <row r="60" spans="1:7" x14ac:dyDescent="0.25">
      <c r="A60" s="64">
        <f>INDEX(Calculations!$9:$9, , ROW()+121)</f>
        <v>41912</v>
      </c>
      <c r="B60" s="65">
        <f ca="1">INDEX(Calculations!$1:$80, MATCH("Fiscal_Impact", Calculations!$B:$B, 0), MATCH(Fiscal_impact_042718!$A60, Calculations!$9:$9, 0))</f>
        <v>-0.44899561469127514</v>
      </c>
      <c r="C60" s="66">
        <f>INDEX(Calculations!$1:$80, MATCH("RecessionDummy", Calculations!$B:$B, 0), MATCH(Fiscal_impact_042718!$A60, Calculations!$9:$9, 0))</f>
        <v>0</v>
      </c>
      <c r="D60" s="65">
        <f ca="1">INDEX(Calculations!$1:$80, MATCH("Fiscal_Impact_bars", Calculations!$B:$B, 0), MATCH(Fiscal_impact_042718!$A60, Calculations!$9:$9, 0))</f>
        <v>8.3495641263956144E-2</v>
      </c>
      <c r="E60" s="65">
        <f>INDEX(HaverPull!$B:$XZ,MATCH($A60,HaverPull!$B:$B,0),MATCH("Contribution to %Ch in Real GDP from ""Federal G""",HaverPull!$B$1:$XZ$1,0))</f>
        <v>0.22</v>
      </c>
      <c r="F60" s="65">
        <f>INDEX(HaverPull!$B:$XZ,MATCH($A60,HaverPull!$B:$B,0),MATCH("Contribution to %Ch in Real GDP from ""S+L G""",HaverPull!$B$1:$XZ$1,0))</f>
        <v>0.17</v>
      </c>
      <c r="G60" s="65">
        <f ca="1">INDEX(Calculations!$A:$GV,MATCH("Contribution of Consumption Growth to Real GDP",Calculations!B$1:B$71,0),MATCH($A60,Calculations!A$9:GV$9))</f>
        <v>-0.30650435873604387</v>
      </c>
    </row>
    <row r="61" spans="1:7" x14ac:dyDescent="0.25">
      <c r="A61" s="64">
        <f>INDEX(Calculations!$9:$9, , ROW()+121)</f>
        <v>42004</v>
      </c>
      <c r="B61" s="65">
        <f ca="1">INDEX(Calculations!$1:$80, MATCH("Fiscal_Impact", Calculations!$B:$B, 0), MATCH(Fiscal_impact_042718!$A61, Calculations!$9:$9, 0))</f>
        <v>-0.28573567892797985</v>
      </c>
      <c r="C61" s="66">
        <f>INDEX(Calculations!$1:$80, MATCH("RecessionDummy", Calculations!$B:$B, 0), MATCH(Fiscal_impact_042718!$A61, Calculations!$9:$9, 0))</f>
        <v>0</v>
      </c>
      <c r="D61" s="65">
        <f ca="1">INDEX(Calculations!$1:$80, MATCH("Fiscal_Impact_bars", Calculations!$B:$B, 0), MATCH(Fiscal_impact_042718!$A61, Calculations!$9:$9, 0))</f>
        <v>-0.32732360554808565</v>
      </c>
      <c r="E61" s="65">
        <f>INDEX(HaverPull!$B:$XZ,MATCH($A61,HaverPull!$B:$B,0),MATCH("Contribution to %Ch in Real GDP from ""Federal G""",HaverPull!$B$1:$XZ$1,0))</f>
        <v>-0.4</v>
      </c>
      <c r="F61" s="65">
        <f>INDEX(HaverPull!$B:$XZ,MATCH($A61,HaverPull!$B:$B,0),MATCH("Contribution to %Ch in Real GDP from ""S+L G""",HaverPull!$B$1:$XZ$1,0))</f>
        <v>0.28000000000000003</v>
      </c>
      <c r="G61" s="65">
        <f ca="1">INDEX(Calculations!$A:$GV,MATCH("Contribution of Consumption Growth to Real GDP",Calculations!B$1:B$71,0),MATCH($A61,Calculations!A$9:GV$9))</f>
        <v>-0.21732360554808566</v>
      </c>
    </row>
    <row r="62" spans="1:7" x14ac:dyDescent="0.25">
      <c r="A62" s="64">
        <f>INDEX(Calculations!$9:$9, , ROW()+121)</f>
        <v>42094</v>
      </c>
      <c r="B62" s="65">
        <f ca="1">INDEX(Calculations!$1:$80, MATCH("Fiscal_Impact", Calculations!$B:$B, 0), MATCH(Fiscal_impact_042718!$A62, Calculations!$9:$9, 0))</f>
        <v>-4.7958077572838861E-2</v>
      </c>
      <c r="C62" s="66">
        <f>INDEX(Calculations!$1:$80, MATCH("RecessionDummy", Calculations!$B:$B, 0), MATCH(Fiscal_impact_042718!$A62, Calculations!$9:$9, 0))</f>
        <v>0</v>
      </c>
      <c r="D62" s="65">
        <f ca="1">INDEX(Calculations!$1:$80, MATCH("Fiscal_Impact_bars", Calculations!$B:$B, 0), MATCH(Fiscal_impact_042718!$A62, Calculations!$9:$9, 0))</f>
        <v>0.24304294104905594</v>
      </c>
      <c r="E62" s="65">
        <f>INDEX(HaverPull!$B:$XZ,MATCH($A62,HaverPull!$B:$B,0),MATCH("Contribution to %Ch in Real GDP from ""Federal G""",HaverPull!$B$1:$XZ$1,0))</f>
        <v>0.11</v>
      </c>
      <c r="F62" s="65">
        <f>INDEX(HaverPull!$B:$XZ,MATCH($A62,HaverPull!$B:$B,0),MATCH("Contribution to %Ch in Real GDP from ""S+L G""",HaverPull!$B$1:$XZ$1,0))</f>
        <v>0.17</v>
      </c>
      <c r="G62" s="65">
        <f ca="1">INDEX(Calculations!$A:$GV,MATCH("Contribution of Consumption Growth to Real GDP",Calculations!B$1:B$71,0),MATCH($A62,Calculations!A$9:GV$9))</f>
        <v>-2.695705895094409E-2</v>
      </c>
    </row>
    <row r="63" spans="1:7" x14ac:dyDescent="0.25">
      <c r="A63" s="64">
        <f>INDEX(Calculations!$9:$9, , ROW()+121)</f>
        <v>42185</v>
      </c>
      <c r="B63" s="65">
        <f ca="1">INDEX(Calculations!$1:$80, MATCH("Fiscal_Impact", Calculations!$B:$B, 0), MATCH(Fiscal_impact_042718!$A63, Calculations!$9:$9, 0))</f>
        <v>0.14702002722759669</v>
      </c>
      <c r="C63" s="66">
        <f>INDEX(Calculations!$1:$80, MATCH("RecessionDummy", Calculations!$B:$B, 0), MATCH(Fiscal_impact_042718!$A63, Calculations!$9:$9, 0))</f>
        <v>0</v>
      </c>
      <c r="D63" s="65">
        <f ca="1">INDEX(Calculations!$1:$80, MATCH("Fiscal_Impact_bars", Calculations!$B:$B, 0), MATCH(Fiscal_impact_042718!$A63, Calculations!$9:$9, 0))</f>
        <v>0.58886513214546032</v>
      </c>
      <c r="E63" s="65">
        <f>INDEX(HaverPull!$B:$XZ,MATCH($A63,HaverPull!$B:$B,0),MATCH("Contribution to %Ch in Real GDP from ""Federal G""",HaverPull!$B$1:$XZ$1,0))</f>
        <v>0.12</v>
      </c>
      <c r="F63" s="65">
        <f>INDEX(HaverPull!$B:$XZ,MATCH($A63,HaverPull!$B:$B,0),MATCH("Contribution to %Ch in Real GDP from ""S+L G""",HaverPull!$B$1:$XZ$1,0))</f>
        <v>0.48</v>
      </c>
      <c r="G63" s="65">
        <f ca="1">INDEX(Calculations!$A:$GV,MATCH("Contribution of Consumption Growth to Real GDP",Calculations!B$1:B$71,0),MATCH($A63,Calculations!A$9:GV$9))</f>
        <v>-1.1134867854539611E-2</v>
      </c>
    </row>
    <row r="64" spans="1:7" x14ac:dyDescent="0.25">
      <c r="A64" s="64">
        <f>INDEX(Calculations!$9:$9, , ROW()+121)</f>
        <v>42277</v>
      </c>
      <c r="B64" s="65">
        <f ca="1">INDEX(Calculations!$1:$80, MATCH("Fiscal_Impact", Calculations!$B:$B, 0), MATCH(Fiscal_impact_042718!$A64, Calculations!$9:$9, 0))</f>
        <v>0.17020811659797846</v>
      </c>
      <c r="C64" s="66">
        <f>INDEX(Calculations!$1:$80, MATCH("RecessionDummy", Calculations!$B:$B, 0), MATCH(Fiscal_impact_042718!$A64, Calculations!$9:$9, 0))</f>
        <v>0</v>
      </c>
      <c r="D64" s="65">
        <f ca="1">INDEX(Calculations!$1:$80, MATCH("Fiscal_Impact_bars", Calculations!$B:$B, 0), MATCH(Fiscal_impact_042718!$A64, Calculations!$9:$9, 0))</f>
        <v>0.17624799874548325</v>
      </c>
      <c r="E64" s="65">
        <f>INDEX(HaverPull!$B:$XZ,MATCH($A64,HaverPull!$B:$B,0),MATCH("Contribution to %Ch in Real GDP from ""Federal G""",HaverPull!$B$1:$XZ$1,0))</f>
        <v>-7.0000000000000007E-2</v>
      </c>
      <c r="F64" s="65">
        <f>INDEX(HaverPull!$B:$XZ,MATCH($A64,HaverPull!$B:$B,0),MATCH("Contribution to %Ch in Real GDP from ""S+L G""",HaverPull!$B$1:$XZ$1,0))</f>
        <v>0.28000000000000003</v>
      </c>
      <c r="G64" s="65">
        <f ca="1">INDEX(Calculations!$A:$GV,MATCH("Contribution of Consumption Growth to Real GDP",Calculations!B$1:B$71,0),MATCH($A64,Calculations!A$9:GV$9))</f>
        <v>-3.3752001254516752E-2</v>
      </c>
    </row>
    <row r="65" spans="1:8" x14ac:dyDescent="0.25">
      <c r="A65" s="64">
        <f>INDEX(Calculations!$9:$9, , ROW()+121)</f>
        <v>42369</v>
      </c>
      <c r="B65" s="65">
        <f ca="1">INDEX(Calculations!$1:$80, MATCH("Fiscal_Impact", Calculations!$B:$B, 0), MATCH(Fiscal_impact_042718!$A65, Calculations!$9:$9, 0))</f>
        <v>0.22720544770571147</v>
      </c>
      <c r="C65" s="66">
        <f>INDEX(Calculations!$1:$80, MATCH("RecessionDummy", Calculations!$B:$B, 0), MATCH(Fiscal_impact_042718!$A65, Calculations!$9:$9, 0))</f>
        <v>0</v>
      </c>
      <c r="D65" s="65">
        <f ca="1">INDEX(Calculations!$1:$80, MATCH("Fiscal_Impact_bars", Calculations!$B:$B, 0), MATCH(Fiscal_impact_042718!$A65, Calculations!$9:$9, 0))</f>
        <v>-9.9334281117153658E-2</v>
      </c>
      <c r="E65" s="65">
        <f>INDEX(HaverPull!$B:$XZ,MATCH($A65,HaverPull!$B:$B,0),MATCH("Contribution to %Ch in Real GDP from ""Federal G""",HaverPull!$B$1:$XZ$1,0))</f>
        <v>0.17</v>
      </c>
      <c r="F65" s="65">
        <f>INDEX(HaverPull!$B:$XZ,MATCH($A65,HaverPull!$B:$B,0),MATCH("Contribution to %Ch in Real GDP from ""S+L G""",HaverPull!$B$1:$XZ$1,0))</f>
        <v>-0.12</v>
      </c>
      <c r="G65" s="65">
        <f ca="1">INDEX(Calculations!$A:$GV,MATCH("Contribution of Consumption Growth to Real GDP",Calculations!B$1:B$71,0),MATCH($A65,Calculations!A$9:GV$9))</f>
        <v>-0.14933428111715366</v>
      </c>
    </row>
    <row r="66" spans="1:8" x14ac:dyDescent="0.25">
      <c r="A66" s="64">
        <f>INDEX(Calculations!$9:$9, , ROW()+121)</f>
        <v>42460</v>
      </c>
      <c r="B66" s="65">
        <f ca="1">INDEX(Calculations!$1:$80, MATCH("Fiscal_Impact", Calculations!$B:$B, 0), MATCH(Fiscal_impact_042718!$A66, Calculations!$9:$9, 0))</f>
        <v>0.25027903589697159</v>
      </c>
      <c r="C66" s="66">
        <f>INDEX(Calculations!$1:$80, MATCH("RecessionDummy", Calculations!$B:$B, 0), MATCH(Fiscal_impact_042718!$A66, Calculations!$9:$9, 0))</f>
        <v>0</v>
      </c>
      <c r="D66" s="65">
        <f ca="1">INDEX(Calculations!$1:$80, MATCH("Fiscal_Impact_bars", Calculations!$B:$B, 0), MATCH(Fiscal_impact_042718!$A66, Calculations!$9:$9, 0))</f>
        <v>0.33533729381409649</v>
      </c>
      <c r="E66" s="65">
        <f>INDEX(HaverPull!$B:$XZ,MATCH($A66,HaverPull!$B:$B,0),MATCH("Contribution to %Ch in Real GDP from ""Federal G""",HaverPull!$B$1:$XZ$1,0))</f>
        <v>-0.1</v>
      </c>
      <c r="F66" s="65">
        <f>INDEX(HaverPull!$B:$XZ,MATCH($A66,HaverPull!$B:$B,0),MATCH("Contribution to %Ch in Real GDP from ""S+L G""",HaverPull!$B$1:$XZ$1,0))</f>
        <v>0.42</v>
      </c>
      <c r="G66" s="65">
        <f ca="1">INDEX(Calculations!$A:$GV,MATCH("Contribution of Consumption Growth to Real GDP",Calculations!B$1:B$71,0),MATCH($A66,Calculations!A$9:GV$9))</f>
        <v>1.533729381409646E-2</v>
      </c>
    </row>
    <row r="67" spans="1:8" x14ac:dyDescent="0.25">
      <c r="A67" s="64">
        <f>INDEX(Calculations!$9:$9, , ROW()+121)</f>
        <v>42551</v>
      </c>
      <c r="B67" s="65">
        <f ca="1">INDEX(Calculations!$1:$80, MATCH("Fiscal_Impact", Calculations!$B:$B, 0), MATCH(Fiscal_impact_042718!$A67, Calculations!$9:$9, 0))</f>
        <v>6.8208563987255832E-2</v>
      </c>
      <c r="C67" s="66">
        <f>INDEX(Calculations!$1:$80, MATCH("RecessionDummy", Calculations!$B:$B, 0), MATCH(Fiscal_impact_042718!$A67, Calculations!$9:$9, 0))</f>
        <v>0</v>
      </c>
      <c r="D67" s="65">
        <f ca="1">INDEX(Calculations!$1:$80, MATCH("Fiscal_Impact_bars", Calculations!$B:$B, 0), MATCH(Fiscal_impact_042718!$A67, Calculations!$9:$9, 0))</f>
        <v>-0.13941675549340279</v>
      </c>
      <c r="E67" s="65">
        <f>INDEX(HaverPull!$B:$XZ,MATCH($A67,HaverPull!$B:$B,0),MATCH("Contribution to %Ch in Real GDP from ""Federal G""",HaverPull!$B$1:$XZ$1,0))</f>
        <v>-0.06</v>
      </c>
      <c r="F67" s="65">
        <f>INDEX(HaverPull!$B:$XZ,MATCH($A67,HaverPull!$B:$B,0),MATCH("Contribution to %Ch in Real GDP from ""S+L G""",HaverPull!$B$1:$XZ$1,0))</f>
        <v>-0.11</v>
      </c>
      <c r="G67" s="65">
        <f ca="1">INDEX(Calculations!$A:$GV,MATCH("Contribution of Consumption Growth to Real GDP",Calculations!B$1:B$71,0),MATCH($A67,Calculations!A$9:GV$9))</f>
        <v>2.0583244506597213E-2</v>
      </c>
    </row>
    <row r="68" spans="1:8" x14ac:dyDescent="0.25">
      <c r="A68" s="64">
        <f>INDEX(Calculations!$9:$9, , ROW()+121)</f>
        <v>42643</v>
      </c>
      <c r="B68" s="70">
        <f ca="1">INDEX(Calculations!$1:$80, MATCH("Fiscal_Impact", Calculations!$B:$B, 0), MATCH(Fiscal_impact_042718!$A68, Calculations!$9:$9, 0))</f>
        <v>7.1637118925393997E-3</v>
      </c>
      <c r="C68" s="66">
        <f>INDEX(Calculations!$1:$80, MATCH("RecessionDummy", Calculations!$B:$B, 0), MATCH(Fiscal_impact_042718!$A68, Calculations!$9:$9, 0))</f>
        <v>0</v>
      </c>
      <c r="D68" s="70">
        <f ca="1">INDEX(Calculations!$1:$80, MATCH("Fiscal_Impact_bars", Calculations!$B:$B, 0), MATCH(Fiscal_impact_042718!$A68, Calculations!$9:$9, 0))</f>
        <v>-6.7931409633382456E-2</v>
      </c>
      <c r="E68" s="65">
        <f>INDEX(HaverPull!$B:$XZ,MATCH($A68,HaverPull!$B:$B,0),MATCH("Contribution to %Ch in Real GDP from ""Federal G""",HaverPull!$B$1:$XZ$1,0))</f>
        <v>0.11</v>
      </c>
      <c r="F68" s="65">
        <f>INDEX(HaverPull!$B:$XZ,MATCH($A68,HaverPull!$B:$B,0),MATCH("Contribution to %Ch in Real GDP from ""S+L G""",HaverPull!$B$1:$XZ$1,0))</f>
        <v>-0.02</v>
      </c>
      <c r="G68" s="65">
        <f ca="1">INDEX(Calculations!$A:$GV,MATCH("Contribution of Consumption Growth to Real GDP",Calculations!B$1:B$71,0),MATCH($A68,Calculations!A$9:GV$9))</f>
        <v>-0.15793140963338245</v>
      </c>
    </row>
    <row r="69" spans="1:8" x14ac:dyDescent="0.25">
      <c r="A69" s="64">
        <f>INDEX(Calculations!$9:$9, , ROW()+121)</f>
        <v>42735</v>
      </c>
      <c r="B69" s="70">
        <f ca="1">INDEX(Calculations!$1:$80, MATCH("Fiscal_Impact", Calculations!$B:$B, 0), MATCH(Fiscal_impact_042718!$A69, Calculations!$9:$9, 0))</f>
        <v>5.0005639746829741E-2</v>
      </c>
      <c r="C69" s="66">
        <f>INDEX(Calculations!$1:$80, MATCH("RecessionDummy", Calculations!$B:$B, 0), MATCH(Fiscal_impact_042718!$A69, Calculations!$9:$9, 0))</f>
        <v>0</v>
      </c>
      <c r="D69" s="70">
        <f ca="1">INDEX(Calculations!$1:$80, MATCH("Fiscal_Impact_bars", Calculations!$B:$B, 0), MATCH(Fiscal_impact_042718!$A69, Calculations!$9:$9, 0))</f>
        <v>7.2033430300007723E-2</v>
      </c>
      <c r="E69" s="65">
        <f>INDEX(HaverPull!$B:$XZ,MATCH($A69,HaverPull!$B:$B,0),MATCH("Contribution to %Ch in Real GDP from ""Federal G""",HaverPull!$B$1:$XZ$1,0))</f>
        <v>-0.03</v>
      </c>
      <c r="F69" s="65">
        <f>INDEX(HaverPull!$B:$XZ,MATCH($A69,HaverPull!$B:$B,0),MATCH("Contribution to %Ch in Real GDP from ""S+L G""",HaverPull!$B$1:$XZ$1,0))</f>
        <v>0.06</v>
      </c>
      <c r="G69" s="65">
        <f ca="1">INDEX(Calculations!$A:$GV,MATCH("Contribution of Consumption Growth to Real GDP",Calculations!B$1:B$71,0),MATCH($A69,Calculations!A$9:GV$9))</f>
        <v>4.2033430300007717E-2</v>
      </c>
    </row>
    <row r="70" spans="1:8" x14ac:dyDescent="0.25">
      <c r="A70" s="64">
        <f>INDEX(Calculations!$9:$9, , ROW()+121)</f>
        <v>42825</v>
      </c>
      <c r="B70" s="70">
        <f ca="1">INDEX(Calculations!$1:$80, MATCH("Fiscal_Impact", Calculations!$B:$B, 0), MATCH(Fiscal_impact_042718!$A70, Calculations!$9:$9, 0))</f>
        <v>-3.9625201929108705E-2</v>
      </c>
      <c r="C70" s="66">
        <f>INDEX(Calculations!$1:$80, MATCH("RecessionDummy", Calculations!$B:$B, 0), MATCH(Fiscal_impact_042718!$A70, Calculations!$9:$9, 0))</f>
        <v>0</v>
      </c>
      <c r="D70" s="70">
        <f ca="1">INDEX(Calculations!$1:$80, MATCH("Fiscal_Impact_bars", Calculations!$B:$B, 0), MATCH(Fiscal_impact_042718!$A70, Calculations!$9:$9, 0))</f>
        <v>-2.318607288965728E-2</v>
      </c>
      <c r="E70" s="65">
        <f>INDEX(HaverPull!$B:$XZ,MATCH($A70,HaverPull!$B:$B,0),MATCH("Contribution to %Ch in Real GDP from ""Federal G""",HaverPull!$B$1:$XZ$1,0))</f>
        <v>-0.16</v>
      </c>
      <c r="F70" s="65">
        <f>INDEX(HaverPull!$B:$XZ,MATCH($A70,HaverPull!$B:$B,0),MATCH("Contribution to %Ch in Real GDP from ""S+L G""",HaverPull!$B$1:$XZ$1,0))</f>
        <v>0.05</v>
      </c>
      <c r="G70" s="65">
        <f ca="1">INDEX(Calculations!$A:$GV,MATCH("Contribution of Consumption Growth to Real GDP",Calculations!B$1:B$71,0),MATCH($A70,Calculations!A$9:GV$9))</f>
        <v>8.681392711034272E-2</v>
      </c>
    </row>
    <row r="71" spans="1:8" x14ac:dyDescent="0.25">
      <c r="A71" s="64">
        <f>INDEX(Calculations!$9:$9, , ROW()+121)</f>
        <v>42916</v>
      </c>
      <c r="B71" s="70">
        <f ca="1">INDEX(Calculations!$1:$80, MATCH("Fiscal_Impact", Calculations!$B:$B, 0), MATCH(Fiscal_impact_042718!$A71, Calculations!$9:$9, 0))</f>
        <v>-2.5246394743902046E-3</v>
      </c>
      <c r="C71" s="66">
        <f>INDEX(Calculations!$1:$80, MATCH("RecessionDummy", Calculations!$B:$B, 0), MATCH(Fiscal_impact_042718!$A71, Calculations!$9:$9, 0))</f>
        <v>0</v>
      </c>
      <c r="D71" s="70">
        <f ca="1">INDEX(Calculations!$1:$80, MATCH("Fiscal_Impact_bars", Calculations!$B:$B, 0), MATCH(Fiscal_impact_042718!$A71, Calculations!$9:$9, 0))</f>
        <v>8.9854943254711953E-3</v>
      </c>
      <c r="E71" s="65">
        <f>INDEX(HaverPull!$B:$XZ,MATCH($A71,HaverPull!$B:$B,0),MATCH("Contribution to %Ch in Real GDP from ""Federal G""",HaverPull!$B$1:$XZ$1,0))</f>
        <v>0.13</v>
      </c>
      <c r="F71" s="65">
        <f>INDEX(HaverPull!$B:$XZ,MATCH($A71,HaverPull!$B:$B,0),MATCH("Contribution to %Ch in Real GDP from ""S+L G""",HaverPull!$B$1:$XZ$1,0))</f>
        <v>-0.16</v>
      </c>
      <c r="G71" s="65">
        <f ca="1">INDEX(Calculations!$A:$GV,MATCH("Contribution of Consumption Growth to Real GDP",Calculations!B$1:B$71,0),MATCH($A71,Calculations!A$9:GV$9))</f>
        <v>3.8985494325471194E-2</v>
      </c>
    </row>
    <row r="72" spans="1:8" x14ac:dyDescent="0.25">
      <c r="A72" s="64">
        <f>INDEX(Calculations!$9:$9, , ROW()+121)</f>
        <v>43008</v>
      </c>
      <c r="B72" s="70">
        <f ca="1">INDEX(Calculations!$1:$80, MATCH("Fiscal_Impact", Calculations!$B:$B, 0), MATCH(Fiscal_impact_042718!$A72, Calculations!$9:$9, 0))</f>
        <v>3.9188145425349555E-2</v>
      </c>
      <c r="C72" s="66">
        <f>INDEX(Calculations!$1:$80, MATCH("RecessionDummy", Calculations!$B:$B, 0), MATCH(Fiscal_impact_042718!$A72, Calculations!$9:$9, 0))</f>
        <v>0</v>
      </c>
      <c r="D72" s="70">
        <f ca="1">INDEX(Calculations!$1:$80, MATCH("Fiscal_Impact_bars", Calculations!$B:$B, 0), MATCH(Fiscal_impact_042718!$A72, Calculations!$9:$9, 0))</f>
        <v>9.8919729965576575E-2</v>
      </c>
      <c r="E72" s="65">
        <f>INDEX(HaverPull!$B:$XZ,MATCH($A72,HaverPull!$B:$B,0),MATCH("Contribution to %Ch in Real GDP from ""Federal G""",HaverPull!$B$1:$XZ$1,0))</f>
        <v>0.09</v>
      </c>
      <c r="F72" s="65">
        <f>INDEX(HaverPull!$B:$XZ,MATCH($A72,HaverPull!$B:$B,0),MATCH("Contribution to %Ch in Real GDP from ""S+L G""",HaverPull!$B$1:$XZ$1,0))</f>
        <v>0.03</v>
      </c>
      <c r="G72" s="65">
        <f ca="1">INDEX(Calculations!$A:$GV,MATCH("Contribution of Consumption Growth to Real GDP",Calculations!B$1:B$71,0),MATCH($A72,Calculations!A$9:GV$9))</f>
        <v>-2.1080270034423424E-2</v>
      </c>
    </row>
    <row r="73" spans="1:8" x14ac:dyDescent="0.25">
      <c r="A73" s="64">
        <f>INDEX(Calculations!$9:$9, , ROW()+121)</f>
        <v>43100</v>
      </c>
      <c r="B73" s="70">
        <f ca="1">INDEX(Calculations!$1:$80, MATCH("Fiscal_Impact", Calculations!$B:$B, 0), MATCH(Fiscal_impact_042718!$A73, Calculations!$9:$9, 0))</f>
        <v>0.12737014689712362</v>
      </c>
      <c r="C73" s="66">
        <f>INDEX(Calculations!$1:$80, MATCH("RecessionDummy", Calculations!$B:$B, 0), MATCH(Fiscal_impact_042718!$A73, Calculations!$9:$9, 0))</f>
        <v>0</v>
      </c>
      <c r="D73" s="70">
        <f ca="1">INDEX(Calculations!$1:$80, MATCH("Fiscal_Impact_bars", Calculations!$B:$B, 0), MATCH(Fiscal_impact_042718!$A73, Calculations!$9:$9, 0))</f>
        <v>0.42476143618710394</v>
      </c>
      <c r="E73" s="65">
        <f>INDEX(HaverPull!$B:$XZ,MATCH($A73,HaverPull!$B:$B,0),MATCH("Contribution to %Ch in Real GDP from ""Federal G""",HaverPull!$B$1:$XZ$1,0))</f>
        <v>0.2</v>
      </c>
      <c r="F73" s="65">
        <f>INDEX(HaverPull!$B:$XZ,MATCH($A73,HaverPull!$B:$B,0),MATCH("Contribution to %Ch in Real GDP from ""S+L G""",HaverPull!$B$1:$XZ$1,0))</f>
        <v>0.31</v>
      </c>
      <c r="G73" s="65">
        <f ca="1">INDEX(Calculations!$A:$GV,MATCH("Contribution of Consumption Growth to Real GDP",Calculations!B$1:B$71,0),MATCH($A73,Calculations!A$9:GV$9))</f>
        <v>-8.5238563812896087E-2</v>
      </c>
      <c r="H73" s="11"/>
    </row>
    <row r="74" spans="1:8" x14ac:dyDescent="0.25">
      <c r="A74" s="64">
        <f>INDEX(Calculations!$9:$9, , ROW()+121)</f>
        <v>43190</v>
      </c>
      <c r="B74" s="70">
        <f ca="1">INDEX(Calculations!$1:$80, MATCH("Fiscal_Impact", Calculations!$B:$B, 0), MATCH(Fiscal_impact_042718!$A74, Calculations!$9:$9, 0))</f>
        <v>0.15142281453737066</v>
      </c>
      <c r="C74" s="66">
        <f>INDEX(Calculations!$1:$80, MATCH("RecessionDummy", Calculations!$B:$B, 0), MATCH(Fiscal_impact_042718!$A74, Calculations!$9:$9, 0))</f>
        <v>0</v>
      </c>
      <c r="D74" s="70">
        <f ca="1">INDEX(Calculations!$1:$80, MATCH("Fiscal_Impact_bars", Calculations!$B:$B, 0), MATCH(Fiscal_impact_042718!$A74, Calculations!$9:$9, 0))</f>
        <v>7.3024597671330904E-2</v>
      </c>
      <c r="E74" s="65">
        <f>INDEX(HaverPull!$B:$XZ,MATCH($A74,HaverPull!$B:$B,0),MATCH("Contribution to %Ch in Real GDP from ""Federal G""",HaverPull!$B$1:$XZ$1,0))</f>
        <v>0.11</v>
      </c>
      <c r="F74" s="65">
        <f>INDEX(HaverPull!$B:$XZ,MATCH($A74,HaverPull!$B:$B,0),MATCH("Contribution to %Ch in Real GDP from ""S+L G""",HaverPull!$B$1:$XZ$1,0))</f>
        <v>0.09</v>
      </c>
      <c r="G74" s="65">
        <f ca="1">INDEX(Calculations!$A:$GV,MATCH("Contribution of Consumption Growth to Real GDP",Calculations!B$1:B$71,0),MATCH($A74,Calculations!A$9:GV$9))</f>
        <v>-0.12697540232866911</v>
      </c>
      <c r="H74" s="81"/>
    </row>
    <row r="75" spans="1:8" x14ac:dyDescent="0.25">
      <c r="A75" s="64"/>
      <c r="B75" s="65"/>
      <c r="C75" s="66"/>
      <c r="D75" s="65"/>
      <c r="E75" s="65"/>
      <c r="F75" s="65"/>
      <c r="G75" s="65"/>
    </row>
    <row r="76" spans="1:8" x14ac:dyDescent="0.25">
      <c r="A76" s="64"/>
      <c r="B76" s="65"/>
      <c r="C76" s="66"/>
      <c r="D76" s="65"/>
      <c r="E76" s="65"/>
      <c r="F76" s="65"/>
      <c r="G76" s="65"/>
    </row>
    <row r="77" spans="1:8" x14ac:dyDescent="0.25">
      <c r="A77" s="64"/>
      <c r="B77" s="65"/>
      <c r="C77" s="66"/>
      <c r="D77" s="65"/>
      <c r="E77" s="65"/>
      <c r="F77" s="65"/>
      <c r="G77" s="65"/>
    </row>
    <row r="78" spans="1:8" x14ac:dyDescent="0.25">
      <c r="A78" s="64"/>
      <c r="B78" s="65"/>
      <c r="C78" s="66"/>
      <c r="D78" s="65"/>
      <c r="E78" s="65"/>
      <c r="F78" s="65"/>
      <c r="G78" s="65"/>
    </row>
    <row r="79" spans="1:8" x14ac:dyDescent="0.25">
      <c r="A79" s="64"/>
      <c r="B79" s="65"/>
      <c r="C79" s="66"/>
      <c r="D79" s="65"/>
      <c r="E79" s="65"/>
      <c r="F79" s="65"/>
      <c r="G79" s="65"/>
    </row>
    <row r="80" spans="1:8" x14ac:dyDescent="0.25">
      <c r="A80" s="64"/>
      <c r="B80" s="65"/>
      <c r="C80" s="66"/>
      <c r="D80" s="65"/>
      <c r="E80" s="65"/>
      <c r="F80" s="65"/>
      <c r="G80" s="65"/>
    </row>
    <row r="81" spans="1:7" x14ac:dyDescent="0.25">
      <c r="A81" s="64"/>
      <c r="B81" s="65"/>
      <c r="C81" s="66"/>
      <c r="D81" s="65"/>
      <c r="E81" s="65"/>
      <c r="F81" s="65"/>
      <c r="G81" s="65"/>
    </row>
    <row r="82" spans="1:7" x14ac:dyDescent="0.25">
      <c r="A82" s="64"/>
      <c r="B82" s="65"/>
      <c r="C82" s="66"/>
      <c r="D82" s="65"/>
      <c r="E82" s="65"/>
      <c r="F82" s="65"/>
      <c r="G82" s="65"/>
    </row>
    <row r="83" spans="1:7" x14ac:dyDescent="0.25">
      <c r="A83" s="64"/>
      <c r="B83" s="65"/>
      <c r="C83" s="66"/>
      <c r="D83" s="65"/>
      <c r="E83" s="65"/>
      <c r="F83" s="65"/>
      <c r="G83" s="65"/>
    </row>
    <row r="84" spans="1:7" x14ac:dyDescent="0.25">
      <c r="A84" s="64"/>
      <c r="B84" s="65"/>
      <c r="C84" s="66"/>
      <c r="D84" s="65"/>
      <c r="E84" s="65"/>
      <c r="F84" s="65"/>
      <c r="G84" s="65"/>
    </row>
    <row r="85" spans="1:7" x14ac:dyDescent="0.25">
      <c r="A85" s="64"/>
      <c r="B85" s="65"/>
      <c r="C85" s="66"/>
      <c r="D85" s="65"/>
      <c r="E85" s="65"/>
      <c r="F85" s="65"/>
      <c r="G85" s="65"/>
    </row>
    <row r="86" spans="1:7" x14ac:dyDescent="0.25">
      <c r="A86" s="64"/>
      <c r="B86" s="65"/>
      <c r="C86" s="66"/>
      <c r="D86" s="65"/>
      <c r="E86" s="65"/>
      <c r="F86" s="65"/>
      <c r="G86" s="65"/>
    </row>
    <row r="87" spans="1:7" x14ac:dyDescent="0.25">
      <c r="A87" s="64"/>
      <c r="B87" s="65"/>
      <c r="C87" s="66"/>
      <c r="D87" s="65"/>
      <c r="E87" s="65"/>
      <c r="F87" s="65"/>
      <c r="G87" s="65"/>
    </row>
    <row r="88" spans="1:7" x14ac:dyDescent="0.25">
      <c r="A88" s="64"/>
      <c r="B88" s="65"/>
      <c r="C88" s="66"/>
      <c r="D88" s="65"/>
      <c r="E88" s="65"/>
      <c r="F88" s="65"/>
      <c r="G88" s="65"/>
    </row>
    <row r="89" spans="1:7" x14ac:dyDescent="0.25">
      <c r="A89" s="64"/>
      <c r="B89" s="65"/>
      <c r="C89" s="66"/>
      <c r="D89" s="65"/>
      <c r="E89" s="65"/>
      <c r="F89" s="65"/>
      <c r="G89" s="65"/>
    </row>
    <row r="90" spans="1:7" x14ac:dyDescent="0.25">
      <c r="A90" s="64"/>
      <c r="B90" s="65"/>
      <c r="C90" s="66"/>
      <c r="D90" s="65"/>
      <c r="E90" s="65"/>
      <c r="F90" s="65"/>
      <c r="G90" s="65"/>
    </row>
    <row r="91" spans="1:7" x14ac:dyDescent="0.25">
      <c r="A91" s="64"/>
      <c r="B91" s="65"/>
      <c r="C91" s="66"/>
      <c r="D91" s="65"/>
      <c r="E91" s="65"/>
      <c r="F91" s="65"/>
      <c r="G91" s="65"/>
    </row>
    <row r="92" spans="1:7" x14ac:dyDescent="0.25">
      <c r="A92" s="64"/>
      <c r="B92" s="65"/>
      <c r="C92" s="66"/>
      <c r="D92" s="65"/>
      <c r="E92" s="65"/>
      <c r="F92" s="65"/>
      <c r="G92" s="65"/>
    </row>
    <row r="93" spans="1:7" x14ac:dyDescent="0.25">
      <c r="A93" s="64"/>
      <c r="B93" s="65"/>
      <c r="C93" s="66"/>
      <c r="D93" s="65"/>
      <c r="E93" s="65"/>
      <c r="F93" s="65"/>
      <c r="G93" s="65"/>
    </row>
    <row r="94" spans="1:7" x14ac:dyDescent="0.25">
      <c r="A94" s="64"/>
      <c r="B94" s="65"/>
      <c r="C94" s="66"/>
      <c r="D94" s="65"/>
      <c r="E94" s="65"/>
      <c r="F94" s="65"/>
      <c r="G94" s="65"/>
    </row>
    <row r="95" spans="1:7" x14ac:dyDescent="0.25">
      <c r="A95" s="64"/>
      <c r="B95" s="65"/>
      <c r="C95" s="66"/>
      <c r="D95" s="65"/>
      <c r="E95" s="65"/>
      <c r="F95" s="65"/>
      <c r="G95" s="65"/>
    </row>
    <row r="96" spans="1:7" x14ac:dyDescent="0.25">
      <c r="A96" s="64"/>
      <c r="B96" s="65"/>
      <c r="C96" s="66"/>
      <c r="D96" s="65"/>
      <c r="E96" s="65"/>
      <c r="F96" s="65"/>
      <c r="G96" s="65"/>
    </row>
    <row r="97" spans="1:7" x14ac:dyDescent="0.25">
      <c r="A97" s="64"/>
      <c r="B97" s="65"/>
      <c r="C97" s="66"/>
      <c r="D97" s="65"/>
      <c r="E97" s="65"/>
      <c r="F97" s="65"/>
      <c r="G97" s="65"/>
    </row>
    <row r="98" spans="1:7" x14ac:dyDescent="0.25">
      <c r="A98" s="64"/>
      <c r="B98" s="65"/>
      <c r="C98" s="66"/>
      <c r="D98" s="65"/>
      <c r="E98" s="65"/>
      <c r="F98" s="65"/>
      <c r="G98" s="65"/>
    </row>
    <row r="99" spans="1:7" x14ac:dyDescent="0.25">
      <c r="A99" s="64"/>
      <c r="B99" s="65"/>
      <c r="C99" s="66"/>
      <c r="D99" s="65"/>
      <c r="E99" s="65"/>
      <c r="F99" s="65"/>
      <c r="G99" s="65"/>
    </row>
    <row r="100" spans="1:7" x14ac:dyDescent="0.25">
      <c r="A100" s="64"/>
      <c r="B100" s="65"/>
      <c r="C100" s="66"/>
      <c r="D100" s="65"/>
      <c r="E100" s="65"/>
      <c r="F100" s="65"/>
      <c r="G100" s="65"/>
    </row>
    <row r="101" spans="1:7" x14ac:dyDescent="0.25">
      <c r="A101" s="64"/>
      <c r="B101" s="65"/>
      <c r="C101" s="66"/>
      <c r="D101" s="65"/>
      <c r="E101" s="65"/>
      <c r="F101" s="65"/>
      <c r="G101" s="65"/>
    </row>
    <row r="102" spans="1:7" x14ac:dyDescent="0.25">
      <c r="A102" s="64"/>
      <c r="B102" s="65"/>
      <c r="C102" s="66"/>
      <c r="D102" s="65"/>
      <c r="E102" s="65"/>
      <c r="F102" s="65"/>
      <c r="G102" s="65"/>
    </row>
    <row r="103" spans="1:7" x14ac:dyDescent="0.25">
      <c r="A103" s="64"/>
      <c r="B103" s="65"/>
      <c r="C103" s="66"/>
      <c r="D103" s="65"/>
      <c r="E103" s="65"/>
      <c r="F103" s="65"/>
      <c r="G103" s="65"/>
    </row>
    <row r="104" spans="1:7" x14ac:dyDescent="0.25">
      <c r="A104" s="64"/>
      <c r="B104" s="65"/>
      <c r="C104" s="66"/>
      <c r="D104" s="65"/>
      <c r="E104" s="65"/>
      <c r="F104" s="65"/>
      <c r="G104" s="65"/>
    </row>
    <row r="105" spans="1:7" x14ac:dyDescent="0.25">
      <c r="A105" s="64"/>
      <c r="B105" s="65"/>
      <c r="C105" s="66"/>
      <c r="D105" s="65"/>
      <c r="E105" s="65"/>
      <c r="F105" s="65"/>
      <c r="G105" s="65"/>
    </row>
    <row r="106" spans="1:7" x14ac:dyDescent="0.25">
      <c r="A106" s="64"/>
      <c r="B106" s="65"/>
      <c r="C106" s="66"/>
      <c r="D106" s="65"/>
      <c r="E106" s="65"/>
      <c r="F106" s="65"/>
      <c r="G106" s="65"/>
    </row>
    <row r="107" spans="1:7" x14ac:dyDescent="0.25">
      <c r="A107" s="64"/>
      <c r="B107" s="65"/>
      <c r="C107" s="66"/>
      <c r="D107" s="65"/>
      <c r="E107" s="65"/>
      <c r="F107" s="65"/>
      <c r="G107" s="65"/>
    </row>
    <row r="108" spans="1:7" x14ac:dyDescent="0.25">
      <c r="A108" s="64"/>
      <c r="B108" s="65"/>
      <c r="C108" s="66"/>
      <c r="D108" s="65"/>
      <c r="E108" s="65"/>
      <c r="F108" s="65"/>
      <c r="G108" s="65"/>
    </row>
    <row r="109" spans="1:7" x14ac:dyDescent="0.25">
      <c r="A109" s="64"/>
      <c r="B109" s="65"/>
      <c r="C109" s="66"/>
      <c r="D109" s="65"/>
      <c r="E109" s="65"/>
      <c r="F109" s="65"/>
      <c r="G109" s="65"/>
    </row>
    <row r="110" spans="1:7" x14ac:dyDescent="0.25">
      <c r="A110" s="64"/>
      <c r="B110" s="65"/>
      <c r="C110" s="66"/>
      <c r="D110" s="65"/>
      <c r="E110" s="65"/>
      <c r="F110" s="65"/>
      <c r="G110" s="65"/>
    </row>
    <row r="111" spans="1:7" x14ac:dyDescent="0.25">
      <c r="A111" s="64"/>
      <c r="B111" s="65"/>
      <c r="C111" s="66"/>
      <c r="D111" s="65"/>
      <c r="E111" s="65"/>
      <c r="F111" s="65"/>
      <c r="G111" s="65"/>
    </row>
    <row r="112" spans="1:7" x14ac:dyDescent="0.25">
      <c r="A112" s="64"/>
      <c r="B112" s="65"/>
      <c r="C112" s="66"/>
      <c r="D112" s="65"/>
      <c r="E112" s="65"/>
      <c r="F112" s="65"/>
      <c r="G112" s="65"/>
    </row>
    <row r="113" spans="1:7" x14ac:dyDescent="0.25">
      <c r="A113" s="64"/>
      <c r="B113" s="65"/>
      <c r="C113" s="66"/>
      <c r="D113" s="65"/>
      <c r="E113" s="65"/>
      <c r="F113" s="65"/>
      <c r="G113" s="65"/>
    </row>
    <row r="114" spans="1:7" x14ac:dyDescent="0.25">
      <c r="A114" s="64"/>
      <c r="B114" s="65"/>
      <c r="C114" s="66"/>
      <c r="D114" s="65"/>
      <c r="E114" s="65"/>
      <c r="F114" s="65"/>
      <c r="G114" s="65"/>
    </row>
    <row r="115" spans="1:7" x14ac:dyDescent="0.25">
      <c r="A115" s="64"/>
      <c r="B115" s="65"/>
      <c r="C115" s="66"/>
      <c r="D115" s="65"/>
      <c r="E115" s="65"/>
      <c r="F115" s="65"/>
      <c r="G115" s="65"/>
    </row>
    <row r="116" spans="1:7" x14ac:dyDescent="0.25">
      <c r="A116" s="64"/>
      <c r="B116" s="65"/>
      <c r="C116" s="66"/>
      <c r="D116" s="65"/>
      <c r="E116" s="65"/>
      <c r="F116" s="65"/>
      <c r="G116" s="65"/>
    </row>
    <row r="117" spans="1:7" x14ac:dyDescent="0.25">
      <c r="A117" s="64"/>
      <c r="B117" s="65"/>
      <c r="C117" s="66"/>
      <c r="D117" s="65"/>
      <c r="E117" s="65"/>
      <c r="F117" s="65"/>
      <c r="G117" s="65"/>
    </row>
    <row r="118" spans="1:7" x14ac:dyDescent="0.25">
      <c r="A118" s="64"/>
      <c r="B118" s="65"/>
      <c r="C118" s="66"/>
      <c r="D118" s="65"/>
      <c r="E118" s="65"/>
      <c r="F118" s="65"/>
      <c r="G118" s="65"/>
    </row>
    <row r="119" spans="1:7" x14ac:dyDescent="0.25">
      <c r="A119" s="64"/>
      <c r="B119" s="65"/>
      <c r="C119" s="66"/>
      <c r="D119" s="65"/>
      <c r="E119" s="65"/>
      <c r="F119" s="65"/>
      <c r="G119" s="65"/>
    </row>
    <row r="120" spans="1:7" x14ac:dyDescent="0.25">
      <c r="A120" s="64"/>
      <c r="B120" s="65"/>
      <c r="C120" s="66"/>
      <c r="D120" s="65"/>
      <c r="E120" s="65"/>
      <c r="F120" s="65"/>
      <c r="G120" s="65"/>
    </row>
    <row r="121" spans="1:7" x14ac:dyDescent="0.25">
      <c r="A121" s="64"/>
      <c r="B121" s="65"/>
      <c r="C121" s="66"/>
      <c r="D121" s="65"/>
      <c r="E121" s="65"/>
      <c r="F121" s="65"/>
      <c r="G121" s="65"/>
    </row>
    <row r="122" spans="1:7" x14ac:dyDescent="0.25">
      <c r="A122" s="64"/>
      <c r="B122" s="65"/>
      <c r="C122" s="66"/>
      <c r="D122" s="65"/>
      <c r="E122" s="65"/>
      <c r="F122" s="65"/>
      <c r="G122" s="65"/>
    </row>
    <row r="123" spans="1:7" x14ac:dyDescent="0.25">
      <c r="A123" s="64"/>
      <c r="B123" s="65"/>
      <c r="C123" s="66"/>
      <c r="D123" s="65"/>
      <c r="E123" s="65"/>
      <c r="F123" s="65"/>
      <c r="G123" s="65"/>
    </row>
    <row r="124" spans="1:7" x14ac:dyDescent="0.25">
      <c r="A124" s="64"/>
      <c r="B124" s="65"/>
      <c r="C124" s="66"/>
      <c r="D124" s="65"/>
      <c r="E124" s="65"/>
      <c r="F124" s="65"/>
      <c r="G124" s="65"/>
    </row>
    <row r="125" spans="1:7" x14ac:dyDescent="0.25">
      <c r="A125" s="64"/>
      <c r="B125" s="65"/>
      <c r="C125" s="66"/>
      <c r="D125" s="65"/>
      <c r="E125" s="65"/>
      <c r="F125" s="65"/>
      <c r="G125" s="65"/>
    </row>
    <row r="126" spans="1:7" x14ac:dyDescent="0.25">
      <c r="A126" s="64"/>
      <c r="B126" s="65"/>
      <c r="C126" s="66"/>
      <c r="D126" s="65"/>
      <c r="E126" s="65"/>
      <c r="F126" s="65"/>
      <c r="G126" s="65"/>
    </row>
    <row r="127" spans="1:7" x14ac:dyDescent="0.25">
      <c r="A127" s="64"/>
      <c r="B127" s="65"/>
      <c r="C127" s="66"/>
      <c r="D127" s="65"/>
      <c r="E127" s="65"/>
      <c r="F127" s="65"/>
      <c r="G127" s="65"/>
    </row>
    <row r="128" spans="1:7" x14ac:dyDescent="0.25">
      <c r="A128" s="64"/>
      <c r="B128" s="65"/>
      <c r="C128" s="66"/>
      <c r="D128" s="65"/>
      <c r="E128" s="65"/>
      <c r="F128" s="65"/>
      <c r="G128" s="65"/>
    </row>
    <row r="129" spans="1:7" x14ac:dyDescent="0.25">
      <c r="A129" s="64"/>
      <c r="B129" s="65"/>
      <c r="C129" s="66"/>
      <c r="D129" s="65"/>
      <c r="E129" s="65"/>
      <c r="F129" s="65"/>
      <c r="G129" s="65"/>
    </row>
    <row r="130" spans="1:7" x14ac:dyDescent="0.25">
      <c r="A130" s="64"/>
      <c r="B130" s="65"/>
      <c r="C130" s="66"/>
      <c r="D130" s="65"/>
      <c r="E130" s="65"/>
      <c r="F130" s="65"/>
      <c r="G130" s="65"/>
    </row>
    <row r="131" spans="1:7" x14ac:dyDescent="0.25">
      <c r="A131" s="64"/>
      <c r="B131" s="65"/>
      <c r="C131" s="66"/>
      <c r="D131" s="65"/>
      <c r="E131" s="65"/>
      <c r="F131" s="65"/>
      <c r="G131" s="65"/>
    </row>
    <row r="132" spans="1:7" x14ac:dyDescent="0.25">
      <c r="A132" s="64"/>
      <c r="B132" s="65"/>
      <c r="C132" s="66"/>
      <c r="D132" s="65"/>
      <c r="E132" s="65"/>
      <c r="F132" s="65"/>
      <c r="G132" s="65"/>
    </row>
    <row r="133" spans="1:7" x14ac:dyDescent="0.25">
      <c r="A133" s="64"/>
      <c r="B133" s="65"/>
      <c r="C133" s="66"/>
      <c r="D133" s="65"/>
      <c r="E133" s="65"/>
      <c r="F133" s="65"/>
      <c r="G133" s="65"/>
    </row>
    <row r="134" spans="1:7" x14ac:dyDescent="0.25">
      <c r="A134" s="64"/>
      <c r="B134" s="65"/>
      <c r="C134" s="66"/>
      <c r="D134" s="65"/>
      <c r="E134" s="65"/>
      <c r="F134" s="65"/>
      <c r="G134" s="65"/>
    </row>
    <row r="135" spans="1:7" x14ac:dyDescent="0.25">
      <c r="A135" s="64"/>
      <c r="B135" s="65"/>
      <c r="C135" s="66"/>
      <c r="D135" s="65"/>
      <c r="E135" s="65"/>
      <c r="F135" s="65"/>
      <c r="G135" s="65"/>
    </row>
    <row r="136" spans="1:7" x14ac:dyDescent="0.25">
      <c r="A136" s="64"/>
      <c r="B136" s="65"/>
      <c r="C136" s="66"/>
      <c r="D136" s="65"/>
      <c r="E136" s="65"/>
      <c r="F136" s="65"/>
      <c r="G136" s="65"/>
    </row>
    <row r="137" spans="1:7" x14ac:dyDescent="0.25">
      <c r="A137" s="64"/>
      <c r="B137" s="65"/>
      <c r="C137" s="66"/>
      <c r="D137" s="65"/>
      <c r="E137" s="65"/>
      <c r="F137" s="65"/>
      <c r="G137" s="65"/>
    </row>
    <row r="138" spans="1:7" x14ac:dyDescent="0.25">
      <c r="A138" s="64"/>
      <c r="B138" s="65"/>
      <c r="C138" s="66"/>
      <c r="D138" s="65"/>
      <c r="E138" s="65"/>
      <c r="F138" s="65"/>
      <c r="G138" s="65"/>
    </row>
    <row r="139" spans="1:7" x14ac:dyDescent="0.25">
      <c r="A139" s="64"/>
      <c r="B139" s="65"/>
      <c r="C139" s="66"/>
      <c r="D139" s="65"/>
      <c r="E139" s="65"/>
      <c r="F139" s="65"/>
      <c r="G139" s="65"/>
    </row>
    <row r="140" spans="1:7" x14ac:dyDescent="0.25">
      <c r="A140" s="64"/>
      <c r="B140" s="65"/>
      <c r="C140" s="66"/>
      <c r="D140" s="65"/>
      <c r="E140" s="65"/>
      <c r="F140" s="65"/>
      <c r="G140" s="65"/>
    </row>
    <row r="141" spans="1:7" x14ac:dyDescent="0.25">
      <c r="A141" s="64"/>
      <c r="B141" s="65"/>
      <c r="C141" s="66"/>
      <c r="D141" s="65"/>
      <c r="E141" s="65"/>
      <c r="F141" s="65"/>
      <c r="G141" s="65"/>
    </row>
    <row r="142" spans="1:7" x14ac:dyDescent="0.25">
      <c r="A142" s="64"/>
      <c r="B142" s="65"/>
      <c r="C142" s="66"/>
      <c r="D142" s="65"/>
      <c r="E142" s="65"/>
      <c r="F142" s="65"/>
      <c r="G142" s="65"/>
    </row>
    <row r="143" spans="1:7" x14ac:dyDescent="0.25">
      <c r="A143" s="64"/>
      <c r="B143" s="65"/>
      <c r="C143" s="66"/>
      <c r="D143" s="65"/>
      <c r="E143" s="65"/>
      <c r="F143" s="65"/>
      <c r="G143" s="65"/>
    </row>
    <row r="144" spans="1:7" x14ac:dyDescent="0.25">
      <c r="A144" s="64"/>
      <c r="B144" s="65"/>
      <c r="C144" s="66"/>
      <c r="D144" s="65"/>
      <c r="E144" s="65"/>
      <c r="F144" s="65"/>
      <c r="G144" s="65"/>
    </row>
    <row r="145" spans="1:7" x14ac:dyDescent="0.25">
      <c r="A145" s="64"/>
      <c r="B145" s="65"/>
      <c r="C145" s="66"/>
      <c r="D145" s="65"/>
      <c r="E145" s="65"/>
      <c r="F145" s="65"/>
      <c r="G145" s="65"/>
    </row>
    <row r="146" spans="1:7" x14ac:dyDescent="0.25">
      <c r="A146" s="64"/>
      <c r="B146" s="65"/>
      <c r="C146" s="66"/>
      <c r="D146" s="65"/>
      <c r="E146" s="65"/>
      <c r="F146" s="65"/>
      <c r="G146" s="65"/>
    </row>
    <row r="147" spans="1:7" x14ac:dyDescent="0.25">
      <c r="A147" s="64"/>
      <c r="B147" s="65"/>
      <c r="C147" s="66"/>
      <c r="D147" s="65"/>
      <c r="E147" s="65"/>
      <c r="F147" s="65"/>
      <c r="G147" s="65"/>
    </row>
    <row r="148" spans="1:7" x14ac:dyDescent="0.25">
      <c r="A148" s="64"/>
      <c r="B148" s="65"/>
      <c r="C148" s="66"/>
      <c r="D148" s="65"/>
      <c r="E148" s="65"/>
      <c r="F148" s="65"/>
      <c r="G148" s="65"/>
    </row>
    <row r="149" spans="1:7" x14ac:dyDescent="0.25">
      <c r="A149" s="64"/>
      <c r="B149" s="65"/>
      <c r="C149" s="66"/>
      <c r="D149" s="65"/>
      <c r="E149" s="65"/>
      <c r="F149" s="65"/>
      <c r="G149" s="65"/>
    </row>
    <row r="150" spans="1:7" x14ac:dyDescent="0.25">
      <c r="A150" s="64"/>
      <c r="B150" s="65"/>
      <c r="C150" s="66"/>
      <c r="D150" s="65"/>
      <c r="E150" s="65"/>
      <c r="F150" s="65"/>
      <c r="G150" s="65"/>
    </row>
    <row r="151" spans="1:7" x14ac:dyDescent="0.25">
      <c r="A151" s="64"/>
      <c r="B151" s="65"/>
      <c r="C151" s="66"/>
      <c r="D151" s="65"/>
      <c r="E151" s="65"/>
      <c r="F151" s="65"/>
      <c r="G151" s="65"/>
    </row>
    <row r="152" spans="1:7" x14ac:dyDescent="0.25">
      <c r="A152" s="64"/>
      <c r="B152" s="65"/>
      <c r="C152" s="66"/>
      <c r="D152" s="65"/>
      <c r="E152" s="65"/>
      <c r="F152" s="65"/>
      <c r="G152" s="65"/>
    </row>
    <row r="153" spans="1:7" x14ac:dyDescent="0.25">
      <c r="A153" s="51"/>
    </row>
    <row r="154" spans="1:7" x14ac:dyDescent="0.25">
      <c r="A154" s="51"/>
    </row>
    <row r="155" spans="1:7" x14ac:dyDescent="0.25">
      <c r="A155" s="51"/>
    </row>
    <row r="156" spans="1:7" x14ac:dyDescent="0.25">
      <c r="A156" s="51"/>
    </row>
    <row r="157" spans="1:7" x14ac:dyDescent="0.25">
      <c r="A157" s="51"/>
    </row>
    <row r="158" spans="1:7" x14ac:dyDescent="0.25">
      <c r="A158" s="51"/>
    </row>
    <row r="159" spans="1:7" x14ac:dyDescent="0.25">
      <c r="A159" s="51"/>
    </row>
    <row r="160" spans="1:7" x14ac:dyDescent="0.25">
      <c r="A160" s="51"/>
    </row>
    <row r="161" spans="1:1" x14ac:dyDescent="0.25">
      <c r="A161" s="51"/>
    </row>
    <row r="162" spans="1:1" x14ac:dyDescent="0.25">
      <c r="A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2"/>
  <sheetViews>
    <sheetView topLeftCell="K111" zoomScale="130" zoomScaleNormal="130" workbookViewId="0">
      <selection activeCell="R133" sqref="R133"/>
    </sheetView>
  </sheetViews>
  <sheetFormatPr defaultRowHeight="15" x14ac:dyDescent="0.25"/>
  <cols>
    <col min="25" max="25" width="11" customWidth="1"/>
    <col min="26" max="26" width="19.28515625" customWidth="1"/>
  </cols>
  <sheetData>
    <row r="1" spans="1:29" x14ac:dyDescent="0.25">
      <c r="A1" s="15" t="s">
        <v>413</v>
      </c>
      <c r="B1" s="15" t="s">
        <v>61</v>
      </c>
      <c r="C1" t="s">
        <v>407</v>
      </c>
      <c r="D1" s="15" t="s">
        <v>413</v>
      </c>
      <c r="E1" s="15" t="s">
        <v>61</v>
      </c>
      <c r="F1" t="s">
        <v>408</v>
      </c>
      <c r="G1" s="15" t="s">
        <v>413</v>
      </c>
      <c r="H1" s="15" t="s">
        <v>61</v>
      </c>
      <c r="I1" t="s">
        <v>409</v>
      </c>
      <c r="J1" s="15" t="s">
        <v>413</v>
      </c>
      <c r="K1" s="15" t="s">
        <v>61</v>
      </c>
      <c r="L1" t="s">
        <v>410</v>
      </c>
      <c r="M1" s="15" t="s">
        <v>413</v>
      </c>
      <c r="N1" s="15" t="s">
        <v>61</v>
      </c>
      <c r="O1" t="s">
        <v>411</v>
      </c>
      <c r="Q1" s="93" t="s">
        <v>616</v>
      </c>
      <c r="R1" s="93" t="s">
        <v>617</v>
      </c>
      <c r="S1" s="93" t="s">
        <v>543</v>
      </c>
      <c r="T1" s="93" t="s">
        <v>544</v>
      </c>
      <c r="U1" s="94" t="s">
        <v>545</v>
      </c>
      <c r="V1" s="94" t="s">
        <v>546</v>
      </c>
      <c r="X1" s="15" t="s">
        <v>550</v>
      </c>
      <c r="Y1" s="15" t="s">
        <v>61</v>
      </c>
      <c r="Z1" t="s">
        <v>547</v>
      </c>
      <c r="AA1" t="s">
        <v>412</v>
      </c>
    </row>
    <row r="2" spans="1:29" x14ac:dyDescent="0.25">
      <c r="A2" t="s">
        <v>57</v>
      </c>
      <c r="C2" t="s">
        <v>421</v>
      </c>
      <c r="D2" t="s">
        <v>57</v>
      </c>
      <c r="F2" t="s">
        <v>535</v>
      </c>
      <c r="G2" t="s">
        <v>57</v>
      </c>
      <c r="I2" t="s">
        <v>537</v>
      </c>
      <c r="J2" t="s">
        <v>57</v>
      </c>
      <c r="L2" t="s">
        <v>539</v>
      </c>
      <c r="M2" t="s">
        <v>57</v>
      </c>
      <c r="O2" t="s">
        <v>542</v>
      </c>
      <c r="Q2" s="93"/>
      <c r="R2" s="93"/>
      <c r="S2" s="93"/>
      <c r="T2" s="93"/>
      <c r="U2" s="94"/>
      <c r="V2" s="94"/>
      <c r="X2" t="s">
        <v>57</v>
      </c>
      <c r="Z2" t="s">
        <v>549</v>
      </c>
      <c r="AA2" t="s">
        <v>412</v>
      </c>
    </row>
    <row r="3" spans="1:29" x14ac:dyDescent="0.25">
      <c r="A3" t="s">
        <v>59</v>
      </c>
      <c r="C3" t="s">
        <v>420</v>
      </c>
      <c r="D3" t="s">
        <v>59</v>
      </c>
      <c r="F3" t="s">
        <v>420</v>
      </c>
      <c r="G3" t="s">
        <v>59</v>
      </c>
      <c r="I3" t="s">
        <v>536</v>
      </c>
      <c r="J3" t="s">
        <v>59</v>
      </c>
      <c r="L3" t="s">
        <v>538</v>
      </c>
      <c r="M3" t="s">
        <v>59</v>
      </c>
      <c r="O3" t="s">
        <v>541</v>
      </c>
      <c r="Q3" s="93"/>
      <c r="R3" s="93"/>
      <c r="S3" s="93"/>
      <c r="T3" s="93"/>
      <c r="U3" s="94"/>
      <c r="V3" s="94"/>
      <c r="X3" t="s">
        <v>59</v>
      </c>
      <c r="Z3" t="s">
        <v>369</v>
      </c>
    </row>
    <row r="4" spans="1:29" x14ac:dyDescent="0.25">
      <c r="A4" t="s">
        <v>417</v>
      </c>
      <c r="C4" t="s">
        <v>604</v>
      </c>
      <c r="D4" t="s">
        <v>417</v>
      </c>
      <c r="F4" t="s">
        <v>604</v>
      </c>
      <c r="G4" t="s">
        <v>417</v>
      </c>
      <c r="I4" t="s">
        <v>604</v>
      </c>
      <c r="J4" t="s">
        <v>417</v>
      </c>
      <c r="L4" t="s">
        <v>604</v>
      </c>
      <c r="M4" t="s">
        <v>417</v>
      </c>
      <c r="O4" t="s">
        <v>604</v>
      </c>
      <c r="Q4" s="93"/>
      <c r="R4" s="93"/>
      <c r="S4" s="93"/>
      <c r="T4" s="93"/>
      <c r="U4" s="94"/>
      <c r="V4" s="94"/>
      <c r="X4" t="s">
        <v>417</v>
      </c>
      <c r="Z4" t="s">
        <v>608</v>
      </c>
    </row>
    <row r="5" spans="1:29" x14ac:dyDescent="0.25">
      <c r="A5" t="s">
        <v>416</v>
      </c>
      <c r="C5" t="s">
        <v>419</v>
      </c>
      <c r="D5" t="s">
        <v>416</v>
      </c>
      <c r="F5" t="s">
        <v>419</v>
      </c>
      <c r="G5" t="s">
        <v>416</v>
      </c>
      <c r="I5" t="s">
        <v>419</v>
      </c>
      <c r="J5" t="s">
        <v>416</v>
      </c>
      <c r="L5" t="s">
        <v>419</v>
      </c>
      <c r="M5" t="s">
        <v>416</v>
      </c>
      <c r="O5" t="s">
        <v>540</v>
      </c>
      <c r="Q5" s="93"/>
      <c r="R5" s="93"/>
      <c r="S5" s="93"/>
      <c r="T5" s="93"/>
      <c r="U5" s="94"/>
      <c r="V5" s="94"/>
      <c r="X5" t="s">
        <v>416</v>
      </c>
      <c r="Z5" t="s">
        <v>419</v>
      </c>
    </row>
    <row r="6" spans="1:29" x14ac:dyDescent="0.25">
      <c r="A6" t="s">
        <v>60</v>
      </c>
      <c r="C6" t="s">
        <v>603</v>
      </c>
      <c r="D6" t="s">
        <v>60</v>
      </c>
      <c r="F6" t="s">
        <v>603</v>
      </c>
      <c r="G6" t="s">
        <v>60</v>
      </c>
      <c r="I6" t="s">
        <v>603</v>
      </c>
      <c r="J6" t="s">
        <v>60</v>
      </c>
      <c r="L6" t="s">
        <v>606</v>
      </c>
      <c r="M6" t="s">
        <v>60</v>
      </c>
      <c r="O6" t="s">
        <v>607</v>
      </c>
      <c r="Q6" s="93"/>
      <c r="R6" s="93"/>
      <c r="S6" s="93"/>
      <c r="T6" s="93"/>
      <c r="U6" s="94"/>
      <c r="V6" s="94"/>
      <c r="X6" t="s">
        <v>60</v>
      </c>
      <c r="Z6" t="s">
        <v>611</v>
      </c>
      <c r="AA6" t="s">
        <v>412</v>
      </c>
    </row>
    <row r="7" spans="1:29" x14ac:dyDescent="0.25">
      <c r="A7" t="s">
        <v>415</v>
      </c>
      <c r="C7" t="s">
        <v>418</v>
      </c>
      <c r="D7" t="s">
        <v>415</v>
      </c>
      <c r="F7" t="s">
        <v>418</v>
      </c>
      <c r="G7" t="s">
        <v>415</v>
      </c>
      <c r="I7" t="s">
        <v>418</v>
      </c>
      <c r="J7" t="s">
        <v>415</v>
      </c>
      <c r="L7" t="s">
        <v>418</v>
      </c>
      <c r="M7" t="s">
        <v>415</v>
      </c>
      <c r="O7" t="s">
        <v>418</v>
      </c>
      <c r="Q7" s="93"/>
      <c r="R7" s="93"/>
      <c r="S7" s="93"/>
      <c r="T7" s="93"/>
      <c r="U7" s="94"/>
      <c r="V7" s="94"/>
      <c r="X7" t="s">
        <v>415</v>
      </c>
      <c r="Z7" t="s">
        <v>548</v>
      </c>
      <c r="AA7" t="s">
        <v>614</v>
      </c>
      <c r="AB7" t="s">
        <v>615</v>
      </c>
      <c r="AC7" t="s">
        <v>618</v>
      </c>
    </row>
    <row r="8" spans="1:29" x14ac:dyDescent="0.25">
      <c r="A8" t="s">
        <v>414</v>
      </c>
      <c r="B8" s="71">
        <v>39478</v>
      </c>
      <c r="C8" s="48">
        <v>5148</v>
      </c>
      <c r="D8" t="s">
        <v>414</v>
      </c>
      <c r="E8" s="71">
        <v>39478</v>
      </c>
      <c r="F8" s="48">
        <v>14502</v>
      </c>
      <c r="G8" t="s">
        <v>414</v>
      </c>
      <c r="H8" s="71">
        <v>39478</v>
      </c>
      <c r="I8" s="5">
        <v>1981</v>
      </c>
      <c r="J8" t="s">
        <v>414</v>
      </c>
      <c r="K8" s="71">
        <v>39478</v>
      </c>
      <c r="L8" s="48">
        <v>0</v>
      </c>
      <c r="M8" t="s">
        <v>414</v>
      </c>
      <c r="N8" s="71">
        <v>39478</v>
      </c>
      <c r="O8" s="48">
        <v>1</v>
      </c>
      <c r="Q8" s="93"/>
      <c r="R8" s="93"/>
      <c r="S8" s="93"/>
      <c r="T8" s="6"/>
      <c r="U8" s="72"/>
      <c r="V8" s="72"/>
      <c r="W8">
        <f>(F130+C130)/(F8+C8) -1</f>
        <v>-5.7506361323155231E-3</v>
      </c>
      <c r="X8" t="s">
        <v>551</v>
      </c>
      <c r="Y8" s="71">
        <v>39538</v>
      </c>
      <c r="Z8" s="5">
        <v>290.10000000000002</v>
      </c>
      <c r="AA8" t="e">
        <f>((Z8/Z7) - 1)*4</f>
        <v>#VALUE!</v>
      </c>
      <c r="AC8" s="6">
        <f>100*(Z8/$Z$8)</f>
        <v>100</v>
      </c>
    </row>
    <row r="9" spans="1:29" x14ac:dyDescent="0.25">
      <c r="A9" t="s">
        <v>422</v>
      </c>
      <c r="B9" s="71">
        <v>39507</v>
      </c>
      <c r="C9" s="48">
        <v>5145</v>
      </c>
      <c r="D9" t="s">
        <v>422</v>
      </c>
      <c r="E9" s="71">
        <v>39507</v>
      </c>
      <c r="F9" s="48">
        <v>14525</v>
      </c>
      <c r="G9" t="s">
        <v>422</v>
      </c>
      <c r="H9" s="71">
        <v>39507</v>
      </c>
      <c r="I9" s="5">
        <v>1986.9</v>
      </c>
      <c r="J9" t="s">
        <v>422</v>
      </c>
      <c r="K9" s="71">
        <v>39507</v>
      </c>
      <c r="L9" s="48">
        <v>0</v>
      </c>
      <c r="M9" t="s">
        <v>422</v>
      </c>
      <c r="N9" s="71">
        <v>39507</v>
      </c>
      <c r="O9" s="48">
        <v>1</v>
      </c>
      <c r="Q9" s="6">
        <f>C9+F9</f>
        <v>19670</v>
      </c>
      <c r="R9" s="6">
        <f>100*($Q$9/Q9)-100</f>
        <v>0</v>
      </c>
      <c r="S9" s="6">
        <f t="shared" ref="S9:S40" si="0">IF(B9&lt;&gt;"",((C9+F9)-(C8+F8))*1000,"")</f>
        <v>20000</v>
      </c>
      <c r="T9" s="78"/>
      <c r="U9" s="72">
        <f t="shared" ref="U9:U40" si="1">IF(B9&lt;&gt;"",((I9-L9)-(I8-L8))*1000,"")</f>
        <v>5900.0000000000909</v>
      </c>
      <c r="V9" s="72"/>
      <c r="X9" t="s">
        <v>552</v>
      </c>
      <c r="Y9" s="71">
        <v>39629</v>
      </c>
      <c r="Z9" s="5">
        <v>294</v>
      </c>
      <c r="AA9">
        <f t="shared" ref="AA9:AA48" si="2">((Z9/Z8) - 1)*4</f>
        <v>5.377456049638063E-2</v>
      </c>
      <c r="AC9" s="6">
        <f t="shared" ref="AC9:AC48" si="3">100*(Z9/$Z$8)</f>
        <v>101.34436401240951</v>
      </c>
    </row>
    <row r="10" spans="1:29" x14ac:dyDescent="0.25">
      <c r="A10" t="s">
        <v>423</v>
      </c>
      <c r="B10" s="71">
        <v>39538</v>
      </c>
      <c r="C10" s="48">
        <v>5153</v>
      </c>
      <c r="D10" t="s">
        <v>423</v>
      </c>
      <c r="E10" s="71">
        <v>39538</v>
      </c>
      <c r="F10" s="48">
        <v>14538</v>
      </c>
      <c r="G10" t="s">
        <v>423</v>
      </c>
      <c r="H10" s="71">
        <v>39538</v>
      </c>
      <c r="I10" s="5">
        <v>1991.4</v>
      </c>
      <c r="J10" t="s">
        <v>423</v>
      </c>
      <c r="K10" s="71">
        <v>39538</v>
      </c>
      <c r="L10" s="48">
        <v>0</v>
      </c>
      <c r="M10" t="s">
        <v>423</v>
      </c>
      <c r="N10" s="71">
        <v>39538</v>
      </c>
      <c r="O10" s="48">
        <v>1</v>
      </c>
      <c r="Q10" s="6">
        <f t="shared" ref="Q10:Q73" si="4">C10+F10</f>
        <v>19691</v>
      </c>
      <c r="R10" s="6">
        <f t="shared" ref="R10:R73" si="5">100*($Q$9/Q10)-100</f>
        <v>-0.10664770707430193</v>
      </c>
      <c r="S10" s="6">
        <f t="shared" si="0"/>
        <v>21000</v>
      </c>
      <c r="T10" s="6"/>
      <c r="U10" s="72">
        <f t="shared" si="1"/>
        <v>4500</v>
      </c>
      <c r="V10" s="72"/>
      <c r="X10" t="s">
        <v>553</v>
      </c>
      <c r="Y10" s="71">
        <v>39721</v>
      </c>
      <c r="Z10" s="5">
        <v>294.2</v>
      </c>
      <c r="AA10">
        <f t="shared" si="2"/>
        <v>2.7210884353738862E-3</v>
      </c>
      <c r="AC10" s="6">
        <f t="shared" si="3"/>
        <v>101.41330575663562</v>
      </c>
    </row>
    <row r="11" spans="1:29" x14ac:dyDescent="0.25">
      <c r="A11" t="s">
        <v>424</v>
      </c>
      <c r="B11" s="71">
        <v>39568</v>
      </c>
      <c r="C11" s="48">
        <v>5157</v>
      </c>
      <c r="D11" t="s">
        <v>424</v>
      </c>
      <c r="E11" s="71">
        <v>39568</v>
      </c>
      <c r="F11" s="48">
        <v>14538</v>
      </c>
      <c r="G11" t="s">
        <v>424</v>
      </c>
      <c r="H11" s="71">
        <v>39568</v>
      </c>
      <c r="I11" s="5">
        <v>1997.1</v>
      </c>
      <c r="J11" t="s">
        <v>424</v>
      </c>
      <c r="K11" s="71">
        <v>39568</v>
      </c>
      <c r="L11" s="48">
        <v>0</v>
      </c>
      <c r="M11" t="s">
        <v>424</v>
      </c>
      <c r="N11" s="71">
        <v>39568</v>
      </c>
      <c r="O11" s="48">
        <v>1</v>
      </c>
      <c r="Q11" s="6">
        <f t="shared" si="4"/>
        <v>19695</v>
      </c>
      <c r="R11" s="6">
        <f t="shared" si="5"/>
        <v>-0.1269357705001255</v>
      </c>
      <c r="S11" s="6">
        <f t="shared" si="0"/>
        <v>4000</v>
      </c>
      <c r="T11" s="79">
        <f t="shared" ref="T11:T42" si="6">IF(B11&lt;&gt;"",AVERAGE(S9:S11),"")</f>
        <v>15000</v>
      </c>
      <c r="U11" s="72">
        <f t="shared" si="1"/>
        <v>5699.9999999998181</v>
      </c>
      <c r="V11" s="80">
        <f t="shared" ref="V11:V42" si="7">IF(B11&lt;&gt;"",AVERAGE(U9:U11),"")</f>
        <v>5366.666666666636</v>
      </c>
      <c r="X11" t="s">
        <v>554</v>
      </c>
      <c r="Y11" s="71">
        <v>39813</v>
      </c>
      <c r="Z11" s="5">
        <v>289.2</v>
      </c>
      <c r="AA11">
        <f t="shared" si="2"/>
        <v>-6.7980965329707654E-2</v>
      </c>
      <c r="AB11" t="e">
        <f>AVERAGE(AA8:AA11)</f>
        <v>#VALUE!</v>
      </c>
      <c r="AC11" s="6">
        <f t="shared" si="3"/>
        <v>99.689762150982403</v>
      </c>
    </row>
    <row r="12" spans="1:29" x14ac:dyDescent="0.25">
      <c r="A12" t="s">
        <v>425</v>
      </c>
      <c r="B12" s="71">
        <v>39599</v>
      </c>
      <c r="C12" s="48">
        <v>5162</v>
      </c>
      <c r="D12" t="s">
        <v>425</v>
      </c>
      <c r="E12" s="71">
        <v>39599</v>
      </c>
      <c r="F12" s="48">
        <v>14564</v>
      </c>
      <c r="G12" t="s">
        <v>425</v>
      </c>
      <c r="H12" s="71">
        <v>39599</v>
      </c>
      <c r="I12" s="5">
        <v>2002.8</v>
      </c>
      <c r="J12" t="s">
        <v>425</v>
      </c>
      <c r="K12" s="71">
        <v>39599</v>
      </c>
      <c r="L12" s="48">
        <v>0</v>
      </c>
      <c r="M12" t="s">
        <v>425</v>
      </c>
      <c r="N12" s="71">
        <v>39599</v>
      </c>
      <c r="O12" s="48">
        <v>1</v>
      </c>
      <c r="Q12" s="6">
        <f t="shared" si="4"/>
        <v>19726</v>
      </c>
      <c r="R12" s="6">
        <f t="shared" si="5"/>
        <v>-0.28388928317956186</v>
      </c>
      <c r="S12" s="6">
        <f t="shared" si="0"/>
        <v>31000</v>
      </c>
      <c r="T12" s="79">
        <f t="shared" si="6"/>
        <v>18666.666666666668</v>
      </c>
      <c r="U12" s="72">
        <f t="shared" si="1"/>
        <v>5700.0000000000455</v>
      </c>
      <c r="V12" s="80">
        <f t="shared" si="7"/>
        <v>5299.9999999999545</v>
      </c>
      <c r="X12" t="s">
        <v>555</v>
      </c>
      <c r="Y12" s="71">
        <v>39903</v>
      </c>
      <c r="Z12" s="5">
        <v>288.7</v>
      </c>
      <c r="AA12">
        <f t="shared" si="2"/>
        <v>-6.9156293222683018E-3</v>
      </c>
      <c r="AB12">
        <f t="shared" ref="AB12:AB48" si="8">AVERAGE(AA9:AA12)</f>
        <v>-4.60023643005536E-3</v>
      </c>
      <c r="AC12" s="6">
        <f t="shared" si="3"/>
        <v>99.517407790417096</v>
      </c>
    </row>
    <row r="13" spans="1:29" x14ac:dyDescent="0.25">
      <c r="A13" t="s">
        <v>426</v>
      </c>
      <c r="B13" s="71">
        <v>39629</v>
      </c>
      <c r="C13" s="48">
        <v>5179</v>
      </c>
      <c r="D13" t="s">
        <v>426</v>
      </c>
      <c r="E13" s="71">
        <v>39629</v>
      </c>
      <c r="F13" s="48">
        <v>14579</v>
      </c>
      <c r="G13" t="s">
        <v>426</v>
      </c>
      <c r="H13" s="71">
        <v>39629</v>
      </c>
      <c r="I13" s="5">
        <v>2007.7</v>
      </c>
      <c r="J13" t="s">
        <v>426</v>
      </c>
      <c r="K13" s="71">
        <v>39629</v>
      </c>
      <c r="L13" s="48">
        <v>0</v>
      </c>
      <c r="M13" t="s">
        <v>426</v>
      </c>
      <c r="N13" s="71">
        <v>39629</v>
      </c>
      <c r="O13" s="48">
        <v>1</v>
      </c>
      <c r="Q13" s="6">
        <f t="shared" si="4"/>
        <v>19758</v>
      </c>
      <c r="R13" s="6">
        <f t="shared" si="5"/>
        <v>-0.44538920943415405</v>
      </c>
      <c r="S13" s="6">
        <f t="shared" si="0"/>
        <v>32000</v>
      </c>
      <c r="T13" s="79">
        <f t="shared" si="6"/>
        <v>22333.333333333332</v>
      </c>
      <c r="U13" s="72">
        <f t="shared" si="1"/>
        <v>4900.0000000000909</v>
      </c>
      <c r="V13" s="80">
        <f t="shared" si="7"/>
        <v>5433.3333333333185</v>
      </c>
      <c r="X13" t="s">
        <v>556</v>
      </c>
      <c r="Y13" s="71">
        <v>39994</v>
      </c>
      <c r="Z13" s="5">
        <v>294.7</v>
      </c>
      <c r="AA13">
        <f t="shared" si="2"/>
        <v>8.3131278143401488E-2</v>
      </c>
      <c r="AB13">
        <f t="shared" si="8"/>
        <v>2.7389429816998545E-3</v>
      </c>
      <c r="AC13" s="6">
        <f t="shared" si="3"/>
        <v>101.58566011720096</v>
      </c>
    </row>
    <row r="14" spans="1:29" x14ac:dyDescent="0.25">
      <c r="A14" t="s">
        <v>427</v>
      </c>
      <c r="B14" s="71">
        <v>39660</v>
      </c>
      <c r="C14" s="48">
        <v>5191</v>
      </c>
      <c r="D14" t="s">
        <v>427</v>
      </c>
      <c r="E14" s="71">
        <v>39660</v>
      </c>
      <c r="F14" s="48">
        <v>14610</v>
      </c>
      <c r="G14" t="s">
        <v>427</v>
      </c>
      <c r="H14" s="71">
        <v>39660</v>
      </c>
      <c r="I14" s="5">
        <v>2016.7</v>
      </c>
      <c r="J14" t="s">
        <v>427</v>
      </c>
      <c r="K14" s="71">
        <v>39660</v>
      </c>
      <c r="L14" s="48">
        <v>0</v>
      </c>
      <c r="M14" t="s">
        <v>427</v>
      </c>
      <c r="N14" s="71">
        <v>39660</v>
      </c>
      <c r="O14" s="48">
        <v>1</v>
      </c>
      <c r="Q14" s="6">
        <f t="shared" si="4"/>
        <v>19801</v>
      </c>
      <c r="R14" s="6">
        <f t="shared" si="5"/>
        <v>-0.66158274834604924</v>
      </c>
      <c r="S14" s="6">
        <f t="shared" si="0"/>
        <v>43000</v>
      </c>
      <c r="T14" s="79">
        <f t="shared" si="6"/>
        <v>35333.333333333336</v>
      </c>
      <c r="U14" s="72">
        <f t="shared" si="1"/>
        <v>9000</v>
      </c>
      <c r="V14" s="80">
        <f t="shared" si="7"/>
        <v>6533.3333333333794</v>
      </c>
      <c r="X14" t="s">
        <v>557</v>
      </c>
      <c r="Y14" s="71">
        <v>40086</v>
      </c>
      <c r="Z14" s="5">
        <v>293.3</v>
      </c>
      <c r="AA14">
        <f t="shared" si="2"/>
        <v>-1.9002375296911733E-2</v>
      </c>
      <c r="AB14">
        <f t="shared" si="8"/>
        <v>-2.6919229513715504E-3</v>
      </c>
      <c r="AC14" s="6">
        <f t="shared" si="3"/>
        <v>101.10306790761805</v>
      </c>
    </row>
    <row r="15" spans="1:29" x14ac:dyDescent="0.25">
      <c r="A15" t="s">
        <v>428</v>
      </c>
      <c r="B15" s="71">
        <v>39691</v>
      </c>
      <c r="C15" s="48">
        <v>5214</v>
      </c>
      <c r="D15" t="s">
        <v>428</v>
      </c>
      <c r="E15" s="71">
        <v>39691</v>
      </c>
      <c r="F15" s="48">
        <v>14587</v>
      </c>
      <c r="G15" t="s">
        <v>428</v>
      </c>
      <c r="H15" s="71">
        <v>39691</v>
      </c>
      <c r="I15" s="5">
        <v>2023.3</v>
      </c>
      <c r="J15" t="s">
        <v>428</v>
      </c>
      <c r="K15" s="71">
        <v>39691</v>
      </c>
      <c r="L15" s="48">
        <v>0</v>
      </c>
      <c r="M15" t="s">
        <v>428</v>
      </c>
      <c r="N15" s="71">
        <v>39691</v>
      </c>
      <c r="O15" s="48">
        <v>1</v>
      </c>
      <c r="Q15" s="6">
        <f t="shared" si="4"/>
        <v>19801</v>
      </c>
      <c r="R15" s="6">
        <f t="shared" si="5"/>
        <v>-0.66158274834604924</v>
      </c>
      <c r="S15" s="6">
        <f t="shared" si="0"/>
        <v>0</v>
      </c>
      <c r="T15" s="79">
        <f t="shared" si="6"/>
        <v>25000</v>
      </c>
      <c r="U15" s="72">
        <f t="shared" si="1"/>
        <v>6599.9999999999091</v>
      </c>
      <c r="V15" s="80">
        <f t="shared" si="7"/>
        <v>6833.333333333333</v>
      </c>
      <c r="X15" t="s">
        <v>558</v>
      </c>
      <c r="Y15" s="71">
        <v>40178</v>
      </c>
      <c r="Z15" s="5">
        <v>282.39999999999998</v>
      </c>
      <c r="AA15">
        <f t="shared" si="2"/>
        <v>-0.14865325605182456</v>
      </c>
      <c r="AB15">
        <f t="shared" si="8"/>
        <v>-2.2859995631900776E-2</v>
      </c>
      <c r="AC15" s="6">
        <f t="shared" si="3"/>
        <v>97.345742847294019</v>
      </c>
    </row>
    <row r="16" spans="1:29" x14ac:dyDescent="0.25">
      <c r="A16" t="s">
        <v>429</v>
      </c>
      <c r="B16" s="71">
        <v>39721</v>
      </c>
      <c r="C16" s="48">
        <v>5184</v>
      </c>
      <c r="D16" t="s">
        <v>429</v>
      </c>
      <c r="E16" s="71">
        <v>39721</v>
      </c>
      <c r="F16" s="48">
        <v>14585</v>
      </c>
      <c r="G16" t="s">
        <v>429</v>
      </c>
      <c r="H16" s="71">
        <v>39721</v>
      </c>
      <c r="I16" s="5">
        <v>2028.4</v>
      </c>
      <c r="J16" t="s">
        <v>429</v>
      </c>
      <c r="K16" s="71">
        <v>39721</v>
      </c>
      <c r="L16" s="48">
        <v>0</v>
      </c>
      <c r="M16" t="s">
        <v>429</v>
      </c>
      <c r="N16" s="71">
        <v>39721</v>
      </c>
      <c r="O16" s="48">
        <v>1</v>
      </c>
      <c r="Q16" s="6">
        <f t="shared" si="4"/>
        <v>19769</v>
      </c>
      <c r="R16" s="6">
        <f t="shared" si="5"/>
        <v>-0.50078405584500274</v>
      </c>
      <c r="S16" s="6">
        <f t="shared" si="0"/>
        <v>-32000</v>
      </c>
      <c r="T16" s="79">
        <f t="shared" si="6"/>
        <v>3666.6666666666665</v>
      </c>
      <c r="U16" s="72">
        <f t="shared" si="1"/>
        <v>5100.0000000001364</v>
      </c>
      <c r="V16" s="80">
        <f t="shared" si="7"/>
        <v>6900.0000000000146</v>
      </c>
      <c r="X16" t="s">
        <v>559</v>
      </c>
      <c r="Y16" s="71">
        <v>40268</v>
      </c>
      <c r="Z16" s="5">
        <v>273.60000000000002</v>
      </c>
      <c r="AA16">
        <f t="shared" si="2"/>
        <v>-0.12464589235127432</v>
      </c>
      <c r="AB16">
        <f t="shared" si="8"/>
        <v>-5.2292561389152281E-2</v>
      </c>
      <c r="AC16" s="6">
        <f t="shared" si="3"/>
        <v>94.312306101344362</v>
      </c>
    </row>
    <row r="17" spans="1:29" x14ac:dyDescent="0.25">
      <c r="A17" t="s">
        <v>430</v>
      </c>
      <c r="B17" s="71">
        <v>39752</v>
      </c>
      <c r="C17" s="48">
        <v>5182</v>
      </c>
      <c r="D17" t="s">
        <v>430</v>
      </c>
      <c r="E17" s="71">
        <v>39752</v>
      </c>
      <c r="F17" s="48">
        <v>14595</v>
      </c>
      <c r="G17" t="s">
        <v>430</v>
      </c>
      <c r="H17" s="71">
        <v>39752</v>
      </c>
      <c r="I17" s="5">
        <v>2035</v>
      </c>
      <c r="J17" t="s">
        <v>430</v>
      </c>
      <c r="K17" s="71">
        <v>39752</v>
      </c>
      <c r="L17" s="48">
        <v>0</v>
      </c>
      <c r="M17" t="s">
        <v>430</v>
      </c>
      <c r="N17" s="71">
        <v>39752</v>
      </c>
      <c r="O17" s="48">
        <v>1</v>
      </c>
      <c r="Q17" s="6">
        <f t="shared" si="4"/>
        <v>19777</v>
      </c>
      <c r="R17" s="6">
        <f t="shared" si="5"/>
        <v>-0.54103251251453344</v>
      </c>
      <c r="S17" s="6">
        <f t="shared" si="0"/>
        <v>8000</v>
      </c>
      <c r="T17" s="79">
        <f t="shared" si="6"/>
        <v>-8000</v>
      </c>
      <c r="U17" s="72">
        <f t="shared" si="1"/>
        <v>6599.9999999999091</v>
      </c>
      <c r="V17" s="80">
        <f t="shared" si="7"/>
        <v>6099.9999999999854</v>
      </c>
      <c r="X17" t="s">
        <v>560</v>
      </c>
      <c r="Y17" s="71">
        <v>40359</v>
      </c>
      <c r="Z17" s="5">
        <v>284.2</v>
      </c>
      <c r="AA17">
        <f t="shared" si="2"/>
        <v>0.1549707602339172</v>
      </c>
      <c r="AB17">
        <f t="shared" si="8"/>
        <v>-3.4332690866523352E-2</v>
      </c>
      <c r="AC17" s="6">
        <f t="shared" si="3"/>
        <v>97.966218545329184</v>
      </c>
    </row>
    <row r="18" spans="1:29" x14ac:dyDescent="0.25">
      <c r="A18" t="s">
        <v>431</v>
      </c>
      <c r="B18" s="71">
        <v>39782</v>
      </c>
      <c r="C18" s="48">
        <v>5194</v>
      </c>
      <c r="D18" t="s">
        <v>431</v>
      </c>
      <c r="E18" s="71">
        <v>39782</v>
      </c>
      <c r="F18" s="48">
        <v>14588</v>
      </c>
      <c r="G18" t="s">
        <v>431</v>
      </c>
      <c r="H18" s="71">
        <v>39782</v>
      </c>
      <c r="I18" s="5">
        <v>2044.7</v>
      </c>
      <c r="J18" t="s">
        <v>431</v>
      </c>
      <c r="K18" s="71">
        <v>39782</v>
      </c>
      <c r="L18" s="48">
        <v>1</v>
      </c>
      <c r="M18" t="s">
        <v>431</v>
      </c>
      <c r="N18" s="71">
        <v>39782</v>
      </c>
      <c r="O18" s="48">
        <v>1</v>
      </c>
      <c r="Q18" s="6">
        <f t="shared" si="4"/>
        <v>19782</v>
      </c>
      <c r="R18" s="6">
        <f t="shared" si="5"/>
        <v>-0.56617126680821173</v>
      </c>
      <c r="S18" s="6">
        <f t="shared" si="0"/>
        <v>5000</v>
      </c>
      <c r="T18" s="79">
        <f t="shared" si="6"/>
        <v>-6333.333333333333</v>
      </c>
      <c r="U18" s="72">
        <f t="shared" si="1"/>
        <v>8700.0000000000455</v>
      </c>
      <c r="V18" s="80">
        <f t="shared" si="7"/>
        <v>6800.00000000003</v>
      </c>
      <c r="X18" t="s">
        <v>561</v>
      </c>
      <c r="Y18" s="71">
        <v>40451</v>
      </c>
      <c r="Z18" s="5">
        <v>285.60000000000002</v>
      </c>
      <c r="AA18">
        <f t="shared" si="2"/>
        <v>1.9704433497537366E-2</v>
      </c>
      <c r="AB18">
        <f t="shared" si="8"/>
        <v>-2.4655988667911077E-2</v>
      </c>
      <c r="AC18" s="6">
        <f t="shared" si="3"/>
        <v>98.448810754912103</v>
      </c>
    </row>
    <row r="19" spans="1:29" x14ac:dyDescent="0.25">
      <c r="A19" t="s">
        <v>432</v>
      </c>
      <c r="B19" s="71">
        <v>39813</v>
      </c>
      <c r="C19" s="48">
        <v>5191</v>
      </c>
      <c r="D19" t="s">
        <v>432</v>
      </c>
      <c r="E19" s="71">
        <v>39813</v>
      </c>
      <c r="F19" s="48">
        <v>14590</v>
      </c>
      <c r="G19" t="s">
        <v>432</v>
      </c>
      <c r="H19" s="71">
        <v>39813</v>
      </c>
      <c r="I19" s="5">
        <v>2049.6</v>
      </c>
      <c r="J19" t="s">
        <v>432</v>
      </c>
      <c r="K19" s="71">
        <v>39813</v>
      </c>
      <c r="L19" s="48">
        <v>3</v>
      </c>
      <c r="M19" t="s">
        <v>432</v>
      </c>
      <c r="N19" s="71">
        <v>39813</v>
      </c>
      <c r="O19" s="48">
        <v>1</v>
      </c>
      <c r="Q19" s="6">
        <f t="shared" si="4"/>
        <v>19781</v>
      </c>
      <c r="R19" s="6">
        <f t="shared" si="5"/>
        <v>-0.56114453263232633</v>
      </c>
      <c r="S19" s="6">
        <f t="shared" si="0"/>
        <v>-1000</v>
      </c>
      <c r="T19" s="79">
        <f t="shared" si="6"/>
        <v>4000</v>
      </c>
      <c r="U19" s="72">
        <f t="shared" si="1"/>
        <v>2899.9999999998636</v>
      </c>
      <c r="V19" s="80">
        <f t="shared" si="7"/>
        <v>6066.666666666606</v>
      </c>
      <c r="X19" t="s">
        <v>562</v>
      </c>
      <c r="Y19" s="71">
        <v>40543</v>
      </c>
      <c r="Z19" s="5">
        <v>274.5</v>
      </c>
      <c r="AA19">
        <f t="shared" si="2"/>
        <v>-0.15546218487394992</v>
      </c>
      <c r="AB19">
        <f t="shared" si="8"/>
        <v>-2.6358220873442417E-2</v>
      </c>
      <c r="AC19" s="6">
        <f t="shared" si="3"/>
        <v>94.622543950361944</v>
      </c>
    </row>
    <row r="20" spans="1:29" x14ac:dyDescent="0.25">
      <c r="A20" s="73" t="s">
        <v>433</v>
      </c>
      <c r="B20" s="74">
        <v>39844</v>
      </c>
      <c r="C20" s="75">
        <v>5206</v>
      </c>
      <c r="D20" s="73" t="s">
        <v>433</v>
      </c>
      <c r="E20" s="74">
        <v>39844</v>
      </c>
      <c r="F20" s="75">
        <v>14587</v>
      </c>
      <c r="G20" s="73" t="s">
        <v>433</v>
      </c>
      <c r="H20" s="74">
        <v>39844</v>
      </c>
      <c r="I20" s="76">
        <v>2059.5</v>
      </c>
      <c r="J20" s="73" t="s">
        <v>433</v>
      </c>
      <c r="K20" s="74">
        <v>39844</v>
      </c>
      <c r="L20" s="75">
        <v>5</v>
      </c>
      <c r="M20" s="73" t="s">
        <v>433</v>
      </c>
      <c r="N20" s="74">
        <v>39844</v>
      </c>
      <c r="O20" s="75">
        <v>1</v>
      </c>
      <c r="P20" s="73"/>
      <c r="Q20" s="6">
        <f t="shared" si="4"/>
        <v>19793</v>
      </c>
      <c r="R20" s="6">
        <f t="shared" si="5"/>
        <v>-0.62143181933006986</v>
      </c>
      <c r="S20" s="77">
        <f t="shared" si="0"/>
        <v>12000</v>
      </c>
      <c r="T20" s="79">
        <f t="shared" si="6"/>
        <v>5333.333333333333</v>
      </c>
      <c r="U20" s="72">
        <f t="shared" si="1"/>
        <v>7900.0000000000909</v>
      </c>
      <c r="V20" s="80">
        <f t="shared" si="7"/>
        <v>6500</v>
      </c>
      <c r="W20" s="73"/>
      <c r="X20" s="73" t="s">
        <v>563</v>
      </c>
      <c r="Y20" s="74">
        <v>40633</v>
      </c>
      <c r="Z20" s="76">
        <v>265.7</v>
      </c>
      <c r="AA20">
        <f t="shared" si="2"/>
        <v>-0.12823315118397094</v>
      </c>
      <c r="AB20">
        <f t="shared" si="8"/>
        <v>-2.7255035581616571E-2</v>
      </c>
      <c r="AC20" s="6">
        <f t="shared" si="3"/>
        <v>91.589107204412258</v>
      </c>
    </row>
    <row r="21" spans="1:29" x14ac:dyDescent="0.25">
      <c r="A21" t="s">
        <v>434</v>
      </c>
      <c r="B21" s="71">
        <v>39872</v>
      </c>
      <c r="C21" s="48">
        <v>5190</v>
      </c>
      <c r="D21" t="s">
        <v>434</v>
      </c>
      <c r="E21" s="71">
        <v>39872</v>
      </c>
      <c r="F21" s="48">
        <v>14591</v>
      </c>
      <c r="G21" t="s">
        <v>434</v>
      </c>
      <c r="H21" s="71">
        <v>39872</v>
      </c>
      <c r="I21" s="5">
        <v>2068.1999999999998</v>
      </c>
      <c r="J21" t="s">
        <v>434</v>
      </c>
      <c r="K21" s="71">
        <v>39872</v>
      </c>
      <c r="L21" s="48">
        <v>6</v>
      </c>
      <c r="M21" t="s">
        <v>434</v>
      </c>
      <c r="N21" s="71">
        <v>39872</v>
      </c>
      <c r="O21" s="48">
        <v>1</v>
      </c>
      <c r="Q21" s="6">
        <f t="shared" si="4"/>
        <v>19781</v>
      </c>
      <c r="R21" s="6">
        <f t="shared" si="5"/>
        <v>-0.56114453263232633</v>
      </c>
      <c r="S21" s="6">
        <f t="shared" si="0"/>
        <v>-12000</v>
      </c>
      <c r="T21" s="79">
        <f t="shared" si="6"/>
        <v>-333.33333333333331</v>
      </c>
      <c r="U21" s="72">
        <f t="shared" si="1"/>
        <v>7699.9999999998181</v>
      </c>
      <c r="V21" s="80">
        <f t="shared" si="7"/>
        <v>6166.6666666665915</v>
      </c>
      <c r="X21" t="s">
        <v>564</v>
      </c>
      <c r="Y21" s="71">
        <v>40724</v>
      </c>
      <c r="Z21" s="5">
        <v>261.39999999999998</v>
      </c>
      <c r="AA21">
        <f t="shared" si="2"/>
        <v>-6.473466315393317E-2</v>
      </c>
      <c r="AB21">
        <f t="shared" si="8"/>
        <v>-8.2181391428579165E-2</v>
      </c>
      <c r="AC21" s="6">
        <f t="shared" si="3"/>
        <v>90.106859703550484</v>
      </c>
    </row>
    <row r="22" spans="1:29" x14ac:dyDescent="0.25">
      <c r="A22" t="s">
        <v>435</v>
      </c>
      <c r="B22" s="71">
        <v>39903</v>
      </c>
      <c r="C22" s="48">
        <v>5180</v>
      </c>
      <c r="D22" t="s">
        <v>435</v>
      </c>
      <c r="E22" s="71">
        <v>39903</v>
      </c>
      <c r="F22" s="48">
        <v>14583</v>
      </c>
      <c r="G22" t="s">
        <v>435</v>
      </c>
      <c r="H22" s="71">
        <v>39903</v>
      </c>
      <c r="I22" s="5">
        <v>2075</v>
      </c>
      <c r="J22" t="s">
        <v>435</v>
      </c>
      <c r="K22" s="71">
        <v>39903</v>
      </c>
      <c r="L22" s="48">
        <v>12</v>
      </c>
      <c r="M22" t="s">
        <v>435</v>
      </c>
      <c r="N22" s="71">
        <v>39903</v>
      </c>
      <c r="O22" s="48">
        <v>1</v>
      </c>
      <c r="Q22" s="6">
        <f t="shared" si="4"/>
        <v>19763</v>
      </c>
      <c r="R22" s="6">
        <f t="shared" si="5"/>
        <v>-0.47057632950463812</v>
      </c>
      <c r="S22" s="6">
        <f t="shared" si="0"/>
        <v>-18000</v>
      </c>
      <c r="T22" s="79">
        <f t="shared" si="6"/>
        <v>-6000</v>
      </c>
      <c r="U22" s="72">
        <f t="shared" si="1"/>
        <v>800.0000000001819</v>
      </c>
      <c r="V22" s="80">
        <f t="shared" si="7"/>
        <v>5466.666666666697</v>
      </c>
      <c r="X22" t="s">
        <v>565</v>
      </c>
      <c r="Y22" s="71">
        <v>40816</v>
      </c>
      <c r="Z22" s="5">
        <v>258.60000000000002</v>
      </c>
      <c r="AA22">
        <f t="shared" si="2"/>
        <v>-4.284621270084088E-2</v>
      </c>
      <c r="AB22">
        <f t="shared" si="8"/>
        <v>-9.7819052978173726E-2</v>
      </c>
      <c r="AC22" s="6">
        <f t="shared" si="3"/>
        <v>89.141675284384689</v>
      </c>
    </row>
    <row r="23" spans="1:29" x14ac:dyDescent="0.25">
      <c r="A23" t="s">
        <v>436</v>
      </c>
      <c r="B23" s="71">
        <v>39933</v>
      </c>
      <c r="C23" s="48">
        <v>5182</v>
      </c>
      <c r="D23" t="s">
        <v>436</v>
      </c>
      <c r="E23" s="71">
        <v>39933</v>
      </c>
      <c r="F23" s="48">
        <v>14573</v>
      </c>
      <c r="G23" t="s">
        <v>436</v>
      </c>
      <c r="H23" s="71">
        <v>39933</v>
      </c>
      <c r="I23" s="5">
        <v>2200.8000000000002</v>
      </c>
      <c r="J23" t="s">
        <v>436</v>
      </c>
      <c r="K23" s="71">
        <v>39933</v>
      </c>
      <c r="L23" s="48">
        <v>126</v>
      </c>
      <c r="M23" t="s">
        <v>436</v>
      </c>
      <c r="N23" s="71">
        <v>39933</v>
      </c>
      <c r="O23" s="48">
        <v>1</v>
      </c>
      <c r="Q23" s="6">
        <f t="shared" si="4"/>
        <v>19755</v>
      </c>
      <c r="R23" s="6">
        <f t="shared" si="5"/>
        <v>-0.43027081751455398</v>
      </c>
      <c r="S23" s="6">
        <f t="shared" si="0"/>
        <v>-8000</v>
      </c>
      <c r="T23" s="79">
        <f t="shared" si="6"/>
        <v>-12666.666666666666</v>
      </c>
      <c r="U23" s="72">
        <f t="shared" si="1"/>
        <v>11800.000000000182</v>
      </c>
      <c r="V23" s="80">
        <f t="shared" si="7"/>
        <v>6766.666666666727</v>
      </c>
      <c r="X23" t="s">
        <v>566</v>
      </c>
      <c r="Y23" s="71">
        <v>40908</v>
      </c>
      <c r="Z23" s="5">
        <v>257.89999999999998</v>
      </c>
      <c r="AA23">
        <f t="shared" si="2"/>
        <v>-1.0827532869297052E-2</v>
      </c>
      <c r="AB23">
        <f t="shared" si="8"/>
        <v>-6.166038997701051E-2</v>
      </c>
      <c r="AC23" s="6">
        <f t="shared" si="3"/>
        <v>88.90037917959323</v>
      </c>
    </row>
    <row r="24" spans="1:29" x14ac:dyDescent="0.25">
      <c r="A24" t="s">
        <v>437</v>
      </c>
      <c r="B24" s="71">
        <v>39964</v>
      </c>
      <c r="C24" s="48">
        <v>5187</v>
      </c>
      <c r="D24" t="s">
        <v>437</v>
      </c>
      <c r="E24" s="71">
        <v>39964</v>
      </c>
      <c r="F24" s="48">
        <v>14570</v>
      </c>
      <c r="G24" t="s">
        <v>437</v>
      </c>
      <c r="H24" s="71">
        <v>39964</v>
      </c>
      <c r="I24" s="5">
        <v>2151.6</v>
      </c>
      <c r="J24" t="s">
        <v>437</v>
      </c>
      <c r="K24" s="71">
        <v>39964</v>
      </c>
      <c r="L24" s="48">
        <v>69</v>
      </c>
      <c r="M24" t="s">
        <v>437</v>
      </c>
      <c r="N24" s="71">
        <v>39964</v>
      </c>
      <c r="O24" s="48">
        <v>1</v>
      </c>
      <c r="Q24" s="6">
        <f t="shared" si="4"/>
        <v>19757</v>
      </c>
      <c r="R24" s="6">
        <f t="shared" si="5"/>
        <v>-0.44035025560560825</v>
      </c>
      <c r="S24" s="6">
        <f t="shared" si="0"/>
        <v>2000</v>
      </c>
      <c r="T24" s="79">
        <f t="shared" si="6"/>
        <v>-8000</v>
      </c>
      <c r="U24" s="72">
        <f t="shared" si="1"/>
        <v>7799.9999999997272</v>
      </c>
      <c r="V24" s="80">
        <f t="shared" si="7"/>
        <v>6800.00000000003</v>
      </c>
      <c r="X24" t="s">
        <v>567</v>
      </c>
      <c r="Y24" s="71">
        <v>40999</v>
      </c>
      <c r="Z24" s="5">
        <v>248.9</v>
      </c>
      <c r="AA24">
        <f t="shared" si="2"/>
        <v>-0.13958898797983688</v>
      </c>
      <c r="AB24">
        <f t="shared" si="8"/>
        <v>-6.4499349175976994E-2</v>
      </c>
      <c r="AC24" s="6">
        <f t="shared" si="3"/>
        <v>85.798000689417435</v>
      </c>
    </row>
    <row r="25" spans="1:29" x14ac:dyDescent="0.25">
      <c r="A25" t="s">
        <v>438</v>
      </c>
      <c r="B25" s="71">
        <v>39994</v>
      </c>
      <c r="C25" s="48">
        <v>5176</v>
      </c>
      <c r="D25" t="s">
        <v>438</v>
      </c>
      <c r="E25" s="71">
        <v>39994</v>
      </c>
      <c r="F25" s="48">
        <v>14586</v>
      </c>
      <c r="G25" t="s">
        <v>438</v>
      </c>
      <c r="H25" s="71">
        <v>39994</v>
      </c>
      <c r="I25" s="5">
        <v>2109</v>
      </c>
      <c r="J25" t="s">
        <v>438</v>
      </c>
      <c r="K25" s="71">
        <v>39994</v>
      </c>
      <c r="L25" s="48">
        <v>9</v>
      </c>
      <c r="M25" t="s">
        <v>438</v>
      </c>
      <c r="N25" s="71">
        <v>39994</v>
      </c>
      <c r="O25" s="48">
        <v>1</v>
      </c>
      <c r="Q25" s="6">
        <f t="shared" si="4"/>
        <v>19762</v>
      </c>
      <c r="R25" s="6">
        <f t="shared" si="5"/>
        <v>-0.46553992510879993</v>
      </c>
      <c r="S25" s="6">
        <f t="shared" si="0"/>
        <v>5000</v>
      </c>
      <c r="T25" s="79">
        <f t="shared" si="6"/>
        <v>-333.33333333333331</v>
      </c>
      <c r="U25" s="72">
        <f t="shared" si="1"/>
        <v>17400.000000000091</v>
      </c>
      <c r="V25" s="80">
        <f t="shared" si="7"/>
        <v>12333.333333333334</v>
      </c>
      <c r="X25" t="s">
        <v>568</v>
      </c>
      <c r="Y25" s="71">
        <v>41090</v>
      </c>
      <c r="Z25" s="5">
        <v>246.1</v>
      </c>
      <c r="AA25">
        <f t="shared" si="2"/>
        <v>-4.4997991161109141E-2</v>
      </c>
      <c r="AB25">
        <f t="shared" si="8"/>
        <v>-5.9565181177770987E-2</v>
      </c>
      <c r="AC25" s="6">
        <f t="shared" si="3"/>
        <v>84.832816270251627</v>
      </c>
    </row>
    <row r="26" spans="1:29" x14ac:dyDescent="0.25">
      <c r="A26" t="s">
        <v>439</v>
      </c>
      <c r="B26" s="71">
        <v>40025</v>
      </c>
      <c r="C26" s="48">
        <v>5122</v>
      </c>
      <c r="D26" t="s">
        <v>439</v>
      </c>
      <c r="E26" s="71">
        <v>40025</v>
      </c>
      <c r="F26" s="48">
        <v>14573</v>
      </c>
      <c r="G26" t="s">
        <v>439</v>
      </c>
      <c r="H26" s="71">
        <v>40025</v>
      </c>
      <c r="I26" s="5">
        <v>2119.8000000000002</v>
      </c>
      <c r="J26" t="s">
        <v>439</v>
      </c>
      <c r="K26" s="71">
        <v>40025</v>
      </c>
      <c r="L26" s="48">
        <v>4</v>
      </c>
      <c r="M26" t="s">
        <v>439</v>
      </c>
      <c r="N26" s="71">
        <v>40025</v>
      </c>
      <c r="O26" s="48">
        <v>0</v>
      </c>
      <c r="Q26" s="6">
        <f t="shared" si="4"/>
        <v>19695</v>
      </c>
      <c r="R26" s="6">
        <f t="shared" si="5"/>
        <v>-0.1269357705001255</v>
      </c>
      <c r="S26" s="6">
        <f t="shared" si="0"/>
        <v>-67000</v>
      </c>
      <c r="T26" s="79">
        <f t="shared" si="6"/>
        <v>-20000</v>
      </c>
      <c r="U26" s="72">
        <f t="shared" si="1"/>
        <v>15800.000000000182</v>
      </c>
      <c r="V26" s="80">
        <f t="shared" si="7"/>
        <v>13666.666666666666</v>
      </c>
      <c r="X26" t="s">
        <v>569</v>
      </c>
      <c r="Y26" s="71">
        <v>41182</v>
      </c>
      <c r="Z26" s="5">
        <v>238.5</v>
      </c>
      <c r="AA26">
        <f t="shared" si="2"/>
        <v>-0.12352702153596073</v>
      </c>
      <c r="AB26">
        <f t="shared" si="8"/>
        <v>-7.9735383386550951E-2</v>
      </c>
      <c r="AC26" s="6">
        <f t="shared" si="3"/>
        <v>82.213029989658736</v>
      </c>
    </row>
    <row r="27" spans="1:29" x14ac:dyDescent="0.25">
      <c r="A27" t="s">
        <v>440</v>
      </c>
      <c r="B27" s="71">
        <v>40056</v>
      </c>
      <c r="C27" s="48">
        <v>5170</v>
      </c>
      <c r="D27" t="s">
        <v>440</v>
      </c>
      <c r="E27" s="71">
        <v>40056</v>
      </c>
      <c r="F27" s="48">
        <v>14542</v>
      </c>
      <c r="G27" t="s">
        <v>440</v>
      </c>
      <c r="H27" s="71">
        <v>40056</v>
      </c>
      <c r="I27" s="5">
        <v>2129.6999999999998</v>
      </c>
      <c r="J27" t="s">
        <v>440</v>
      </c>
      <c r="K27" s="71">
        <v>40056</v>
      </c>
      <c r="L27" s="48">
        <v>5</v>
      </c>
      <c r="M27" t="s">
        <v>440</v>
      </c>
      <c r="N27" s="71">
        <v>40056</v>
      </c>
      <c r="O27" s="48">
        <v>0</v>
      </c>
      <c r="Q27" s="6">
        <f t="shared" si="4"/>
        <v>19712</v>
      </c>
      <c r="R27" s="6">
        <f t="shared" si="5"/>
        <v>-0.21306818181817277</v>
      </c>
      <c r="S27" s="6">
        <f t="shared" si="0"/>
        <v>17000</v>
      </c>
      <c r="T27" s="79">
        <f t="shared" si="6"/>
        <v>-15000</v>
      </c>
      <c r="U27" s="72">
        <f t="shared" si="1"/>
        <v>8899.9999999996362</v>
      </c>
      <c r="V27" s="80">
        <f t="shared" si="7"/>
        <v>14033.333333333305</v>
      </c>
      <c r="X27" t="s">
        <v>570</v>
      </c>
      <c r="Y27" s="71">
        <v>41274</v>
      </c>
      <c r="Z27" s="5">
        <v>230.3</v>
      </c>
      <c r="AA27">
        <f t="shared" si="2"/>
        <v>-0.13752620545073357</v>
      </c>
      <c r="AB27">
        <f t="shared" si="8"/>
        <v>-0.11141005153191008</v>
      </c>
      <c r="AC27" s="6">
        <f t="shared" si="3"/>
        <v>79.386418476387462</v>
      </c>
    </row>
    <row r="28" spans="1:29" x14ac:dyDescent="0.25">
      <c r="A28" t="s">
        <v>441</v>
      </c>
      <c r="B28" s="71">
        <v>40086</v>
      </c>
      <c r="C28" s="48">
        <v>5144</v>
      </c>
      <c r="D28" t="s">
        <v>441</v>
      </c>
      <c r="E28" s="71">
        <v>40086</v>
      </c>
      <c r="F28" s="48">
        <v>14481</v>
      </c>
      <c r="G28" t="s">
        <v>441</v>
      </c>
      <c r="H28" s="71">
        <v>40086</v>
      </c>
      <c r="I28" s="5">
        <v>2136.6</v>
      </c>
      <c r="J28" t="s">
        <v>441</v>
      </c>
      <c r="K28" s="71">
        <v>40086</v>
      </c>
      <c r="L28" s="48">
        <v>8</v>
      </c>
      <c r="M28" t="s">
        <v>441</v>
      </c>
      <c r="N28" s="71">
        <v>40086</v>
      </c>
      <c r="O28" s="48">
        <v>0</v>
      </c>
      <c r="Q28" s="6">
        <f t="shared" si="4"/>
        <v>19625</v>
      </c>
      <c r="R28" s="6">
        <f t="shared" si="5"/>
        <v>0.22929936305733634</v>
      </c>
      <c r="S28" s="6">
        <f t="shared" si="0"/>
        <v>-87000</v>
      </c>
      <c r="T28" s="79">
        <f t="shared" si="6"/>
        <v>-45666.666666666664</v>
      </c>
      <c r="U28" s="72">
        <f t="shared" si="1"/>
        <v>3900.0000000000909</v>
      </c>
      <c r="V28" s="80">
        <f t="shared" si="7"/>
        <v>9533.333333333303</v>
      </c>
      <c r="X28" t="s">
        <v>571</v>
      </c>
      <c r="Y28" s="71">
        <v>41364</v>
      </c>
      <c r="Z28" s="5">
        <v>228.3</v>
      </c>
      <c r="AA28">
        <f t="shared" si="2"/>
        <v>-3.4737299174989023E-2</v>
      </c>
      <c r="AB28">
        <f t="shared" si="8"/>
        <v>-8.5197129330698118E-2</v>
      </c>
      <c r="AC28" s="6">
        <f t="shared" si="3"/>
        <v>78.69700103412616</v>
      </c>
    </row>
    <row r="29" spans="1:29" x14ac:dyDescent="0.25">
      <c r="A29" t="s">
        <v>442</v>
      </c>
      <c r="B29" s="71">
        <v>40117</v>
      </c>
      <c r="C29" s="48">
        <v>5158</v>
      </c>
      <c r="D29" t="s">
        <v>442</v>
      </c>
      <c r="E29" s="71">
        <v>40117</v>
      </c>
      <c r="F29" s="48">
        <v>14523</v>
      </c>
      <c r="G29" t="s">
        <v>442</v>
      </c>
      <c r="H29" s="71">
        <v>40117</v>
      </c>
      <c r="I29" s="5">
        <v>2156.6</v>
      </c>
      <c r="J29" t="s">
        <v>442</v>
      </c>
      <c r="K29" s="71">
        <v>40117</v>
      </c>
      <c r="L29" s="48">
        <v>17</v>
      </c>
      <c r="M29" t="s">
        <v>442</v>
      </c>
      <c r="N29" s="71">
        <v>40117</v>
      </c>
      <c r="O29" s="48">
        <v>0</v>
      </c>
      <c r="Q29" s="6">
        <f t="shared" si="4"/>
        <v>19681</v>
      </c>
      <c r="R29" s="6">
        <f t="shared" si="5"/>
        <v>-5.5891468929431198E-2</v>
      </c>
      <c r="S29" s="6">
        <f t="shared" si="0"/>
        <v>56000</v>
      </c>
      <c r="T29" s="79">
        <f t="shared" si="6"/>
        <v>-4666.666666666667</v>
      </c>
      <c r="U29" s="72">
        <f t="shared" si="1"/>
        <v>11000</v>
      </c>
      <c r="V29" s="80">
        <f t="shared" si="7"/>
        <v>7933.3333333332421</v>
      </c>
      <c r="X29" t="s">
        <v>572</v>
      </c>
      <c r="Y29" s="71">
        <v>41455</v>
      </c>
      <c r="Z29" s="5">
        <v>228.8</v>
      </c>
      <c r="AA29">
        <f t="shared" si="2"/>
        <v>8.7604029785373072E-3</v>
      </c>
      <c r="AB29">
        <f t="shared" si="8"/>
        <v>-7.1757530795786506E-2</v>
      </c>
      <c r="AC29" s="6">
        <f t="shared" si="3"/>
        <v>78.869355394691482</v>
      </c>
    </row>
    <row r="30" spans="1:29" x14ac:dyDescent="0.25">
      <c r="A30" t="s">
        <v>443</v>
      </c>
      <c r="B30" s="71">
        <v>40147</v>
      </c>
      <c r="C30" s="48">
        <v>5152</v>
      </c>
      <c r="D30" t="s">
        <v>443</v>
      </c>
      <c r="E30" s="71">
        <v>40147</v>
      </c>
      <c r="F30" s="48">
        <v>14539</v>
      </c>
      <c r="G30" t="s">
        <v>443</v>
      </c>
      <c r="H30" s="71">
        <v>40147</v>
      </c>
      <c r="I30" s="5">
        <v>2159</v>
      </c>
      <c r="J30" t="s">
        <v>443</v>
      </c>
      <c r="K30" s="71">
        <v>40147</v>
      </c>
      <c r="L30" s="48">
        <v>13</v>
      </c>
      <c r="M30" t="s">
        <v>443</v>
      </c>
      <c r="N30" s="71">
        <v>40147</v>
      </c>
      <c r="O30" s="48">
        <v>0</v>
      </c>
      <c r="Q30" s="6">
        <f t="shared" si="4"/>
        <v>19691</v>
      </c>
      <c r="R30" s="6">
        <f t="shared" si="5"/>
        <v>-0.10664770707430193</v>
      </c>
      <c r="S30" s="6">
        <f t="shared" si="0"/>
        <v>10000</v>
      </c>
      <c r="T30" s="79">
        <f t="shared" si="6"/>
        <v>-7000</v>
      </c>
      <c r="U30" s="72">
        <f t="shared" si="1"/>
        <v>6400.0000000000909</v>
      </c>
      <c r="V30" s="80">
        <f t="shared" si="7"/>
        <v>7100.0000000000609</v>
      </c>
      <c r="X30" t="s">
        <v>573</v>
      </c>
      <c r="Y30" s="71">
        <v>41547</v>
      </c>
      <c r="Z30" s="5">
        <v>228.8</v>
      </c>
      <c r="AA30">
        <f t="shared" si="2"/>
        <v>0</v>
      </c>
      <c r="AB30">
        <f t="shared" si="8"/>
        <v>-4.0875775411796322E-2</v>
      </c>
      <c r="AC30" s="6">
        <f t="shared" si="3"/>
        <v>78.869355394691482</v>
      </c>
    </row>
    <row r="31" spans="1:29" x14ac:dyDescent="0.25">
      <c r="A31" t="s">
        <v>444</v>
      </c>
      <c r="B31" s="71">
        <v>40178</v>
      </c>
      <c r="C31" s="48">
        <v>5150</v>
      </c>
      <c r="D31" t="s">
        <v>444</v>
      </c>
      <c r="E31" s="71">
        <v>40178</v>
      </c>
      <c r="F31" s="48">
        <v>14501</v>
      </c>
      <c r="G31" t="s">
        <v>444</v>
      </c>
      <c r="H31" s="71">
        <v>40178</v>
      </c>
      <c r="I31" s="5">
        <v>2170.1999999999998</v>
      </c>
      <c r="J31" t="s">
        <v>444</v>
      </c>
      <c r="K31" s="71">
        <v>40178</v>
      </c>
      <c r="L31" s="48">
        <v>15</v>
      </c>
      <c r="M31" t="s">
        <v>444</v>
      </c>
      <c r="N31" s="71">
        <v>40178</v>
      </c>
      <c r="O31" s="48">
        <v>0</v>
      </c>
      <c r="Q31" s="6">
        <f t="shared" si="4"/>
        <v>19651</v>
      </c>
      <c r="R31" s="6">
        <f t="shared" si="5"/>
        <v>9.6687191491511726E-2</v>
      </c>
      <c r="S31" s="6">
        <f t="shared" si="0"/>
        <v>-40000</v>
      </c>
      <c r="T31" s="79">
        <f t="shared" si="6"/>
        <v>8666.6666666666661</v>
      </c>
      <c r="U31" s="72">
        <f t="shared" si="1"/>
        <v>9199.9999999998181</v>
      </c>
      <c r="V31" s="80">
        <f t="shared" si="7"/>
        <v>8866.666666666637</v>
      </c>
      <c r="X31" t="s">
        <v>574</v>
      </c>
      <c r="Y31" s="71">
        <v>41639</v>
      </c>
      <c r="Z31" s="5">
        <v>225.7</v>
      </c>
      <c r="AA31">
        <f t="shared" si="2"/>
        <v>-5.4195804195804609E-2</v>
      </c>
      <c r="AB31">
        <f t="shared" si="8"/>
        <v>-2.0043175098064081E-2</v>
      </c>
      <c r="AC31" s="6">
        <f t="shared" si="3"/>
        <v>77.800758359186474</v>
      </c>
    </row>
    <row r="32" spans="1:29" x14ac:dyDescent="0.25">
      <c r="A32" t="s">
        <v>445</v>
      </c>
      <c r="B32" s="71">
        <v>40209</v>
      </c>
      <c r="C32" s="48">
        <v>5145</v>
      </c>
      <c r="D32" t="s">
        <v>445</v>
      </c>
      <c r="E32" s="71">
        <v>40209</v>
      </c>
      <c r="F32" s="48">
        <v>14486</v>
      </c>
      <c r="G32" t="s">
        <v>445</v>
      </c>
      <c r="H32" s="71">
        <v>40209</v>
      </c>
      <c r="I32" s="5">
        <v>2183.6999999999998</v>
      </c>
      <c r="J32" t="s">
        <v>445</v>
      </c>
      <c r="K32" s="71">
        <v>40209</v>
      </c>
      <c r="L32" s="48">
        <v>24</v>
      </c>
      <c r="M32" t="s">
        <v>445</v>
      </c>
      <c r="N32" s="71">
        <v>40209</v>
      </c>
      <c r="O32" s="48">
        <v>0</v>
      </c>
      <c r="Q32" s="6">
        <f t="shared" si="4"/>
        <v>19631</v>
      </c>
      <c r="R32" s="6">
        <f t="shared" si="5"/>
        <v>0.19866537619070357</v>
      </c>
      <c r="S32" s="6">
        <f t="shared" si="0"/>
        <v>-20000</v>
      </c>
      <c r="T32" s="79">
        <f t="shared" si="6"/>
        <v>-16666.666666666668</v>
      </c>
      <c r="U32" s="72">
        <f t="shared" si="1"/>
        <v>4500</v>
      </c>
      <c r="V32" s="80">
        <f t="shared" si="7"/>
        <v>6699.99999999997</v>
      </c>
      <c r="X32" t="s">
        <v>575</v>
      </c>
      <c r="Y32" s="71">
        <v>41729</v>
      </c>
      <c r="Z32" s="5">
        <v>222.8</v>
      </c>
      <c r="AA32">
        <f t="shared" si="2"/>
        <v>-5.1395657953034579E-2</v>
      </c>
      <c r="AB32">
        <f t="shared" si="8"/>
        <v>-2.420776479257547E-2</v>
      </c>
      <c r="AC32" s="6">
        <f t="shared" si="3"/>
        <v>76.801103067907619</v>
      </c>
    </row>
    <row r="33" spans="1:30" x14ac:dyDescent="0.25">
      <c r="A33" t="s">
        <v>446</v>
      </c>
      <c r="B33" s="71">
        <v>40237</v>
      </c>
      <c r="C33" s="48">
        <v>5147</v>
      </c>
      <c r="D33" t="s">
        <v>446</v>
      </c>
      <c r="E33" s="71">
        <v>40237</v>
      </c>
      <c r="F33" s="48">
        <v>14457</v>
      </c>
      <c r="G33" t="s">
        <v>446</v>
      </c>
      <c r="H33" s="71">
        <v>40237</v>
      </c>
      <c r="I33" s="5">
        <v>2203.8000000000002</v>
      </c>
      <c r="J33" t="s">
        <v>446</v>
      </c>
      <c r="K33" s="71">
        <v>40237</v>
      </c>
      <c r="L33" s="48">
        <v>39</v>
      </c>
      <c r="M33" t="s">
        <v>446</v>
      </c>
      <c r="N33" s="71">
        <v>40237</v>
      </c>
      <c r="O33" s="48">
        <v>0</v>
      </c>
      <c r="Q33" s="6">
        <f t="shared" si="4"/>
        <v>19604</v>
      </c>
      <c r="R33" s="6">
        <f t="shared" si="5"/>
        <v>0.33666598653337587</v>
      </c>
      <c r="S33" s="6">
        <f t="shared" si="0"/>
        <v>-27000</v>
      </c>
      <c r="T33" s="79">
        <f t="shared" si="6"/>
        <v>-29000</v>
      </c>
      <c r="U33" s="72">
        <f t="shared" si="1"/>
        <v>5100.0000000003638</v>
      </c>
      <c r="V33" s="80">
        <f t="shared" si="7"/>
        <v>6266.666666666727</v>
      </c>
      <c r="X33" t="s">
        <v>576</v>
      </c>
      <c r="Y33" s="71">
        <v>41820</v>
      </c>
      <c r="Z33" s="5">
        <v>227.6</v>
      </c>
      <c r="AA33">
        <f t="shared" si="2"/>
        <v>8.6175942549370887E-2</v>
      </c>
      <c r="AB33">
        <f t="shared" si="8"/>
        <v>-4.8538798998670751E-3</v>
      </c>
      <c r="AC33" s="6">
        <f t="shared" si="3"/>
        <v>78.455704929334701</v>
      </c>
    </row>
    <row r="34" spans="1:30" x14ac:dyDescent="0.25">
      <c r="A34" t="s">
        <v>447</v>
      </c>
      <c r="B34" s="71">
        <v>40268</v>
      </c>
      <c r="C34" s="48">
        <v>5140</v>
      </c>
      <c r="D34" t="s">
        <v>447</v>
      </c>
      <c r="E34" s="71">
        <v>40268</v>
      </c>
      <c r="F34" s="48">
        <v>14455</v>
      </c>
      <c r="G34" t="s">
        <v>447</v>
      </c>
      <c r="H34" s="71">
        <v>40268</v>
      </c>
      <c r="I34" s="5">
        <v>2258.5</v>
      </c>
      <c r="J34" t="s">
        <v>447</v>
      </c>
      <c r="K34" s="71">
        <v>40268</v>
      </c>
      <c r="L34" s="48">
        <v>87</v>
      </c>
      <c r="M34" t="s">
        <v>447</v>
      </c>
      <c r="N34" s="71">
        <v>40268</v>
      </c>
      <c r="O34" s="48">
        <v>0</v>
      </c>
      <c r="Q34" s="6">
        <f t="shared" si="4"/>
        <v>19595</v>
      </c>
      <c r="R34" s="6">
        <f t="shared" si="5"/>
        <v>0.38275070170961101</v>
      </c>
      <c r="S34" s="6">
        <f t="shared" si="0"/>
        <v>-9000</v>
      </c>
      <c r="T34" s="79">
        <f t="shared" si="6"/>
        <v>-18666.666666666668</v>
      </c>
      <c r="U34" s="72">
        <f t="shared" si="1"/>
        <v>6699.9999999998181</v>
      </c>
      <c r="V34" s="80">
        <f t="shared" si="7"/>
        <v>5433.333333333394</v>
      </c>
      <c r="X34" t="s">
        <v>577</v>
      </c>
      <c r="Y34" s="71">
        <v>41912</v>
      </c>
      <c r="Z34" s="5">
        <v>228.3</v>
      </c>
      <c r="AA34">
        <f t="shared" si="2"/>
        <v>1.2302284710018263E-2</v>
      </c>
      <c r="AB34">
        <f t="shared" si="8"/>
        <v>-1.7783087223625094E-3</v>
      </c>
      <c r="AC34" s="6">
        <f t="shared" si="3"/>
        <v>78.69700103412616</v>
      </c>
    </row>
    <row r="35" spans="1:30" x14ac:dyDescent="0.25">
      <c r="A35" t="s">
        <v>448</v>
      </c>
      <c r="B35" s="71">
        <v>40298</v>
      </c>
      <c r="C35" s="48">
        <v>5136</v>
      </c>
      <c r="D35" t="s">
        <v>448</v>
      </c>
      <c r="E35" s="71">
        <v>40298</v>
      </c>
      <c r="F35" s="48">
        <v>14449</v>
      </c>
      <c r="G35" t="s">
        <v>448</v>
      </c>
      <c r="H35" s="71">
        <v>40298</v>
      </c>
      <c r="I35" s="5">
        <v>2323.3000000000002</v>
      </c>
      <c r="J35" t="s">
        <v>448</v>
      </c>
      <c r="K35" s="71">
        <v>40298</v>
      </c>
      <c r="L35" s="48">
        <v>154</v>
      </c>
      <c r="M35" t="s">
        <v>448</v>
      </c>
      <c r="N35" s="71">
        <v>40298</v>
      </c>
      <c r="O35" s="48">
        <v>0</v>
      </c>
      <c r="Q35" s="6">
        <f t="shared" si="4"/>
        <v>19585</v>
      </c>
      <c r="R35" s="6">
        <f t="shared" si="5"/>
        <v>0.43400561654327419</v>
      </c>
      <c r="S35" s="6">
        <f t="shared" si="0"/>
        <v>-10000</v>
      </c>
      <c r="T35" s="79">
        <f t="shared" si="6"/>
        <v>-15333.333333333334</v>
      </c>
      <c r="U35" s="72">
        <f t="shared" si="1"/>
        <v>-2199.9999999998181</v>
      </c>
      <c r="V35" s="80">
        <f t="shared" si="7"/>
        <v>3200.0000000001214</v>
      </c>
      <c r="X35" t="s">
        <v>578</v>
      </c>
      <c r="Y35" s="71">
        <v>42004</v>
      </c>
      <c r="Z35" s="5">
        <v>229.9</v>
      </c>
      <c r="AA35">
        <f t="shared" si="2"/>
        <v>2.8033289531318673E-2</v>
      </c>
      <c r="AB35">
        <f t="shared" si="8"/>
        <v>1.8778964709418311E-2</v>
      </c>
      <c r="AC35" s="6">
        <f t="shared" si="3"/>
        <v>79.248534987935187</v>
      </c>
    </row>
    <row r="36" spans="1:30" x14ac:dyDescent="0.25">
      <c r="A36" t="s">
        <v>449</v>
      </c>
      <c r="B36" s="71">
        <v>40329</v>
      </c>
      <c r="C36" s="48">
        <v>5135</v>
      </c>
      <c r="D36" t="s">
        <v>449</v>
      </c>
      <c r="E36" s="71">
        <v>40329</v>
      </c>
      <c r="F36" s="48">
        <v>14445</v>
      </c>
      <c r="G36" t="s">
        <v>449</v>
      </c>
      <c r="H36" s="71">
        <v>40329</v>
      </c>
      <c r="I36" s="5">
        <v>2757.1</v>
      </c>
      <c r="J36" t="s">
        <v>449</v>
      </c>
      <c r="K36" s="71">
        <v>40329</v>
      </c>
      <c r="L36" s="48">
        <v>564</v>
      </c>
      <c r="M36" t="s">
        <v>449</v>
      </c>
      <c r="N36" s="71">
        <v>40329</v>
      </c>
      <c r="O36" s="48">
        <v>0</v>
      </c>
      <c r="Q36" s="6">
        <f t="shared" si="4"/>
        <v>19580</v>
      </c>
      <c r="R36" s="6">
        <f t="shared" si="5"/>
        <v>0.45965270684371262</v>
      </c>
      <c r="S36" s="6">
        <f t="shared" si="0"/>
        <v>-5000</v>
      </c>
      <c r="T36" s="79">
        <f t="shared" si="6"/>
        <v>-8000</v>
      </c>
      <c r="U36" s="72">
        <f t="shared" si="1"/>
        <v>23799.999999999727</v>
      </c>
      <c r="V36" s="80">
        <f t="shared" si="7"/>
        <v>9433.333333333243</v>
      </c>
      <c r="X36" t="s">
        <v>579</v>
      </c>
      <c r="Y36" s="71">
        <v>42094</v>
      </c>
      <c r="Z36" s="5">
        <v>228.4</v>
      </c>
      <c r="AA36">
        <f t="shared" si="2"/>
        <v>-2.609830361026555E-2</v>
      </c>
      <c r="AB36">
        <f t="shared" si="8"/>
        <v>2.5103303295110568E-2</v>
      </c>
      <c r="AC36" s="6">
        <f t="shared" si="3"/>
        <v>78.731471906239221</v>
      </c>
    </row>
    <row r="37" spans="1:30" x14ac:dyDescent="0.25">
      <c r="A37" t="s">
        <v>450</v>
      </c>
      <c r="B37" s="71">
        <v>40359</v>
      </c>
      <c r="C37" s="48">
        <v>5139</v>
      </c>
      <c r="D37" t="s">
        <v>450</v>
      </c>
      <c r="E37" s="71">
        <v>40359</v>
      </c>
      <c r="F37" s="48">
        <v>14408</v>
      </c>
      <c r="G37" t="s">
        <v>450</v>
      </c>
      <c r="H37" s="71">
        <v>40359</v>
      </c>
      <c r="I37" s="5">
        <v>2533.8000000000002</v>
      </c>
      <c r="J37" t="s">
        <v>450</v>
      </c>
      <c r="K37" s="71">
        <v>40359</v>
      </c>
      <c r="L37" s="48">
        <v>339</v>
      </c>
      <c r="M37" t="s">
        <v>450</v>
      </c>
      <c r="N37" s="71">
        <v>40359</v>
      </c>
      <c r="O37" s="48">
        <v>0</v>
      </c>
      <c r="Q37" s="6">
        <f t="shared" si="4"/>
        <v>19547</v>
      </c>
      <c r="R37" s="6">
        <f t="shared" si="5"/>
        <v>0.62925257072696184</v>
      </c>
      <c r="S37" s="6">
        <f t="shared" si="0"/>
        <v>-33000</v>
      </c>
      <c r="T37" s="79">
        <f t="shared" si="6"/>
        <v>-16000</v>
      </c>
      <c r="U37" s="72">
        <f t="shared" si="1"/>
        <v>1700.0000000002728</v>
      </c>
      <c r="V37" s="80">
        <f t="shared" si="7"/>
        <v>7766.666666666727</v>
      </c>
      <c r="X37" t="s">
        <v>580</v>
      </c>
      <c r="Y37" s="71">
        <v>42185</v>
      </c>
      <c r="Z37" s="5">
        <v>239.2</v>
      </c>
      <c r="AA37">
        <f t="shared" si="2"/>
        <v>0.18914185639229419</v>
      </c>
      <c r="AB37">
        <f t="shared" si="8"/>
        <v>5.0844781755841395E-2</v>
      </c>
      <c r="AC37" s="6">
        <f t="shared" si="3"/>
        <v>82.454326094450181</v>
      </c>
    </row>
    <row r="38" spans="1:30" x14ac:dyDescent="0.25">
      <c r="A38" t="s">
        <v>451</v>
      </c>
      <c r="B38" s="71">
        <v>40390</v>
      </c>
      <c r="C38" s="48">
        <v>5136</v>
      </c>
      <c r="D38" t="s">
        <v>451</v>
      </c>
      <c r="E38" s="71">
        <v>40390</v>
      </c>
      <c r="F38" s="48">
        <v>14382</v>
      </c>
      <c r="G38" t="s">
        <v>451</v>
      </c>
      <c r="H38" s="71">
        <v>40390</v>
      </c>
      <c r="I38" s="5">
        <v>2396.4</v>
      </c>
      <c r="J38" t="s">
        <v>451</v>
      </c>
      <c r="K38" s="71">
        <v>40390</v>
      </c>
      <c r="L38" s="48">
        <v>196</v>
      </c>
      <c r="M38" t="s">
        <v>451</v>
      </c>
      <c r="N38" s="71">
        <v>40390</v>
      </c>
      <c r="O38" s="48">
        <v>0</v>
      </c>
      <c r="Q38" s="6">
        <f t="shared" si="4"/>
        <v>19518</v>
      </c>
      <c r="R38" s="6">
        <f t="shared" si="5"/>
        <v>0.77876831642586808</v>
      </c>
      <c r="S38" s="6">
        <f t="shared" si="0"/>
        <v>-29000</v>
      </c>
      <c r="T38" s="79">
        <f t="shared" si="6"/>
        <v>-22333.333333333332</v>
      </c>
      <c r="U38" s="72">
        <f t="shared" si="1"/>
        <v>5599.9999999999091</v>
      </c>
      <c r="V38" s="80">
        <f t="shared" si="7"/>
        <v>10366.666666666637</v>
      </c>
      <c r="X38" t="s">
        <v>581</v>
      </c>
      <c r="Y38" s="71">
        <v>42277</v>
      </c>
      <c r="Z38" s="5">
        <v>239.8</v>
      </c>
      <c r="AA38">
        <f t="shared" si="2"/>
        <v>1.0033444816054171E-2</v>
      </c>
      <c r="AB38">
        <f t="shared" si="8"/>
        <v>5.0277571782350372E-2</v>
      </c>
      <c r="AC38" s="6">
        <f t="shared" si="3"/>
        <v>82.661151327128579</v>
      </c>
    </row>
    <row r="39" spans="1:30" x14ac:dyDescent="0.25">
      <c r="A39" t="s">
        <v>452</v>
      </c>
      <c r="B39" s="71">
        <v>40421</v>
      </c>
      <c r="C39" s="48">
        <v>5130</v>
      </c>
      <c r="D39" t="s">
        <v>452</v>
      </c>
      <c r="E39" s="71">
        <v>40421</v>
      </c>
      <c r="F39" s="48">
        <v>14345</v>
      </c>
      <c r="G39" t="s">
        <v>452</v>
      </c>
      <c r="H39" s="71">
        <v>40421</v>
      </c>
      <c r="I39" s="5">
        <v>2288.5</v>
      </c>
      <c r="J39" t="s">
        <v>452</v>
      </c>
      <c r="K39" s="71">
        <v>40421</v>
      </c>
      <c r="L39" s="48">
        <v>82</v>
      </c>
      <c r="M39" t="s">
        <v>452</v>
      </c>
      <c r="N39" s="71">
        <v>40421</v>
      </c>
      <c r="O39" s="48">
        <v>0</v>
      </c>
      <c r="Q39" s="6">
        <f t="shared" si="4"/>
        <v>19475</v>
      </c>
      <c r="R39" s="6">
        <f t="shared" si="5"/>
        <v>1.0012836970475121</v>
      </c>
      <c r="S39" s="6">
        <f t="shared" si="0"/>
        <v>-43000</v>
      </c>
      <c r="T39" s="79">
        <f t="shared" si="6"/>
        <v>-35000</v>
      </c>
      <c r="U39" s="72">
        <f t="shared" si="1"/>
        <v>6099.9999999999091</v>
      </c>
      <c r="V39" s="80">
        <f t="shared" si="7"/>
        <v>4466.666666666697</v>
      </c>
      <c r="X39" t="s">
        <v>582</v>
      </c>
      <c r="Y39" s="71">
        <v>42369</v>
      </c>
      <c r="Z39" s="5">
        <v>229.9</v>
      </c>
      <c r="AA39">
        <f t="shared" si="2"/>
        <v>-0.16513761467889898</v>
      </c>
      <c r="AB39">
        <f t="shared" si="8"/>
        <v>1.9848457297959587E-3</v>
      </c>
      <c r="AC39" s="6">
        <f t="shared" si="3"/>
        <v>79.248534987935187</v>
      </c>
      <c r="AD39" t="s">
        <v>619</v>
      </c>
    </row>
    <row r="40" spans="1:30" x14ac:dyDescent="0.25">
      <c r="A40" t="s">
        <v>453</v>
      </c>
      <c r="B40" s="71">
        <v>40451</v>
      </c>
      <c r="C40" s="48">
        <v>5122</v>
      </c>
      <c r="D40" t="s">
        <v>453</v>
      </c>
      <c r="E40" s="71">
        <v>40451</v>
      </c>
      <c r="F40" s="48">
        <v>14256</v>
      </c>
      <c r="G40" t="s">
        <v>453</v>
      </c>
      <c r="H40" s="71">
        <v>40451</v>
      </c>
      <c r="I40" s="5">
        <v>2214.4</v>
      </c>
      <c r="J40" t="s">
        <v>453</v>
      </c>
      <c r="K40" s="71">
        <v>40451</v>
      </c>
      <c r="L40" s="48">
        <v>6</v>
      </c>
      <c r="M40" t="s">
        <v>453</v>
      </c>
      <c r="N40" s="71">
        <v>40451</v>
      </c>
      <c r="O40" s="48">
        <v>0</v>
      </c>
      <c r="Q40" s="6">
        <f t="shared" si="4"/>
        <v>19378</v>
      </c>
      <c r="R40" s="6">
        <f t="shared" si="5"/>
        <v>1.5068634534007685</v>
      </c>
      <c r="S40" s="6">
        <f t="shared" si="0"/>
        <v>-97000</v>
      </c>
      <c r="T40" s="79">
        <f t="shared" si="6"/>
        <v>-56333.333333333336</v>
      </c>
      <c r="U40" s="72">
        <f t="shared" si="1"/>
        <v>1900.0000000000909</v>
      </c>
      <c r="V40" s="80">
        <f t="shared" si="7"/>
        <v>4533.333333333303</v>
      </c>
      <c r="X40" t="s">
        <v>583</v>
      </c>
      <c r="Y40" s="71">
        <v>42460</v>
      </c>
      <c r="Z40" s="5">
        <v>239.5</v>
      </c>
      <c r="AA40">
        <f t="shared" si="2"/>
        <v>0.16702914310569827</v>
      </c>
      <c r="AB40">
        <f t="shared" si="8"/>
        <v>5.0266707408786915E-2</v>
      </c>
      <c r="AC40" s="6">
        <f t="shared" si="3"/>
        <v>82.55773871078938</v>
      </c>
      <c r="AD40">
        <f>(Z40/Z36)-1</f>
        <v>4.8598949211908993E-2</v>
      </c>
    </row>
    <row r="41" spans="1:30" x14ac:dyDescent="0.25">
      <c r="A41" t="s">
        <v>454</v>
      </c>
      <c r="B41" s="71">
        <v>40482</v>
      </c>
      <c r="C41" s="48">
        <v>5139</v>
      </c>
      <c r="D41" t="s">
        <v>454</v>
      </c>
      <c r="E41" s="71">
        <v>40482</v>
      </c>
      <c r="F41" s="48">
        <v>14292</v>
      </c>
      <c r="G41" t="s">
        <v>454</v>
      </c>
      <c r="H41" s="71">
        <v>40482</v>
      </c>
      <c r="I41" s="5">
        <v>2214</v>
      </c>
      <c r="J41" t="s">
        <v>454</v>
      </c>
      <c r="K41" s="71">
        <v>40482</v>
      </c>
      <c r="L41" s="48">
        <v>1</v>
      </c>
      <c r="M41" t="s">
        <v>454</v>
      </c>
      <c r="N41" s="71">
        <v>40482</v>
      </c>
      <c r="O41" s="48">
        <v>0</v>
      </c>
      <c r="Q41" s="6">
        <f t="shared" si="4"/>
        <v>19431</v>
      </c>
      <c r="R41" s="6">
        <f t="shared" si="5"/>
        <v>1.2299933096598323</v>
      </c>
      <c r="S41" s="6">
        <f t="shared" ref="S41:S72" si="9">IF(B41&lt;&gt;"",((C41+F41)-(C40+F40))*1000,"")</f>
        <v>53000</v>
      </c>
      <c r="T41" s="79">
        <f t="shared" si="6"/>
        <v>-29000</v>
      </c>
      <c r="U41" s="72">
        <f t="shared" ref="U41:U72" si="10">IF(B41&lt;&gt;"",((I41-L41)-(I40-L40))*1000,"")</f>
        <v>4599.9999999999091</v>
      </c>
      <c r="V41" s="80">
        <f t="shared" si="7"/>
        <v>4199.99999999997</v>
      </c>
      <c r="X41" t="s">
        <v>584</v>
      </c>
      <c r="Y41" s="71">
        <v>42551</v>
      </c>
      <c r="Z41" s="5">
        <v>229.4</v>
      </c>
      <c r="AA41">
        <f t="shared" si="2"/>
        <v>-0.16868475991649268</v>
      </c>
      <c r="AB41">
        <f t="shared" si="8"/>
        <v>-3.9189946668409803E-2</v>
      </c>
      <c r="AC41" s="6">
        <f t="shared" si="3"/>
        <v>79.076180627369865</v>
      </c>
      <c r="AD41">
        <f t="shared" ref="AD41:AD48" si="11">(Z41/Z37)-1</f>
        <v>-4.0969899665551757E-2</v>
      </c>
    </row>
    <row r="42" spans="1:30" x14ac:dyDescent="0.25">
      <c r="A42" t="s">
        <v>455</v>
      </c>
      <c r="B42" s="71">
        <v>40512</v>
      </c>
      <c r="C42" s="48">
        <v>5139</v>
      </c>
      <c r="D42" t="s">
        <v>455</v>
      </c>
      <c r="E42" s="71">
        <v>40512</v>
      </c>
      <c r="F42" s="48">
        <v>14282</v>
      </c>
      <c r="G42" t="s">
        <v>455</v>
      </c>
      <c r="H42" s="71">
        <v>40512</v>
      </c>
      <c r="I42" s="5">
        <v>2215.5</v>
      </c>
      <c r="J42" t="s">
        <v>455</v>
      </c>
      <c r="K42" s="71">
        <v>40512</v>
      </c>
      <c r="L42" s="48">
        <v>0</v>
      </c>
      <c r="M42" t="s">
        <v>455</v>
      </c>
      <c r="N42" s="71">
        <v>40512</v>
      </c>
      <c r="O42" s="48">
        <v>0</v>
      </c>
      <c r="Q42" s="6">
        <f t="shared" si="4"/>
        <v>19421</v>
      </c>
      <c r="R42" s="6">
        <f t="shared" si="5"/>
        <v>1.2821172957108331</v>
      </c>
      <c r="S42" s="6">
        <f t="shared" si="9"/>
        <v>-10000</v>
      </c>
      <c r="T42" s="79">
        <f t="shared" si="6"/>
        <v>-18000</v>
      </c>
      <c r="U42" s="72">
        <f t="shared" si="10"/>
        <v>2500</v>
      </c>
      <c r="V42" s="80">
        <f t="shared" si="7"/>
        <v>3000</v>
      </c>
      <c r="X42" t="s">
        <v>585</v>
      </c>
      <c r="Y42" s="71">
        <v>42643</v>
      </c>
      <c r="Z42" s="5">
        <v>222.2</v>
      </c>
      <c r="AA42">
        <f t="shared" si="2"/>
        <v>-0.12554489973844829</v>
      </c>
      <c r="AB42">
        <f t="shared" si="8"/>
        <v>-7.3084532807035418E-2</v>
      </c>
      <c r="AC42" s="6">
        <f t="shared" si="3"/>
        <v>76.594277835229221</v>
      </c>
      <c r="AD42">
        <f t="shared" si="11"/>
        <v>-7.3394495412844152E-2</v>
      </c>
    </row>
    <row r="43" spans="1:30" x14ac:dyDescent="0.25">
      <c r="A43" t="s">
        <v>456</v>
      </c>
      <c r="B43" s="71">
        <v>40543</v>
      </c>
      <c r="C43" s="48">
        <v>5133</v>
      </c>
      <c r="D43" t="s">
        <v>456</v>
      </c>
      <c r="E43" s="71">
        <v>40543</v>
      </c>
      <c r="F43" s="48">
        <v>14263</v>
      </c>
      <c r="G43" t="s">
        <v>456</v>
      </c>
      <c r="H43" s="71">
        <v>40543</v>
      </c>
      <c r="I43" s="5">
        <v>2221</v>
      </c>
      <c r="J43" t="s">
        <v>456</v>
      </c>
      <c r="K43" s="71">
        <v>40543</v>
      </c>
      <c r="L43" s="48">
        <v>0</v>
      </c>
      <c r="M43" t="s">
        <v>456</v>
      </c>
      <c r="N43" s="71">
        <v>40543</v>
      </c>
      <c r="O43" s="48">
        <v>0</v>
      </c>
      <c r="Q43" s="6">
        <f t="shared" si="4"/>
        <v>19396</v>
      </c>
      <c r="R43" s="6">
        <f t="shared" si="5"/>
        <v>1.4126624046194962</v>
      </c>
      <c r="S43" s="6">
        <f t="shared" si="9"/>
        <v>-25000</v>
      </c>
      <c r="T43" s="79">
        <f t="shared" ref="T43:T74" si="12">IF(B43&lt;&gt;"",AVERAGE(S41:S43),"")</f>
        <v>6000</v>
      </c>
      <c r="U43" s="72">
        <f t="shared" si="10"/>
        <v>5500</v>
      </c>
      <c r="V43" s="80">
        <f t="shared" ref="V43:V74" si="13">IF(B43&lt;&gt;"",AVERAGE(U41:U43),"")</f>
        <v>4199.99999999997</v>
      </c>
      <c r="X43" t="s">
        <v>586</v>
      </c>
      <c r="Y43" s="71">
        <v>42735</v>
      </c>
      <c r="Z43" s="5">
        <v>224.7</v>
      </c>
      <c r="AA43">
        <f t="shared" si="2"/>
        <v>4.5004500450045448E-2</v>
      </c>
      <c r="AB43">
        <f t="shared" si="8"/>
        <v>-2.0549004024799311E-2</v>
      </c>
      <c r="AC43" s="6">
        <f t="shared" si="3"/>
        <v>77.456049638055831</v>
      </c>
      <c r="AD43">
        <f t="shared" si="11"/>
        <v>-2.2618529795563336E-2</v>
      </c>
    </row>
    <row r="44" spans="1:30" x14ac:dyDescent="0.25">
      <c r="A44" t="s">
        <v>457</v>
      </c>
      <c r="B44" s="71">
        <v>40574</v>
      </c>
      <c r="C44" s="48">
        <v>5138</v>
      </c>
      <c r="D44" t="s">
        <v>457</v>
      </c>
      <c r="E44" s="71">
        <v>40574</v>
      </c>
      <c r="F44" s="48">
        <v>14246</v>
      </c>
      <c r="G44" t="s">
        <v>457</v>
      </c>
      <c r="H44" s="71">
        <v>40574</v>
      </c>
      <c r="I44" s="5">
        <v>2229.1</v>
      </c>
      <c r="J44" t="s">
        <v>457</v>
      </c>
      <c r="K44" s="71">
        <v>40574</v>
      </c>
      <c r="L44" s="48">
        <v>1</v>
      </c>
      <c r="M44" t="s">
        <v>457</v>
      </c>
      <c r="N44" s="71">
        <v>40574</v>
      </c>
      <c r="O44" s="48">
        <v>0</v>
      </c>
      <c r="Q44" s="6">
        <f t="shared" si="4"/>
        <v>19384</v>
      </c>
      <c r="R44" s="6">
        <f t="shared" si="5"/>
        <v>1.4754436648782416</v>
      </c>
      <c r="S44" s="6">
        <f t="shared" si="9"/>
        <v>-12000</v>
      </c>
      <c r="T44" s="79">
        <f t="shared" si="12"/>
        <v>-15666.666666666666</v>
      </c>
      <c r="U44" s="72">
        <f t="shared" si="10"/>
        <v>7099.9999999999091</v>
      </c>
      <c r="V44" s="80">
        <f t="shared" si="13"/>
        <v>5033.333333333303</v>
      </c>
      <c r="X44" t="s">
        <v>587</v>
      </c>
      <c r="Y44" s="71">
        <v>42825</v>
      </c>
      <c r="Z44" s="5">
        <v>223.4</v>
      </c>
      <c r="AA44">
        <f t="shared" si="2"/>
        <v>-2.3141967067200397E-2</v>
      </c>
      <c r="AB44">
        <f t="shared" si="8"/>
        <v>-6.8091781568023979E-2</v>
      </c>
      <c r="AC44" s="6">
        <f t="shared" si="3"/>
        <v>77.007928300586002</v>
      </c>
      <c r="AD44">
        <f t="shared" si="11"/>
        <v>-6.7223382045929037E-2</v>
      </c>
    </row>
    <row r="45" spans="1:30" x14ac:dyDescent="0.25">
      <c r="A45" t="s">
        <v>458</v>
      </c>
      <c r="B45" s="71">
        <v>40602</v>
      </c>
      <c r="C45" s="48">
        <v>5106</v>
      </c>
      <c r="D45" t="s">
        <v>458</v>
      </c>
      <c r="E45" s="71">
        <v>40602</v>
      </c>
      <c r="F45" s="48">
        <v>14233</v>
      </c>
      <c r="G45" t="s">
        <v>458</v>
      </c>
      <c r="H45" s="71">
        <v>40602</v>
      </c>
      <c r="I45" s="5">
        <v>2232.6999999999998</v>
      </c>
      <c r="J45" t="s">
        <v>458</v>
      </c>
      <c r="K45" s="71">
        <v>40602</v>
      </c>
      <c r="L45" s="48">
        <v>3</v>
      </c>
      <c r="M45" t="s">
        <v>458</v>
      </c>
      <c r="N45" s="71">
        <v>40602</v>
      </c>
      <c r="O45" s="48">
        <v>0</v>
      </c>
      <c r="Q45" s="6">
        <f t="shared" si="4"/>
        <v>19339</v>
      </c>
      <c r="R45" s="6">
        <f t="shared" si="5"/>
        <v>1.7115672992398743</v>
      </c>
      <c r="S45" s="6">
        <f t="shared" si="9"/>
        <v>-45000</v>
      </c>
      <c r="T45" s="79">
        <f t="shared" si="12"/>
        <v>-27333.333333333332</v>
      </c>
      <c r="U45" s="72">
        <f t="shared" si="10"/>
        <v>1599.9999999999091</v>
      </c>
      <c r="V45" s="80">
        <f t="shared" si="13"/>
        <v>4733.333333333273</v>
      </c>
      <c r="X45" t="s">
        <v>589</v>
      </c>
      <c r="Y45" s="71">
        <v>42916</v>
      </c>
      <c r="Z45" s="5">
        <v>212.8</v>
      </c>
      <c r="AA45">
        <f t="shared" si="2"/>
        <v>-0.18979409131602498</v>
      </c>
      <c r="AB45">
        <f t="shared" si="8"/>
        <v>-7.3369114417907055E-2</v>
      </c>
      <c r="AC45" s="6">
        <f t="shared" si="3"/>
        <v>73.35401585660118</v>
      </c>
      <c r="AD45">
        <f t="shared" si="11"/>
        <v>-7.2362685265911053E-2</v>
      </c>
    </row>
    <row r="46" spans="1:30" x14ac:dyDescent="0.25">
      <c r="A46" t="s">
        <v>459</v>
      </c>
      <c r="B46" s="71">
        <v>40633</v>
      </c>
      <c r="C46" s="48">
        <v>5096</v>
      </c>
      <c r="D46" t="s">
        <v>459</v>
      </c>
      <c r="E46" s="71">
        <v>40633</v>
      </c>
      <c r="F46" s="48">
        <v>14219</v>
      </c>
      <c r="G46" t="s">
        <v>459</v>
      </c>
      <c r="H46" s="71">
        <v>40633</v>
      </c>
      <c r="I46" s="5">
        <v>2236.8000000000002</v>
      </c>
      <c r="J46" t="s">
        <v>459</v>
      </c>
      <c r="K46" s="71">
        <v>40633</v>
      </c>
      <c r="L46" s="48">
        <v>3</v>
      </c>
      <c r="M46" t="s">
        <v>459</v>
      </c>
      <c r="N46" s="71">
        <v>40633</v>
      </c>
      <c r="O46" s="48">
        <v>0</v>
      </c>
      <c r="Q46" s="6">
        <f t="shared" si="4"/>
        <v>19315</v>
      </c>
      <c r="R46" s="6">
        <f t="shared" si="5"/>
        <v>1.8379497799637647</v>
      </c>
      <c r="S46" s="6">
        <f t="shared" si="9"/>
        <v>-24000</v>
      </c>
      <c r="T46" s="79">
        <f t="shared" si="12"/>
        <v>-27000</v>
      </c>
      <c r="U46" s="72">
        <f t="shared" si="10"/>
        <v>4100.0000000003638</v>
      </c>
      <c r="V46" s="80">
        <f t="shared" si="13"/>
        <v>4266.666666666727</v>
      </c>
      <c r="X46" t="s">
        <v>594</v>
      </c>
      <c r="Y46" s="71">
        <v>43008</v>
      </c>
      <c r="Z46" s="5">
        <v>210.5</v>
      </c>
      <c r="AA46">
        <f t="shared" si="2"/>
        <v>-4.3233082706767068E-2</v>
      </c>
      <c r="AB46">
        <f t="shared" si="8"/>
        <v>-5.279116015998675E-2</v>
      </c>
      <c r="AC46" s="6">
        <f t="shared" si="3"/>
        <v>72.561185798000679</v>
      </c>
      <c r="AD46">
        <f t="shared" si="11"/>
        <v>-5.2655265526552641E-2</v>
      </c>
    </row>
    <row r="47" spans="1:30" x14ac:dyDescent="0.25">
      <c r="A47" t="s">
        <v>460</v>
      </c>
      <c r="B47" s="71">
        <v>40663</v>
      </c>
      <c r="C47" s="48">
        <v>5091</v>
      </c>
      <c r="D47" t="s">
        <v>460</v>
      </c>
      <c r="E47" s="71">
        <v>40663</v>
      </c>
      <c r="F47" s="48">
        <v>14223</v>
      </c>
      <c r="G47" t="s">
        <v>460</v>
      </c>
      <c r="H47" s="71">
        <v>40663</v>
      </c>
      <c r="I47" s="5">
        <v>2233.9</v>
      </c>
      <c r="J47" t="s">
        <v>460</v>
      </c>
      <c r="K47" s="71">
        <v>40663</v>
      </c>
      <c r="L47" s="48">
        <v>0</v>
      </c>
      <c r="M47" t="s">
        <v>460</v>
      </c>
      <c r="N47" s="71">
        <v>40663</v>
      </c>
      <c r="O47" s="48">
        <v>0</v>
      </c>
      <c r="Q47" s="6">
        <f t="shared" si="4"/>
        <v>19314</v>
      </c>
      <c r="R47" s="6">
        <f t="shared" si="5"/>
        <v>1.8432225328777037</v>
      </c>
      <c r="S47" s="6">
        <f t="shared" si="9"/>
        <v>-1000</v>
      </c>
      <c r="T47" s="79">
        <f t="shared" si="12"/>
        <v>-23333.333333333332</v>
      </c>
      <c r="U47" s="72">
        <f t="shared" si="10"/>
        <v>99.999999999909051</v>
      </c>
      <c r="V47" s="80">
        <f t="shared" si="13"/>
        <v>1933.333333333394</v>
      </c>
      <c r="X47" t="s">
        <v>600</v>
      </c>
      <c r="Y47" s="71">
        <v>43100</v>
      </c>
      <c r="Z47" s="5">
        <v>220.5</v>
      </c>
      <c r="AA47">
        <f t="shared" si="2"/>
        <v>0.19002375296912088</v>
      </c>
      <c r="AB47">
        <f t="shared" si="8"/>
        <v>-1.6536347030217891E-2</v>
      </c>
      <c r="AC47" s="6">
        <f t="shared" si="3"/>
        <v>76.008273009307132</v>
      </c>
      <c r="AD47">
        <f t="shared" si="11"/>
        <v>-1.8691588785046731E-2</v>
      </c>
    </row>
    <row r="48" spans="1:30" x14ac:dyDescent="0.25">
      <c r="A48" t="s">
        <v>461</v>
      </c>
      <c r="B48" s="71">
        <v>40694</v>
      </c>
      <c r="C48" s="48">
        <v>5083</v>
      </c>
      <c r="D48" t="s">
        <v>461</v>
      </c>
      <c r="E48" s="71">
        <v>40694</v>
      </c>
      <c r="F48" s="48">
        <v>14175</v>
      </c>
      <c r="G48" t="s">
        <v>461</v>
      </c>
      <c r="H48" s="71">
        <v>40694</v>
      </c>
      <c r="I48" s="5">
        <v>2235.1</v>
      </c>
      <c r="J48" t="s">
        <v>461</v>
      </c>
      <c r="K48" s="71">
        <v>40694</v>
      </c>
      <c r="L48" s="48">
        <v>0</v>
      </c>
      <c r="M48" t="s">
        <v>461</v>
      </c>
      <c r="N48" s="71">
        <v>40694</v>
      </c>
      <c r="O48" s="48">
        <v>0</v>
      </c>
      <c r="Q48" s="6">
        <f t="shared" si="4"/>
        <v>19258</v>
      </c>
      <c r="R48" s="6">
        <f t="shared" si="5"/>
        <v>2.1393706511579751</v>
      </c>
      <c r="S48" s="6">
        <f t="shared" si="9"/>
        <v>-56000</v>
      </c>
      <c r="T48" s="79">
        <f t="shared" si="12"/>
        <v>-27000</v>
      </c>
      <c r="U48" s="72">
        <f t="shared" si="10"/>
        <v>1199.9999999998181</v>
      </c>
      <c r="V48" s="80">
        <f t="shared" si="13"/>
        <v>1800.0000000000302</v>
      </c>
      <c r="X48" t="s">
        <v>612</v>
      </c>
      <c r="Y48" s="71">
        <v>43190</v>
      </c>
      <c r="Z48" s="5">
        <v>218.9</v>
      </c>
      <c r="AA48">
        <f t="shared" si="2"/>
        <v>-2.9024943310657303E-2</v>
      </c>
      <c r="AB48">
        <f t="shared" si="8"/>
        <v>-1.8007091091082117E-2</v>
      </c>
      <c r="AC48" s="6">
        <f t="shared" si="3"/>
        <v>75.456739055498105</v>
      </c>
      <c r="AD48">
        <f t="shared" si="11"/>
        <v>-2.0143240823634723E-2</v>
      </c>
    </row>
    <row r="49" spans="1:30" x14ac:dyDescent="0.25">
      <c r="A49" t="s">
        <v>462</v>
      </c>
      <c r="B49" s="71">
        <v>40724</v>
      </c>
      <c r="C49" s="48">
        <v>5079</v>
      </c>
      <c r="D49" t="s">
        <v>462</v>
      </c>
      <c r="E49" s="71">
        <v>40724</v>
      </c>
      <c r="F49" s="48">
        <v>14225</v>
      </c>
      <c r="G49" t="s">
        <v>462</v>
      </c>
      <c r="H49" s="71">
        <v>40724</v>
      </c>
      <c r="I49" s="5">
        <v>2229</v>
      </c>
      <c r="J49" t="s">
        <v>462</v>
      </c>
      <c r="K49" s="71">
        <v>40724</v>
      </c>
      <c r="L49" s="48">
        <v>0</v>
      </c>
      <c r="M49" t="s">
        <v>462</v>
      </c>
      <c r="N49" s="71">
        <v>40724</v>
      </c>
      <c r="O49" s="48">
        <v>0</v>
      </c>
      <c r="Q49" s="6">
        <f t="shared" si="4"/>
        <v>19304</v>
      </c>
      <c r="R49" s="6">
        <f t="shared" si="5"/>
        <v>1.8959801077496934</v>
      </c>
      <c r="S49" s="6">
        <f t="shared" si="9"/>
        <v>46000</v>
      </c>
      <c r="T49" s="79">
        <f t="shared" si="12"/>
        <v>-3666.6666666666665</v>
      </c>
      <c r="U49" s="72">
        <f t="shared" si="10"/>
        <v>-6099.9999999999091</v>
      </c>
      <c r="V49" s="80">
        <f t="shared" si="13"/>
        <v>-1600.0000000000607</v>
      </c>
      <c r="AD49">
        <f>AVERAGE(AD40:AD48)</f>
        <v>-3.5495570901013823E-2</v>
      </c>
    </row>
    <row r="50" spans="1:30" x14ac:dyDescent="0.25">
      <c r="A50" t="s">
        <v>463</v>
      </c>
      <c r="B50" s="71">
        <v>40755</v>
      </c>
      <c r="C50" s="48">
        <v>5058</v>
      </c>
      <c r="D50" t="s">
        <v>463</v>
      </c>
      <c r="E50" s="71">
        <v>40755</v>
      </c>
      <c r="F50" s="48">
        <v>14129</v>
      </c>
      <c r="G50" t="s">
        <v>463</v>
      </c>
      <c r="H50" s="71">
        <v>40755</v>
      </c>
      <c r="I50" s="5">
        <v>2226.3000000000002</v>
      </c>
      <c r="J50" t="s">
        <v>463</v>
      </c>
      <c r="K50" s="71">
        <v>40755</v>
      </c>
      <c r="L50" s="48">
        <v>0</v>
      </c>
      <c r="M50" t="s">
        <v>463</v>
      </c>
      <c r="N50" s="71">
        <v>40755</v>
      </c>
      <c r="O50" s="48">
        <v>0</v>
      </c>
      <c r="Q50" s="6">
        <f t="shared" si="4"/>
        <v>19187</v>
      </c>
      <c r="R50" s="6">
        <f t="shared" si="5"/>
        <v>2.5173294418095509</v>
      </c>
      <c r="S50" s="6">
        <f t="shared" si="9"/>
        <v>-117000</v>
      </c>
      <c r="T50" s="79">
        <f t="shared" si="12"/>
        <v>-42333.333333333336</v>
      </c>
      <c r="U50" s="72">
        <f t="shared" si="10"/>
        <v>-2699.9999999998181</v>
      </c>
      <c r="V50" s="80">
        <f t="shared" si="13"/>
        <v>-2533.333333333303</v>
      </c>
    </row>
    <row r="51" spans="1:30" x14ac:dyDescent="0.25">
      <c r="A51" t="s">
        <v>464</v>
      </c>
      <c r="B51" s="71">
        <v>40786</v>
      </c>
      <c r="C51" s="48">
        <v>5079</v>
      </c>
      <c r="D51" t="s">
        <v>464</v>
      </c>
      <c r="E51" s="71">
        <v>40786</v>
      </c>
      <c r="F51" s="48">
        <v>14088</v>
      </c>
      <c r="G51" t="s">
        <v>464</v>
      </c>
      <c r="H51" s="71">
        <v>40786</v>
      </c>
      <c r="I51" s="5">
        <v>2222.8000000000002</v>
      </c>
      <c r="J51" t="s">
        <v>464</v>
      </c>
      <c r="K51" s="71">
        <v>40786</v>
      </c>
      <c r="L51" s="48">
        <v>0</v>
      </c>
      <c r="M51" t="s">
        <v>464</v>
      </c>
      <c r="N51" s="71">
        <v>40786</v>
      </c>
      <c r="O51" s="48">
        <v>0</v>
      </c>
      <c r="Q51" s="6">
        <f t="shared" si="4"/>
        <v>19167</v>
      </c>
      <c r="R51" s="6">
        <f t="shared" si="5"/>
        <v>2.6243021860489364</v>
      </c>
      <c r="S51" s="6">
        <f t="shared" si="9"/>
        <v>-20000</v>
      </c>
      <c r="T51" s="79">
        <f t="shared" si="12"/>
        <v>-30333.333333333332</v>
      </c>
      <c r="U51" s="72">
        <f t="shared" si="10"/>
        <v>-3500</v>
      </c>
      <c r="V51" s="80">
        <f t="shared" si="13"/>
        <v>-4099.9999999999091</v>
      </c>
    </row>
    <row r="52" spans="1:30" x14ac:dyDescent="0.25">
      <c r="A52" t="s">
        <v>465</v>
      </c>
      <c r="B52" s="71">
        <v>40816</v>
      </c>
      <c r="C52" s="48">
        <v>5072</v>
      </c>
      <c r="D52" t="s">
        <v>465</v>
      </c>
      <c r="E52" s="71">
        <v>40816</v>
      </c>
      <c r="F52" s="48">
        <v>14065</v>
      </c>
      <c r="G52" t="s">
        <v>465</v>
      </c>
      <c r="H52" s="71">
        <v>40816</v>
      </c>
      <c r="I52" s="5">
        <v>2223.9</v>
      </c>
      <c r="J52" t="s">
        <v>465</v>
      </c>
      <c r="K52" s="71">
        <v>40816</v>
      </c>
      <c r="L52" s="48">
        <v>0</v>
      </c>
      <c r="M52" t="s">
        <v>465</v>
      </c>
      <c r="N52" s="71">
        <v>40816</v>
      </c>
      <c r="O52" s="48">
        <v>0</v>
      </c>
      <c r="Q52" s="6">
        <f t="shared" si="4"/>
        <v>19137</v>
      </c>
      <c r="R52" s="6">
        <f t="shared" si="5"/>
        <v>2.7851805403145846</v>
      </c>
      <c r="S52" s="6">
        <f t="shared" si="9"/>
        <v>-30000</v>
      </c>
      <c r="T52" s="79">
        <f t="shared" si="12"/>
        <v>-55666.666666666664</v>
      </c>
      <c r="U52" s="72">
        <f t="shared" si="10"/>
        <v>1099.9999999999091</v>
      </c>
      <c r="V52" s="80">
        <f t="shared" si="13"/>
        <v>-1699.9999999999698</v>
      </c>
    </row>
    <row r="53" spans="1:30" x14ac:dyDescent="0.25">
      <c r="A53" t="s">
        <v>466</v>
      </c>
      <c r="B53" s="71">
        <v>40847</v>
      </c>
      <c r="C53" s="48">
        <v>5056</v>
      </c>
      <c r="D53" t="s">
        <v>466</v>
      </c>
      <c r="E53" s="71">
        <v>40847</v>
      </c>
      <c r="F53" s="48">
        <v>14092</v>
      </c>
      <c r="G53" t="s">
        <v>466</v>
      </c>
      <c r="H53" s="71">
        <v>40847</v>
      </c>
      <c r="I53" s="5">
        <v>2223.6999999999998</v>
      </c>
      <c r="J53" t="s">
        <v>466</v>
      </c>
      <c r="K53" s="71">
        <v>40847</v>
      </c>
      <c r="L53" s="48">
        <v>0</v>
      </c>
      <c r="M53" t="s">
        <v>466</v>
      </c>
      <c r="N53" s="71">
        <v>40847</v>
      </c>
      <c r="O53" s="48">
        <v>0</v>
      </c>
      <c r="Q53" s="6">
        <f t="shared" si="4"/>
        <v>19148</v>
      </c>
      <c r="R53" s="6">
        <f t="shared" si="5"/>
        <v>2.7261332776269001</v>
      </c>
      <c r="S53" s="6">
        <f t="shared" si="9"/>
        <v>11000</v>
      </c>
      <c r="T53" s="79">
        <f t="shared" si="12"/>
        <v>-13000</v>
      </c>
      <c r="U53" s="72">
        <f t="shared" si="10"/>
        <v>-200.00000000027285</v>
      </c>
      <c r="V53" s="80">
        <f t="shared" si="13"/>
        <v>-866.66666666678793</v>
      </c>
    </row>
    <row r="54" spans="1:30" x14ac:dyDescent="0.25">
      <c r="A54" t="s">
        <v>467</v>
      </c>
      <c r="B54" s="71">
        <v>40877</v>
      </c>
      <c r="C54" s="48">
        <v>5050</v>
      </c>
      <c r="D54" t="s">
        <v>467</v>
      </c>
      <c r="E54" s="71">
        <v>40877</v>
      </c>
      <c r="F54" s="48">
        <v>14079</v>
      </c>
      <c r="G54" t="s">
        <v>467</v>
      </c>
      <c r="H54" s="71">
        <v>40877</v>
      </c>
      <c r="I54" s="5">
        <v>2220.9</v>
      </c>
      <c r="J54" t="s">
        <v>467</v>
      </c>
      <c r="K54" s="71">
        <v>40877</v>
      </c>
      <c r="L54" s="48">
        <v>0</v>
      </c>
      <c r="M54" t="s">
        <v>467</v>
      </c>
      <c r="N54" s="71">
        <v>40877</v>
      </c>
      <c r="O54" s="48">
        <v>0</v>
      </c>
      <c r="Q54" s="6">
        <f t="shared" si="4"/>
        <v>19129</v>
      </c>
      <c r="R54" s="6">
        <f t="shared" si="5"/>
        <v>2.8281666579538864</v>
      </c>
      <c r="S54" s="6">
        <f t="shared" si="9"/>
        <v>-19000</v>
      </c>
      <c r="T54" s="79">
        <f t="shared" si="12"/>
        <v>-12666.666666666666</v>
      </c>
      <c r="U54" s="72">
        <f t="shared" si="10"/>
        <v>-2799.9999999997272</v>
      </c>
      <c r="V54" s="80">
        <f t="shared" si="13"/>
        <v>-633.33333333336361</v>
      </c>
    </row>
    <row r="55" spans="1:30" x14ac:dyDescent="0.25">
      <c r="A55" t="s">
        <v>468</v>
      </c>
      <c r="B55" s="71">
        <v>40908</v>
      </c>
      <c r="C55" s="48">
        <v>5047</v>
      </c>
      <c r="D55" t="s">
        <v>468</v>
      </c>
      <c r="E55" s="71">
        <v>40908</v>
      </c>
      <c r="F55" s="48">
        <v>14071</v>
      </c>
      <c r="G55" t="s">
        <v>468</v>
      </c>
      <c r="H55" s="71">
        <v>40908</v>
      </c>
      <c r="I55" s="5">
        <v>2218</v>
      </c>
      <c r="J55" t="s">
        <v>468</v>
      </c>
      <c r="K55" s="71">
        <v>40908</v>
      </c>
      <c r="L55" s="48">
        <v>0</v>
      </c>
      <c r="M55" t="s">
        <v>468</v>
      </c>
      <c r="N55" s="71">
        <v>40908</v>
      </c>
      <c r="O55" s="48">
        <v>0</v>
      </c>
      <c r="Q55" s="6">
        <f t="shared" si="4"/>
        <v>19118</v>
      </c>
      <c r="R55" s="6">
        <f t="shared" si="5"/>
        <v>2.8873313108065588</v>
      </c>
      <c r="S55" s="6">
        <f t="shared" si="9"/>
        <v>-11000</v>
      </c>
      <c r="T55" s="79">
        <f t="shared" si="12"/>
        <v>-6333.333333333333</v>
      </c>
      <c r="U55" s="72">
        <f t="shared" si="10"/>
        <v>-2900.0000000000909</v>
      </c>
      <c r="V55" s="80">
        <f t="shared" si="13"/>
        <v>-1966.666666666697</v>
      </c>
    </row>
    <row r="56" spans="1:30" x14ac:dyDescent="0.25">
      <c r="A56" t="s">
        <v>469</v>
      </c>
      <c r="B56" s="71">
        <v>40939</v>
      </c>
      <c r="C56" s="48">
        <v>5045</v>
      </c>
      <c r="D56" t="s">
        <v>469</v>
      </c>
      <c r="E56" s="71">
        <v>40939</v>
      </c>
      <c r="F56" s="48">
        <v>14068</v>
      </c>
      <c r="G56" t="s">
        <v>469</v>
      </c>
      <c r="H56" s="71">
        <v>40939</v>
      </c>
      <c r="I56" s="5">
        <v>2212.8000000000002</v>
      </c>
      <c r="J56" t="s">
        <v>469</v>
      </c>
      <c r="K56" s="71">
        <v>40939</v>
      </c>
      <c r="L56" s="48">
        <v>0</v>
      </c>
      <c r="M56" t="s">
        <v>469</v>
      </c>
      <c r="N56" s="71">
        <v>40939</v>
      </c>
      <c r="O56" s="48">
        <v>0</v>
      </c>
      <c r="Q56" s="6">
        <f t="shared" si="4"/>
        <v>19113</v>
      </c>
      <c r="R56" s="6">
        <f t="shared" si="5"/>
        <v>2.9142468476952814</v>
      </c>
      <c r="S56" s="6">
        <f t="shared" si="9"/>
        <v>-5000</v>
      </c>
      <c r="T56" s="79">
        <f t="shared" si="12"/>
        <v>-11666.666666666666</v>
      </c>
      <c r="U56" s="72">
        <f t="shared" si="10"/>
        <v>-5199.9999999998181</v>
      </c>
      <c r="V56" s="80">
        <f t="shared" si="13"/>
        <v>-3633.3333333332121</v>
      </c>
    </row>
    <row r="57" spans="1:30" x14ac:dyDescent="0.25">
      <c r="A57" t="s">
        <v>470</v>
      </c>
      <c r="B57" s="71">
        <v>40968</v>
      </c>
      <c r="C57" s="48">
        <v>5048</v>
      </c>
      <c r="D57" t="s">
        <v>470</v>
      </c>
      <c r="E57" s="71">
        <v>40968</v>
      </c>
      <c r="F57" s="48">
        <v>14071</v>
      </c>
      <c r="G57" t="s">
        <v>470</v>
      </c>
      <c r="H57" s="71">
        <v>40968</v>
      </c>
      <c r="I57" s="5">
        <v>2210.8000000000002</v>
      </c>
      <c r="J57" t="s">
        <v>470</v>
      </c>
      <c r="K57" s="71">
        <v>40968</v>
      </c>
      <c r="L57" s="48">
        <v>0</v>
      </c>
      <c r="M57" t="s">
        <v>470</v>
      </c>
      <c r="N57" s="71">
        <v>40968</v>
      </c>
      <c r="O57" s="48">
        <v>0</v>
      </c>
      <c r="Q57" s="6">
        <f t="shared" si="4"/>
        <v>19119</v>
      </c>
      <c r="R57" s="6">
        <f t="shared" si="5"/>
        <v>2.8819498927768166</v>
      </c>
      <c r="S57" s="6">
        <f t="shared" si="9"/>
        <v>6000</v>
      </c>
      <c r="T57" s="79">
        <f t="shared" si="12"/>
        <v>-3333.3333333333335</v>
      </c>
      <c r="U57" s="72">
        <f t="shared" si="10"/>
        <v>-2000</v>
      </c>
      <c r="V57" s="80">
        <f t="shared" si="13"/>
        <v>-3366.6666666666365</v>
      </c>
    </row>
    <row r="58" spans="1:30" x14ac:dyDescent="0.25">
      <c r="A58" t="s">
        <v>471</v>
      </c>
      <c r="B58" s="71">
        <v>40999</v>
      </c>
      <c r="C58" s="48">
        <v>5051</v>
      </c>
      <c r="D58" t="s">
        <v>471</v>
      </c>
      <c r="E58" s="71">
        <v>40999</v>
      </c>
      <c r="F58" s="48">
        <v>14064</v>
      </c>
      <c r="G58" t="s">
        <v>471</v>
      </c>
      <c r="H58" s="71">
        <v>40999</v>
      </c>
      <c r="I58" s="5">
        <v>2211.8000000000002</v>
      </c>
      <c r="J58" t="s">
        <v>471</v>
      </c>
      <c r="K58" s="71">
        <v>40999</v>
      </c>
      <c r="L58" s="48">
        <v>0</v>
      </c>
      <c r="M58" t="s">
        <v>471</v>
      </c>
      <c r="N58" s="71">
        <v>40999</v>
      </c>
      <c r="O58" s="48">
        <v>0</v>
      </c>
      <c r="Q58" s="6">
        <f t="shared" si="4"/>
        <v>19115</v>
      </c>
      <c r="R58" s="6">
        <f t="shared" si="5"/>
        <v>2.9034789432382979</v>
      </c>
      <c r="S58" s="6">
        <f t="shared" si="9"/>
        <v>-4000</v>
      </c>
      <c r="T58" s="79">
        <f t="shared" si="12"/>
        <v>-1000</v>
      </c>
      <c r="U58" s="72">
        <f t="shared" si="10"/>
        <v>1000</v>
      </c>
      <c r="V58" s="80">
        <f t="shared" si="13"/>
        <v>-2066.666666666606</v>
      </c>
    </row>
    <row r="59" spans="1:30" x14ac:dyDescent="0.25">
      <c r="A59" t="s">
        <v>472</v>
      </c>
      <c r="B59" s="71">
        <v>41029</v>
      </c>
      <c r="C59" s="48">
        <v>5055</v>
      </c>
      <c r="D59" t="s">
        <v>472</v>
      </c>
      <c r="E59" s="71">
        <v>41029</v>
      </c>
      <c r="F59" s="48">
        <v>14050</v>
      </c>
      <c r="G59" t="s">
        <v>472</v>
      </c>
      <c r="H59" s="71">
        <v>41029</v>
      </c>
      <c r="I59" s="5">
        <v>2210.3000000000002</v>
      </c>
      <c r="J59" t="s">
        <v>472</v>
      </c>
      <c r="K59" s="71">
        <v>41029</v>
      </c>
      <c r="L59" s="48">
        <v>0</v>
      </c>
      <c r="M59" t="s">
        <v>472</v>
      </c>
      <c r="N59" s="71">
        <v>41029</v>
      </c>
      <c r="O59" s="48">
        <v>0</v>
      </c>
      <c r="Q59" s="6">
        <f t="shared" si="4"/>
        <v>19105</v>
      </c>
      <c r="R59" s="6">
        <f t="shared" si="5"/>
        <v>2.957341010206747</v>
      </c>
      <c r="S59" s="6">
        <f t="shared" si="9"/>
        <v>-10000</v>
      </c>
      <c r="T59" s="79">
        <f t="shared" si="12"/>
        <v>-2666.6666666666665</v>
      </c>
      <c r="U59" s="72">
        <f t="shared" si="10"/>
        <v>-1500</v>
      </c>
      <c r="V59" s="80">
        <f t="shared" si="13"/>
        <v>-833.33333333333337</v>
      </c>
    </row>
    <row r="60" spans="1:30" x14ac:dyDescent="0.25">
      <c r="A60" t="s">
        <v>473</v>
      </c>
      <c r="B60" s="71">
        <v>41060</v>
      </c>
      <c r="C60" s="48">
        <v>5052</v>
      </c>
      <c r="D60" t="s">
        <v>473</v>
      </c>
      <c r="E60" s="71">
        <v>41060</v>
      </c>
      <c r="F60" s="48">
        <v>14036</v>
      </c>
      <c r="G60" t="s">
        <v>473</v>
      </c>
      <c r="H60" s="71">
        <v>41060</v>
      </c>
      <c r="I60" s="5">
        <v>2209.1999999999998</v>
      </c>
      <c r="J60" t="s">
        <v>473</v>
      </c>
      <c r="K60" s="71">
        <v>41060</v>
      </c>
      <c r="L60" s="48">
        <v>0</v>
      </c>
      <c r="M60" t="s">
        <v>473</v>
      </c>
      <c r="N60" s="71">
        <v>41060</v>
      </c>
      <c r="O60" s="48">
        <v>0</v>
      </c>
      <c r="Q60" s="6">
        <f t="shared" si="4"/>
        <v>19088</v>
      </c>
      <c r="R60" s="6">
        <f t="shared" si="5"/>
        <v>3.0490360435875914</v>
      </c>
      <c r="S60" s="6">
        <f t="shared" si="9"/>
        <v>-17000</v>
      </c>
      <c r="T60" s="79">
        <f t="shared" si="12"/>
        <v>-10333.333333333334</v>
      </c>
      <c r="U60" s="72">
        <f t="shared" si="10"/>
        <v>-1100.0000000003638</v>
      </c>
      <c r="V60" s="80">
        <f t="shared" si="13"/>
        <v>-533.33333333345456</v>
      </c>
    </row>
    <row r="61" spans="1:30" x14ac:dyDescent="0.25">
      <c r="A61" t="s">
        <v>474</v>
      </c>
      <c r="B61" s="71">
        <v>41090</v>
      </c>
      <c r="C61" s="48">
        <v>5059</v>
      </c>
      <c r="D61" t="s">
        <v>474</v>
      </c>
      <c r="E61" s="71">
        <v>41090</v>
      </c>
      <c r="F61" s="48">
        <v>14047</v>
      </c>
      <c r="G61" t="s">
        <v>474</v>
      </c>
      <c r="H61" s="71">
        <v>41090</v>
      </c>
      <c r="I61" s="5">
        <v>2210.9</v>
      </c>
      <c r="J61" t="s">
        <v>474</v>
      </c>
      <c r="K61" s="71">
        <v>41090</v>
      </c>
      <c r="L61" s="48">
        <v>0</v>
      </c>
      <c r="M61" t="s">
        <v>474</v>
      </c>
      <c r="N61" s="71">
        <v>41090</v>
      </c>
      <c r="O61" s="48">
        <v>0</v>
      </c>
      <c r="Q61" s="6">
        <f t="shared" si="4"/>
        <v>19106</v>
      </c>
      <c r="R61" s="6">
        <f t="shared" si="5"/>
        <v>2.9519522663037776</v>
      </c>
      <c r="S61" s="6">
        <f t="shared" si="9"/>
        <v>18000</v>
      </c>
      <c r="T61" s="79">
        <f t="shared" si="12"/>
        <v>-3000</v>
      </c>
      <c r="U61" s="72">
        <f t="shared" si="10"/>
        <v>1700.0000000002728</v>
      </c>
      <c r="V61" s="80">
        <f t="shared" si="13"/>
        <v>-300.0000000000303</v>
      </c>
    </row>
    <row r="62" spans="1:30" x14ac:dyDescent="0.25">
      <c r="A62" t="s">
        <v>475</v>
      </c>
      <c r="B62" s="71">
        <v>41121</v>
      </c>
      <c r="C62" s="48">
        <v>5055</v>
      </c>
      <c r="D62" t="s">
        <v>475</v>
      </c>
      <c r="E62" s="71">
        <v>41121</v>
      </c>
      <c r="F62" s="48">
        <v>14043</v>
      </c>
      <c r="G62" t="s">
        <v>475</v>
      </c>
      <c r="H62" s="71">
        <v>41121</v>
      </c>
      <c r="I62" s="5">
        <v>2202.8000000000002</v>
      </c>
      <c r="J62" t="s">
        <v>475</v>
      </c>
      <c r="K62" s="71">
        <v>41121</v>
      </c>
      <c r="L62" s="48">
        <v>0</v>
      </c>
      <c r="M62" t="s">
        <v>475</v>
      </c>
      <c r="N62" s="71">
        <v>41121</v>
      </c>
      <c r="O62" s="48">
        <v>0</v>
      </c>
      <c r="Q62" s="6">
        <f t="shared" si="4"/>
        <v>19098</v>
      </c>
      <c r="R62" s="6">
        <f t="shared" si="5"/>
        <v>2.9950780186406973</v>
      </c>
      <c r="S62" s="6">
        <f t="shared" si="9"/>
        <v>-8000</v>
      </c>
      <c r="T62" s="79">
        <f t="shared" si="12"/>
        <v>-2333.3333333333335</v>
      </c>
      <c r="U62" s="72">
        <f t="shared" si="10"/>
        <v>-8099.9999999999091</v>
      </c>
      <c r="V62" s="80">
        <f t="shared" si="13"/>
        <v>-2500</v>
      </c>
    </row>
    <row r="63" spans="1:30" x14ac:dyDescent="0.25">
      <c r="A63" t="s">
        <v>476</v>
      </c>
      <c r="B63" s="71">
        <v>41152</v>
      </c>
      <c r="C63" s="48">
        <v>5063</v>
      </c>
      <c r="D63" t="s">
        <v>476</v>
      </c>
      <c r="E63" s="71">
        <v>41152</v>
      </c>
      <c r="F63" s="48">
        <v>14033</v>
      </c>
      <c r="G63" t="s">
        <v>476</v>
      </c>
      <c r="H63" s="71">
        <v>41152</v>
      </c>
      <c r="I63" s="5">
        <v>2210.6</v>
      </c>
      <c r="J63" t="s">
        <v>476</v>
      </c>
      <c r="K63" s="71">
        <v>41152</v>
      </c>
      <c r="L63" s="48">
        <v>0</v>
      </c>
      <c r="M63" t="s">
        <v>476</v>
      </c>
      <c r="N63" s="71">
        <v>41152</v>
      </c>
      <c r="O63" s="48">
        <v>0</v>
      </c>
      <c r="Q63" s="6">
        <f t="shared" si="4"/>
        <v>19096</v>
      </c>
      <c r="R63" s="6">
        <f t="shared" si="5"/>
        <v>3.0058651026392909</v>
      </c>
      <c r="S63" s="6">
        <f t="shared" si="9"/>
        <v>-2000</v>
      </c>
      <c r="T63" s="79">
        <f t="shared" si="12"/>
        <v>2666.6666666666665</v>
      </c>
      <c r="U63" s="72">
        <f t="shared" si="10"/>
        <v>7799.9999999997272</v>
      </c>
      <c r="V63" s="80">
        <f t="shared" si="13"/>
        <v>466.66666666669698</v>
      </c>
    </row>
    <row r="64" spans="1:30" x14ac:dyDescent="0.25">
      <c r="A64" t="s">
        <v>477</v>
      </c>
      <c r="B64" s="71">
        <v>41182</v>
      </c>
      <c r="C64" s="48">
        <v>5076</v>
      </c>
      <c r="D64" t="s">
        <v>477</v>
      </c>
      <c r="E64" s="71">
        <v>41182</v>
      </c>
      <c r="F64" s="48">
        <v>14027</v>
      </c>
      <c r="G64" t="s">
        <v>477</v>
      </c>
      <c r="H64" s="71">
        <v>41182</v>
      </c>
      <c r="I64" s="5">
        <v>2216.3000000000002</v>
      </c>
      <c r="J64" t="s">
        <v>477</v>
      </c>
      <c r="K64" s="71">
        <v>41182</v>
      </c>
      <c r="L64" s="48">
        <v>0</v>
      </c>
      <c r="M64" t="s">
        <v>477</v>
      </c>
      <c r="N64" s="71">
        <v>41182</v>
      </c>
      <c r="O64" s="48">
        <v>0</v>
      </c>
      <c r="Q64" s="6">
        <f t="shared" si="4"/>
        <v>19103</v>
      </c>
      <c r="R64" s="6">
        <f t="shared" si="5"/>
        <v>2.9681201905460028</v>
      </c>
      <c r="S64" s="6">
        <f t="shared" si="9"/>
        <v>7000</v>
      </c>
      <c r="T64" s="79">
        <f t="shared" si="12"/>
        <v>-1000</v>
      </c>
      <c r="U64" s="72">
        <f t="shared" si="10"/>
        <v>5700.0000000002728</v>
      </c>
      <c r="V64" s="80">
        <f t="shared" si="13"/>
        <v>1800.0000000000302</v>
      </c>
    </row>
    <row r="65" spans="1:22" x14ac:dyDescent="0.25">
      <c r="A65" t="s">
        <v>478</v>
      </c>
      <c r="B65" s="71">
        <v>41213</v>
      </c>
      <c r="C65" s="48">
        <v>5055</v>
      </c>
      <c r="D65" t="s">
        <v>478</v>
      </c>
      <c r="E65" s="71">
        <v>41213</v>
      </c>
      <c r="F65" s="48">
        <v>14024</v>
      </c>
      <c r="G65" t="s">
        <v>478</v>
      </c>
      <c r="H65" s="71">
        <v>41213</v>
      </c>
      <c r="I65" s="5">
        <v>2213.6</v>
      </c>
      <c r="J65" t="s">
        <v>478</v>
      </c>
      <c r="K65" s="71">
        <v>41213</v>
      </c>
      <c r="L65" s="48">
        <v>0</v>
      </c>
      <c r="M65" t="s">
        <v>478</v>
      </c>
      <c r="N65" s="71">
        <v>41213</v>
      </c>
      <c r="O65" s="48">
        <v>0</v>
      </c>
      <c r="Q65" s="6">
        <f t="shared" si="4"/>
        <v>19079</v>
      </c>
      <c r="R65" s="6">
        <f t="shared" si="5"/>
        <v>3.0976466271817316</v>
      </c>
      <c r="S65" s="6">
        <f t="shared" si="9"/>
        <v>-24000</v>
      </c>
      <c r="T65" s="79">
        <f t="shared" si="12"/>
        <v>-6333.333333333333</v>
      </c>
      <c r="U65" s="72">
        <f t="shared" si="10"/>
        <v>-2700.0000000002728</v>
      </c>
      <c r="V65" s="80">
        <f t="shared" si="13"/>
        <v>3599.9999999999091</v>
      </c>
    </row>
    <row r="66" spans="1:22" x14ac:dyDescent="0.25">
      <c r="A66" t="s">
        <v>479</v>
      </c>
      <c r="B66" s="71">
        <v>41243</v>
      </c>
      <c r="C66" s="48">
        <v>5052</v>
      </c>
      <c r="D66" t="s">
        <v>479</v>
      </c>
      <c r="E66" s="71">
        <v>41243</v>
      </c>
      <c r="F66" s="48">
        <v>14022</v>
      </c>
      <c r="G66" t="s">
        <v>479</v>
      </c>
      <c r="H66" s="71">
        <v>41243</v>
      </c>
      <c r="I66" s="5">
        <v>2209.1</v>
      </c>
      <c r="J66" t="s">
        <v>479</v>
      </c>
      <c r="K66" s="71">
        <v>41243</v>
      </c>
      <c r="L66" s="48">
        <v>0</v>
      </c>
      <c r="M66" t="s">
        <v>479</v>
      </c>
      <c r="N66" s="71">
        <v>41243</v>
      </c>
      <c r="O66" s="48">
        <v>0</v>
      </c>
      <c r="Q66" s="6">
        <f t="shared" si="4"/>
        <v>19074</v>
      </c>
      <c r="R66" s="6">
        <f t="shared" si="5"/>
        <v>3.1246723288245875</v>
      </c>
      <c r="S66" s="6">
        <f t="shared" si="9"/>
        <v>-5000</v>
      </c>
      <c r="T66" s="79">
        <f t="shared" si="12"/>
        <v>-7333.333333333333</v>
      </c>
      <c r="U66" s="72">
        <f t="shared" si="10"/>
        <v>-4500</v>
      </c>
      <c r="V66" s="80">
        <f t="shared" si="13"/>
        <v>-500</v>
      </c>
    </row>
    <row r="67" spans="1:22" x14ac:dyDescent="0.25">
      <c r="A67" t="s">
        <v>480</v>
      </c>
      <c r="B67" s="71">
        <v>41274</v>
      </c>
      <c r="C67" s="48">
        <v>5048</v>
      </c>
      <c r="D67" t="s">
        <v>480</v>
      </c>
      <c r="E67" s="71">
        <v>41274</v>
      </c>
      <c r="F67" s="48">
        <v>14033</v>
      </c>
      <c r="G67" t="s">
        <v>480</v>
      </c>
      <c r="H67" s="71">
        <v>41274</v>
      </c>
      <c r="I67" s="5">
        <v>2207.9</v>
      </c>
      <c r="J67" t="s">
        <v>480</v>
      </c>
      <c r="K67" s="71">
        <v>41274</v>
      </c>
      <c r="L67" s="48">
        <v>0</v>
      </c>
      <c r="M67" t="s">
        <v>480</v>
      </c>
      <c r="N67" s="71">
        <v>41274</v>
      </c>
      <c r="O67" s="48">
        <v>0</v>
      </c>
      <c r="Q67" s="6">
        <f t="shared" si="4"/>
        <v>19081</v>
      </c>
      <c r="R67" s="6">
        <f t="shared" si="5"/>
        <v>3.0868403123526065</v>
      </c>
      <c r="S67" s="6">
        <f t="shared" si="9"/>
        <v>7000</v>
      </c>
      <c r="T67" s="79">
        <f t="shared" si="12"/>
        <v>-7333.333333333333</v>
      </c>
      <c r="U67" s="72">
        <f t="shared" si="10"/>
        <v>-1199.9999999998181</v>
      </c>
      <c r="V67" s="80">
        <f t="shared" si="13"/>
        <v>-2800.0000000000305</v>
      </c>
    </row>
    <row r="68" spans="1:22" x14ac:dyDescent="0.25">
      <c r="A68" t="s">
        <v>481</v>
      </c>
      <c r="B68" s="71">
        <v>41305</v>
      </c>
      <c r="C68" s="48">
        <v>5029</v>
      </c>
      <c r="D68" t="s">
        <v>481</v>
      </c>
      <c r="E68" s="71">
        <v>41305</v>
      </c>
      <c r="F68" s="48">
        <v>14034</v>
      </c>
      <c r="G68" t="s">
        <v>481</v>
      </c>
      <c r="H68" s="71">
        <v>41305</v>
      </c>
      <c r="I68" s="5">
        <v>2203.6</v>
      </c>
      <c r="J68" t="s">
        <v>481</v>
      </c>
      <c r="K68" s="71">
        <v>41305</v>
      </c>
      <c r="L68" s="48">
        <v>0</v>
      </c>
      <c r="M68" t="s">
        <v>481</v>
      </c>
      <c r="N68" s="71">
        <v>41305</v>
      </c>
      <c r="O68" s="48">
        <v>0</v>
      </c>
      <c r="Q68" s="6">
        <f t="shared" si="4"/>
        <v>19063</v>
      </c>
      <c r="R68" s="6">
        <f t="shared" si="5"/>
        <v>3.184178775638685</v>
      </c>
      <c r="S68" s="6">
        <f t="shared" si="9"/>
        <v>-18000</v>
      </c>
      <c r="T68" s="79">
        <f t="shared" si="12"/>
        <v>-5333.333333333333</v>
      </c>
      <c r="U68" s="72">
        <f t="shared" si="10"/>
        <v>-4300.0000000001819</v>
      </c>
      <c r="V68" s="80">
        <f t="shared" si="13"/>
        <v>-3333.3333333333335</v>
      </c>
    </row>
    <row r="69" spans="1:22" x14ac:dyDescent="0.25">
      <c r="A69" t="s">
        <v>482</v>
      </c>
      <c r="B69" s="71">
        <v>41333</v>
      </c>
      <c r="C69" s="48">
        <v>5045</v>
      </c>
      <c r="D69" t="s">
        <v>482</v>
      </c>
      <c r="E69" s="71">
        <v>41333</v>
      </c>
      <c r="F69" s="48">
        <v>14030</v>
      </c>
      <c r="G69" t="s">
        <v>482</v>
      </c>
      <c r="H69" s="71">
        <v>41333</v>
      </c>
      <c r="I69" s="5">
        <v>2203.4</v>
      </c>
      <c r="J69" t="s">
        <v>482</v>
      </c>
      <c r="K69" s="71">
        <v>41333</v>
      </c>
      <c r="L69" s="48">
        <v>0</v>
      </c>
      <c r="M69" t="s">
        <v>482</v>
      </c>
      <c r="N69" s="71">
        <v>41333</v>
      </c>
      <c r="O69" s="48">
        <v>0</v>
      </c>
      <c r="Q69" s="6">
        <f t="shared" si="4"/>
        <v>19075</v>
      </c>
      <c r="R69" s="6">
        <f t="shared" si="5"/>
        <v>3.1192660550458697</v>
      </c>
      <c r="S69" s="6">
        <f t="shared" si="9"/>
        <v>12000</v>
      </c>
      <c r="T69" s="79">
        <f t="shared" si="12"/>
        <v>333.33333333333331</v>
      </c>
      <c r="U69" s="72">
        <f t="shared" si="10"/>
        <v>-199.9999999998181</v>
      </c>
      <c r="V69" s="80">
        <f t="shared" si="13"/>
        <v>-1899.9999999999393</v>
      </c>
    </row>
    <row r="70" spans="1:22" x14ac:dyDescent="0.25">
      <c r="A70" t="s">
        <v>483</v>
      </c>
      <c r="B70" s="71">
        <v>41364</v>
      </c>
      <c r="C70" s="48">
        <v>5052</v>
      </c>
      <c r="D70" t="s">
        <v>483</v>
      </c>
      <c r="E70" s="71">
        <v>41364</v>
      </c>
      <c r="F70" s="48">
        <v>14024</v>
      </c>
      <c r="G70" t="s">
        <v>483</v>
      </c>
      <c r="H70" s="71">
        <v>41364</v>
      </c>
      <c r="I70" s="5">
        <v>2201.8000000000002</v>
      </c>
      <c r="J70" t="s">
        <v>483</v>
      </c>
      <c r="K70" s="71">
        <v>41364</v>
      </c>
      <c r="L70" s="48">
        <v>0</v>
      </c>
      <c r="M70" t="s">
        <v>483</v>
      </c>
      <c r="N70" s="71">
        <v>41364</v>
      </c>
      <c r="O70" s="48">
        <v>0</v>
      </c>
      <c r="Q70" s="6">
        <f t="shared" si="4"/>
        <v>19076</v>
      </c>
      <c r="R70" s="6">
        <f t="shared" si="5"/>
        <v>3.11386034808136</v>
      </c>
      <c r="S70" s="6">
        <f t="shared" si="9"/>
        <v>1000</v>
      </c>
      <c r="T70" s="79">
        <f t="shared" si="12"/>
        <v>-1666.6666666666667</v>
      </c>
      <c r="U70" s="72">
        <f t="shared" si="10"/>
        <v>-1599.9999999999091</v>
      </c>
      <c r="V70" s="80">
        <f t="shared" si="13"/>
        <v>-2033.333333333303</v>
      </c>
    </row>
    <row r="71" spans="1:22" x14ac:dyDescent="0.25">
      <c r="A71" t="s">
        <v>484</v>
      </c>
      <c r="B71" s="71">
        <v>41394</v>
      </c>
      <c r="C71" s="48">
        <v>5047</v>
      </c>
      <c r="D71" t="s">
        <v>484</v>
      </c>
      <c r="E71" s="71">
        <v>41394</v>
      </c>
      <c r="F71" s="48">
        <v>14028</v>
      </c>
      <c r="G71" t="s">
        <v>484</v>
      </c>
      <c r="H71" s="71">
        <v>41394</v>
      </c>
      <c r="I71" s="5">
        <v>2192.6</v>
      </c>
      <c r="J71" t="s">
        <v>484</v>
      </c>
      <c r="K71" s="71">
        <v>41394</v>
      </c>
      <c r="L71" s="48">
        <v>0</v>
      </c>
      <c r="M71" t="s">
        <v>484</v>
      </c>
      <c r="N71" s="71">
        <v>41394</v>
      </c>
      <c r="O71" s="48">
        <v>0</v>
      </c>
      <c r="Q71" s="6">
        <f t="shared" si="4"/>
        <v>19075</v>
      </c>
      <c r="R71" s="6">
        <f t="shared" si="5"/>
        <v>3.1192660550458697</v>
      </c>
      <c r="S71" s="6">
        <f t="shared" si="9"/>
        <v>-1000</v>
      </c>
      <c r="T71" s="79">
        <f t="shared" si="12"/>
        <v>4000</v>
      </c>
      <c r="U71" s="72">
        <f t="shared" si="10"/>
        <v>-9200.0000000002728</v>
      </c>
      <c r="V71" s="80">
        <f t="shared" si="13"/>
        <v>-3666.6666666666665</v>
      </c>
    </row>
    <row r="72" spans="1:22" x14ac:dyDescent="0.25">
      <c r="A72" t="s">
        <v>485</v>
      </c>
      <c r="B72" s="71">
        <v>41425</v>
      </c>
      <c r="C72" s="48">
        <v>5049</v>
      </c>
      <c r="D72" t="s">
        <v>485</v>
      </c>
      <c r="E72" s="71">
        <v>41425</v>
      </c>
      <c r="F72" s="48">
        <v>14040</v>
      </c>
      <c r="G72" t="s">
        <v>485</v>
      </c>
      <c r="H72" s="71">
        <v>41425</v>
      </c>
      <c r="I72" s="5">
        <v>2184.6999999999998</v>
      </c>
      <c r="J72" t="s">
        <v>485</v>
      </c>
      <c r="K72" s="71">
        <v>41425</v>
      </c>
      <c r="L72" s="48">
        <v>0</v>
      </c>
      <c r="M72" t="s">
        <v>485</v>
      </c>
      <c r="N72" s="71">
        <v>41425</v>
      </c>
      <c r="O72" s="48">
        <v>0</v>
      </c>
      <c r="Q72" s="6">
        <f t="shared" si="4"/>
        <v>19089</v>
      </c>
      <c r="R72" s="6">
        <f t="shared" si="5"/>
        <v>3.0436376971030512</v>
      </c>
      <c r="S72" s="6">
        <f t="shared" si="9"/>
        <v>14000</v>
      </c>
      <c r="T72" s="79">
        <f t="shared" si="12"/>
        <v>4666.666666666667</v>
      </c>
      <c r="U72" s="72">
        <f t="shared" si="10"/>
        <v>-7900.0000000000909</v>
      </c>
      <c r="V72" s="80">
        <f t="shared" si="13"/>
        <v>-6233.333333333424</v>
      </c>
    </row>
    <row r="73" spans="1:22" x14ac:dyDescent="0.25">
      <c r="A73" t="s">
        <v>486</v>
      </c>
      <c r="B73" s="71">
        <v>41455</v>
      </c>
      <c r="C73" s="48">
        <v>5038</v>
      </c>
      <c r="D73" t="s">
        <v>486</v>
      </c>
      <c r="E73" s="71">
        <v>41455</v>
      </c>
      <c r="F73" s="48">
        <v>14031</v>
      </c>
      <c r="G73" t="s">
        <v>486</v>
      </c>
      <c r="H73" s="71">
        <v>41455</v>
      </c>
      <c r="I73" s="5">
        <v>2177.9</v>
      </c>
      <c r="J73" t="s">
        <v>486</v>
      </c>
      <c r="K73" s="71">
        <v>41455</v>
      </c>
      <c r="L73" s="48">
        <v>0</v>
      </c>
      <c r="M73" t="s">
        <v>486</v>
      </c>
      <c r="N73" s="71">
        <v>41455</v>
      </c>
      <c r="O73" s="48">
        <v>0</v>
      </c>
      <c r="Q73" s="6">
        <f t="shared" si="4"/>
        <v>19069</v>
      </c>
      <c r="R73" s="6">
        <f t="shared" si="5"/>
        <v>3.1517122030520852</v>
      </c>
      <c r="S73" s="6">
        <f t="shared" ref="S73:S104" si="14">IF(B73&lt;&gt;"",((C73+F73)-(C72+F72))*1000,"")</f>
        <v>-20000</v>
      </c>
      <c r="T73" s="79">
        <f t="shared" si="12"/>
        <v>-2333.3333333333335</v>
      </c>
      <c r="U73" s="72">
        <f t="shared" ref="U73:U104" si="15">IF(B73&lt;&gt;"",((I73-L73)-(I72-L72))*1000,"")</f>
        <v>-6799.9999999997272</v>
      </c>
      <c r="V73" s="80">
        <f t="shared" si="13"/>
        <v>-7966.666666666697</v>
      </c>
    </row>
    <row r="74" spans="1:22" x14ac:dyDescent="0.25">
      <c r="A74" t="s">
        <v>487</v>
      </c>
      <c r="B74" s="71">
        <v>41486</v>
      </c>
      <c r="C74" s="48">
        <v>5025</v>
      </c>
      <c r="D74" t="s">
        <v>487</v>
      </c>
      <c r="E74" s="71">
        <v>41486</v>
      </c>
      <c r="F74" s="48">
        <v>14029</v>
      </c>
      <c r="G74" t="s">
        <v>487</v>
      </c>
      <c r="H74" s="71">
        <v>41486</v>
      </c>
      <c r="I74" s="5">
        <v>2168.9</v>
      </c>
      <c r="J74" t="s">
        <v>487</v>
      </c>
      <c r="K74" s="71">
        <v>41486</v>
      </c>
      <c r="L74" s="48">
        <v>0</v>
      </c>
      <c r="M74" t="s">
        <v>487</v>
      </c>
      <c r="N74" s="71">
        <v>41486</v>
      </c>
      <c r="O74" s="48">
        <v>0</v>
      </c>
      <c r="Q74" s="6">
        <f t="shared" ref="Q74:Q130" si="16">C74+F74</f>
        <v>19054</v>
      </c>
      <c r="R74" s="6">
        <f t="shared" ref="R74:R130" si="17">100*($Q$9/Q74)-100</f>
        <v>3.2329169728141096</v>
      </c>
      <c r="S74" s="6">
        <f t="shared" si="14"/>
        <v>-15000</v>
      </c>
      <c r="T74" s="79">
        <f t="shared" si="12"/>
        <v>-7000</v>
      </c>
      <c r="U74" s="72">
        <f t="shared" si="15"/>
        <v>-9000</v>
      </c>
      <c r="V74" s="80">
        <f t="shared" si="13"/>
        <v>-7899.9999999999391</v>
      </c>
    </row>
    <row r="75" spans="1:22" x14ac:dyDescent="0.25">
      <c r="A75" t="s">
        <v>488</v>
      </c>
      <c r="B75" s="71">
        <v>41517</v>
      </c>
      <c r="C75" s="48">
        <v>5045</v>
      </c>
      <c r="D75" t="s">
        <v>488</v>
      </c>
      <c r="E75" s="71">
        <v>41517</v>
      </c>
      <c r="F75" s="48">
        <v>14032</v>
      </c>
      <c r="G75" t="s">
        <v>488</v>
      </c>
      <c r="H75" s="71">
        <v>41517</v>
      </c>
      <c r="I75" s="5">
        <v>2162</v>
      </c>
      <c r="J75" t="s">
        <v>488</v>
      </c>
      <c r="K75" s="71">
        <v>41517</v>
      </c>
      <c r="L75" s="48">
        <v>0</v>
      </c>
      <c r="M75" t="s">
        <v>488</v>
      </c>
      <c r="N75" s="71">
        <v>41517</v>
      </c>
      <c r="O75" s="48">
        <v>0</v>
      </c>
      <c r="Q75" s="6">
        <f t="shared" si="16"/>
        <v>19077</v>
      </c>
      <c r="R75" s="6">
        <f t="shared" si="17"/>
        <v>3.1084552078419136</v>
      </c>
      <c r="S75" s="6">
        <f t="shared" si="14"/>
        <v>23000</v>
      </c>
      <c r="T75" s="79">
        <f t="shared" ref="T75:T106" si="18">IF(B75&lt;&gt;"",AVERAGE(S73:S75),"")</f>
        <v>-4000</v>
      </c>
      <c r="U75" s="72">
        <f t="shared" si="15"/>
        <v>-6900.0000000000909</v>
      </c>
      <c r="V75" s="80">
        <f t="shared" ref="V75:V106" si="19">IF(B75&lt;&gt;"",AVERAGE(U73:U75),"")</f>
        <v>-7566.666666666606</v>
      </c>
    </row>
    <row r="76" spans="1:22" x14ac:dyDescent="0.25">
      <c r="A76" t="s">
        <v>489</v>
      </c>
      <c r="B76" s="71">
        <v>41547</v>
      </c>
      <c r="C76" s="48">
        <v>5050</v>
      </c>
      <c r="D76" t="s">
        <v>489</v>
      </c>
      <c r="E76" s="71">
        <v>41547</v>
      </c>
      <c r="F76" s="48">
        <v>14032</v>
      </c>
      <c r="G76" t="s">
        <v>489</v>
      </c>
      <c r="H76" s="71">
        <v>41547</v>
      </c>
      <c r="I76" s="5">
        <v>2159.6999999999998</v>
      </c>
      <c r="J76" t="s">
        <v>489</v>
      </c>
      <c r="K76" s="71">
        <v>41547</v>
      </c>
      <c r="L76" s="48">
        <v>0</v>
      </c>
      <c r="M76" t="s">
        <v>489</v>
      </c>
      <c r="N76" s="71">
        <v>41547</v>
      </c>
      <c r="O76" s="48">
        <v>0</v>
      </c>
      <c r="Q76" s="6">
        <f t="shared" si="16"/>
        <v>19082</v>
      </c>
      <c r="R76" s="6">
        <f t="shared" si="17"/>
        <v>3.0814380044020595</v>
      </c>
      <c r="S76" s="6">
        <f t="shared" si="14"/>
        <v>5000</v>
      </c>
      <c r="T76" s="79">
        <f t="shared" si="18"/>
        <v>4333.333333333333</v>
      </c>
      <c r="U76" s="72">
        <f t="shared" si="15"/>
        <v>-2300.0000000001819</v>
      </c>
      <c r="V76" s="80">
        <f t="shared" si="19"/>
        <v>-6066.6666666667579</v>
      </c>
    </row>
    <row r="77" spans="1:22" x14ac:dyDescent="0.25">
      <c r="A77" t="s">
        <v>490</v>
      </c>
      <c r="B77" s="71">
        <v>41578</v>
      </c>
      <c r="C77" s="48">
        <v>5057</v>
      </c>
      <c r="D77" t="s">
        <v>490</v>
      </c>
      <c r="E77" s="71">
        <v>41578</v>
      </c>
      <c r="F77" s="48">
        <v>14034</v>
      </c>
      <c r="G77" t="s">
        <v>490</v>
      </c>
      <c r="H77" s="71">
        <v>41578</v>
      </c>
      <c r="I77" s="5">
        <v>2148.8000000000002</v>
      </c>
      <c r="J77" t="s">
        <v>490</v>
      </c>
      <c r="K77" s="71">
        <v>41578</v>
      </c>
      <c r="L77" s="48">
        <v>0</v>
      </c>
      <c r="M77" t="s">
        <v>490</v>
      </c>
      <c r="N77" s="71">
        <v>41578</v>
      </c>
      <c r="O77" s="48">
        <v>0</v>
      </c>
      <c r="Q77" s="6">
        <f t="shared" si="16"/>
        <v>19091</v>
      </c>
      <c r="R77" s="6">
        <f t="shared" si="17"/>
        <v>3.0328427007490433</v>
      </c>
      <c r="S77" s="6">
        <f t="shared" si="14"/>
        <v>9000</v>
      </c>
      <c r="T77" s="79">
        <f t="shared" si="18"/>
        <v>12333.333333333334</v>
      </c>
      <c r="U77" s="72">
        <f t="shared" si="15"/>
        <v>-10899.999999999636</v>
      </c>
      <c r="V77" s="80">
        <f t="shared" si="19"/>
        <v>-6699.99999999997</v>
      </c>
    </row>
    <row r="78" spans="1:22" x14ac:dyDescent="0.25">
      <c r="A78" t="s">
        <v>491</v>
      </c>
      <c r="B78" s="71">
        <v>41608</v>
      </c>
      <c r="C78" s="48">
        <v>5056</v>
      </c>
      <c r="D78" t="s">
        <v>491</v>
      </c>
      <c r="E78" s="71">
        <v>41608</v>
      </c>
      <c r="F78" s="48">
        <v>14041</v>
      </c>
      <c r="G78" t="s">
        <v>491</v>
      </c>
      <c r="H78" s="71">
        <v>41608</v>
      </c>
      <c r="I78" s="5">
        <v>2151.6</v>
      </c>
      <c r="J78" t="s">
        <v>491</v>
      </c>
      <c r="K78" s="71">
        <v>41608</v>
      </c>
      <c r="L78" s="48">
        <v>0</v>
      </c>
      <c r="M78" t="s">
        <v>491</v>
      </c>
      <c r="N78" s="71">
        <v>41608</v>
      </c>
      <c r="O78" s="48">
        <v>0</v>
      </c>
      <c r="Q78" s="6">
        <f t="shared" si="16"/>
        <v>19097</v>
      </c>
      <c r="R78" s="6">
        <f t="shared" si="17"/>
        <v>3.0004712782112364</v>
      </c>
      <c r="S78" s="6">
        <f t="shared" si="14"/>
        <v>6000</v>
      </c>
      <c r="T78" s="79">
        <f t="shared" si="18"/>
        <v>6666.666666666667</v>
      </c>
      <c r="U78" s="72">
        <f t="shared" si="15"/>
        <v>2799.9999999997272</v>
      </c>
      <c r="V78" s="80">
        <f t="shared" si="19"/>
        <v>-3466.666666666697</v>
      </c>
    </row>
    <row r="79" spans="1:22" x14ac:dyDescent="0.25">
      <c r="A79" t="s">
        <v>492</v>
      </c>
      <c r="B79" s="71">
        <v>41639</v>
      </c>
      <c r="C79" s="48">
        <v>5053</v>
      </c>
      <c r="D79" t="s">
        <v>492</v>
      </c>
      <c r="E79" s="71">
        <v>41639</v>
      </c>
      <c r="F79" s="48">
        <v>14026</v>
      </c>
      <c r="G79" t="s">
        <v>492</v>
      </c>
      <c r="H79" s="71">
        <v>41639</v>
      </c>
      <c r="I79" s="5">
        <v>2147.1999999999998</v>
      </c>
      <c r="J79" t="s">
        <v>492</v>
      </c>
      <c r="K79" s="71">
        <v>41639</v>
      </c>
      <c r="L79" s="48">
        <v>0</v>
      </c>
      <c r="M79" t="s">
        <v>492</v>
      </c>
      <c r="N79" s="71">
        <v>41639</v>
      </c>
      <c r="O79" s="48">
        <v>0</v>
      </c>
      <c r="Q79" s="6">
        <f t="shared" si="16"/>
        <v>19079</v>
      </c>
      <c r="R79" s="6">
        <f t="shared" si="17"/>
        <v>3.0976466271817316</v>
      </c>
      <c r="S79" s="6">
        <f t="shared" si="14"/>
        <v>-18000</v>
      </c>
      <c r="T79" s="79">
        <f t="shared" si="18"/>
        <v>-1000</v>
      </c>
      <c r="U79" s="72">
        <f t="shared" si="15"/>
        <v>-4400.0000000000909</v>
      </c>
      <c r="V79" s="80">
        <f t="shared" si="19"/>
        <v>-4166.666666666667</v>
      </c>
    </row>
    <row r="80" spans="1:22" x14ac:dyDescent="0.25">
      <c r="A80" t="s">
        <v>493</v>
      </c>
      <c r="B80" s="71">
        <v>41670</v>
      </c>
      <c r="C80" s="48">
        <v>5051</v>
      </c>
      <c r="D80" t="s">
        <v>493</v>
      </c>
      <c r="E80" s="71">
        <v>41670</v>
      </c>
      <c r="F80" s="48">
        <v>14025</v>
      </c>
      <c r="G80" t="s">
        <v>493</v>
      </c>
      <c r="H80" s="71">
        <v>41670</v>
      </c>
      <c r="I80" s="5">
        <v>2143.8000000000002</v>
      </c>
      <c r="J80" t="s">
        <v>493</v>
      </c>
      <c r="K80" s="71">
        <v>41670</v>
      </c>
      <c r="L80" s="48">
        <v>0</v>
      </c>
      <c r="M80" t="s">
        <v>493</v>
      </c>
      <c r="N80" s="71">
        <v>41670</v>
      </c>
      <c r="O80" s="48">
        <v>0</v>
      </c>
      <c r="Q80" s="6">
        <f t="shared" si="16"/>
        <v>19076</v>
      </c>
      <c r="R80" s="6">
        <f t="shared" si="17"/>
        <v>3.11386034808136</v>
      </c>
      <c r="S80" s="6">
        <f t="shared" si="14"/>
        <v>-3000</v>
      </c>
      <c r="T80" s="79">
        <f t="shared" si="18"/>
        <v>-5000</v>
      </c>
      <c r="U80" s="72">
        <f t="shared" si="15"/>
        <v>-3399.9999999996362</v>
      </c>
      <c r="V80" s="80">
        <f t="shared" si="19"/>
        <v>-1666.6666666666667</v>
      </c>
    </row>
    <row r="81" spans="1:22" x14ac:dyDescent="0.25">
      <c r="A81" t="s">
        <v>494</v>
      </c>
      <c r="B81" s="71">
        <v>41698</v>
      </c>
      <c r="C81" s="48">
        <v>5058</v>
      </c>
      <c r="D81" t="s">
        <v>494</v>
      </c>
      <c r="E81" s="71">
        <v>41698</v>
      </c>
      <c r="F81" s="48">
        <v>14035</v>
      </c>
      <c r="G81" t="s">
        <v>494</v>
      </c>
      <c r="H81" s="71">
        <v>41698</v>
      </c>
      <c r="I81" s="5">
        <v>2139.9</v>
      </c>
      <c r="J81" t="s">
        <v>494</v>
      </c>
      <c r="K81" s="71">
        <v>41698</v>
      </c>
      <c r="L81" s="48">
        <v>0</v>
      </c>
      <c r="M81" t="s">
        <v>494</v>
      </c>
      <c r="N81" s="71">
        <v>41698</v>
      </c>
      <c r="O81" s="48">
        <v>0</v>
      </c>
      <c r="Q81" s="6">
        <f t="shared" si="16"/>
        <v>19093</v>
      </c>
      <c r="R81" s="6">
        <f t="shared" si="17"/>
        <v>3.0220499659561142</v>
      </c>
      <c r="S81" s="6">
        <f t="shared" si="14"/>
        <v>17000</v>
      </c>
      <c r="T81" s="79">
        <f t="shared" si="18"/>
        <v>-1333.3333333333333</v>
      </c>
      <c r="U81" s="72">
        <f t="shared" si="15"/>
        <v>-3900.0000000000909</v>
      </c>
      <c r="V81" s="80">
        <f t="shared" si="19"/>
        <v>-3899.9999999999395</v>
      </c>
    </row>
    <row r="82" spans="1:22" x14ac:dyDescent="0.25">
      <c r="A82" t="s">
        <v>495</v>
      </c>
      <c r="B82" s="71">
        <v>41729</v>
      </c>
      <c r="C82" s="48">
        <v>5055</v>
      </c>
      <c r="D82" t="s">
        <v>495</v>
      </c>
      <c r="E82" s="71">
        <v>41729</v>
      </c>
      <c r="F82" s="48">
        <v>14047</v>
      </c>
      <c r="G82" t="s">
        <v>495</v>
      </c>
      <c r="H82" s="71">
        <v>41729</v>
      </c>
      <c r="I82" s="5">
        <v>2138.1</v>
      </c>
      <c r="J82" t="s">
        <v>495</v>
      </c>
      <c r="K82" s="71">
        <v>41729</v>
      </c>
      <c r="L82" s="48">
        <v>0</v>
      </c>
      <c r="M82" t="s">
        <v>495</v>
      </c>
      <c r="N82" s="71">
        <v>41729</v>
      </c>
      <c r="O82" s="48">
        <v>0</v>
      </c>
      <c r="Q82" s="6">
        <f t="shared" si="16"/>
        <v>19102</v>
      </c>
      <c r="R82" s="6">
        <f t="shared" si="17"/>
        <v>2.9735106271594702</v>
      </c>
      <c r="S82" s="6">
        <f t="shared" si="14"/>
        <v>9000</v>
      </c>
      <c r="T82" s="79">
        <f t="shared" si="18"/>
        <v>7666.666666666667</v>
      </c>
      <c r="U82" s="72">
        <f t="shared" si="15"/>
        <v>-1800.0000000001819</v>
      </c>
      <c r="V82" s="80">
        <f t="shared" si="19"/>
        <v>-3033.333333333303</v>
      </c>
    </row>
    <row r="83" spans="1:22" x14ac:dyDescent="0.25">
      <c r="A83" t="s">
        <v>496</v>
      </c>
      <c r="B83" s="71">
        <v>41759</v>
      </c>
      <c r="C83" s="48">
        <v>5058</v>
      </c>
      <c r="D83" t="s">
        <v>496</v>
      </c>
      <c r="E83" s="71">
        <v>41759</v>
      </c>
      <c r="F83" s="48">
        <v>14070</v>
      </c>
      <c r="G83" t="s">
        <v>496</v>
      </c>
      <c r="H83" s="71">
        <v>41759</v>
      </c>
      <c r="I83" s="5">
        <v>2135</v>
      </c>
      <c r="J83" t="s">
        <v>496</v>
      </c>
      <c r="K83" s="71">
        <v>41759</v>
      </c>
      <c r="L83" s="48">
        <v>0</v>
      </c>
      <c r="M83" t="s">
        <v>496</v>
      </c>
      <c r="N83" s="71">
        <v>41759</v>
      </c>
      <c r="O83" s="48">
        <v>0</v>
      </c>
      <c r="Q83" s="6">
        <f t="shared" si="16"/>
        <v>19128</v>
      </c>
      <c r="R83" s="6">
        <f t="shared" si="17"/>
        <v>2.8335424508573794</v>
      </c>
      <c r="S83" s="6">
        <f t="shared" si="14"/>
        <v>26000</v>
      </c>
      <c r="T83" s="79">
        <f t="shared" si="18"/>
        <v>17333.333333333332</v>
      </c>
      <c r="U83" s="72">
        <f t="shared" si="15"/>
        <v>-3099.9999999999091</v>
      </c>
      <c r="V83" s="80">
        <f t="shared" si="19"/>
        <v>-2933.333333333394</v>
      </c>
    </row>
    <row r="84" spans="1:22" x14ac:dyDescent="0.25">
      <c r="A84" t="s">
        <v>497</v>
      </c>
      <c r="B84" s="71">
        <v>41790</v>
      </c>
      <c r="C84" s="48">
        <v>5057</v>
      </c>
      <c r="D84" t="s">
        <v>497</v>
      </c>
      <c r="E84" s="71">
        <v>41790</v>
      </c>
      <c r="F84" s="48">
        <v>14079</v>
      </c>
      <c r="G84" t="s">
        <v>497</v>
      </c>
      <c r="H84" s="71">
        <v>41790</v>
      </c>
      <c r="I84" s="5">
        <v>2136.6999999999998</v>
      </c>
      <c r="J84" t="s">
        <v>497</v>
      </c>
      <c r="K84" s="71">
        <v>41790</v>
      </c>
      <c r="L84" s="48">
        <v>0</v>
      </c>
      <c r="M84" t="s">
        <v>497</v>
      </c>
      <c r="N84" s="71">
        <v>41790</v>
      </c>
      <c r="O84" s="48">
        <v>0</v>
      </c>
      <c r="Q84" s="6">
        <f t="shared" si="16"/>
        <v>19136</v>
      </c>
      <c r="R84" s="6">
        <f t="shared" si="17"/>
        <v>2.7905518394648823</v>
      </c>
      <c r="S84" s="6">
        <f t="shared" si="14"/>
        <v>8000</v>
      </c>
      <c r="T84" s="79">
        <f t="shared" si="18"/>
        <v>14333.333333333334</v>
      </c>
      <c r="U84" s="72">
        <f t="shared" si="15"/>
        <v>1699.9999999998181</v>
      </c>
      <c r="V84" s="80">
        <f t="shared" si="19"/>
        <v>-1066.6666666667577</v>
      </c>
    </row>
    <row r="85" spans="1:22" x14ac:dyDescent="0.25">
      <c r="A85" t="s">
        <v>498</v>
      </c>
      <c r="B85" s="71">
        <v>41820</v>
      </c>
      <c r="C85" s="48">
        <v>5062</v>
      </c>
      <c r="D85" t="s">
        <v>498</v>
      </c>
      <c r="E85" s="71">
        <v>41820</v>
      </c>
      <c r="F85" s="48">
        <v>14102</v>
      </c>
      <c r="G85" t="s">
        <v>498</v>
      </c>
      <c r="H85" s="71">
        <v>41820</v>
      </c>
      <c r="I85" s="5">
        <v>2136.8000000000002</v>
      </c>
      <c r="J85" t="s">
        <v>498</v>
      </c>
      <c r="K85" s="71">
        <v>41820</v>
      </c>
      <c r="L85" s="48">
        <v>0</v>
      </c>
      <c r="M85" t="s">
        <v>498</v>
      </c>
      <c r="N85" s="71">
        <v>41820</v>
      </c>
      <c r="O85" s="48">
        <v>0</v>
      </c>
      <c r="Q85" s="6">
        <f t="shared" si="16"/>
        <v>19164</v>
      </c>
      <c r="R85" s="6">
        <f t="shared" si="17"/>
        <v>2.6403673554581388</v>
      </c>
      <c r="S85" s="6">
        <f t="shared" si="14"/>
        <v>28000</v>
      </c>
      <c r="T85" s="79">
        <f t="shared" si="18"/>
        <v>20666.666666666668</v>
      </c>
      <c r="U85" s="72">
        <f t="shared" si="15"/>
        <v>100.0000000003638</v>
      </c>
      <c r="V85" s="80">
        <f t="shared" si="19"/>
        <v>-433.33333333324236</v>
      </c>
    </row>
    <row r="86" spans="1:22" x14ac:dyDescent="0.25">
      <c r="A86" t="s">
        <v>499</v>
      </c>
      <c r="B86" s="71">
        <v>41851</v>
      </c>
      <c r="C86" s="48">
        <v>5022</v>
      </c>
      <c r="D86" t="s">
        <v>499</v>
      </c>
      <c r="E86" s="71">
        <v>41851</v>
      </c>
      <c r="F86" s="48">
        <v>14126</v>
      </c>
      <c r="G86" t="s">
        <v>499</v>
      </c>
      <c r="H86" s="71">
        <v>41851</v>
      </c>
      <c r="I86" s="5">
        <v>2139.5</v>
      </c>
      <c r="J86" t="s">
        <v>499</v>
      </c>
      <c r="K86" s="71">
        <v>41851</v>
      </c>
      <c r="L86" s="48">
        <v>0</v>
      </c>
      <c r="M86" t="s">
        <v>499</v>
      </c>
      <c r="N86" s="71">
        <v>41851</v>
      </c>
      <c r="O86" s="48">
        <v>0</v>
      </c>
      <c r="Q86" s="6">
        <f t="shared" si="16"/>
        <v>19148</v>
      </c>
      <c r="R86" s="6">
        <f t="shared" si="17"/>
        <v>2.7261332776269001</v>
      </c>
      <c r="S86" s="6">
        <f t="shared" si="14"/>
        <v>-16000</v>
      </c>
      <c r="T86" s="79">
        <f t="shared" si="18"/>
        <v>6666.666666666667</v>
      </c>
      <c r="U86" s="72">
        <f t="shared" si="15"/>
        <v>2699.9999999998181</v>
      </c>
      <c r="V86" s="80">
        <f t="shared" si="19"/>
        <v>1500</v>
      </c>
    </row>
    <row r="87" spans="1:22" x14ac:dyDescent="0.25">
      <c r="A87" t="s">
        <v>500</v>
      </c>
      <c r="B87" s="71">
        <v>41882</v>
      </c>
      <c r="C87" s="48">
        <v>5021</v>
      </c>
      <c r="D87" t="s">
        <v>500</v>
      </c>
      <c r="E87" s="71">
        <v>41882</v>
      </c>
      <c r="F87" s="48">
        <v>14106</v>
      </c>
      <c r="G87" t="s">
        <v>500</v>
      </c>
      <c r="H87" s="71">
        <v>41882</v>
      </c>
      <c r="I87" s="5">
        <v>2142.1999999999998</v>
      </c>
      <c r="J87" t="s">
        <v>500</v>
      </c>
      <c r="K87" s="71">
        <v>41882</v>
      </c>
      <c r="L87" s="48">
        <v>0</v>
      </c>
      <c r="M87" t="s">
        <v>500</v>
      </c>
      <c r="N87" s="71">
        <v>41882</v>
      </c>
      <c r="O87" s="48">
        <v>0</v>
      </c>
      <c r="Q87" s="6">
        <f t="shared" si="16"/>
        <v>19127</v>
      </c>
      <c r="R87" s="6">
        <f t="shared" si="17"/>
        <v>2.8389188058765029</v>
      </c>
      <c r="S87" s="6">
        <f t="shared" si="14"/>
        <v>-21000</v>
      </c>
      <c r="T87" s="79">
        <f t="shared" si="18"/>
        <v>-3000</v>
      </c>
      <c r="U87" s="72">
        <f t="shared" si="15"/>
        <v>2699.9999999998181</v>
      </c>
      <c r="V87" s="80">
        <f t="shared" si="19"/>
        <v>1833.3333333333333</v>
      </c>
    </row>
    <row r="88" spans="1:22" x14ac:dyDescent="0.25">
      <c r="A88" t="s">
        <v>501</v>
      </c>
      <c r="B88" s="71">
        <v>41912</v>
      </c>
      <c r="C88" s="48">
        <v>5045</v>
      </c>
      <c r="D88" t="s">
        <v>501</v>
      </c>
      <c r="E88" s="71">
        <v>41912</v>
      </c>
      <c r="F88" s="48">
        <v>14114</v>
      </c>
      <c r="G88" t="s">
        <v>501</v>
      </c>
      <c r="H88" s="71">
        <v>41912</v>
      </c>
      <c r="I88" s="5">
        <v>2141.6999999999998</v>
      </c>
      <c r="J88" t="s">
        <v>501</v>
      </c>
      <c r="K88" s="71">
        <v>41912</v>
      </c>
      <c r="L88" s="48">
        <v>0</v>
      </c>
      <c r="M88" t="s">
        <v>501</v>
      </c>
      <c r="N88" s="71">
        <v>41912</v>
      </c>
      <c r="O88" s="48">
        <v>0</v>
      </c>
      <c r="Q88" s="6">
        <f t="shared" si="16"/>
        <v>19159</v>
      </c>
      <c r="R88" s="6">
        <f t="shared" si="17"/>
        <v>2.6671538180489591</v>
      </c>
      <c r="S88" s="6">
        <f t="shared" si="14"/>
        <v>32000</v>
      </c>
      <c r="T88" s="79">
        <f t="shared" si="18"/>
        <v>-1666.6666666666667</v>
      </c>
      <c r="U88" s="72">
        <f t="shared" si="15"/>
        <v>-500</v>
      </c>
      <c r="V88" s="80">
        <f t="shared" si="19"/>
        <v>1633.3333333332121</v>
      </c>
    </row>
    <row r="89" spans="1:22" x14ac:dyDescent="0.25">
      <c r="A89" t="s">
        <v>502</v>
      </c>
      <c r="B89" s="71">
        <v>41943</v>
      </c>
      <c r="C89" s="48">
        <v>5051</v>
      </c>
      <c r="D89" t="s">
        <v>502</v>
      </c>
      <c r="E89" s="71">
        <v>41943</v>
      </c>
      <c r="F89" s="48">
        <v>14130</v>
      </c>
      <c r="G89" t="s">
        <v>502</v>
      </c>
      <c r="H89" s="71">
        <v>41943</v>
      </c>
      <c r="I89" s="5">
        <v>2142.8000000000002</v>
      </c>
      <c r="J89" t="s">
        <v>502</v>
      </c>
      <c r="K89" s="71">
        <v>41943</v>
      </c>
      <c r="L89" s="48">
        <v>0</v>
      </c>
      <c r="M89" t="s">
        <v>502</v>
      </c>
      <c r="N89" s="71">
        <v>41943</v>
      </c>
      <c r="O89" s="48">
        <v>0</v>
      </c>
      <c r="Q89" s="6">
        <f t="shared" si="16"/>
        <v>19181</v>
      </c>
      <c r="R89" s="6">
        <f t="shared" si="17"/>
        <v>2.5493978416140948</v>
      </c>
      <c r="S89" s="6">
        <f t="shared" si="14"/>
        <v>22000</v>
      </c>
      <c r="T89" s="79">
        <f t="shared" si="18"/>
        <v>11000</v>
      </c>
      <c r="U89" s="72">
        <f t="shared" si="15"/>
        <v>1100.0000000003638</v>
      </c>
      <c r="V89" s="80">
        <f t="shared" si="19"/>
        <v>1100.0000000000607</v>
      </c>
    </row>
    <row r="90" spans="1:22" x14ac:dyDescent="0.25">
      <c r="A90" t="s">
        <v>503</v>
      </c>
      <c r="B90" s="71">
        <v>41973</v>
      </c>
      <c r="C90" s="48">
        <v>5055</v>
      </c>
      <c r="D90" t="s">
        <v>503</v>
      </c>
      <c r="E90" s="71">
        <v>41973</v>
      </c>
      <c r="F90" s="48">
        <v>14138</v>
      </c>
      <c r="G90" t="s">
        <v>503</v>
      </c>
      <c r="H90" s="71">
        <v>41973</v>
      </c>
      <c r="I90" s="5">
        <v>2145.9</v>
      </c>
      <c r="J90" t="s">
        <v>503</v>
      </c>
      <c r="K90" s="71">
        <v>41973</v>
      </c>
      <c r="L90" s="48">
        <v>0</v>
      </c>
      <c r="M90" t="s">
        <v>503</v>
      </c>
      <c r="N90" s="71">
        <v>41973</v>
      </c>
      <c r="O90" s="48">
        <v>0</v>
      </c>
      <c r="Q90" s="6">
        <f t="shared" si="16"/>
        <v>19193</v>
      </c>
      <c r="R90" s="6">
        <f t="shared" si="17"/>
        <v>2.4852810920648096</v>
      </c>
      <c r="S90" s="6">
        <f t="shared" si="14"/>
        <v>12000</v>
      </c>
      <c r="T90" s="79">
        <f t="shared" si="18"/>
        <v>22000</v>
      </c>
      <c r="U90" s="72">
        <f t="shared" si="15"/>
        <v>3099.9999999999091</v>
      </c>
      <c r="V90" s="80">
        <f t="shared" si="19"/>
        <v>1233.3333333334242</v>
      </c>
    </row>
    <row r="91" spans="1:22" x14ac:dyDescent="0.25">
      <c r="A91" t="s">
        <v>504</v>
      </c>
      <c r="B91" s="71">
        <v>42004</v>
      </c>
      <c r="C91" s="48">
        <v>5061</v>
      </c>
      <c r="D91" t="s">
        <v>504</v>
      </c>
      <c r="E91" s="71">
        <v>42004</v>
      </c>
      <c r="F91" s="48">
        <v>14144</v>
      </c>
      <c r="G91" t="s">
        <v>504</v>
      </c>
      <c r="H91" s="71">
        <v>42004</v>
      </c>
      <c r="I91" s="5">
        <v>2146.1</v>
      </c>
      <c r="J91" t="s">
        <v>504</v>
      </c>
      <c r="K91" s="71">
        <v>42004</v>
      </c>
      <c r="L91" s="48">
        <v>0</v>
      </c>
      <c r="M91" t="s">
        <v>504</v>
      </c>
      <c r="N91" s="71">
        <v>42004</v>
      </c>
      <c r="O91" s="48">
        <v>0</v>
      </c>
      <c r="Q91" s="6">
        <f t="shared" si="16"/>
        <v>19205</v>
      </c>
      <c r="R91" s="6">
        <f t="shared" si="17"/>
        <v>2.4212444675865612</v>
      </c>
      <c r="S91" s="6">
        <f t="shared" si="14"/>
        <v>12000</v>
      </c>
      <c r="T91" s="79">
        <f t="shared" si="18"/>
        <v>15333.333333333334</v>
      </c>
      <c r="U91" s="72">
        <f t="shared" si="15"/>
        <v>199.9999999998181</v>
      </c>
      <c r="V91" s="80">
        <f t="shared" si="19"/>
        <v>1466.666666666697</v>
      </c>
    </row>
    <row r="92" spans="1:22" x14ac:dyDescent="0.25">
      <c r="A92" t="s">
        <v>505</v>
      </c>
      <c r="B92" s="71">
        <v>42035</v>
      </c>
      <c r="C92" s="48">
        <v>5065</v>
      </c>
      <c r="D92" t="s">
        <v>505</v>
      </c>
      <c r="E92" s="71">
        <v>42035</v>
      </c>
      <c r="F92" s="48">
        <v>14148</v>
      </c>
      <c r="G92" t="s">
        <v>505</v>
      </c>
      <c r="H92" s="71">
        <v>42035</v>
      </c>
      <c r="I92" s="5">
        <v>2149.8000000000002</v>
      </c>
      <c r="J92" t="s">
        <v>505</v>
      </c>
      <c r="K92" s="71">
        <v>42035</v>
      </c>
      <c r="L92" s="48">
        <v>0</v>
      </c>
      <c r="M92" t="s">
        <v>505</v>
      </c>
      <c r="N92" s="71">
        <v>42035</v>
      </c>
      <c r="O92" s="48">
        <v>0</v>
      </c>
      <c r="Q92" s="6">
        <f t="shared" si="16"/>
        <v>19213</v>
      </c>
      <c r="R92" s="6">
        <f t="shared" si="17"/>
        <v>2.3785978243897432</v>
      </c>
      <c r="S92" s="6">
        <f t="shared" si="14"/>
        <v>8000</v>
      </c>
      <c r="T92" s="79">
        <f t="shared" si="18"/>
        <v>10666.666666666666</v>
      </c>
      <c r="U92" s="72">
        <f t="shared" si="15"/>
        <v>3700.0000000002728</v>
      </c>
      <c r="V92" s="80">
        <f t="shared" si="19"/>
        <v>2333.3333333333335</v>
      </c>
    </row>
    <row r="93" spans="1:22" x14ac:dyDescent="0.25">
      <c r="A93" t="s">
        <v>506</v>
      </c>
      <c r="B93" s="71">
        <v>42063</v>
      </c>
      <c r="C93" s="48">
        <v>5070</v>
      </c>
      <c r="D93" t="s">
        <v>506</v>
      </c>
      <c r="E93" s="71">
        <v>42063</v>
      </c>
      <c r="F93" s="48">
        <v>14158</v>
      </c>
      <c r="G93" t="s">
        <v>506</v>
      </c>
      <c r="H93" s="71">
        <v>42063</v>
      </c>
      <c r="I93" s="5">
        <v>2151.3000000000002</v>
      </c>
      <c r="J93" t="s">
        <v>506</v>
      </c>
      <c r="K93" s="71">
        <v>42063</v>
      </c>
      <c r="L93" s="48">
        <v>0</v>
      </c>
      <c r="M93" t="s">
        <v>506</v>
      </c>
      <c r="N93" s="71">
        <v>42063</v>
      </c>
      <c r="O93" s="48">
        <v>0</v>
      </c>
      <c r="Q93" s="6">
        <f t="shared" si="16"/>
        <v>19228</v>
      </c>
      <c r="R93" s="6">
        <f t="shared" si="17"/>
        <v>2.2987310172664763</v>
      </c>
      <c r="S93" s="6">
        <f t="shared" si="14"/>
        <v>15000</v>
      </c>
      <c r="T93" s="79">
        <f t="shared" si="18"/>
        <v>11666.666666666666</v>
      </c>
      <c r="U93" s="72">
        <f t="shared" si="15"/>
        <v>1500</v>
      </c>
      <c r="V93" s="80">
        <f t="shared" si="19"/>
        <v>1800.0000000000302</v>
      </c>
    </row>
    <row r="94" spans="1:22" x14ac:dyDescent="0.25">
      <c r="A94" t="s">
        <v>507</v>
      </c>
      <c r="B94" s="71">
        <v>42094</v>
      </c>
      <c r="C94" s="48">
        <v>5064</v>
      </c>
      <c r="D94" t="s">
        <v>507</v>
      </c>
      <c r="E94" s="71">
        <v>42094</v>
      </c>
      <c r="F94" s="48">
        <v>14152</v>
      </c>
      <c r="G94" t="s">
        <v>507</v>
      </c>
      <c r="H94" s="71">
        <v>42094</v>
      </c>
      <c r="I94" s="5">
        <v>2153.6</v>
      </c>
      <c r="J94" t="s">
        <v>507</v>
      </c>
      <c r="K94" s="71">
        <v>42094</v>
      </c>
      <c r="L94" s="48">
        <v>0</v>
      </c>
      <c r="M94" t="s">
        <v>507</v>
      </c>
      <c r="N94" s="71">
        <v>42094</v>
      </c>
      <c r="O94" s="48">
        <v>0</v>
      </c>
      <c r="Q94" s="6">
        <f t="shared" si="16"/>
        <v>19216</v>
      </c>
      <c r="R94" s="6">
        <f t="shared" si="17"/>
        <v>2.3626144879267201</v>
      </c>
      <c r="S94" s="6">
        <f t="shared" si="14"/>
        <v>-12000</v>
      </c>
      <c r="T94" s="79">
        <f t="shared" si="18"/>
        <v>3666.6666666666665</v>
      </c>
      <c r="U94" s="72">
        <f t="shared" si="15"/>
        <v>2299.9999999997272</v>
      </c>
      <c r="V94" s="80">
        <f t="shared" si="19"/>
        <v>2500</v>
      </c>
    </row>
    <row r="95" spans="1:22" x14ac:dyDescent="0.25">
      <c r="A95" t="s">
        <v>508</v>
      </c>
      <c r="B95" s="71">
        <v>42124</v>
      </c>
      <c r="C95" s="48">
        <v>5067</v>
      </c>
      <c r="D95" t="s">
        <v>508</v>
      </c>
      <c r="E95" s="71">
        <v>42124</v>
      </c>
      <c r="F95" s="48">
        <v>14173</v>
      </c>
      <c r="G95" t="s">
        <v>508</v>
      </c>
      <c r="H95" s="71">
        <v>42124</v>
      </c>
      <c r="I95" s="5">
        <v>2156</v>
      </c>
      <c r="J95" t="s">
        <v>508</v>
      </c>
      <c r="K95" s="71">
        <v>42124</v>
      </c>
      <c r="L95" s="48">
        <v>0</v>
      </c>
      <c r="M95" t="s">
        <v>508</v>
      </c>
      <c r="N95" s="71">
        <v>42124</v>
      </c>
      <c r="O95" s="48">
        <v>0</v>
      </c>
      <c r="Q95" s="6">
        <f t="shared" si="16"/>
        <v>19240</v>
      </c>
      <c r="R95" s="6">
        <f t="shared" si="17"/>
        <v>2.2349272349272411</v>
      </c>
      <c r="S95" s="6">
        <f t="shared" si="14"/>
        <v>24000</v>
      </c>
      <c r="T95" s="79">
        <f t="shared" si="18"/>
        <v>9000</v>
      </c>
      <c r="U95" s="72">
        <f t="shared" si="15"/>
        <v>2400.0000000000909</v>
      </c>
      <c r="V95" s="80">
        <f t="shared" si="19"/>
        <v>2066.666666666606</v>
      </c>
    </row>
    <row r="96" spans="1:22" x14ac:dyDescent="0.25">
      <c r="A96" t="s">
        <v>509</v>
      </c>
      <c r="B96" s="71">
        <v>42155</v>
      </c>
      <c r="C96" s="48">
        <v>5069</v>
      </c>
      <c r="D96" t="s">
        <v>509</v>
      </c>
      <c r="E96" s="71">
        <v>42155</v>
      </c>
      <c r="F96" s="48">
        <v>14189</v>
      </c>
      <c r="G96" t="s">
        <v>509</v>
      </c>
      <c r="H96" s="71">
        <v>42155</v>
      </c>
      <c r="I96" s="5">
        <v>2157.6999999999998</v>
      </c>
      <c r="J96" t="s">
        <v>509</v>
      </c>
      <c r="K96" s="71">
        <v>42155</v>
      </c>
      <c r="L96" s="48">
        <v>0</v>
      </c>
      <c r="M96" t="s">
        <v>509</v>
      </c>
      <c r="N96" s="71">
        <v>42155</v>
      </c>
      <c r="O96" s="48">
        <v>0</v>
      </c>
      <c r="Q96" s="6">
        <f t="shared" si="16"/>
        <v>19258</v>
      </c>
      <c r="R96" s="6">
        <f t="shared" si="17"/>
        <v>2.1393706511579751</v>
      </c>
      <c r="S96" s="6">
        <f t="shared" si="14"/>
        <v>18000</v>
      </c>
      <c r="T96" s="79">
        <f t="shared" si="18"/>
        <v>10000</v>
      </c>
      <c r="U96" s="72">
        <f t="shared" si="15"/>
        <v>1699.9999999998181</v>
      </c>
      <c r="V96" s="80">
        <f t="shared" si="19"/>
        <v>2133.3333333332121</v>
      </c>
    </row>
    <row r="97" spans="1:23" x14ac:dyDescent="0.25">
      <c r="A97" t="s">
        <v>510</v>
      </c>
      <c r="B97" s="71">
        <v>42185</v>
      </c>
      <c r="C97" s="48">
        <v>5072</v>
      </c>
      <c r="D97" t="s">
        <v>510</v>
      </c>
      <c r="E97" s="71">
        <v>42185</v>
      </c>
      <c r="F97" s="48">
        <v>14185</v>
      </c>
      <c r="G97" t="s">
        <v>510</v>
      </c>
      <c r="H97" s="71">
        <v>42185</v>
      </c>
      <c r="I97" s="5">
        <v>2158.5</v>
      </c>
      <c r="J97" t="s">
        <v>510</v>
      </c>
      <c r="K97" s="71">
        <v>42185</v>
      </c>
      <c r="L97" s="48">
        <v>0</v>
      </c>
      <c r="M97" t="s">
        <v>510</v>
      </c>
      <c r="N97" s="71">
        <v>42185</v>
      </c>
      <c r="O97" s="48">
        <v>0</v>
      </c>
      <c r="Q97" s="6">
        <f t="shared" si="16"/>
        <v>19257</v>
      </c>
      <c r="R97" s="6">
        <f t="shared" si="17"/>
        <v>2.1446746637586216</v>
      </c>
      <c r="S97" s="6">
        <f t="shared" si="14"/>
        <v>-1000</v>
      </c>
      <c r="T97" s="79">
        <f t="shared" si="18"/>
        <v>13666.666666666666</v>
      </c>
      <c r="U97" s="72">
        <f t="shared" si="15"/>
        <v>800.0000000001819</v>
      </c>
      <c r="V97" s="80">
        <f t="shared" si="19"/>
        <v>1633.3333333333637</v>
      </c>
    </row>
    <row r="98" spans="1:23" x14ac:dyDescent="0.25">
      <c r="A98" t="s">
        <v>511</v>
      </c>
      <c r="B98" s="71">
        <v>42216</v>
      </c>
      <c r="C98" s="48">
        <v>5062</v>
      </c>
      <c r="D98" t="s">
        <v>511</v>
      </c>
      <c r="E98" s="71">
        <v>42216</v>
      </c>
      <c r="F98" s="48">
        <v>14215</v>
      </c>
      <c r="G98" t="s">
        <v>511</v>
      </c>
      <c r="H98" s="71">
        <v>42216</v>
      </c>
      <c r="I98" s="5">
        <v>2161</v>
      </c>
      <c r="J98" t="s">
        <v>511</v>
      </c>
      <c r="K98" s="71">
        <v>42216</v>
      </c>
      <c r="L98" s="48">
        <v>0</v>
      </c>
      <c r="M98" t="s">
        <v>511</v>
      </c>
      <c r="N98" s="71">
        <v>42216</v>
      </c>
      <c r="O98" s="48">
        <v>0</v>
      </c>
      <c r="Q98" s="6">
        <f t="shared" si="16"/>
        <v>19277</v>
      </c>
      <c r="R98" s="6">
        <f t="shared" si="17"/>
        <v>2.0386989676816967</v>
      </c>
      <c r="S98" s="6">
        <f t="shared" si="14"/>
        <v>20000</v>
      </c>
      <c r="T98" s="79">
        <f t="shared" si="18"/>
        <v>12333.333333333334</v>
      </c>
      <c r="U98" s="72">
        <f t="shared" si="15"/>
        <v>2500</v>
      </c>
      <c r="V98" s="80">
        <f t="shared" si="19"/>
        <v>1666.6666666666667</v>
      </c>
    </row>
    <row r="99" spans="1:23" x14ac:dyDescent="0.25">
      <c r="A99" t="s">
        <v>512</v>
      </c>
      <c r="B99" s="71">
        <v>42247</v>
      </c>
      <c r="C99" s="48">
        <v>5079</v>
      </c>
      <c r="D99" t="s">
        <v>512</v>
      </c>
      <c r="E99" s="71">
        <v>42247</v>
      </c>
      <c r="F99" s="48">
        <v>14234</v>
      </c>
      <c r="G99" t="s">
        <v>512</v>
      </c>
      <c r="H99" s="71">
        <v>42247</v>
      </c>
      <c r="I99" s="5">
        <v>2163.6999999999998</v>
      </c>
      <c r="J99" t="s">
        <v>512</v>
      </c>
      <c r="K99" s="71">
        <v>42247</v>
      </c>
      <c r="L99" s="48">
        <v>0</v>
      </c>
      <c r="M99" t="s">
        <v>512</v>
      </c>
      <c r="N99" s="71">
        <v>42247</v>
      </c>
      <c r="O99" s="48">
        <v>0</v>
      </c>
      <c r="Q99" s="6">
        <f t="shared" si="16"/>
        <v>19313</v>
      </c>
      <c r="R99" s="6">
        <f t="shared" si="17"/>
        <v>1.8484958318231151</v>
      </c>
      <c r="S99" s="6">
        <f t="shared" si="14"/>
        <v>36000</v>
      </c>
      <c r="T99" s="79">
        <f t="shared" si="18"/>
        <v>18333.333333333332</v>
      </c>
      <c r="U99" s="72">
        <f t="shared" si="15"/>
        <v>2699.9999999998181</v>
      </c>
      <c r="V99" s="80">
        <f t="shared" si="19"/>
        <v>2000</v>
      </c>
    </row>
    <row r="100" spans="1:23" x14ac:dyDescent="0.25">
      <c r="A100" t="s">
        <v>513</v>
      </c>
      <c r="B100" s="71">
        <v>42277</v>
      </c>
      <c r="C100" s="48">
        <v>5092</v>
      </c>
      <c r="D100" t="s">
        <v>513</v>
      </c>
      <c r="E100" s="71">
        <v>42277</v>
      </c>
      <c r="F100" s="48">
        <v>14189</v>
      </c>
      <c r="G100" t="s">
        <v>513</v>
      </c>
      <c r="H100" s="71">
        <v>42277</v>
      </c>
      <c r="I100" s="5">
        <v>2163.9</v>
      </c>
      <c r="J100" t="s">
        <v>513</v>
      </c>
      <c r="K100" s="71">
        <v>42277</v>
      </c>
      <c r="L100" s="48">
        <v>0</v>
      </c>
      <c r="M100" t="s">
        <v>513</v>
      </c>
      <c r="N100" s="71">
        <v>42277</v>
      </c>
      <c r="O100" s="48">
        <v>0</v>
      </c>
      <c r="Q100" s="6">
        <f t="shared" si="16"/>
        <v>19281</v>
      </c>
      <c r="R100" s="6">
        <f t="shared" si="17"/>
        <v>2.0175302110886406</v>
      </c>
      <c r="S100" s="6">
        <f t="shared" si="14"/>
        <v>-32000</v>
      </c>
      <c r="T100" s="79">
        <f t="shared" si="18"/>
        <v>8000</v>
      </c>
      <c r="U100" s="72">
        <f t="shared" si="15"/>
        <v>200.00000000027285</v>
      </c>
      <c r="V100" s="80">
        <f t="shared" si="19"/>
        <v>1800.0000000000302</v>
      </c>
    </row>
    <row r="101" spans="1:23" x14ac:dyDescent="0.25">
      <c r="A101" t="s">
        <v>514</v>
      </c>
      <c r="B101" s="71">
        <v>42308</v>
      </c>
      <c r="C101" s="48">
        <v>5092</v>
      </c>
      <c r="D101" t="s">
        <v>514</v>
      </c>
      <c r="E101" s="71">
        <v>42308</v>
      </c>
      <c r="F101" s="48">
        <v>14210</v>
      </c>
      <c r="G101" t="s">
        <v>514</v>
      </c>
      <c r="H101" s="71">
        <v>42308</v>
      </c>
      <c r="I101" s="5">
        <v>2161.3000000000002</v>
      </c>
      <c r="J101" t="s">
        <v>514</v>
      </c>
      <c r="K101" s="71">
        <v>42308</v>
      </c>
      <c r="L101" s="48">
        <v>0</v>
      </c>
      <c r="M101" t="s">
        <v>514</v>
      </c>
      <c r="N101" s="71">
        <v>42308</v>
      </c>
      <c r="O101" s="48">
        <v>0</v>
      </c>
      <c r="Q101" s="6">
        <f t="shared" si="16"/>
        <v>19302</v>
      </c>
      <c r="R101" s="6">
        <f t="shared" si="17"/>
        <v>1.9065381825717651</v>
      </c>
      <c r="S101" s="6">
        <f t="shared" si="14"/>
        <v>21000</v>
      </c>
      <c r="T101" s="79">
        <f t="shared" si="18"/>
        <v>8333.3333333333339</v>
      </c>
      <c r="U101" s="72">
        <f t="shared" si="15"/>
        <v>-2599.9999999999091</v>
      </c>
      <c r="V101" s="80">
        <f t="shared" si="19"/>
        <v>100.00000000006064</v>
      </c>
    </row>
    <row r="102" spans="1:23" x14ac:dyDescent="0.25">
      <c r="A102" t="s">
        <v>515</v>
      </c>
      <c r="B102" s="71">
        <v>42338</v>
      </c>
      <c r="C102" s="48">
        <v>5094</v>
      </c>
      <c r="D102" t="s">
        <v>515</v>
      </c>
      <c r="E102" s="71">
        <v>42338</v>
      </c>
      <c r="F102" s="48">
        <v>14223</v>
      </c>
      <c r="G102" t="s">
        <v>515</v>
      </c>
      <c r="H102" s="71">
        <v>42338</v>
      </c>
      <c r="I102" s="5">
        <v>2167.3000000000002</v>
      </c>
      <c r="J102" t="s">
        <v>515</v>
      </c>
      <c r="K102" s="71">
        <v>42338</v>
      </c>
      <c r="L102" s="48">
        <v>0</v>
      </c>
      <c r="M102" t="s">
        <v>515</v>
      </c>
      <c r="N102" s="71">
        <v>42338</v>
      </c>
      <c r="O102" s="48">
        <v>0</v>
      </c>
      <c r="Q102" s="6">
        <f t="shared" si="16"/>
        <v>19317</v>
      </c>
      <c r="R102" s="6">
        <f t="shared" si="17"/>
        <v>1.827405911891077</v>
      </c>
      <c r="S102" s="6">
        <f t="shared" si="14"/>
        <v>15000</v>
      </c>
      <c r="T102" s="79">
        <f t="shared" si="18"/>
        <v>1333.3333333333333</v>
      </c>
      <c r="U102" s="72">
        <f t="shared" si="15"/>
        <v>6000</v>
      </c>
      <c r="V102" s="80">
        <f t="shared" si="19"/>
        <v>1200.0000000001212</v>
      </c>
    </row>
    <row r="103" spans="1:23" x14ac:dyDescent="0.25">
      <c r="A103" t="s">
        <v>516</v>
      </c>
      <c r="B103" s="71">
        <v>42369</v>
      </c>
      <c r="C103" s="48">
        <v>5092</v>
      </c>
      <c r="D103" t="s">
        <v>516</v>
      </c>
      <c r="E103" s="71">
        <v>42369</v>
      </c>
      <c r="F103" s="48">
        <v>14233</v>
      </c>
      <c r="G103" t="s">
        <v>516</v>
      </c>
      <c r="H103" s="71">
        <v>42369</v>
      </c>
      <c r="I103" s="5">
        <v>2169.9</v>
      </c>
      <c r="J103" t="s">
        <v>516</v>
      </c>
      <c r="K103" s="71">
        <v>42369</v>
      </c>
      <c r="L103" s="48">
        <v>0</v>
      </c>
      <c r="M103" t="s">
        <v>516</v>
      </c>
      <c r="N103" s="71">
        <v>42369</v>
      </c>
      <c r="O103" s="48">
        <v>0</v>
      </c>
      <c r="Q103" s="6">
        <f t="shared" si="16"/>
        <v>19325</v>
      </c>
      <c r="R103" s="6">
        <f t="shared" si="17"/>
        <v>1.7852522639068695</v>
      </c>
      <c r="S103" s="6">
        <f t="shared" si="14"/>
        <v>8000</v>
      </c>
      <c r="T103" s="79">
        <f t="shared" si="18"/>
        <v>14666.666666666666</v>
      </c>
      <c r="U103" s="72">
        <f t="shared" si="15"/>
        <v>2599.9999999999091</v>
      </c>
      <c r="V103" s="80">
        <f t="shared" si="19"/>
        <v>2000</v>
      </c>
    </row>
    <row r="104" spans="1:23" x14ac:dyDescent="0.25">
      <c r="A104" t="s">
        <v>517</v>
      </c>
      <c r="B104" s="71">
        <v>42400</v>
      </c>
      <c r="C104" s="48">
        <v>5089</v>
      </c>
      <c r="D104" t="s">
        <v>517</v>
      </c>
      <c r="E104" s="71">
        <v>42400</v>
      </c>
      <c r="F104" s="48">
        <v>14256</v>
      </c>
      <c r="G104" t="s">
        <v>517</v>
      </c>
      <c r="H104" s="71">
        <v>42400</v>
      </c>
      <c r="I104" s="5">
        <v>2171.3000000000002</v>
      </c>
      <c r="J104" t="s">
        <v>517</v>
      </c>
      <c r="K104" s="71">
        <v>42400</v>
      </c>
      <c r="L104" s="48">
        <v>0</v>
      </c>
      <c r="M104" t="s">
        <v>517</v>
      </c>
      <c r="N104" s="71">
        <v>42400</v>
      </c>
      <c r="O104" s="48">
        <v>0</v>
      </c>
      <c r="Q104" s="6">
        <f t="shared" si="16"/>
        <v>19345</v>
      </c>
      <c r="R104" s="6">
        <f t="shared" si="17"/>
        <v>1.6800206771775663</v>
      </c>
      <c r="S104" s="6">
        <f t="shared" si="14"/>
        <v>20000</v>
      </c>
      <c r="T104" s="79">
        <f t="shared" si="18"/>
        <v>14333.333333333334</v>
      </c>
      <c r="U104" s="72">
        <f t="shared" si="15"/>
        <v>1400.0000000000909</v>
      </c>
      <c r="V104" s="80">
        <f t="shared" si="19"/>
        <v>3333.3333333333335</v>
      </c>
      <c r="W104">
        <f>(Q104/Q92)-1</f>
        <v>6.8703482017384854E-3</v>
      </c>
    </row>
    <row r="105" spans="1:23" x14ac:dyDescent="0.25">
      <c r="A105" t="s">
        <v>518</v>
      </c>
      <c r="B105" s="71">
        <v>42429</v>
      </c>
      <c r="C105" s="48">
        <v>5083</v>
      </c>
      <c r="D105" t="s">
        <v>518</v>
      </c>
      <c r="E105" s="71">
        <v>42429</v>
      </c>
      <c r="F105" s="48">
        <v>14277</v>
      </c>
      <c r="G105" t="s">
        <v>518</v>
      </c>
      <c r="H105" s="71">
        <v>42429</v>
      </c>
      <c r="I105" s="5">
        <v>2172.6999999999998</v>
      </c>
      <c r="J105" t="s">
        <v>518</v>
      </c>
      <c r="K105" s="71">
        <v>42429</v>
      </c>
      <c r="L105" s="48">
        <v>0</v>
      </c>
      <c r="M105" t="s">
        <v>518</v>
      </c>
      <c r="N105" s="71">
        <v>42429</v>
      </c>
      <c r="O105" s="48">
        <v>0</v>
      </c>
      <c r="Q105" s="6">
        <f t="shared" si="16"/>
        <v>19360</v>
      </c>
      <c r="R105" s="6">
        <f t="shared" si="17"/>
        <v>1.6012396694214885</v>
      </c>
      <c r="S105" s="6">
        <f t="shared" ref="S105:S130" si="20">IF(B105&lt;&gt;"",((C105+F105)-(C104+F104))*1000,"")</f>
        <v>15000</v>
      </c>
      <c r="T105" s="79">
        <f t="shared" si="18"/>
        <v>14333.333333333334</v>
      </c>
      <c r="U105" s="72">
        <f t="shared" ref="U105:U130" si="21">IF(B105&lt;&gt;"",((I105-L105)-(I104-L104))*1000,"")</f>
        <v>1399.9999999996362</v>
      </c>
      <c r="V105" s="80">
        <f t="shared" si="19"/>
        <v>1799.9999999998788</v>
      </c>
      <c r="W105">
        <f t="shared" ref="W105:W130" si="22">(Q105/Q93)-1</f>
        <v>6.8649885583524917E-3</v>
      </c>
    </row>
    <row r="106" spans="1:23" x14ac:dyDescent="0.25">
      <c r="A106" t="s">
        <v>519</v>
      </c>
      <c r="B106" s="71">
        <v>42460</v>
      </c>
      <c r="C106" s="48">
        <v>5090</v>
      </c>
      <c r="D106" t="s">
        <v>519</v>
      </c>
      <c r="E106" s="71">
        <v>42460</v>
      </c>
      <c r="F106" s="48">
        <v>14301</v>
      </c>
      <c r="G106" t="s">
        <v>519</v>
      </c>
      <c r="H106" s="71">
        <v>42460</v>
      </c>
      <c r="I106" s="5">
        <v>2175.8000000000002</v>
      </c>
      <c r="J106" t="s">
        <v>519</v>
      </c>
      <c r="K106" s="71">
        <v>42460</v>
      </c>
      <c r="L106" s="48">
        <v>0</v>
      </c>
      <c r="M106" t="s">
        <v>519</v>
      </c>
      <c r="N106" s="71">
        <v>42460</v>
      </c>
      <c r="O106" s="48">
        <v>0</v>
      </c>
      <c r="Q106" s="6">
        <f t="shared" si="16"/>
        <v>19391</v>
      </c>
      <c r="R106" s="6">
        <f t="shared" si="17"/>
        <v>1.4388118199164524</v>
      </c>
      <c r="S106" s="6">
        <f t="shared" si="20"/>
        <v>31000</v>
      </c>
      <c r="T106" s="79">
        <f t="shared" si="18"/>
        <v>22000</v>
      </c>
      <c r="U106" s="72">
        <f t="shared" si="21"/>
        <v>3100.0000000003638</v>
      </c>
      <c r="V106" s="80">
        <f t="shared" si="19"/>
        <v>1966.666666666697</v>
      </c>
      <c r="W106">
        <f t="shared" si="22"/>
        <v>9.1069941715238301E-3</v>
      </c>
    </row>
    <row r="107" spans="1:23" x14ac:dyDescent="0.25">
      <c r="A107" t="s">
        <v>520</v>
      </c>
      <c r="B107" s="71">
        <v>42490</v>
      </c>
      <c r="C107" s="48">
        <v>5092</v>
      </c>
      <c r="D107" t="s">
        <v>520</v>
      </c>
      <c r="E107" s="71">
        <v>42490</v>
      </c>
      <c r="F107" s="48">
        <v>14304</v>
      </c>
      <c r="G107" t="s">
        <v>520</v>
      </c>
      <c r="H107" s="71">
        <v>42490</v>
      </c>
      <c r="I107" s="5">
        <v>2179.9</v>
      </c>
      <c r="J107" t="s">
        <v>520</v>
      </c>
      <c r="K107" s="71">
        <v>42490</v>
      </c>
      <c r="L107" s="48">
        <v>0</v>
      </c>
      <c r="M107" t="s">
        <v>520</v>
      </c>
      <c r="N107" s="71">
        <v>42490</v>
      </c>
      <c r="O107" s="48">
        <v>0</v>
      </c>
      <c r="Q107" s="6">
        <f t="shared" si="16"/>
        <v>19396</v>
      </c>
      <c r="R107" s="6">
        <f t="shared" si="17"/>
        <v>1.4126624046194962</v>
      </c>
      <c r="S107" s="6">
        <f t="shared" si="20"/>
        <v>5000</v>
      </c>
      <c r="T107" s="79">
        <f t="shared" ref="T107:T138" si="23">IF(B107&lt;&gt;"",AVERAGE(S105:S107),"")</f>
        <v>17000</v>
      </c>
      <c r="U107" s="72">
        <f t="shared" si="21"/>
        <v>4099.9999999999091</v>
      </c>
      <c r="V107" s="80">
        <f t="shared" ref="V107:V138" si="24">IF(B107&lt;&gt;"",AVERAGE(U105:U107),"")</f>
        <v>2866.6666666666365</v>
      </c>
      <c r="W107">
        <f t="shared" si="22"/>
        <v>8.1081081081080253E-3</v>
      </c>
    </row>
    <row r="108" spans="1:23" x14ac:dyDescent="0.25">
      <c r="A108" t="s">
        <v>521</v>
      </c>
      <c r="B108" s="71">
        <v>42521</v>
      </c>
      <c r="C108" s="48">
        <v>5083</v>
      </c>
      <c r="D108" t="s">
        <v>521</v>
      </c>
      <c r="E108" s="71">
        <v>42521</v>
      </c>
      <c r="F108" s="48">
        <v>14317</v>
      </c>
      <c r="G108" t="s">
        <v>521</v>
      </c>
      <c r="H108" s="71">
        <v>42521</v>
      </c>
      <c r="I108" s="5">
        <v>2182.4</v>
      </c>
      <c r="J108" t="s">
        <v>521</v>
      </c>
      <c r="K108" s="71">
        <v>42521</v>
      </c>
      <c r="L108" s="48">
        <v>0</v>
      </c>
      <c r="M108" t="s">
        <v>521</v>
      </c>
      <c r="N108" s="71">
        <v>42521</v>
      </c>
      <c r="O108" s="48">
        <v>0</v>
      </c>
      <c r="Q108" s="6">
        <f t="shared" si="16"/>
        <v>19400</v>
      </c>
      <c r="R108" s="6">
        <f t="shared" si="17"/>
        <v>1.3917525773195791</v>
      </c>
      <c r="S108" s="6">
        <f t="shared" si="20"/>
        <v>4000</v>
      </c>
      <c r="T108" s="79">
        <f t="shared" si="23"/>
        <v>13333.333333333334</v>
      </c>
      <c r="U108" s="72">
        <f t="shared" si="21"/>
        <v>2500</v>
      </c>
      <c r="V108" s="80">
        <f t="shared" si="24"/>
        <v>3233.3333333334244</v>
      </c>
      <c r="W108">
        <f t="shared" si="22"/>
        <v>7.3735590403987139E-3</v>
      </c>
    </row>
    <row r="109" spans="1:23" x14ac:dyDescent="0.25">
      <c r="A109" t="s">
        <v>522</v>
      </c>
      <c r="B109" s="71">
        <v>42551</v>
      </c>
      <c r="C109" s="48">
        <v>5103</v>
      </c>
      <c r="D109" t="s">
        <v>522</v>
      </c>
      <c r="E109" s="71">
        <v>42551</v>
      </c>
      <c r="F109" s="48">
        <v>14288</v>
      </c>
      <c r="G109" t="s">
        <v>522</v>
      </c>
      <c r="H109" s="71">
        <v>42551</v>
      </c>
      <c r="I109" s="5">
        <v>2187.5</v>
      </c>
      <c r="J109" t="s">
        <v>522</v>
      </c>
      <c r="K109" s="71">
        <v>42551</v>
      </c>
      <c r="L109" s="48">
        <v>0</v>
      </c>
      <c r="M109" t="s">
        <v>522</v>
      </c>
      <c r="N109" s="71">
        <v>42551</v>
      </c>
      <c r="O109" s="48">
        <v>0</v>
      </c>
      <c r="Q109" s="6">
        <f t="shared" si="16"/>
        <v>19391</v>
      </c>
      <c r="R109" s="6">
        <f t="shared" si="17"/>
        <v>1.4388118199164524</v>
      </c>
      <c r="S109" s="6">
        <f t="shared" si="20"/>
        <v>-9000</v>
      </c>
      <c r="T109" s="79">
        <f t="shared" si="23"/>
        <v>0</v>
      </c>
      <c r="U109" s="72">
        <f t="shared" si="21"/>
        <v>5099.9999999999091</v>
      </c>
      <c r="V109" s="80">
        <f t="shared" si="24"/>
        <v>3899.9999999999395</v>
      </c>
      <c r="W109">
        <f t="shared" si="22"/>
        <v>6.9585085942773794E-3</v>
      </c>
    </row>
    <row r="110" spans="1:23" x14ac:dyDescent="0.25">
      <c r="A110" t="s">
        <v>523</v>
      </c>
      <c r="B110" s="71">
        <v>42582</v>
      </c>
      <c r="C110" s="48">
        <v>5109</v>
      </c>
      <c r="D110" t="s">
        <v>523</v>
      </c>
      <c r="E110" s="71">
        <v>42582</v>
      </c>
      <c r="F110" s="48">
        <v>14371</v>
      </c>
      <c r="G110" t="s">
        <v>523</v>
      </c>
      <c r="H110" s="71">
        <v>42582</v>
      </c>
      <c r="I110" s="5">
        <v>2192.9</v>
      </c>
      <c r="J110" t="s">
        <v>523</v>
      </c>
      <c r="K110" s="71">
        <v>42582</v>
      </c>
      <c r="L110" s="48">
        <v>0</v>
      </c>
      <c r="M110" t="s">
        <v>523</v>
      </c>
      <c r="N110" s="71">
        <v>42582</v>
      </c>
      <c r="O110" s="48">
        <v>0</v>
      </c>
      <c r="Q110" s="6">
        <f t="shared" si="16"/>
        <v>19480</v>
      </c>
      <c r="R110" s="6">
        <f t="shared" si="17"/>
        <v>0.97535934291582294</v>
      </c>
      <c r="S110" s="6">
        <f t="shared" si="20"/>
        <v>89000</v>
      </c>
      <c r="T110" s="79">
        <f t="shared" si="23"/>
        <v>28000</v>
      </c>
      <c r="U110" s="72">
        <f t="shared" si="21"/>
        <v>5400.0000000000909</v>
      </c>
      <c r="V110" s="80">
        <f t="shared" si="24"/>
        <v>4333.333333333333</v>
      </c>
      <c r="W110">
        <f t="shared" si="22"/>
        <v>1.0530684235098731E-2</v>
      </c>
    </row>
    <row r="111" spans="1:23" x14ac:dyDescent="0.25">
      <c r="A111" t="s">
        <v>524</v>
      </c>
      <c r="B111" s="71">
        <v>42613</v>
      </c>
      <c r="C111" s="48">
        <v>5116</v>
      </c>
      <c r="D111" t="s">
        <v>524</v>
      </c>
      <c r="E111" s="71">
        <v>42613</v>
      </c>
      <c r="F111" s="48">
        <v>14364</v>
      </c>
      <c r="G111" t="s">
        <v>524</v>
      </c>
      <c r="H111" s="71">
        <v>42613</v>
      </c>
      <c r="I111" s="5">
        <v>2190.6999999999998</v>
      </c>
      <c r="J111" t="s">
        <v>524</v>
      </c>
      <c r="K111" s="71">
        <v>42613</v>
      </c>
      <c r="L111" s="48">
        <v>0</v>
      </c>
      <c r="M111" t="s">
        <v>524</v>
      </c>
      <c r="N111" s="71">
        <v>42613</v>
      </c>
      <c r="O111" s="48">
        <v>0</v>
      </c>
      <c r="Q111" s="6">
        <f t="shared" si="16"/>
        <v>19480</v>
      </c>
      <c r="R111" s="6">
        <f t="shared" si="17"/>
        <v>0.97535934291582294</v>
      </c>
      <c r="S111" s="6">
        <f t="shared" si="20"/>
        <v>0</v>
      </c>
      <c r="T111" s="79">
        <f t="shared" si="23"/>
        <v>26666.666666666668</v>
      </c>
      <c r="U111" s="72">
        <f t="shared" si="21"/>
        <v>-2200.0000000002728</v>
      </c>
      <c r="V111" s="80">
        <f t="shared" si="24"/>
        <v>2766.6666666665756</v>
      </c>
      <c r="W111">
        <f t="shared" si="22"/>
        <v>8.6470253197328262E-3</v>
      </c>
    </row>
    <row r="112" spans="1:23" x14ac:dyDescent="0.25">
      <c r="A112" t="s">
        <v>525</v>
      </c>
      <c r="B112" s="71">
        <v>42643</v>
      </c>
      <c r="C112" s="48">
        <v>5149</v>
      </c>
      <c r="D112" t="s">
        <v>525</v>
      </c>
      <c r="E112" s="71">
        <v>42643</v>
      </c>
      <c r="F112" s="48">
        <v>14352</v>
      </c>
      <c r="G112" t="s">
        <v>525</v>
      </c>
      <c r="H112" s="71">
        <v>42643</v>
      </c>
      <c r="I112" s="5">
        <v>2193.9</v>
      </c>
      <c r="J112" t="s">
        <v>525</v>
      </c>
      <c r="K112" s="71">
        <v>42643</v>
      </c>
      <c r="L112" s="48">
        <v>0</v>
      </c>
      <c r="M112" t="s">
        <v>525</v>
      </c>
      <c r="N112" s="71">
        <v>42643</v>
      </c>
      <c r="O112" s="48">
        <v>0</v>
      </c>
      <c r="Q112" s="6">
        <f t="shared" si="16"/>
        <v>19501</v>
      </c>
      <c r="R112" s="6">
        <f t="shared" si="17"/>
        <v>0.8666222245013131</v>
      </c>
      <c r="S112" s="6">
        <f t="shared" si="20"/>
        <v>21000</v>
      </c>
      <c r="T112" s="79">
        <f t="shared" si="23"/>
        <v>36666.666666666664</v>
      </c>
      <c r="U112" s="72">
        <f t="shared" si="21"/>
        <v>3200.0000000002728</v>
      </c>
      <c r="V112" s="80">
        <f t="shared" si="24"/>
        <v>2133.3333333333635</v>
      </c>
      <c r="W112">
        <f t="shared" si="22"/>
        <v>1.1410196566568054E-2</v>
      </c>
    </row>
    <row r="113" spans="1:23" x14ac:dyDescent="0.25">
      <c r="A113" t="s">
        <v>526</v>
      </c>
      <c r="B113" s="71">
        <v>42674</v>
      </c>
      <c r="C113" s="48">
        <v>5141</v>
      </c>
      <c r="D113" t="s">
        <v>526</v>
      </c>
      <c r="E113" s="71">
        <v>42674</v>
      </c>
      <c r="F113" s="48">
        <v>14352</v>
      </c>
      <c r="G113" t="s">
        <v>526</v>
      </c>
      <c r="H113" s="71">
        <v>42674</v>
      </c>
      <c r="I113" s="5">
        <v>2194.5</v>
      </c>
      <c r="J113" t="s">
        <v>526</v>
      </c>
      <c r="K113" s="71">
        <v>42674</v>
      </c>
      <c r="L113" s="48">
        <v>0</v>
      </c>
      <c r="M113" t="s">
        <v>526</v>
      </c>
      <c r="N113" s="71">
        <v>42674</v>
      </c>
      <c r="O113" s="48">
        <v>0</v>
      </c>
      <c r="Q113" s="6">
        <f t="shared" si="16"/>
        <v>19493</v>
      </c>
      <c r="R113" s="6">
        <f t="shared" si="17"/>
        <v>0.90801826296620902</v>
      </c>
      <c r="S113" s="6">
        <f t="shared" si="20"/>
        <v>-8000</v>
      </c>
      <c r="T113" s="79">
        <f t="shared" si="23"/>
        <v>4333.333333333333</v>
      </c>
      <c r="U113" s="72">
        <f t="shared" si="21"/>
        <v>599.99999999990905</v>
      </c>
      <c r="V113" s="80">
        <f t="shared" si="24"/>
        <v>533.33333333330302</v>
      </c>
      <c r="W113">
        <f t="shared" si="22"/>
        <v>9.8953476323697664E-3</v>
      </c>
    </row>
    <row r="114" spans="1:23" x14ac:dyDescent="0.25">
      <c r="A114" t="s">
        <v>527</v>
      </c>
      <c r="B114" s="71">
        <v>42704</v>
      </c>
      <c r="C114" s="48">
        <v>5145</v>
      </c>
      <c r="D114" t="s">
        <v>527</v>
      </c>
      <c r="E114" s="71">
        <v>42704</v>
      </c>
      <c r="F114" s="48">
        <v>14350</v>
      </c>
      <c r="G114" t="s">
        <v>527</v>
      </c>
      <c r="H114" s="71">
        <v>42704</v>
      </c>
      <c r="I114" s="5">
        <v>2190.1</v>
      </c>
      <c r="J114" t="s">
        <v>527</v>
      </c>
      <c r="K114" s="71">
        <v>42704</v>
      </c>
      <c r="L114" s="48">
        <v>0</v>
      </c>
      <c r="M114" t="s">
        <v>527</v>
      </c>
      <c r="N114" s="71">
        <v>42704</v>
      </c>
      <c r="O114" s="48">
        <v>0</v>
      </c>
      <c r="Q114" s="6">
        <f t="shared" si="16"/>
        <v>19495</v>
      </c>
      <c r="R114" s="6">
        <f t="shared" si="17"/>
        <v>0.89766606822261963</v>
      </c>
      <c r="S114" s="6">
        <f t="shared" si="20"/>
        <v>2000</v>
      </c>
      <c r="T114" s="79">
        <f t="shared" si="23"/>
        <v>5000</v>
      </c>
      <c r="U114" s="72">
        <f t="shared" si="21"/>
        <v>-4400.0000000000909</v>
      </c>
      <c r="V114" s="80">
        <f t="shared" si="24"/>
        <v>-199.99999999996967</v>
      </c>
      <c r="W114">
        <f t="shared" si="22"/>
        <v>9.2146813687425944E-3</v>
      </c>
    </row>
    <row r="115" spans="1:23" x14ac:dyDescent="0.25">
      <c r="A115" t="s">
        <v>528</v>
      </c>
      <c r="B115" s="71">
        <v>42735</v>
      </c>
      <c r="C115" s="48">
        <v>5145</v>
      </c>
      <c r="D115" t="s">
        <v>528</v>
      </c>
      <c r="E115" s="71">
        <v>42735</v>
      </c>
      <c r="F115" s="48">
        <v>14351</v>
      </c>
      <c r="G115" t="s">
        <v>528</v>
      </c>
      <c r="H115" s="71">
        <v>42735</v>
      </c>
      <c r="I115" s="5">
        <v>2194.6999999999998</v>
      </c>
      <c r="J115" t="s">
        <v>528</v>
      </c>
      <c r="K115" s="71">
        <v>42735</v>
      </c>
      <c r="L115" s="48">
        <v>0</v>
      </c>
      <c r="M115" t="s">
        <v>528</v>
      </c>
      <c r="N115" s="71">
        <v>42735</v>
      </c>
      <c r="O115" s="48">
        <v>0</v>
      </c>
      <c r="Q115" s="6">
        <f t="shared" si="16"/>
        <v>19496</v>
      </c>
      <c r="R115" s="6">
        <f t="shared" si="17"/>
        <v>0.89249076733688071</v>
      </c>
      <c r="S115" s="6">
        <f t="shared" si="20"/>
        <v>1000</v>
      </c>
      <c r="T115" s="79">
        <f t="shared" si="23"/>
        <v>-1666.6666666666667</v>
      </c>
      <c r="U115" s="72">
        <f t="shared" si="21"/>
        <v>4599.9999999999091</v>
      </c>
      <c r="V115" s="80">
        <f t="shared" si="24"/>
        <v>266.66666666657574</v>
      </c>
      <c r="W115">
        <f t="shared" si="22"/>
        <v>8.8486416558861691E-3</v>
      </c>
    </row>
    <row r="116" spans="1:23" x14ac:dyDescent="0.25">
      <c r="A116" t="s">
        <v>529</v>
      </c>
      <c r="B116" s="71">
        <v>42766</v>
      </c>
      <c r="C116" s="48">
        <v>5153</v>
      </c>
      <c r="D116" t="s">
        <v>529</v>
      </c>
      <c r="E116" s="71">
        <v>42766</v>
      </c>
      <c r="F116" s="48">
        <v>14346</v>
      </c>
      <c r="G116" t="s">
        <v>529</v>
      </c>
      <c r="H116" s="71">
        <v>42766</v>
      </c>
      <c r="I116" s="5">
        <v>2198.1</v>
      </c>
      <c r="J116" t="s">
        <v>529</v>
      </c>
      <c r="K116" s="71">
        <v>42766</v>
      </c>
      <c r="L116" s="48">
        <v>0</v>
      </c>
      <c r="M116" t="s">
        <v>529</v>
      </c>
      <c r="N116" s="71">
        <v>42766</v>
      </c>
      <c r="O116" s="48">
        <v>0</v>
      </c>
      <c r="Q116" s="6">
        <f t="shared" si="16"/>
        <v>19499</v>
      </c>
      <c r="R116" s="6">
        <f t="shared" si="17"/>
        <v>0.87696804964356545</v>
      </c>
      <c r="S116" s="6">
        <f t="shared" si="20"/>
        <v>3000</v>
      </c>
      <c r="T116" s="79">
        <f t="shared" si="23"/>
        <v>2000</v>
      </c>
      <c r="U116" s="72">
        <f t="shared" si="21"/>
        <v>3400.0000000000909</v>
      </c>
      <c r="V116" s="80">
        <f t="shared" si="24"/>
        <v>1199.9999999999698</v>
      </c>
      <c r="W116">
        <f t="shared" si="22"/>
        <v>7.9607133626260485E-3</v>
      </c>
    </row>
    <row r="117" spans="1:23" x14ac:dyDescent="0.25">
      <c r="A117" t="s">
        <v>530</v>
      </c>
      <c r="B117" s="71">
        <v>42794</v>
      </c>
      <c r="C117" s="48">
        <v>5154</v>
      </c>
      <c r="D117" t="s">
        <v>530</v>
      </c>
      <c r="E117" s="71">
        <v>42794</v>
      </c>
      <c r="F117" s="48">
        <v>14345</v>
      </c>
      <c r="G117" t="s">
        <v>530</v>
      </c>
      <c r="H117" s="71">
        <v>42794</v>
      </c>
      <c r="I117" s="5">
        <v>2196.8000000000002</v>
      </c>
      <c r="J117" t="s">
        <v>530</v>
      </c>
      <c r="K117" s="71">
        <v>42794</v>
      </c>
      <c r="L117" s="48">
        <v>0</v>
      </c>
      <c r="M117" t="s">
        <v>530</v>
      </c>
      <c r="N117" s="71">
        <v>42794</v>
      </c>
      <c r="O117" s="48">
        <v>0</v>
      </c>
      <c r="Q117" s="6">
        <f t="shared" si="16"/>
        <v>19499</v>
      </c>
      <c r="R117" s="6">
        <f t="shared" si="17"/>
        <v>0.87696804964356545</v>
      </c>
      <c r="S117" s="6">
        <f t="shared" si="20"/>
        <v>0</v>
      </c>
      <c r="T117" s="79">
        <f t="shared" si="23"/>
        <v>1333.3333333333333</v>
      </c>
      <c r="U117" s="72">
        <f t="shared" si="21"/>
        <v>-1299.9999999997272</v>
      </c>
      <c r="V117" s="80">
        <f t="shared" si="24"/>
        <v>2233.3333333334244</v>
      </c>
      <c r="W117">
        <f t="shared" si="22"/>
        <v>7.1797520661156522E-3</v>
      </c>
    </row>
    <row r="118" spans="1:23" x14ac:dyDescent="0.25">
      <c r="A118" t="s">
        <v>531</v>
      </c>
      <c r="B118" s="71">
        <v>42825</v>
      </c>
      <c r="C118" s="48">
        <v>5159</v>
      </c>
      <c r="D118" t="s">
        <v>531</v>
      </c>
      <c r="E118" s="71">
        <v>42825</v>
      </c>
      <c r="F118" s="48">
        <v>14347</v>
      </c>
      <c r="G118" t="s">
        <v>531</v>
      </c>
      <c r="H118" s="71">
        <v>42825</v>
      </c>
      <c r="I118" s="5">
        <v>2191.8000000000002</v>
      </c>
      <c r="J118" t="s">
        <v>531</v>
      </c>
      <c r="K118" s="71">
        <v>42825</v>
      </c>
      <c r="L118" s="48">
        <v>0</v>
      </c>
      <c r="M118" t="s">
        <v>531</v>
      </c>
      <c r="N118" s="71">
        <v>42825</v>
      </c>
      <c r="O118" s="48">
        <v>0</v>
      </c>
      <c r="Q118" s="6">
        <f t="shared" si="16"/>
        <v>19506</v>
      </c>
      <c r="R118" s="6">
        <f t="shared" si="17"/>
        <v>0.84076694350456194</v>
      </c>
      <c r="S118" s="6">
        <f t="shared" si="20"/>
        <v>7000</v>
      </c>
      <c r="T118" s="79">
        <f t="shared" si="23"/>
        <v>3333.3333333333335</v>
      </c>
      <c r="U118" s="72">
        <f t="shared" si="21"/>
        <v>-5000</v>
      </c>
      <c r="V118" s="80">
        <f t="shared" si="24"/>
        <v>-966.66666666654544</v>
      </c>
      <c r="W118">
        <f t="shared" si="22"/>
        <v>5.9305863544942827E-3</v>
      </c>
    </row>
    <row r="119" spans="1:23" x14ac:dyDescent="0.25">
      <c r="A119" t="s">
        <v>532</v>
      </c>
      <c r="B119" s="71">
        <v>42855</v>
      </c>
      <c r="C119" s="48">
        <v>5157</v>
      </c>
      <c r="D119" t="s">
        <v>532</v>
      </c>
      <c r="E119" s="71">
        <v>42855</v>
      </c>
      <c r="F119" s="48">
        <v>14357</v>
      </c>
      <c r="G119" t="s">
        <v>532</v>
      </c>
      <c r="H119" s="71">
        <v>42855</v>
      </c>
      <c r="I119" s="5">
        <v>2188.6</v>
      </c>
      <c r="J119" t="s">
        <v>532</v>
      </c>
      <c r="K119" s="71">
        <v>42855</v>
      </c>
      <c r="L119" s="48">
        <v>0</v>
      </c>
      <c r="M119" t="s">
        <v>532</v>
      </c>
      <c r="N119" s="71">
        <v>42855</v>
      </c>
      <c r="O119" s="48">
        <v>0</v>
      </c>
      <c r="Q119" s="6">
        <f t="shared" si="16"/>
        <v>19514</v>
      </c>
      <c r="R119" s="6">
        <f t="shared" si="17"/>
        <v>0.79942605309008741</v>
      </c>
      <c r="S119" s="6">
        <f t="shared" si="20"/>
        <v>8000</v>
      </c>
      <c r="T119" s="79">
        <f t="shared" si="23"/>
        <v>5000</v>
      </c>
      <c r="U119" s="72">
        <f t="shared" si="21"/>
        <v>-3200.0000000002728</v>
      </c>
      <c r="V119" s="80">
        <f t="shared" si="24"/>
        <v>-3166.6666666666665</v>
      </c>
      <c r="W119">
        <f t="shared" si="22"/>
        <v>6.0837286038357696E-3</v>
      </c>
    </row>
    <row r="120" spans="1:23" x14ac:dyDescent="0.25">
      <c r="A120" t="s">
        <v>533</v>
      </c>
      <c r="B120" s="71">
        <v>42886</v>
      </c>
      <c r="C120" s="48">
        <v>5149</v>
      </c>
      <c r="D120" t="s">
        <v>533</v>
      </c>
      <c r="E120" s="71">
        <v>42886</v>
      </c>
      <c r="F120" s="48">
        <v>14349</v>
      </c>
      <c r="G120" t="s">
        <v>533</v>
      </c>
      <c r="H120" s="71">
        <v>42886</v>
      </c>
      <c r="I120" s="5">
        <v>2190</v>
      </c>
      <c r="J120" t="s">
        <v>533</v>
      </c>
      <c r="K120" s="71">
        <v>42886</v>
      </c>
      <c r="L120" s="48">
        <v>0</v>
      </c>
      <c r="M120" t="s">
        <v>533</v>
      </c>
      <c r="N120" s="71">
        <v>42886</v>
      </c>
      <c r="O120" s="48">
        <v>0</v>
      </c>
      <c r="Q120" s="6">
        <f t="shared" si="16"/>
        <v>19498</v>
      </c>
      <c r="R120" s="6">
        <f t="shared" si="17"/>
        <v>0.88214175812903761</v>
      </c>
      <c r="S120" s="6">
        <f t="shared" si="20"/>
        <v>-16000</v>
      </c>
      <c r="T120" s="79">
        <f t="shared" si="23"/>
        <v>-333.33333333333331</v>
      </c>
      <c r="U120" s="72">
        <f t="shared" si="21"/>
        <v>1400.0000000000909</v>
      </c>
      <c r="V120" s="80">
        <f t="shared" si="24"/>
        <v>-2266.6666666667275</v>
      </c>
      <c r="W120">
        <f t="shared" si="22"/>
        <v>5.0515463917526482E-3</v>
      </c>
    </row>
    <row r="121" spans="1:23" x14ac:dyDescent="0.25">
      <c r="A121" t="s">
        <v>534</v>
      </c>
      <c r="B121" s="71">
        <v>42916</v>
      </c>
      <c r="C121" s="48">
        <v>5149</v>
      </c>
      <c r="D121" t="s">
        <v>534</v>
      </c>
      <c r="E121" s="71">
        <v>42916</v>
      </c>
      <c r="F121" s="48">
        <v>14370</v>
      </c>
      <c r="G121" t="s">
        <v>534</v>
      </c>
      <c r="H121" s="71">
        <v>42916</v>
      </c>
      <c r="I121" s="5">
        <v>2189.6</v>
      </c>
      <c r="J121" t="s">
        <v>534</v>
      </c>
      <c r="K121" s="71">
        <v>42916</v>
      </c>
      <c r="L121" s="48">
        <v>0</v>
      </c>
      <c r="M121" t="s">
        <v>534</v>
      </c>
      <c r="N121" s="71">
        <v>42916</v>
      </c>
      <c r="O121" s="48">
        <v>0</v>
      </c>
      <c r="Q121" s="6">
        <f t="shared" si="16"/>
        <v>19519</v>
      </c>
      <c r="R121" s="6">
        <f t="shared" si="17"/>
        <v>0.77360520518470821</v>
      </c>
      <c r="S121" s="6">
        <f t="shared" si="20"/>
        <v>21000</v>
      </c>
      <c r="T121" s="79">
        <f t="shared" si="23"/>
        <v>4333.333333333333</v>
      </c>
      <c r="U121" s="72">
        <f t="shared" si="21"/>
        <v>-400.00000000009095</v>
      </c>
      <c r="V121" s="80">
        <f t="shared" si="24"/>
        <v>-733.33333333342432</v>
      </c>
      <c r="W121">
        <f t="shared" si="22"/>
        <v>6.6010004641328113E-3</v>
      </c>
    </row>
    <row r="122" spans="1:23" x14ac:dyDescent="0.25">
      <c r="A122" t="s">
        <v>590</v>
      </c>
      <c r="B122" s="71">
        <v>42947</v>
      </c>
      <c r="C122" s="48">
        <v>5148</v>
      </c>
      <c r="D122" t="s">
        <v>590</v>
      </c>
      <c r="E122" s="71">
        <v>42947</v>
      </c>
      <c r="F122" s="48">
        <v>14371</v>
      </c>
      <c r="G122" t="s">
        <v>590</v>
      </c>
      <c r="H122" s="71">
        <v>42947</v>
      </c>
      <c r="I122" s="5">
        <v>2189</v>
      </c>
      <c r="J122" t="s">
        <v>590</v>
      </c>
      <c r="K122" s="71">
        <v>42947</v>
      </c>
      <c r="L122" s="48">
        <v>0</v>
      </c>
      <c r="M122" t="s">
        <v>590</v>
      </c>
      <c r="N122" s="71">
        <v>42947</v>
      </c>
      <c r="O122" s="48">
        <v>0</v>
      </c>
      <c r="Q122" s="6">
        <f t="shared" si="16"/>
        <v>19519</v>
      </c>
      <c r="R122" s="6">
        <f t="shared" si="17"/>
        <v>0.77360520518470821</v>
      </c>
      <c r="S122" s="6">
        <f t="shared" si="20"/>
        <v>0</v>
      </c>
      <c r="T122" s="79">
        <f t="shared" si="23"/>
        <v>1666.6666666666667</v>
      </c>
      <c r="U122" s="72">
        <f t="shared" si="21"/>
        <v>-599.99999999990905</v>
      </c>
      <c r="V122" s="80">
        <f t="shared" si="24"/>
        <v>133.33333333336364</v>
      </c>
      <c r="W122">
        <f t="shared" si="22"/>
        <v>2.0020533880904523E-3</v>
      </c>
    </row>
    <row r="123" spans="1:23" x14ac:dyDescent="0.25">
      <c r="A123" t="s">
        <v>591</v>
      </c>
      <c r="B123" s="71">
        <v>42978</v>
      </c>
      <c r="C123" s="48">
        <v>5149</v>
      </c>
      <c r="D123" t="s">
        <v>591</v>
      </c>
      <c r="E123" s="71">
        <v>42978</v>
      </c>
      <c r="F123" s="48">
        <v>14387</v>
      </c>
      <c r="G123" t="s">
        <v>591</v>
      </c>
      <c r="H123" s="71">
        <v>42978</v>
      </c>
      <c r="I123" s="5">
        <v>2189.1</v>
      </c>
      <c r="J123" t="s">
        <v>591</v>
      </c>
      <c r="K123" s="71">
        <v>42978</v>
      </c>
      <c r="L123" s="48">
        <v>0</v>
      </c>
      <c r="M123" t="s">
        <v>591</v>
      </c>
      <c r="N123" s="71">
        <v>42978</v>
      </c>
      <c r="O123" s="48">
        <v>0</v>
      </c>
      <c r="Q123" s="6">
        <f t="shared" si="16"/>
        <v>19536</v>
      </c>
      <c r="R123" s="6">
        <f t="shared" si="17"/>
        <v>0.68591318591317929</v>
      </c>
      <c r="S123" s="6">
        <f t="shared" si="20"/>
        <v>17000</v>
      </c>
      <c r="T123" s="79">
        <f t="shared" si="23"/>
        <v>12666.666666666666</v>
      </c>
      <c r="U123" s="72">
        <f t="shared" si="21"/>
        <v>99.999999999909051</v>
      </c>
      <c r="V123" s="80">
        <f t="shared" si="24"/>
        <v>-300.0000000000303</v>
      </c>
      <c r="W123">
        <f t="shared" si="22"/>
        <v>2.8747433264886268E-3</v>
      </c>
    </row>
    <row r="124" spans="1:23" x14ac:dyDescent="0.25">
      <c r="A124" t="s">
        <v>592</v>
      </c>
      <c r="B124" s="71">
        <v>43008</v>
      </c>
      <c r="C124" s="48">
        <v>5140</v>
      </c>
      <c r="D124" t="s">
        <v>592</v>
      </c>
      <c r="E124" s="71">
        <v>43008</v>
      </c>
      <c r="F124" s="48">
        <v>14394</v>
      </c>
      <c r="G124" t="s">
        <v>592</v>
      </c>
      <c r="H124" s="71">
        <v>43008</v>
      </c>
      <c r="I124" s="5">
        <v>2188.6999999999998</v>
      </c>
      <c r="J124" t="s">
        <v>592</v>
      </c>
      <c r="K124" s="71">
        <v>43008</v>
      </c>
      <c r="L124" s="48">
        <v>0</v>
      </c>
      <c r="M124" t="s">
        <v>592</v>
      </c>
      <c r="N124" s="71">
        <v>43008</v>
      </c>
      <c r="O124" s="48">
        <v>0</v>
      </c>
      <c r="Q124" s="6">
        <f t="shared" si="16"/>
        <v>19534</v>
      </c>
      <c r="R124" s="6">
        <f t="shared" si="17"/>
        <v>0.69622197194634339</v>
      </c>
      <c r="S124" s="6">
        <f t="shared" si="20"/>
        <v>-2000</v>
      </c>
      <c r="T124" s="79">
        <f t="shared" si="23"/>
        <v>5000</v>
      </c>
      <c r="U124" s="72">
        <f t="shared" si="21"/>
        <v>-400.00000000009095</v>
      </c>
      <c r="V124" s="80">
        <f t="shared" si="24"/>
        <v>-300.0000000000303</v>
      </c>
      <c r="W124">
        <f t="shared" si="22"/>
        <v>1.6922209117480325E-3</v>
      </c>
    </row>
    <row r="125" spans="1:23" x14ac:dyDescent="0.25">
      <c r="A125" t="s">
        <v>595</v>
      </c>
      <c r="B125" s="71">
        <v>43039</v>
      </c>
      <c r="C125" s="48">
        <v>5135</v>
      </c>
      <c r="D125" t="s">
        <v>595</v>
      </c>
      <c r="E125" s="71">
        <v>43039</v>
      </c>
      <c r="F125" s="48">
        <v>14389</v>
      </c>
      <c r="G125" t="s">
        <v>595</v>
      </c>
      <c r="H125" s="71">
        <v>43039</v>
      </c>
      <c r="I125" s="5">
        <v>2190.3000000000002</v>
      </c>
      <c r="J125" t="s">
        <v>595</v>
      </c>
      <c r="K125" s="71">
        <v>43039</v>
      </c>
      <c r="L125" s="48">
        <v>0</v>
      </c>
      <c r="M125" t="s">
        <v>595</v>
      </c>
      <c r="N125" s="71">
        <v>43039</v>
      </c>
      <c r="O125" s="48">
        <v>0</v>
      </c>
      <c r="Q125" s="6">
        <f t="shared" si="16"/>
        <v>19524</v>
      </c>
      <c r="R125" s="6">
        <f t="shared" si="17"/>
        <v>0.74779758246262418</v>
      </c>
      <c r="S125" s="6">
        <f t="shared" si="20"/>
        <v>-10000</v>
      </c>
      <c r="T125" s="79">
        <f t="shared" si="23"/>
        <v>1666.6666666666667</v>
      </c>
      <c r="U125" s="72">
        <f t="shared" si="21"/>
        <v>1600.0000000003638</v>
      </c>
      <c r="V125" s="80">
        <f t="shared" si="24"/>
        <v>433.33333333339397</v>
      </c>
      <c r="W125">
        <f t="shared" si="22"/>
        <v>1.5903144718616424E-3</v>
      </c>
    </row>
    <row r="126" spans="1:23" x14ac:dyDescent="0.25">
      <c r="A126" t="s">
        <v>596</v>
      </c>
      <c r="B126" s="71">
        <v>43069</v>
      </c>
      <c r="C126" s="48">
        <v>5129</v>
      </c>
      <c r="D126" t="s">
        <v>596</v>
      </c>
      <c r="E126" s="71">
        <v>43069</v>
      </c>
      <c r="F126" s="48">
        <v>14398</v>
      </c>
      <c r="G126" t="s">
        <v>596</v>
      </c>
      <c r="H126" s="71">
        <v>43069</v>
      </c>
      <c r="I126" s="5">
        <v>2186.8000000000002</v>
      </c>
      <c r="J126" t="s">
        <v>596</v>
      </c>
      <c r="K126" s="71">
        <v>43069</v>
      </c>
      <c r="L126" s="48">
        <v>0</v>
      </c>
      <c r="M126" t="s">
        <v>596</v>
      </c>
      <c r="N126" s="71">
        <v>43069</v>
      </c>
      <c r="O126" s="48">
        <v>0</v>
      </c>
      <c r="Q126" s="6">
        <f t="shared" si="16"/>
        <v>19527</v>
      </c>
      <c r="R126" s="6">
        <f t="shared" si="17"/>
        <v>0.73231935269113535</v>
      </c>
      <c r="S126" s="6">
        <f t="shared" si="20"/>
        <v>3000</v>
      </c>
      <c r="T126" s="79">
        <f t="shared" si="23"/>
        <v>-3000</v>
      </c>
      <c r="U126" s="72">
        <f t="shared" si="21"/>
        <v>-3500</v>
      </c>
      <c r="V126" s="80">
        <f t="shared" si="24"/>
        <v>-766.66666666657568</v>
      </c>
      <c r="W126">
        <f t="shared" si="22"/>
        <v>1.6414465247498455E-3</v>
      </c>
    </row>
    <row r="127" spans="1:23" x14ac:dyDescent="0.25">
      <c r="A127" t="s">
        <v>598</v>
      </c>
      <c r="B127" s="71">
        <v>43100</v>
      </c>
      <c r="C127" s="48">
        <v>5129</v>
      </c>
      <c r="D127" t="s">
        <v>598</v>
      </c>
      <c r="E127" s="71">
        <v>43100</v>
      </c>
      <c r="F127" s="48">
        <v>14407</v>
      </c>
      <c r="G127" t="s">
        <v>598</v>
      </c>
      <c r="H127" s="71">
        <v>43100</v>
      </c>
      <c r="I127" s="5">
        <v>2182.4</v>
      </c>
      <c r="J127" t="s">
        <v>598</v>
      </c>
      <c r="K127" s="71">
        <v>43100</v>
      </c>
      <c r="L127" s="48">
        <v>0</v>
      </c>
      <c r="M127" t="s">
        <v>598</v>
      </c>
      <c r="N127" s="71">
        <v>43100</v>
      </c>
      <c r="O127" s="48">
        <v>0</v>
      </c>
      <c r="Q127" s="6">
        <f t="shared" si="16"/>
        <v>19536</v>
      </c>
      <c r="R127" s="6">
        <f t="shared" si="17"/>
        <v>0.68591318591317929</v>
      </c>
      <c r="S127" s="6">
        <f t="shared" si="20"/>
        <v>9000</v>
      </c>
      <c r="T127" s="79">
        <f t="shared" si="23"/>
        <v>666.66666666666663</v>
      </c>
      <c r="U127" s="72">
        <f t="shared" si="21"/>
        <v>-4400.0000000000909</v>
      </c>
      <c r="V127" s="80">
        <f t="shared" si="24"/>
        <v>-2099.9999999999091</v>
      </c>
      <c r="W127">
        <f t="shared" si="22"/>
        <v>2.051702913418163E-3</v>
      </c>
    </row>
    <row r="128" spans="1:23" x14ac:dyDescent="0.25">
      <c r="A128" t="s">
        <v>601</v>
      </c>
      <c r="B128" s="71">
        <v>43131</v>
      </c>
      <c r="C128" s="48">
        <v>5119</v>
      </c>
      <c r="D128" t="s">
        <v>601</v>
      </c>
      <c r="E128" s="71">
        <v>43131</v>
      </c>
      <c r="F128" s="48">
        <v>14403</v>
      </c>
      <c r="G128" t="s">
        <v>601</v>
      </c>
      <c r="H128" s="71">
        <v>43131</v>
      </c>
      <c r="I128" s="5">
        <v>2183.6999999999998</v>
      </c>
      <c r="J128" t="s">
        <v>601</v>
      </c>
      <c r="K128" s="71">
        <v>43131</v>
      </c>
      <c r="L128" s="48">
        <v>0</v>
      </c>
      <c r="M128" t="s">
        <v>601</v>
      </c>
      <c r="N128" s="71">
        <v>43131</v>
      </c>
      <c r="O128" s="48">
        <v>0</v>
      </c>
      <c r="Q128" s="6">
        <f t="shared" si="16"/>
        <v>19522</v>
      </c>
      <c r="R128" s="6">
        <f t="shared" si="17"/>
        <v>0.75811904517979656</v>
      </c>
      <c r="S128" s="6">
        <f t="shared" si="20"/>
        <v>-14000</v>
      </c>
      <c r="T128" s="79">
        <f t="shared" si="23"/>
        <v>-666.66666666666663</v>
      </c>
      <c r="U128" s="72">
        <f t="shared" si="21"/>
        <v>1299.9999999997272</v>
      </c>
      <c r="V128" s="80">
        <f t="shared" si="24"/>
        <v>-2200.0000000001214</v>
      </c>
      <c r="W128">
        <f t="shared" si="22"/>
        <v>1.1795476691112139E-3</v>
      </c>
    </row>
    <row r="129" spans="1:23" x14ac:dyDescent="0.25">
      <c r="A129" t="s">
        <v>602</v>
      </c>
      <c r="B129" s="71">
        <v>43159</v>
      </c>
      <c r="C129" s="48">
        <v>5114</v>
      </c>
      <c r="D129" t="s">
        <v>602</v>
      </c>
      <c r="E129" s="71">
        <v>43159</v>
      </c>
      <c r="F129" s="48">
        <v>14421</v>
      </c>
      <c r="G129" t="s">
        <v>602</v>
      </c>
      <c r="H129" s="71">
        <v>43159</v>
      </c>
      <c r="I129" s="5">
        <v>2183.1</v>
      </c>
      <c r="J129" t="s">
        <v>602</v>
      </c>
      <c r="K129" s="71">
        <v>43159</v>
      </c>
      <c r="L129" s="48">
        <v>0</v>
      </c>
      <c r="M129" t="s">
        <v>602</v>
      </c>
      <c r="N129" s="71">
        <v>43159</v>
      </c>
      <c r="O129" s="48">
        <v>0</v>
      </c>
      <c r="Q129" s="6">
        <f t="shared" si="16"/>
        <v>19535</v>
      </c>
      <c r="R129" s="6">
        <f t="shared" si="17"/>
        <v>0.69106731507551444</v>
      </c>
      <c r="S129" s="6">
        <f t="shared" si="20"/>
        <v>13000</v>
      </c>
      <c r="T129" s="79">
        <f t="shared" si="23"/>
        <v>2666.6666666666665</v>
      </c>
      <c r="U129" s="72">
        <f t="shared" si="21"/>
        <v>-599.99999999990905</v>
      </c>
      <c r="V129" s="80">
        <f t="shared" si="24"/>
        <v>-1233.3333333334242</v>
      </c>
      <c r="W129">
        <f t="shared" si="22"/>
        <v>1.8462485255654748E-3</v>
      </c>
    </row>
    <row r="130" spans="1:23" x14ac:dyDescent="0.25">
      <c r="A130" t="s">
        <v>605</v>
      </c>
      <c r="B130" s="71">
        <v>43190</v>
      </c>
      <c r="C130" s="48">
        <v>5113</v>
      </c>
      <c r="D130" t="s">
        <v>605</v>
      </c>
      <c r="E130" s="71">
        <v>43190</v>
      </c>
      <c r="F130" s="48">
        <v>14424</v>
      </c>
      <c r="G130" t="s">
        <v>605</v>
      </c>
      <c r="H130" s="71">
        <v>43190</v>
      </c>
      <c r="I130" s="5">
        <v>2182.1999999999998</v>
      </c>
      <c r="J130" t="s">
        <v>605</v>
      </c>
      <c r="K130" s="71">
        <v>43190</v>
      </c>
      <c r="L130" s="48">
        <v>0</v>
      </c>
      <c r="M130" t="s">
        <v>605</v>
      </c>
      <c r="N130" s="71">
        <v>43190</v>
      </c>
      <c r="O130" s="48">
        <v>0</v>
      </c>
      <c r="Q130" s="6">
        <f t="shared" si="16"/>
        <v>19537</v>
      </c>
      <c r="R130" s="6">
        <f>100*($Q$9/Q130)-100</f>
        <v>0.68075958437836448</v>
      </c>
      <c r="S130" s="6">
        <f t="shared" si="20"/>
        <v>2000</v>
      </c>
      <c r="T130" s="79">
        <f t="shared" si="23"/>
        <v>333.33333333333331</v>
      </c>
      <c r="U130" s="72">
        <f t="shared" si="21"/>
        <v>-900.00000000009095</v>
      </c>
      <c r="V130" s="80">
        <f t="shared" si="24"/>
        <v>-66.666666666757621</v>
      </c>
      <c r="W130">
        <f t="shared" si="22"/>
        <v>1.5892545883318121E-3</v>
      </c>
    </row>
    <row r="132" spans="1:23" x14ac:dyDescent="0.25">
      <c r="R132" s="6">
        <f>(Q130/Q104) - 1</f>
        <v>9.9250452313259796E-3</v>
      </c>
      <c r="W132">
        <f>AVERAGE(W104:W130)</f>
        <v>5.892738630189613E-3</v>
      </c>
    </row>
  </sheetData>
  <mergeCells count="6">
    <mergeCell ref="S1:S8"/>
    <mergeCell ref="T1:T7"/>
    <mergeCell ref="U1:U7"/>
    <mergeCell ref="V1:V7"/>
    <mergeCell ref="Q1:Q8"/>
    <mergeCell ref="R1:R8"/>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71EAD91-D5E8-4650-823C-152B98E6E59B}"/>
</file>

<file path=customXml/itemProps2.xml><?xml version="1.0" encoding="utf-8"?>
<ds:datastoreItem xmlns:ds="http://schemas.openxmlformats.org/officeDocument/2006/customXml" ds:itemID="{14F93A27-CBE4-45DF-8025-CA1936CC35BA}"/>
</file>

<file path=customXml/itemProps3.xml><?xml version="1.0" encoding="utf-8"?>
<ds:datastoreItem xmlns:ds="http://schemas.openxmlformats.org/officeDocument/2006/customXml" ds:itemID="{3BEF3C2B-611D-46FF-AEE8-1B9B4080740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fiscal_impact</vt:lpstr>
      <vt:lpstr>Fiscal_impact_042718</vt:lpstr>
      <vt:lpstr>additional info</vt:lpstr>
      <vt:lpstr>DLX1.USE</vt:lpstr>
      <vt:lpstr>fiscal_impact!Print_Area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Sage Belz</cp:lastModifiedBy>
  <cp:lastPrinted>2018-04-27T14:10:04Z</cp:lastPrinted>
  <dcterms:created xsi:type="dcterms:W3CDTF">2014-09-08T20:08:32Z</dcterms:created>
  <dcterms:modified xsi:type="dcterms:W3CDTF">2018-04-27T18:45:43Z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