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7FAAC68A-E20E-C648-A7FE-C861B19DCB84}" xr6:coauthVersionLast="47" xr6:coauthVersionMax="47" xr10:uidLastSave="{00000000-0000-0000-0000-000000000000}"/>
  <bookViews>
    <workbookView xWindow="0" yWindow="500" windowWidth="19420" windowHeight="10420" firstSheet="9" activeTab="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50" l="1"/>
  <c r="E5" i="50"/>
  <c r="F5" i="50"/>
  <c r="G5" i="50"/>
  <c r="H5" i="50"/>
  <c r="C5" i="50"/>
  <c r="D4" i="50"/>
  <c r="E4" i="50"/>
  <c r="F4" i="50"/>
  <c r="G4" i="50"/>
  <c r="H4" i="50"/>
  <c r="C4" i="50"/>
  <c r="D3" i="50"/>
  <c r="E3" i="50"/>
  <c r="F3" i="50"/>
  <c r="G3" i="50"/>
  <c r="H3" i="50"/>
  <c r="C3" i="50"/>
  <c r="Q20" i="26" l="1"/>
  <c r="R20" i="26" s="1"/>
  <c r="S20" i="26" s="1"/>
  <c r="T20" i="26" s="1"/>
  <c r="U20" i="26" s="1"/>
  <c r="V20" i="26" s="1"/>
  <c r="W20" i="26" s="1"/>
  <c r="X20" i="26" s="1"/>
  <c r="Y20" i="26" s="1"/>
  <c r="Z20" i="26" s="1"/>
  <c r="AA20" i="26" s="1"/>
  <c r="AB20" i="26" s="1"/>
  <c r="AC20" i="26" s="1"/>
  <c r="P20" i="26"/>
  <c r="I44" i="30" l="1"/>
  <c r="M44" i="30"/>
  <c r="L13" i="48" l="1"/>
  <c r="L44" i="30"/>
  <c r="L12" i="30"/>
  <c r="G44" i="30"/>
  <c r="M9" i="48"/>
  <c r="O44" i="30"/>
  <c r="H74" i="26"/>
  <c r="D29" i="59" l="1"/>
  <c r="E29" i="59"/>
  <c r="F29" i="59"/>
  <c r="G29" i="59"/>
  <c r="H29" i="59"/>
  <c r="I29" i="59"/>
  <c r="J29" i="59"/>
  <c r="K29" i="59"/>
  <c r="L29" i="59"/>
  <c r="M29" i="59"/>
  <c r="N29" i="59"/>
  <c r="O29" i="59"/>
  <c r="D27" i="49"/>
  <c r="E27" i="49"/>
  <c r="F27" i="49"/>
  <c r="G27" i="49"/>
  <c r="D26" i="49"/>
  <c r="E26" i="49"/>
  <c r="F26" i="49"/>
  <c r="G26" i="49"/>
  <c r="D25" i="49"/>
  <c r="E25" i="49"/>
  <c r="F25" i="49"/>
  <c r="G25" i="49"/>
  <c r="D68" i="55" l="1"/>
  <c r="D93" i="55"/>
  <c r="J24" i="59"/>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E28" i="59"/>
  <c r="F28" i="59"/>
  <c r="G28" i="59"/>
  <c r="H28" i="59"/>
  <c r="I28" i="59"/>
  <c r="J28" i="59"/>
  <c r="K28" i="59"/>
  <c r="L28" i="59"/>
  <c r="M28" i="59"/>
  <c r="N28" i="59"/>
  <c r="O28" i="59"/>
  <c r="D28" i="59"/>
  <c r="R21" i="59"/>
  <c r="Q21" i="59"/>
  <c r="P21" i="59"/>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F5" i="5"/>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F98" i="55"/>
  <c r="F6" i="5"/>
  <c r="F96" i="48"/>
  <c r="F97" i="48"/>
  <c r="F98" i="48"/>
  <c r="F99" i="48"/>
  <c r="N85" i="48"/>
  <c r="I66" i="48"/>
  <c r="Q13" i="48"/>
  <c r="P20" i="48"/>
  <c r="O99" i="48"/>
  <c r="L66" i="48"/>
  <c r="P13" i="48"/>
  <c r="O11" i="30"/>
  <c r="F44" i="30"/>
  <c r="E52" i="59" l="1"/>
  <c r="E23" i="59" s="1"/>
  <c r="E26" i="59" s="1"/>
  <c r="G52" i="59"/>
  <c r="G23" i="59" s="1"/>
  <c r="G26" i="59" s="1"/>
  <c r="I25" i="59"/>
  <c r="I26" i="59" s="1"/>
  <c r="J50" i="59"/>
  <c r="J25" i="59" s="1"/>
  <c r="D52" i="59"/>
  <c r="D23" i="59" s="1"/>
  <c r="D26" i="59" s="1"/>
  <c r="H52" i="59"/>
  <c r="H23" i="59" s="1"/>
  <c r="H26" i="59" s="1"/>
  <c r="J52" i="59" l="1"/>
  <c r="J23" i="59" s="1"/>
  <c r="J26" i="59" s="1"/>
  <c r="K50" i="59"/>
  <c r="E6" i="5"/>
  <c r="E7" i="5"/>
  <c r="E8" i="5"/>
  <c r="E9" i="5"/>
  <c r="E10" i="5"/>
  <c r="E11" i="5"/>
  <c r="E12" i="5"/>
  <c r="E13" i="5"/>
  <c r="E14" i="5"/>
  <c r="E15" i="5"/>
  <c r="E5" i="5"/>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9" i="29"/>
  <c r="O10" i="29" s="1"/>
  <c r="O11" i="33"/>
  <c r="O12" i="33" s="1"/>
  <c r="O9" i="49"/>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25" i="49" l="1"/>
  <c r="O30" i="59"/>
  <c r="P50" i="59"/>
  <c r="O25" i="59"/>
  <c r="O52" i="59"/>
  <c r="O23" i="59" s="1"/>
  <c r="N26" i="59"/>
  <c r="O82" i="48"/>
  <c r="O96" i="48"/>
  <c r="O11" i="49"/>
  <c r="O12" i="49" s="1"/>
  <c r="O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C18" i="35" l="1"/>
  <c r="O26" i="59"/>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0" i="48"/>
  <c r="N99" i="48" s="1"/>
  <c r="N19" i="48"/>
  <c r="N98" i="48" s="1"/>
  <c r="N18" i="48"/>
  <c r="N97" i="48" s="1"/>
  <c r="N17" i="48"/>
  <c r="N96" i="48" s="1"/>
  <c r="N13" i="48"/>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25" i="49" l="1"/>
  <c r="N30" i="59"/>
  <c r="AB50" i="59"/>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O31" i="59" l="1"/>
  <c r="AC50" i="59"/>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Y11" i="33" l="1"/>
  <c r="Z12" i="33"/>
  <c r="Z17" i="48"/>
  <c r="AA96" i="48"/>
  <c r="W13" i="33"/>
  <c r="V10" i="33"/>
  <c r="E9" i="49"/>
  <c r="E30" i="59" s="1"/>
  <c r="F9" i="49"/>
  <c r="F30" i="59" s="1"/>
  <c r="G9" i="49"/>
  <c r="G30" i="59" s="1"/>
  <c r="H9" i="49"/>
  <c r="I9" i="49"/>
  <c r="J9" i="49"/>
  <c r="K9" i="49"/>
  <c r="L9" i="49"/>
  <c r="M9" i="49"/>
  <c r="D9" i="49"/>
  <c r="D30" i="59" s="1"/>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F31" i="59" l="1"/>
  <c r="M25" i="49"/>
  <c r="F44" i="49" s="1"/>
  <c r="N12" i="49" s="1"/>
  <c r="M30" i="59"/>
  <c r="E31" i="59"/>
  <c r="K25" i="49"/>
  <c r="K30" i="59"/>
  <c r="J25" i="49"/>
  <c r="J30" i="59"/>
  <c r="L25" i="49"/>
  <c r="L30" i="59"/>
  <c r="I25" i="49"/>
  <c r="I30" i="59"/>
  <c r="H25" i="49"/>
  <c r="H30" i="59"/>
  <c r="H31" i="59" s="1"/>
  <c r="G31" i="59"/>
  <c r="M99" i="48"/>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L11" i="49"/>
  <c r="I45" i="49"/>
  <c r="E64" i="48"/>
  <c r="E65" i="48"/>
  <c r="F64" i="48"/>
  <c r="F63" i="48"/>
  <c r="F65" i="48"/>
  <c r="L9" i="48"/>
  <c r="G63" i="48"/>
  <c r="G64" i="48"/>
  <c r="E66" i="48"/>
  <c r="F66" i="48"/>
  <c r="G66" i="48"/>
  <c r="J65"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65" i="48"/>
  <c r="Q12" i="48" s="1"/>
  <c r="G65" i="48"/>
  <c r="J31" i="59" l="1"/>
  <c r="I26" i="49"/>
  <c r="I27" i="49" s="1"/>
  <c r="M26" i="49"/>
  <c r="M27" i="49" s="1"/>
  <c r="K26" i="49"/>
  <c r="K27" i="49" s="1"/>
  <c r="I31" i="59"/>
  <c r="P30" i="59" s="1"/>
  <c r="Q30" i="59" s="1"/>
  <c r="K31" i="59"/>
  <c r="H26" i="49"/>
  <c r="H27" i="49" s="1"/>
  <c r="J26" i="49"/>
  <c r="J27" i="49" s="1"/>
  <c r="M31" i="59"/>
  <c r="N31" i="59"/>
  <c r="L31" i="59"/>
  <c r="R13" i="48"/>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C17" i="49"/>
  <c r="C18" i="49" s="1"/>
  <c r="D18" i="35" l="1"/>
  <c r="R30" i="59"/>
  <c r="E18" i="35"/>
  <c r="AB11" i="33"/>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L26" i="49"/>
  <c r="L27" i="49" s="1"/>
  <c r="C21" i="35"/>
  <c r="E17" i="49"/>
  <c r="E18" i="49" s="1"/>
  <c r="D17" i="49"/>
  <c r="D18" i="49" s="1"/>
  <c r="D19" i="49" s="1"/>
  <c r="F17" i="49"/>
  <c r="S30" i="59" l="1"/>
  <c r="F18" i="35"/>
  <c r="P16" i="48"/>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P25" i="49" s="1"/>
  <c r="P29" i="59" s="1"/>
  <c r="D23" i="55"/>
  <c r="D98" i="55" s="1"/>
  <c r="F18" i="49"/>
  <c r="F19" i="49" s="1"/>
  <c r="G17" i="49"/>
  <c r="G18" i="49" s="1"/>
  <c r="T30" i="59" l="1"/>
  <c r="G18" i="35"/>
  <c r="F99" i="55"/>
  <c r="F74" i="55"/>
  <c r="S99" i="48"/>
  <c r="R20" i="48"/>
  <c r="F22" i="35" s="1"/>
  <c r="G24" i="55" s="1"/>
  <c r="R18" i="48"/>
  <c r="S97" i="48"/>
  <c r="R19" i="48"/>
  <c r="S98" i="48"/>
  <c r="K35" i="48"/>
  <c r="K42" i="48" s="1"/>
  <c r="J35" i="48"/>
  <c r="J42" i="48" s="1"/>
  <c r="K33" i="48"/>
  <c r="K40" i="48" s="1"/>
  <c r="AB13" i="33"/>
  <c r="AA10" i="33"/>
  <c r="D73" i="55"/>
  <c r="D21" i="35"/>
  <c r="E23" i="55" s="1"/>
  <c r="E98" i="55" s="1"/>
  <c r="G19" i="49"/>
  <c r="U30" i="59" l="1"/>
  <c r="H18" i="35"/>
  <c r="T97" i="48"/>
  <c r="S18" i="48"/>
  <c r="T99" i="48"/>
  <c r="S20" i="48"/>
  <c r="G22" i="35" s="1"/>
  <c r="H24" i="55" s="1"/>
  <c r="G99" i="55"/>
  <c r="G74" i="55"/>
  <c r="T98" i="48"/>
  <c r="S19" i="48"/>
  <c r="AC13" i="33"/>
  <c r="AC10" i="33" s="1"/>
  <c r="AB10" i="33"/>
  <c r="E73" i="55"/>
  <c r="E21" i="35"/>
  <c r="F23" i="55" s="1"/>
  <c r="V30" i="59" l="1"/>
  <c r="I18" i="35"/>
  <c r="U97" i="48"/>
  <c r="T18" i="48"/>
  <c r="U98" i="48"/>
  <c r="T19" i="48"/>
  <c r="U99" i="48"/>
  <c r="T20" i="48"/>
  <c r="H22" i="35" s="1"/>
  <c r="I24" i="55" s="1"/>
  <c r="H99" i="55"/>
  <c r="H74" i="55"/>
  <c r="F73" i="55"/>
  <c r="F21" i="35"/>
  <c r="G23" i="55" s="1"/>
  <c r="G98" i="55" s="1"/>
  <c r="W30" i="59" l="1"/>
  <c r="J18" i="35"/>
  <c r="I99" i="55"/>
  <c r="I74" i="55"/>
  <c r="V99" i="48"/>
  <c r="U20" i="48"/>
  <c r="I22" i="35" s="1"/>
  <c r="J24" i="55" s="1"/>
  <c r="V98" i="48"/>
  <c r="U19" i="48"/>
  <c r="V97" i="48"/>
  <c r="U18" i="48"/>
  <c r="G73" i="55"/>
  <c r="G21" i="35"/>
  <c r="H23" i="55" s="1"/>
  <c r="H98" i="55" s="1"/>
  <c r="X30" i="59" l="1"/>
  <c r="K18" i="35"/>
  <c r="W97" i="48"/>
  <c r="V18" i="48"/>
  <c r="V19" i="48"/>
  <c r="W98" i="48"/>
  <c r="W99" i="48"/>
  <c r="V20" i="48"/>
  <c r="J22" i="35" s="1"/>
  <c r="K24" i="55" s="1"/>
  <c r="J99" i="55"/>
  <c r="J74" i="55"/>
  <c r="H73" i="55"/>
  <c r="H21" i="35"/>
  <c r="I23" i="55" s="1"/>
  <c r="I98" i="55" s="1"/>
  <c r="Y30" i="59" l="1"/>
  <c r="L18" i="35"/>
  <c r="K99" i="55"/>
  <c r="K74" i="55"/>
  <c r="W19" i="48"/>
  <c r="X98" i="48"/>
  <c r="X99" i="48"/>
  <c r="W20" i="48"/>
  <c r="K22" i="35" s="1"/>
  <c r="L24" i="55" s="1"/>
  <c r="X97" i="48"/>
  <c r="W18" i="48"/>
  <c r="I73" i="55"/>
  <c r="I21" i="35"/>
  <c r="J23" i="55" s="1"/>
  <c r="J98" i="55" s="1"/>
  <c r="Z30" i="59" l="1"/>
  <c r="M18" i="35"/>
  <c r="Y97" i="48"/>
  <c r="X18" i="48"/>
  <c r="X19" i="48"/>
  <c r="Y98" i="48"/>
  <c r="L99" i="55"/>
  <c r="L74" i="55"/>
  <c r="Y99" i="48"/>
  <c r="X20" i="48"/>
  <c r="L22" i="35" s="1"/>
  <c r="M24" i="55" s="1"/>
  <c r="J73" i="55"/>
  <c r="J21" i="35"/>
  <c r="K23" i="55" s="1"/>
  <c r="K98" i="55" s="1"/>
  <c r="AA30" i="59" l="1"/>
  <c r="N18" i="35"/>
  <c r="Z98" i="48"/>
  <c r="Y19" i="48"/>
  <c r="Y20" i="48"/>
  <c r="M22" i="35" s="1"/>
  <c r="N24" i="55" s="1"/>
  <c r="Z99" i="48"/>
  <c r="M99" i="55"/>
  <c r="M74" i="55"/>
  <c r="Z97" i="48"/>
  <c r="Y18" i="48"/>
  <c r="K73" i="55"/>
  <c r="K21" i="35"/>
  <c r="L23" i="55" s="1"/>
  <c r="L98" i="55" s="1"/>
  <c r="AB30" i="59" l="1"/>
  <c r="O18" i="35"/>
  <c r="N99" i="55"/>
  <c r="N74" i="55"/>
  <c r="AA97" i="48"/>
  <c r="Z18" i="48"/>
  <c r="AA99" i="48"/>
  <c r="Z20" i="48"/>
  <c r="N22" i="35" s="1"/>
  <c r="O24" i="55" s="1"/>
  <c r="AA98" i="48"/>
  <c r="Z19" i="48"/>
  <c r="N21" i="35"/>
  <c r="O23" i="55" s="1"/>
  <c r="L73" i="55"/>
  <c r="M21" i="35"/>
  <c r="N23" i="55" s="1"/>
  <c r="N98" i="55" s="1"/>
  <c r="L21" i="35"/>
  <c r="M23" i="55" s="1"/>
  <c r="M98" i="55" s="1"/>
  <c r="AC30" i="59" l="1"/>
  <c r="Q18" i="35" s="1"/>
  <c r="P18" i="35"/>
  <c r="O99" i="55"/>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18" i="55" l="1"/>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1" i="40" l="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J11" i="30"/>
  <c r="I11" i="30"/>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47" i="20"/>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M13" i="25"/>
  <c r="M20" i="25" s="1"/>
  <c r="L13" i="25"/>
  <c r="L20" i="25" s="1"/>
  <c r="K13" i="25"/>
  <c r="K20" i="25" s="1"/>
  <c r="J13" i="25"/>
  <c r="J20" i="25" s="1"/>
  <c r="I13" i="25"/>
  <c r="H13" i="25"/>
  <c r="O13" i="25"/>
  <c r="O20" i="25" s="1"/>
  <c r="O19" i="25" s="1"/>
  <c r="C9" i="35" l="1"/>
  <c r="B19" i="6"/>
  <c r="E57" i="55"/>
  <c r="E55" i="55"/>
  <c r="R27" i="20"/>
  <c r="E5" i="35"/>
  <c r="F7" i="55" s="1"/>
  <c r="F82" i="55" s="1"/>
  <c r="E3" i="35"/>
  <c r="F5" i="55" s="1"/>
  <c r="F80" i="55" s="1"/>
  <c r="Q46" i="20"/>
  <c r="J19" i="25"/>
  <c r="K19" i="25"/>
  <c r="L19" i="25"/>
  <c r="I19" i="25"/>
  <c r="P14" i="25"/>
  <c r="P13" i="25" s="1"/>
  <c r="M19" i="25"/>
  <c r="F57" i="55" l="1"/>
  <c r="F55" i="55"/>
  <c r="S27" i="20"/>
  <c r="F5" i="35"/>
  <c r="G7" i="55" s="1"/>
  <c r="G82" i="55" s="1"/>
  <c r="F3" i="35"/>
  <c r="G5" i="55" s="1"/>
  <c r="G80" i="55" s="1"/>
  <c r="R46" i="20"/>
  <c r="D6" i="55"/>
  <c r="D81" i="55" s="1"/>
  <c r="D11" i="55"/>
  <c r="D86" i="55" s="1"/>
  <c r="Q12" i="25"/>
  <c r="Q14" i="25" s="1"/>
  <c r="Q13" i="25" s="1"/>
  <c r="D61" i="55" l="1"/>
  <c r="D56" i="55"/>
  <c r="G57" i="55"/>
  <c r="G55" i="55"/>
  <c r="N19" i="25"/>
  <c r="T27" i="20"/>
  <c r="G5" i="35"/>
  <c r="H7" i="55" s="1"/>
  <c r="H82" i="55" s="1"/>
  <c r="G3" i="35"/>
  <c r="H5" i="55" s="1"/>
  <c r="H80" i="55" s="1"/>
  <c r="S46" i="20"/>
  <c r="D4" i="35"/>
  <c r="E6" i="55" s="1"/>
  <c r="E81" i="55" s="1"/>
  <c r="P20" i="25"/>
  <c r="Q20" i="25" s="1"/>
  <c r="R12" i="25"/>
  <c r="R14" i="25" s="1"/>
  <c r="R13" i="25" s="1"/>
  <c r="D9" i="35" l="1"/>
  <c r="E11" i="55" s="1"/>
  <c r="E86" i="55" s="1"/>
  <c r="P11" i="25"/>
  <c r="P19" i="25" s="1"/>
  <c r="C8" i="35"/>
  <c r="D10" i="55" s="1"/>
  <c r="D85" i="55" s="1"/>
  <c r="E56" i="55"/>
  <c r="H57" i="55"/>
  <c r="H55" i="55"/>
  <c r="U27" i="20"/>
  <c r="H5" i="35"/>
  <c r="I7" i="55" s="1"/>
  <c r="I82" i="55" s="1"/>
  <c r="H3" i="35"/>
  <c r="I5" i="55" s="1"/>
  <c r="I80" i="55" s="1"/>
  <c r="T46" i="20"/>
  <c r="E4" i="35"/>
  <c r="F6" i="55" s="1"/>
  <c r="F81" i="55" s="1"/>
  <c r="E9" i="35"/>
  <c r="F11" i="55" s="1"/>
  <c r="F86" i="55" s="1"/>
  <c r="S12" i="25"/>
  <c r="S14" i="25" s="1"/>
  <c r="S13" i="25" s="1"/>
  <c r="E61" i="55" l="1"/>
  <c r="F61" i="55"/>
  <c r="D60" i="55"/>
  <c r="F56" i="55"/>
  <c r="I57" i="55"/>
  <c r="I55" i="55"/>
  <c r="I5" i="35"/>
  <c r="J7" i="55" s="1"/>
  <c r="J82" i="55" s="1"/>
  <c r="V27" i="20"/>
  <c r="I3" i="35"/>
  <c r="J5" i="55" s="1"/>
  <c r="J80" i="55" s="1"/>
  <c r="U46" i="20"/>
  <c r="F4" i="35"/>
  <c r="G6" i="55" s="1"/>
  <c r="G81" i="55" s="1"/>
  <c r="D8" i="35"/>
  <c r="E10" i="55" s="1"/>
  <c r="E85" i="55" s="1"/>
  <c r="R20" i="25"/>
  <c r="F9" i="35" s="1"/>
  <c r="G11" i="55" s="1"/>
  <c r="G86" i="55" s="1"/>
  <c r="Q11" i="25"/>
  <c r="Q19" i="25" s="1"/>
  <c r="T12" i="25"/>
  <c r="T14" i="25" s="1"/>
  <c r="T13" i="25" s="1"/>
  <c r="E60" i="55" l="1"/>
  <c r="G61" i="55"/>
  <c r="G56" i="55"/>
  <c r="J57" i="55"/>
  <c r="J55" i="55"/>
  <c r="W27" i="20"/>
  <c r="J5" i="35"/>
  <c r="K7" i="55" s="1"/>
  <c r="K82" i="55" s="1"/>
  <c r="J3" i="35"/>
  <c r="K5" i="55" s="1"/>
  <c r="K80" i="55" s="1"/>
  <c r="V46" i="20"/>
  <c r="E8" i="35"/>
  <c r="F10" i="55" s="1"/>
  <c r="F85" i="55" s="1"/>
  <c r="G4" i="35"/>
  <c r="H6" i="55" s="1"/>
  <c r="H81" i="55" s="1"/>
  <c r="S20" i="25"/>
  <c r="G9" i="35" s="1"/>
  <c r="H11" i="55" s="1"/>
  <c r="H86" i="55" s="1"/>
  <c r="R11" i="25"/>
  <c r="R19" i="25" s="1"/>
  <c r="U12" i="25"/>
  <c r="H61" i="55" l="1"/>
  <c r="F60" i="55"/>
  <c r="K57" i="55"/>
  <c r="H56" i="55"/>
  <c r="K55" i="55"/>
  <c r="K5" i="35"/>
  <c r="L7" i="55" s="1"/>
  <c r="L82" i="55" s="1"/>
  <c r="X27" i="20"/>
  <c r="K3" i="35"/>
  <c r="L5" i="55" s="1"/>
  <c r="L80" i="55" s="1"/>
  <c r="W46" i="20"/>
  <c r="U14" i="25"/>
  <c r="U13" i="25" s="1"/>
  <c r="V12" i="25"/>
  <c r="F8" i="35"/>
  <c r="G10" i="55" s="1"/>
  <c r="G85" i="55" s="1"/>
  <c r="H4" i="35"/>
  <c r="I6" i="55" s="1"/>
  <c r="I81" i="55" s="1"/>
  <c r="T20" i="25"/>
  <c r="H9" i="35" s="1"/>
  <c r="I11" i="55" s="1"/>
  <c r="I86" i="55" s="1"/>
  <c r="S11" i="25"/>
  <c r="S19" i="25" s="1"/>
  <c r="G19" i="55" l="1"/>
  <c r="J19" i="55"/>
  <c r="F19" i="55"/>
  <c r="I61" i="55"/>
  <c r="G60" i="55"/>
  <c r="I56" i="55"/>
  <c r="L57" i="55"/>
  <c r="L55" i="55"/>
  <c r="L5" i="35"/>
  <c r="M7" i="55" s="1"/>
  <c r="M82" i="55" s="1"/>
  <c r="Y27" i="20"/>
  <c r="L3" i="35"/>
  <c r="M5" i="55" s="1"/>
  <c r="M80" i="55" s="1"/>
  <c r="X46"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7"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7" i="20"/>
  <c r="N48" i="20" s="1"/>
  <c r="O74" i="26"/>
  <c r="H2" i="50" s="1"/>
  <c r="P11" i="26"/>
  <c r="Q85" i="55" l="1"/>
  <c r="R86" i="55"/>
  <c r="R61" i="55"/>
  <c r="P85" i="55"/>
  <c r="P60" i="55"/>
  <c r="AC11" i="25"/>
  <c r="AC19" i="25" s="1"/>
  <c r="Q8" i="35" s="1"/>
  <c r="R10" i="55" s="1"/>
  <c r="P79" i="26"/>
  <c r="P74" i="26" s="1"/>
  <c r="C2" i="35"/>
  <c r="D4" i="55" s="1"/>
  <c r="D79" i="55" s="1"/>
  <c r="O47" i="20"/>
  <c r="O48" i="20" s="1"/>
  <c r="O28" i="20" s="1"/>
  <c r="N28" i="20"/>
  <c r="N29" i="20" s="1"/>
  <c r="AU61" i="20"/>
  <c r="AU60" i="20"/>
  <c r="AU62" i="20"/>
  <c r="N14" i="20"/>
  <c r="R85" i="55" l="1"/>
  <c r="R60" i="55"/>
  <c r="AV60" i="20"/>
  <c r="O29" i="20"/>
  <c r="AV62" i="20"/>
  <c r="AV61" i="20"/>
  <c r="O14" i="20"/>
  <c r="D54" i="55"/>
  <c r="Q79" i="26"/>
  <c r="Q74" i="26" s="1"/>
  <c r="D2" i="35"/>
  <c r="E4" i="55" s="1"/>
  <c r="E79" i="55" s="1"/>
  <c r="P47" i="20"/>
  <c r="P48" i="20" s="1"/>
  <c r="H12" i="30"/>
  <c r="N26" i="49" l="1"/>
  <c r="R79" i="26"/>
  <c r="R74" i="26" s="1"/>
  <c r="R11" i="26"/>
  <c r="AW62" i="20"/>
  <c r="P28" i="20"/>
  <c r="P29" i="20" s="1"/>
  <c r="AW61" i="20"/>
  <c r="AW60" i="20"/>
  <c r="P14" i="20"/>
  <c r="E54" i="55"/>
  <c r="Q47" i="20"/>
  <c r="Q48" i="20" s="1"/>
  <c r="E2" i="35"/>
  <c r="F4" i="55" s="1"/>
  <c r="F79" i="55" s="1"/>
  <c r="P12" i="49" l="1"/>
  <c r="S79" i="26"/>
  <c r="S74" i="26" s="1"/>
  <c r="S11" i="26"/>
  <c r="F54" i="55"/>
  <c r="Q28" i="20"/>
  <c r="Q29" i="20" s="1"/>
  <c r="AX62" i="20"/>
  <c r="AX61" i="20"/>
  <c r="AX60" i="20"/>
  <c r="Q14" i="20"/>
  <c r="F2" i="35"/>
  <c r="G4" i="55" s="1"/>
  <c r="G79" i="55" s="1"/>
  <c r="R47" i="20"/>
  <c r="R48" i="20" s="1"/>
  <c r="D11" i="35" l="1"/>
  <c r="E13" i="55" s="1"/>
  <c r="E88" i="55" s="1"/>
  <c r="P26" i="49"/>
  <c r="P27" i="49" s="1"/>
  <c r="AY62" i="20"/>
  <c r="AY60" i="20"/>
  <c r="AY61" i="20"/>
  <c r="R28" i="20"/>
  <c r="R29" i="20" s="1"/>
  <c r="R14" i="20"/>
  <c r="T79" i="26"/>
  <c r="T74" i="26" s="1"/>
  <c r="T11" i="26"/>
  <c r="G54" i="55"/>
  <c r="S47" i="20"/>
  <c r="S48" i="20" s="1"/>
  <c r="G2" i="35"/>
  <c r="H4" i="55" s="1"/>
  <c r="H79" i="55" s="1"/>
  <c r="Q25" i="49"/>
  <c r="Q29" i="59" s="1"/>
  <c r="P10" i="26" l="1"/>
  <c r="P9" i="26" s="1"/>
  <c r="D10" i="35"/>
  <c r="E12" i="55" s="1"/>
  <c r="E87" i="55" s="1"/>
  <c r="E11" i="35"/>
  <c r="R25" i="49"/>
  <c r="E63" i="55"/>
  <c r="U79" i="26"/>
  <c r="U74" i="26" s="1"/>
  <c r="U11" i="26"/>
  <c r="AZ60" i="20"/>
  <c r="AZ62" i="20"/>
  <c r="AZ61" i="20"/>
  <c r="S28" i="20"/>
  <c r="S29" i="20" s="1"/>
  <c r="S14" i="20"/>
  <c r="H2" i="35"/>
  <c r="I4" i="55" s="1"/>
  <c r="I79" i="55" s="1"/>
  <c r="T47" i="20"/>
  <c r="T48" i="20" s="1"/>
  <c r="H54" i="55"/>
  <c r="N27" i="49"/>
  <c r="C10" i="35"/>
  <c r="D13" i="55"/>
  <c r="D88" i="55" s="1"/>
  <c r="S25" i="49" l="1"/>
  <c r="S29" i="59" s="1"/>
  <c r="R29" i="59"/>
  <c r="E62" i="55"/>
  <c r="G44" i="49"/>
  <c r="S12" i="49" s="1"/>
  <c r="S26" i="49" s="1"/>
  <c r="G11" i="35"/>
  <c r="F11" i="35"/>
  <c r="D63" i="55"/>
  <c r="V79" i="26"/>
  <c r="V74" i="26" s="1"/>
  <c r="V11" i="26"/>
  <c r="BA60" i="20"/>
  <c r="T28" i="20"/>
  <c r="T29" i="20" s="1"/>
  <c r="BA61" i="20"/>
  <c r="BA62" i="20"/>
  <c r="T14" i="20"/>
  <c r="I54" i="55"/>
  <c r="U47" i="20"/>
  <c r="U48" i="20" s="1"/>
  <c r="I2" i="35"/>
  <c r="J4" i="55" s="1"/>
  <c r="J79" i="55" s="1"/>
  <c r="D12" i="55"/>
  <c r="D87" i="55" s="1"/>
  <c r="O27" i="49"/>
  <c r="T25" i="49"/>
  <c r="T29" i="59" s="1"/>
  <c r="Q12" i="49" l="1"/>
  <c r="Q26" i="49" s="1"/>
  <c r="H11" i="35"/>
  <c r="D62" i="55"/>
  <c r="J54" i="55"/>
  <c r="W79" i="26"/>
  <c r="W74" i="26" s="1"/>
  <c r="W11" i="26"/>
  <c r="U28" i="20"/>
  <c r="U29" i="20" s="1"/>
  <c r="BB61" i="20"/>
  <c r="BB60" i="20"/>
  <c r="BB62" i="20"/>
  <c r="U14" i="20"/>
  <c r="J2" i="35"/>
  <c r="K4" i="55" s="1"/>
  <c r="K79" i="55" s="1"/>
  <c r="V47" i="20"/>
  <c r="V48" i="20" s="1"/>
  <c r="H13" i="55"/>
  <c r="H88" i="55" s="1"/>
  <c r="D20" i="55"/>
  <c r="D95" i="55" s="1"/>
  <c r="U25" i="49"/>
  <c r="U29" i="59" s="1"/>
  <c r="R12" i="49" l="1"/>
  <c r="R26" i="49" s="1"/>
  <c r="I11" i="35"/>
  <c r="H63" i="55"/>
  <c r="D70" i="55"/>
  <c r="K54" i="55"/>
  <c r="X79" i="26"/>
  <c r="X74" i="26" s="1"/>
  <c r="X11" i="26"/>
  <c r="V28" i="20"/>
  <c r="V29" i="20" s="1"/>
  <c r="V14" i="20"/>
  <c r="K2" i="35"/>
  <c r="L4" i="55" s="1"/>
  <c r="L79" i="55" s="1"/>
  <c r="W47" i="20"/>
  <c r="W48" i="20" s="1"/>
  <c r="V25" i="49"/>
  <c r="V29"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7" i="20"/>
  <c r="X48" i="20" s="1"/>
  <c r="L2" i="35"/>
  <c r="M4" i="55" s="1"/>
  <c r="M79" i="55" s="1"/>
  <c r="W28" i="20"/>
  <c r="W29" i="20" s="1"/>
  <c r="W14" i="20"/>
  <c r="W25" i="49"/>
  <c r="W29" i="59" s="1"/>
  <c r="E10" i="35"/>
  <c r="F12" i="55" s="1"/>
  <c r="F87" i="55" s="1"/>
  <c r="Q10" i="26"/>
  <c r="Q27" i="49"/>
  <c r="F20" i="55"/>
  <c r="F95" i="55" s="1"/>
  <c r="R10" i="26"/>
  <c r="R9" i="26" s="1"/>
  <c r="F10" i="35"/>
  <c r="G12" i="55" s="1"/>
  <c r="G87" i="55" s="1"/>
  <c r="R27" i="49"/>
  <c r="K11" i="35" l="1"/>
  <c r="N2" i="35"/>
  <c r="O4" i="55" s="1"/>
  <c r="Z47" i="20"/>
  <c r="Z48" i="20" s="1"/>
  <c r="AA79" i="26"/>
  <c r="AA74" i="26" s="1"/>
  <c r="AA11" i="26"/>
  <c r="F70" i="55"/>
  <c r="G62" i="55"/>
  <c r="F62" i="55"/>
  <c r="M54" i="55"/>
  <c r="X28" i="20"/>
  <c r="X29" i="20" s="1"/>
  <c r="X14" i="20"/>
  <c r="Y47" i="20"/>
  <c r="Y48" i="20" s="1"/>
  <c r="M2" i="35"/>
  <c r="N4" i="55" s="1"/>
  <c r="N79" i="55" s="1"/>
  <c r="G20" i="55"/>
  <c r="G95" i="55" s="1"/>
  <c r="X25" i="49"/>
  <c r="X29" i="59" s="1"/>
  <c r="H44" i="49"/>
  <c r="O54" i="55" l="1"/>
  <c r="O79" i="55"/>
  <c r="L11" i="35"/>
  <c r="T12" i="49"/>
  <c r="T26" i="49" s="1"/>
  <c r="O2" i="35"/>
  <c r="P4" i="55" s="1"/>
  <c r="AA47" i="20"/>
  <c r="AA48" i="20" s="1"/>
  <c r="AB79" i="26"/>
  <c r="AB74" i="26" s="1"/>
  <c r="AB11" i="26"/>
  <c r="Z14" i="20"/>
  <c r="Z28" i="20"/>
  <c r="G70" i="55"/>
  <c r="N54" i="55"/>
  <c r="Y28" i="20"/>
  <c r="Y29" i="20" s="1"/>
  <c r="Y14" i="20"/>
  <c r="H20" i="55"/>
  <c r="H95" i="55" s="1"/>
  <c r="Y25" i="49"/>
  <c r="Y29" i="59" s="1"/>
  <c r="I44" i="49"/>
  <c r="P54" i="55" l="1"/>
  <c r="P79" i="55"/>
  <c r="Z29" i="20"/>
  <c r="M11" i="35"/>
  <c r="U12" i="49"/>
  <c r="U26" i="49" s="1"/>
  <c r="Z25" i="49"/>
  <c r="Z29" i="59" s="1"/>
  <c r="P2" i="35"/>
  <c r="Q4" i="55" s="1"/>
  <c r="AB47" i="20"/>
  <c r="AB48" i="20" s="1"/>
  <c r="AC79" i="26"/>
  <c r="AC74" i="26" s="1"/>
  <c r="AC11" i="26"/>
  <c r="AA14" i="20"/>
  <c r="AA28" i="20"/>
  <c r="H70" i="55"/>
  <c r="I20" i="55"/>
  <c r="I95" i="55" s="1"/>
  <c r="I13" i="55"/>
  <c r="I88" i="55" s="1"/>
  <c r="V12" i="49" l="1"/>
  <c r="V26" i="49" s="1"/>
  <c r="Q54" i="55"/>
  <c r="Q79" i="55"/>
  <c r="N11" i="35"/>
  <c r="AA25" i="49"/>
  <c r="Q2" i="35"/>
  <c r="R4" i="55" s="1"/>
  <c r="AC47" i="20"/>
  <c r="AC48" i="20" s="1"/>
  <c r="AB14" i="20"/>
  <c r="AB28" i="20"/>
  <c r="I70" i="55"/>
  <c r="I63" i="55"/>
  <c r="H10" i="35"/>
  <c r="I12" i="55" s="1"/>
  <c r="I87" i="55" s="1"/>
  <c r="T10" i="26"/>
  <c r="T9" i="26" s="1"/>
  <c r="T27" i="49"/>
  <c r="J20" i="55"/>
  <c r="J95" i="55" s="1"/>
  <c r="J13" i="55"/>
  <c r="J88" i="55" s="1"/>
  <c r="W12" i="49" l="1"/>
  <c r="W26" i="49" s="1"/>
  <c r="AB25" i="49"/>
  <c r="AB29" i="59" s="1"/>
  <c r="AA29" i="59"/>
  <c r="R79" i="55"/>
  <c r="R54" i="55"/>
  <c r="O11" i="35"/>
  <c r="P13" i="55" s="1"/>
  <c r="AC14" i="20"/>
  <c r="AC28" i="20"/>
  <c r="I62" i="55"/>
  <c r="J63" i="55"/>
  <c r="J70" i="55"/>
  <c r="K20" i="55"/>
  <c r="K95" i="55" s="1"/>
  <c r="I10" i="35"/>
  <c r="J12" i="55" s="1"/>
  <c r="J87" i="55" s="1"/>
  <c r="U10" i="26"/>
  <c r="U9" i="26" s="1"/>
  <c r="U27" i="49"/>
  <c r="K13" i="55"/>
  <c r="K88" i="55" s="1"/>
  <c r="X12" i="49"/>
  <c r="X26" i="49" s="1"/>
  <c r="AC25" i="49" l="1"/>
  <c r="AC29"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P9" i="48"/>
  <c r="D19" i="35" s="1"/>
  <c r="E21" i="55" s="1"/>
  <c r="E96" i="55" s="1"/>
  <c r="O87" i="55" l="1"/>
  <c r="O62" i="55"/>
  <c r="Q70" i="55"/>
  <c r="Q95" i="55"/>
  <c r="O10" i="35"/>
  <c r="P12" i="55" s="1"/>
  <c r="AA10" i="26"/>
  <c r="AA9" i="26" s="1"/>
  <c r="AA27" i="49"/>
  <c r="R20" i="55"/>
  <c r="E71" i="55"/>
  <c r="Q9" i="48"/>
  <c r="E19" i="35" s="1"/>
  <c r="F21" i="55" s="1"/>
  <c r="F96" i="55" s="1"/>
  <c r="P87" i="55" l="1"/>
  <c r="P62" i="55"/>
  <c r="R95" i="55"/>
  <c r="R70" i="55"/>
  <c r="P10" i="35"/>
  <c r="Q12" i="55" s="1"/>
  <c r="AB10" i="26"/>
  <c r="AB9" i="26" s="1"/>
  <c r="AB27" i="49"/>
  <c r="Q10" i="35"/>
  <c r="R12" i="55" s="1"/>
  <c r="AC10" i="26"/>
  <c r="AC9" i="26" s="1"/>
  <c r="AC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Z9" i="48" l="1"/>
  <c r="N19" i="35" s="1"/>
  <c r="O21" i="55" s="1"/>
  <c r="M71" i="55"/>
  <c r="N71" i="55"/>
  <c r="O96" i="55" l="1"/>
  <c r="O71" i="55"/>
  <c r="AA9" i="48"/>
  <c r="O19" i="35" s="1"/>
  <c r="P21" i="55" s="1"/>
  <c r="P71" i="55" l="1"/>
  <c r="P96" i="55"/>
  <c r="AC9" i="48"/>
  <c r="Q19" i="35" s="1"/>
  <c r="R21" i="55" s="1"/>
  <c r="AB9" i="48"/>
  <c r="P19" i="35" s="1"/>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<sst xmlns="http://schemas.openxmlformats.org/spreadsheetml/2006/main" count="2554" uniqueCount="1248">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</sst>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89">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5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0" fontId="15" fillId="0" borderId="45" xfId="0"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164" fontId="50" fillId="0" borderId="45"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2098.0049673002295</c:v>
                </c:pt>
                <c:pt idx="9">
                  <c:v>2125.8863095565716</c:v>
                </c:pt>
                <c:pt idx="10">
                  <c:v>2135.8519845799956</c:v>
                </c:pt>
                <c:pt idx="11">
                  <c:v>2151.2124609732073</c:v>
                </c:pt>
                <c:pt idx="12">
                  <c:v>2163.6379185775641</c:v>
                </c:pt>
                <c:pt idx="13">
                  <c:v>2177.7094903947559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2127.5484839787005</c:v>
                </c:pt>
                <c:pt idx="9">
                  <c:v>2186.52047876602</c:v>
                </c:pt>
                <c:pt idx="10">
                  <c:v>2223.6097184230066</c:v>
                </c:pt>
                <c:pt idx="11">
                  <c:v>2258.7340846927818</c:v>
                </c:pt>
                <c:pt idx="12">
                  <c:v>2282.9268471434625</c:v>
                </c:pt>
                <c:pt idx="13">
                  <c:v>2304.934692956042</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2121.3049673002297</c:v>
                </c:pt>
                <c:pt idx="9">
                  <c:v>2158.7863095565717</c:v>
                </c:pt>
                <c:pt idx="10">
                  <c:v>2181.4519845799955</c:v>
                </c:pt>
                <c:pt idx="11">
                  <c:v>2197.6124609732069</c:v>
                </c:pt>
                <c:pt idx="12">
                  <c:v>2208.237918577564</c:v>
                </c:pt>
                <c:pt idx="13">
                  <c:v>2219.5094903947561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1949.0049673002293</c:v>
                      </c:pt>
                      <c:pt idx="9">
                        <c:v>1971.8863095565716</c:v>
                      </c:pt>
                      <c:pt idx="10">
                        <c:v>1979.8519845799956</c:v>
                      </c:pt>
                      <c:pt idx="11">
                        <c:v>1992.212460973207</c:v>
                      </c:pt>
                      <c:pt idx="12">
                        <c:v>2003.6379185775641</c:v>
                      </c:pt>
                      <c:pt idx="13">
                        <c:v>2018.7094903947559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5" style="582" customWidth="1"/>
    <col min="3" max="16" width="8.5" style="582"/>
    <col min="17" max="17" width="38.5" style="582" customWidth="1"/>
  </cols>
  <sheetData>
    <row r="10" spans="2:17">
      <c r="B10" s="1092" t="s">
        <v>0</v>
      </c>
      <c r="C10" s="1093"/>
      <c r="D10" s="1093"/>
      <c r="E10" s="1093"/>
      <c r="F10" s="1093"/>
      <c r="G10" s="1093"/>
      <c r="H10" s="1093"/>
      <c r="I10" s="1093"/>
      <c r="J10" s="1093"/>
      <c r="K10" s="1093"/>
      <c r="L10" s="1093"/>
      <c r="M10" s="1093"/>
      <c r="N10" s="1093"/>
      <c r="O10" s="1093"/>
      <c r="P10" s="1093"/>
      <c r="Q10" s="1094"/>
    </row>
    <row r="11" spans="2:17">
      <c r="B11" s="1095"/>
      <c r="C11" s="1096"/>
      <c r="D11" s="1096"/>
      <c r="E11" s="1096"/>
      <c r="F11" s="1096"/>
      <c r="G11" s="1096"/>
      <c r="H11" s="1096"/>
      <c r="I11" s="1096"/>
      <c r="J11" s="1096"/>
      <c r="K11" s="1096"/>
      <c r="L11" s="1096"/>
      <c r="M11" s="1096"/>
      <c r="N11" s="1096"/>
      <c r="O11" s="1096"/>
      <c r="P11" s="1096"/>
      <c r="Q11" s="1097"/>
    </row>
    <row r="12" spans="2:17">
      <c r="B12" s="579" t="s">
        <v>1</v>
      </c>
      <c r="C12" s="882"/>
      <c r="D12" s="882"/>
      <c r="E12" s="882"/>
      <c r="F12" s="882"/>
      <c r="G12" s="882"/>
      <c r="H12" s="882"/>
      <c r="I12" s="882"/>
      <c r="J12" s="882"/>
      <c r="K12" s="882"/>
      <c r="L12" s="882"/>
      <c r="M12" s="882"/>
      <c r="N12" s="882"/>
      <c r="O12" s="882"/>
      <c r="P12" s="882"/>
      <c r="Q12" s="583"/>
    </row>
    <row r="13" spans="2:17">
      <c r="B13" s="580" t="s">
        <v>2</v>
      </c>
      <c r="C13" s="1098" t="s">
        <v>3</v>
      </c>
      <c r="D13" s="1098"/>
      <c r="E13" s="1098"/>
      <c r="F13" s="1098"/>
      <c r="G13" s="1098"/>
      <c r="H13" s="1098"/>
      <c r="I13" s="1098"/>
      <c r="J13" s="1098"/>
      <c r="K13" s="1098"/>
      <c r="L13" s="1098"/>
      <c r="M13" s="1098"/>
      <c r="N13" s="1098"/>
      <c r="O13" s="1098"/>
      <c r="P13" s="1098"/>
      <c r="Q13" s="1099"/>
    </row>
    <row r="14" spans="2:17">
      <c r="B14" s="580" t="s">
        <v>4</v>
      </c>
      <c r="C14" s="584" t="s">
        <v>5</v>
      </c>
      <c r="D14" s="584"/>
      <c r="E14" s="584"/>
      <c r="F14" s="584"/>
      <c r="G14" s="584"/>
      <c r="H14" s="584"/>
      <c r="I14" s="584"/>
      <c r="J14" s="584"/>
      <c r="K14" s="584"/>
      <c r="L14" s="584"/>
      <c r="M14" s="584"/>
      <c r="N14" s="584"/>
      <c r="O14" s="584"/>
      <c r="P14" s="584"/>
      <c r="Q14" s="585"/>
    </row>
    <row r="15" spans="2:17">
      <c r="B15" s="580" t="s">
        <v>6</v>
      </c>
      <c r="C15" s="584" t="s">
        <v>7</v>
      </c>
      <c r="D15" s="584"/>
      <c r="E15" s="584"/>
      <c r="F15" s="584"/>
      <c r="G15" s="584"/>
      <c r="H15" s="584"/>
      <c r="I15" s="584"/>
      <c r="J15" s="584"/>
      <c r="K15" s="584"/>
      <c r="L15" s="584"/>
      <c r="M15" s="584"/>
      <c r="N15" s="584"/>
      <c r="O15" s="584"/>
      <c r="P15" s="584"/>
      <c r="Q15" s="585"/>
    </row>
    <row r="16" spans="2:17">
      <c r="B16" s="580" t="s">
        <v>8</v>
      </c>
      <c r="C16" s="584" t="s">
        <v>9</v>
      </c>
      <c r="D16" s="584"/>
      <c r="E16" s="584"/>
      <c r="F16" s="584"/>
      <c r="G16" s="584"/>
      <c r="H16" s="584"/>
      <c r="I16" s="584"/>
      <c r="J16" s="584"/>
      <c r="K16" s="584"/>
      <c r="L16" s="584"/>
      <c r="M16" s="584"/>
      <c r="N16" s="584"/>
      <c r="O16" s="584"/>
      <c r="P16" s="584"/>
      <c r="Q16" s="585"/>
    </row>
    <row r="17" spans="2:17">
      <c r="B17" s="580" t="s">
        <v>10</v>
      </c>
      <c r="C17" s="584" t="s">
        <v>11</v>
      </c>
      <c r="D17" s="584"/>
      <c r="E17" s="584"/>
      <c r="F17" s="584"/>
      <c r="G17" s="584"/>
      <c r="H17" s="584"/>
      <c r="I17" s="584"/>
      <c r="J17" s="584"/>
      <c r="K17" s="584"/>
      <c r="L17" s="584"/>
      <c r="M17" s="584"/>
      <c r="N17" s="584"/>
      <c r="O17" s="584"/>
      <c r="P17" s="584"/>
      <c r="Q17" s="585"/>
    </row>
    <row r="18" spans="2:17">
      <c r="B18" s="580" t="s">
        <v>12</v>
      </c>
      <c r="C18" s="584" t="s">
        <v>13</v>
      </c>
      <c r="D18" s="584"/>
      <c r="E18" s="584"/>
      <c r="F18" s="584"/>
      <c r="G18" s="584"/>
      <c r="H18" s="584"/>
      <c r="I18" s="584"/>
      <c r="J18" s="584"/>
      <c r="K18" s="584"/>
      <c r="L18" s="584"/>
      <c r="M18" s="584"/>
      <c r="N18" s="584"/>
      <c r="O18" s="584"/>
      <c r="P18" s="584"/>
      <c r="Q18" s="585"/>
    </row>
    <row r="19" spans="2:17">
      <c r="B19" s="580" t="s">
        <v>14</v>
      </c>
      <c r="C19" s="584" t="s">
        <v>15</v>
      </c>
      <c r="D19" s="584"/>
      <c r="E19" s="584"/>
      <c r="F19" s="584"/>
      <c r="G19" s="584"/>
      <c r="H19" s="584"/>
      <c r="I19" s="584"/>
      <c r="J19" s="584"/>
      <c r="K19" s="584"/>
      <c r="L19" s="584"/>
      <c r="M19" s="584"/>
      <c r="N19" s="584"/>
      <c r="O19" s="584"/>
      <c r="P19" s="584"/>
      <c r="Q19" s="585"/>
    </row>
    <row r="20" spans="2:17" ht="30.75" customHeight="1">
      <c r="B20" s="580" t="s">
        <v>16</v>
      </c>
      <c r="C20" s="1090" t="s">
        <v>17</v>
      </c>
      <c r="D20" s="1090"/>
      <c r="E20" s="1090"/>
      <c r="F20" s="1090"/>
      <c r="G20" s="1090"/>
      <c r="H20" s="1090"/>
      <c r="I20" s="1090"/>
      <c r="J20" s="1090"/>
      <c r="K20" s="1090"/>
      <c r="L20" s="1090"/>
      <c r="M20" s="1090"/>
      <c r="N20" s="1090"/>
      <c r="O20" s="1090"/>
      <c r="P20" s="1090"/>
      <c r="Q20" s="1091"/>
    </row>
    <row r="21" spans="2:17">
      <c r="B21" s="580" t="s">
        <v>18</v>
      </c>
      <c r="C21" s="584" t="s">
        <v>19</v>
      </c>
      <c r="D21" s="584"/>
      <c r="E21" s="584"/>
      <c r="F21" s="584"/>
      <c r="G21" s="584"/>
      <c r="H21" s="584"/>
      <c r="I21" s="584"/>
      <c r="J21" s="584"/>
      <c r="K21" s="584"/>
      <c r="L21" s="584"/>
      <c r="M21" s="584"/>
      <c r="N21" s="584"/>
      <c r="O21" s="584"/>
      <c r="P21" s="584"/>
      <c r="Q21" s="585"/>
    </row>
    <row r="22" spans="2:17" ht="32.25" customHeight="1">
      <c r="B22" s="580" t="s">
        <v>20</v>
      </c>
      <c r="C22" s="1090" t="s">
        <v>21</v>
      </c>
      <c r="D22" s="1090"/>
      <c r="E22" s="1090"/>
      <c r="F22" s="1090"/>
      <c r="G22" s="1090"/>
      <c r="H22" s="1090"/>
      <c r="I22" s="1090"/>
      <c r="J22" s="1090"/>
      <c r="K22" s="1090"/>
      <c r="L22" s="1090"/>
      <c r="M22" s="1090"/>
      <c r="N22" s="1090"/>
      <c r="O22" s="1090"/>
      <c r="P22" s="1090"/>
      <c r="Q22" s="1091"/>
    </row>
    <row r="23" spans="2:17" ht="31" customHeight="1">
      <c r="B23" s="580" t="s">
        <v>22</v>
      </c>
      <c r="C23" s="1090" t="s">
        <v>23</v>
      </c>
      <c r="D23" s="1090"/>
      <c r="E23" s="1090"/>
      <c r="F23" s="1090"/>
      <c r="G23" s="1090"/>
      <c r="H23" s="1090"/>
      <c r="I23" s="1090"/>
      <c r="J23" s="1090"/>
      <c r="K23" s="1090"/>
      <c r="L23" s="1090"/>
      <c r="M23" s="1090"/>
      <c r="N23" s="1090"/>
      <c r="O23" s="1090"/>
      <c r="P23" s="1090"/>
      <c r="Q23" s="1091"/>
    </row>
    <row r="24" spans="2:17">
      <c r="B24" s="580" t="s">
        <v>24</v>
      </c>
      <c r="C24" s="584" t="s">
        <v>25</v>
      </c>
      <c r="D24" s="584"/>
      <c r="E24" s="584"/>
      <c r="F24" s="584"/>
      <c r="G24" s="584"/>
      <c r="H24" s="584"/>
      <c r="I24" s="584"/>
      <c r="J24" s="584"/>
      <c r="K24" s="584"/>
      <c r="L24" s="584"/>
      <c r="M24" s="584"/>
      <c r="N24" s="584"/>
      <c r="O24" s="584"/>
      <c r="P24" s="584"/>
      <c r="Q24" s="585"/>
    </row>
    <row r="25" spans="2:17">
      <c r="B25" s="580" t="s">
        <v>26</v>
      </c>
      <c r="C25" s="584" t="s">
        <v>27</v>
      </c>
      <c r="D25" s="584"/>
      <c r="E25" s="584"/>
      <c r="F25" s="584"/>
      <c r="G25" s="584"/>
      <c r="H25" s="584"/>
      <c r="I25" s="584"/>
      <c r="J25" s="584"/>
      <c r="K25" s="584"/>
      <c r="L25" s="584"/>
      <c r="M25" s="584"/>
      <c r="N25" s="584"/>
      <c r="O25" s="584"/>
      <c r="P25" s="584"/>
      <c r="Q25" s="585"/>
    </row>
    <row r="26" spans="2:17">
      <c r="B26" s="580" t="s">
        <v>28</v>
      </c>
      <c r="C26" s="584" t="s">
        <v>29</v>
      </c>
      <c r="D26" s="584"/>
      <c r="E26" s="584"/>
      <c r="F26" s="584"/>
      <c r="G26" s="584"/>
      <c r="H26" s="584"/>
      <c r="I26" s="584"/>
      <c r="J26" s="584"/>
      <c r="K26" s="584"/>
      <c r="L26" s="584"/>
      <c r="M26" s="584"/>
      <c r="N26" s="584"/>
      <c r="O26" s="584"/>
      <c r="P26" s="584"/>
      <c r="Q26" s="585"/>
    </row>
    <row r="27" spans="2:17">
      <c r="B27" s="580" t="s">
        <v>30</v>
      </c>
      <c r="C27" s="584" t="s">
        <v>31</v>
      </c>
      <c r="D27" s="584"/>
      <c r="E27" s="584"/>
      <c r="F27" s="584"/>
      <c r="G27" s="584"/>
      <c r="H27" s="584"/>
      <c r="I27" s="584"/>
      <c r="J27" s="584"/>
      <c r="K27" s="584"/>
      <c r="L27" s="584"/>
      <c r="M27" s="584"/>
      <c r="N27" s="584"/>
      <c r="O27" s="584"/>
      <c r="P27" s="584"/>
      <c r="Q27" s="585"/>
    </row>
    <row r="28" spans="2:17">
      <c r="B28" s="580" t="s">
        <v>32</v>
      </c>
      <c r="C28" s="584" t="s">
        <v>33</v>
      </c>
      <c r="D28" s="584"/>
      <c r="E28" s="584"/>
      <c r="F28" s="584"/>
      <c r="G28" s="584"/>
      <c r="H28" s="584"/>
      <c r="I28" s="584"/>
      <c r="J28" s="584"/>
      <c r="K28" s="584"/>
      <c r="L28" s="584"/>
      <c r="M28" s="584"/>
      <c r="N28" s="584"/>
      <c r="O28" s="584"/>
      <c r="P28" s="584"/>
      <c r="Q28" s="585"/>
    </row>
    <row r="29" spans="2:17">
      <c r="B29" s="580" t="s">
        <v>34</v>
      </c>
      <c r="C29" s="584" t="s">
        <v>35</v>
      </c>
      <c r="D29" s="584"/>
      <c r="E29" s="584"/>
      <c r="F29" s="584"/>
      <c r="G29" s="584"/>
      <c r="H29" s="584"/>
      <c r="I29" s="584"/>
      <c r="J29" s="584"/>
      <c r="K29" s="584"/>
      <c r="L29" s="584"/>
      <c r="M29" s="584"/>
      <c r="N29" s="584"/>
      <c r="O29" s="584"/>
      <c r="P29" s="584"/>
      <c r="Q29" s="585"/>
    </row>
    <row r="30" spans="2:17">
      <c r="B30" s="580"/>
      <c r="C30" s="584"/>
      <c r="D30" s="584"/>
      <c r="E30" s="584"/>
      <c r="F30" s="584"/>
      <c r="G30" s="584"/>
      <c r="H30" s="584"/>
      <c r="I30" s="584"/>
      <c r="J30" s="584"/>
      <c r="K30" s="584"/>
      <c r="L30" s="584"/>
      <c r="M30" s="584"/>
      <c r="N30" s="584"/>
      <c r="O30" s="584"/>
      <c r="P30" s="584"/>
      <c r="Q30" s="585"/>
    </row>
    <row r="31" spans="2:17">
      <c r="B31" s="581" t="s">
        <v>36</v>
      </c>
      <c r="C31" s="584"/>
      <c r="D31" s="584"/>
      <c r="E31" s="584"/>
      <c r="F31" s="584"/>
      <c r="G31" s="584"/>
      <c r="H31" s="584"/>
      <c r="I31" s="584"/>
      <c r="J31" s="584"/>
      <c r="K31" s="584"/>
      <c r="L31" s="584"/>
      <c r="M31" s="584"/>
      <c r="N31" s="584"/>
      <c r="O31" s="584"/>
      <c r="P31" s="584"/>
      <c r="Q31" s="585"/>
    </row>
    <row r="32" spans="2:17">
      <c r="B32" s="580" t="s">
        <v>37</v>
      </c>
      <c r="C32" s="584"/>
      <c r="D32" s="584"/>
      <c r="E32" s="584"/>
      <c r="F32" s="584"/>
      <c r="G32" s="584"/>
      <c r="H32" s="584"/>
      <c r="I32" s="584"/>
      <c r="J32" s="584"/>
      <c r="K32" s="584"/>
      <c r="L32" s="584"/>
      <c r="M32" s="584"/>
      <c r="N32" s="584"/>
      <c r="O32" s="584"/>
      <c r="P32" s="584"/>
      <c r="Q32" s="585"/>
    </row>
    <row r="33" spans="2:17" ht="30.75" customHeight="1">
      <c r="B33" s="1089" t="s">
        <v>38</v>
      </c>
      <c r="C33" s="1090"/>
      <c r="D33" s="1090"/>
      <c r="E33" s="1090"/>
      <c r="F33" s="1090"/>
      <c r="G33" s="1090"/>
      <c r="H33" s="1090"/>
      <c r="I33" s="1090"/>
      <c r="J33" s="1090"/>
      <c r="K33" s="1090"/>
      <c r="L33" s="1090"/>
      <c r="M33" s="1090"/>
      <c r="N33" s="1090"/>
      <c r="O33" s="1090"/>
      <c r="P33" s="1090"/>
      <c r="Q33" s="1091"/>
    </row>
    <row r="34" spans="2:17">
      <c r="B34" s="589" t="s">
        <v>39</v>
      </c>
      <c r="C34" s="584"/>
      <c r="D34" s="584"/>
      <c r="E34" s="584"/>
      <c r="F34" s="584"/>
      <c r="G34" s="584"/>
      <c r="H34" s="584"/>
      <c r="I34" s="584"/>
      <c r="J34" s="584"/>
      <c r="K34" s="584"/>
      <c r="L34" s="584"/>
      <c r="M34" s="584"/>
      <c r="N34" s="584"/>
      <c r="O34" s="584"/>
      <c r="P34" s="584"/>
      <c r="Q34" s="585"/>
    </row>
    <row r="35" spans="2:17">
      <c r="B35" s="580" t="s">
        <v>40</v>
      </c>
      <c r="C35" s="584"/>
      <c r="D35" s="584"/>
      <c r="E35" s="584"/>
      <c r="F35" s="584"/>
      <c r="G35" s="584"/>
      <c r="H35" s="584"/>
      <c r="I35" s="584"/>
      <c r="J35" s="584"/>
      <c r="K35" s="584"/>
      <c r="L35" s="584"/>
      <c r="M35" s="584"/>
      <c r="N35" s="584"/>
      <c r="O35" s="584"/>
      <c r="P35" s="584"/>
      <c r="Q35" s="585"/>
    </row>
    <row r="36" spans="2:17">
      <c r="B36" s="580" t="s">
        <v>41</v>
      </c>
      <c r="C36" s="584"/>
      <c r="D36" s="584"/>
      <c r="E36" s="584"/>
      <c r="F36" s="584"/>
      <c r="G36" s="584"/>
      <c r="H36" s="584"/>
      <c r="I36" s="584"/>
      <c r="J36" s="584"/>
      <c r="K36" s="584"/>
      <c r="L36" s="584"/>
      <c r="M36" s="584"/>
      <c r="N36" s="584"/>
      <c r="O36" s="584"/>
      <c r="P36" s="584"/>
      <c r="Q36" s="585"/>
    </row>
    <row r="37" spans="2:17">
      <c r="B37" s="588" t="s">
        <v>42</v>
      </c>
      <c r="C37" s="586"/>
      <c r="D37" s="586"/>
      <c r="E37" s="586"/>
      <c r="F37" s="586"/>
      <c r="G37" s="586"/>
      <c r="H37" s="586"/>
      <c r="I37" s="586"/>
      <c r="J37" s="586"/>
      <c r="K37" s="586"/>
      <c r="L37" s="586"/>
      <c r="M37" s="586"/>
      <c r="N37" s="586"/>
      <c r="O37" s="586"/>
      <c r="P37" s="586"/>
      <c r="Q37" s="587"/>
    </row>
    <row r="40" spans="2:17">
      <c r="B40" s="590"/>
      <c r="C40" s="590"/>
      <c r="D40" s="590"/>
      <c r="E40" s="590"/>
      <c r="F40" s="590"/>
      <c r="G40" s="590"/>
      <c r="H40" s="590"/>
      <c r="I40" s="590"/>
      <c r="J40" s="590"/>
      <c r="K40" s="590"/>
      <c r="L40" s="590"/>
      <c r="M40" s="590"/>
      <c r="N40" s="590"/>
      <c r="O40" s="590"/>
      <c r="P40" s="590"/>
      <c r="Q40" s="590"/>
    </row>
    <row r="41" spans="2:17">
      <c r="B41" s="590"/>
      <c r="C41" s="590"/>
      <c r="D41" s="590"/>
      <c r="E41" s="590"/>
      <c r="F41" s="590"/>
      <c r="G41" s="590"/>
      <c r="H41" s="590"/>
      <c r="I41" s="590"/>
      <c r="J41" s="590"/>
      <c r="K41" s="590"/>
      <c r="L41" s="590"/>
      <c r="M41" s="590"/>
      <c r="N41" s="590"/>
      <c r="O41" s="590"/>
      <c r="P41" s="590"/>
      <c r="Q41" s="590"/>
    </row>
    <row r="42" spans="2:17">
      <c r="B42" s="590"/>
      <c r="C42" s="590"/>
      <c r="D42" s="590"/>
      <c r="E42" s="590"/>
      <c r="F42" s="590"/>
      <c r="G42" s="590"/>
      <c r="H42" s="590"/>
      <c r="I42" s="590"/>
      <c r="J42" s="590"/>
      <c r="K42" s="590"/>
      <c r="L42" s="590"/>
      <c r="M42" s="590"/>
      <c r="N42" s="590"/>
      <c r="O42" s="590"/>
      <c r="P42" s="590"/>
      <c r="Q42" s="590"/>
    </row>
    <row r="43" spans="2:17">
      <c r="B43" s="590"/>
      <c r="C43" s="590"/>
      <c r="D43" s="590"/>
      <c r="E43" s="590"/>
      <c r="F43" s="590"/>
      <c r="G43" s="590"/>
      <c r="H43" s="590"/>
      <c r="I43" s="590"/>
      <c r="J43" s="590"/>
      <c r="K43" s="590"/>
      <c r="L43" s="590"/>
      <c r="M43" s="590"/>
      <c r="N43" s="590"/>
      <c r="O43" s="590"/>
      <c r="P43" s="590"/>
      <c r="Q43" s="590"/>
    </row>
    <row r="44" spans="2:17">
      <c r="B44" s="590"/>
      <c r="C44" s="590"/>
      <c r="D44" s="590"/>
      <c r="E44" s="590"/>
      <c r="F44" s="590"/>
      <c r="G44" s="590"/>
      <c r="H44" s="590"/>
      <c r="I44" s="590"/>
      <c r="J44" s="590"/>
      <c r="K44" s="590"/>
      <c r="L44" s="590"/>
      <c r="M44" s="590"/>
      <c r="N44" s="590"/>
      <c r="O44" s="590"/>
      <c r="P44" s="590"/>
      <c r="Q44" s="590"/>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tabSelected="1" workbookViewId="0">
      <selection activeCell="B6" sqref="B6"/>
    </sheetView>
  </sheetViews>
  <sheetFormatPr baseColWidth="10" defaultColWidth="8.83203125" defaultRowHeight="15"/>
  <cols>
    <col min="1" max="1" width="18.5" customWidth="1"/>
    <col min="2" max="2" width="27.1640625" customWidth="1"/>
  </cols>
  <sheetData>
    <row r="1" spans="1:8" s="271" customFormat="1">
      <c r="A1" s="271" t="s">
        <v>222</v>
      </c>
      <c r="B1" s="271" t="s">
        <v>223</v>
      </c>
      <c r="C1" s="178" t="s">
        <v>368</v>
      </c>
      <c r="D1" s="178" t="s">
        <v>369</v>
      </c>
      <c r="E1" s="178" t="s">
        <v>370</v>
      </c>
      <c r="F1" s="178" t="s">
        <v>371</v>
      </c>
      <c r="G1" s="271" t="s">
        <v>372</v>
      </c>
      <c r="H1" s="271" t="s">
        <v>224</v>
      </c>
    </row>
    <row r="2" spans="1:8" ht="32">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32">
      <c r="A3" s="949" t="s">
        <v>1227</v>
      </c>
      <c r="B3" t="s">
        <v>1224</v>
      </c>
      <c r="C3">
        <f>'Social Benefits'!J26</f>
        <v>1666.7</v>
      </c>
      <c r="D3">
        <f>'Social Benefits'!K26</f>
        <v>1800.7000000000003</v>
      </c>
      <c r="E3">
        <f>'Social Benefits'!L26</f>
        <v>1678.6999999999996</v>
      </c>
      <c r="F3">
        <f>'Social Benefits'!M26</f>
        <v>1714.1999999999998</v>
      </c>
      <c r="G3">
        <f>'Social Benefits'!N26</f>
        <v>1725.9781600000003</v>
      </c>
      <c r="H3">
        <f>'Social Benefits'!O26</f>
        <v>1917.9298399999998</v>
      </c>
    </row>
    <row r="4" spans="1:8" ht="32">
      <c r="A4" s="949" t="s">
        <v>1229</v>
      </c>
      <c r="B4" t="s">
        <v>1225</v>
      </c>
      <c r="C4">
        <f>'Social Benefits'!J17</f>
        <v>0</v>
      </c>
      <c r="D4">
        <f>'Social Benefits'!K17</f>
        <v>0</v>
      </c>
      <c r="E4">
        <f>'Social Benefits'!L17</f>
        <v>0</v>
      </c>
      <c r="F4">
        <f>'Social Benefits'!M17</f>
        <v>0</v>
      </c>
      <c r="G4">
        <f>'Social Benefits'!N17</f>
        <v>33.921840000000024</v>
      </c>
      <c r="H4">
        <f>'Social Benefits'!O17</f>
        <v>44.966160000000031</v>
      </c>
    </row>
    <row r="5" spans="1:8" ht="32">
      <c r="A5" s="949" t="s">
        <v>1228</v>
      </c>
      <c r="B5" t="s">
        <v>1226</v>
      </c>
      <c r="C5">
        <f>'Social Benefits'!J24</f>
        <v>160.9</v>
      </c>
      <c r="D5">
        <f>'Social Benefits'!K24</f>
        <v>58.4</v>
      </c>
      <c r="E5">
        <f>'Social Benefits'!L24</f>
        <v>34.5</v>
      </c>
      <c r="F5">
        <f>'Social Benefits'!M24</f>
        <v>42.8</v>
      </c>
      <c r="G5">
        <f>'Social Benefits'!N24</f>
        <v>26.6</v>
      </c>
      <c r="H5">
        <f>'Social Benefits'!O24</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baseColWidth="10" defaultColWidth="10.83203125" defaultRowHeight="15"/>
  <cols>
    <col min="1" max="1" width="70.83203125" bestFit="1" customWidth="1"/>
    <col min="2" max="2" width="70.83203125" customWidth="1"/>
  </cols>
  <sheetData>
    <row r="1" spans="1:45" ht="16">
      <c r="A1" s="1115" t="s">
        <v>375</v>
      </c>
      <c r="B1" s="1115"/>
      <c r="C1" s="1115"/>
      <c r="D1" s="1115"/>
      <c r="E1" s="1115"/>
      <c r="F1" s="1115"/>
      <c r="G1" s="1115"/>
      <c r="H1" s="1115"/>
      <c r="I1" s="1115"/>
      <c r="J1" s="1115"/>
      <c r="K1" s="1115"/>
      <c r="L1" s="1115"/>
      <c r="M1" s="1115"/>
      <c r="N1" s="1115"/>
      <c r="O1" s="1115"/>
    </row>
    <row r="2" spans="1:45" ht="34">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6">
      <c r="A3" s="216" t="s">
        <v>377</v>
      </c>
      <c r="B3" s="656" t="s">
        <v>378</v>
      </c>
      <c r="C3" s="881">
        <v>0.22500000000000001</v>
      </c>
      <c r="D3" s="881">
        <v>0.22500000000000001</v>
      </c>
      <c r="E3" s="881">
        <v>0.22500000000000001</v>
      </c>
      <c r="F3" s="881">
        <v>0.22500000000000001</v>
      </c>
      <c r="G3" s="880">
        <v>0</v>
      </c>
      <c r="H3" s="880">
        <v>0</v>
      </c>
      <c r="I3" s="880">
        <v>0</v>
      </c>
      <c r="J3" s="880">
        <v>0</v>
      </c>
      <c r="K3" s="880">
        <v>0</v>
      </c>
      <c r="L3" s="880">
        <v>0</v>
      </c>
      <c r="M3" s="880">
        <v>0</v>
      </c>
      <c r="N3" s="880">
        <v>0</v>
      </c>
      <c r="O3" s="215"/>
      <c r="P3" s="881"/>
      <c r="Q3" s="881"/>
      <c r="R3" s="881"/>
      <c r="S3" s="881"/>
      <c r="T3" s="880"/>
      <c r="U3" s="880"/>
      <c r="V3" s="880"/>
      <c r="W3" s="880"/>
      <c r="X3" s="880"/>
      <c r="Y3" s="880"/>
      <c r="Z3" s="880"/>
      <c r="AA3" s="880"/>
      <c r="AC3" s="879"/>
      <c r="AD3" s="879"/>
      <c r="AE3" s="879"/>
      <c r="AF3" s="879"/>
      <c r="AG3" s="879"/>
      <c r="AH3" s="879"/>
      <c r="AI3" s="879"/>
      <c r="AJ3" s="879"/>
      <c r="AK3" s="879"/>
      <c r="AL3" s="879"/>
      <c r="AM3" s="879"/>
      <c r="AN3" s="879"/>
      <c r="AO3" s="879"/>
      <c r="AP3" s="879"/>
      <c r="AQ3" s="879"/>
      <c r="AR3" s="879"/>
      <c r="AS3" s="879"/>
    </row>
    <row r="4" spans="1:45" ht="16">
      <c r="A4" s="218" t="s">
        <v>379</v>
      </c>
      <c r="B4" s="657" t="s">
        <v>380</v>
      </c>
      <c r="C4" s="881">
        <v>-3.3333333333333333E-2</v>
      </c>
      <c r="D4" s="881">
        <v>-3.3333333333333333E-2</v>
      </c>
      <c r="E4" s="881">
        <v>-3.3333333333333333E-2</v>
      </c>
      <c r="F4" s="881">
        <v>-3.3333333333333333E-2</v>
      </c>
      <c r="G4" s="881">
        <v>-3.3333333333333333E-2</v>
      </c>
      <c r="H4" s="881">
        <v>-3.3333333333333333E-2</v>
      </c>
      <c r="I4" s="881">
        <v>-3.3333333333333333E-2</v>
      </c>
      <c r="J4" s="881">
        <v>-3.3333333333333333E-2</v>
      </c>
      <c r="K4" s="881">
        <v>-3.3333333333333333E-2</v>
      </c>
      <c r="L4" s="881">
        <v>-3.3333333333333333E-2</v>
      </c>
      <c r="M4" s="881">
        <v>-3.3333333333333333E-2</v>
      </c>
      <c r="N4" s="881">
        <v>-3.3333333333333333E-2</v>
      </c>
      <c r="O4" s="230">
        <f>SUM(C4:N4)</f>
        <v>-0.39999999999999997</v>
      </c>
      <c r="P4" s="881"/>
      <c r="Q4" s="881"/>
      <c r="R4" s="881"/>
      <c r="S4" s="881"/>
      <c r="T4" s="881"/>
      <c r="U4" s="881"/>
      <c r="V4" s="881"/>
      <c r="W4" s="881"/>
      <c r="X4" s="881"/>
      <c r="Y4" s="881"/>
      <c r="Z4" s="881"/>
      <c r="AA4" s="881"/>
      <c r="AC4" s="879"/>
      <c r="AD4" s="879"/>
      <c r="AE4" s="879"/>
      <c r="AF4" s="879"/>
      <c r="AG4" s="879"/>
      <c r="AH4" s="879"/>
      <c r="AI4" s="879"/>
      <c r="AJ4" s="879"/>
      <c r="AK4" s="879"/>
      <c r="AL4" s="879"/>
      <c r="AM4" s="879"/>
      <c r="AN4" s="879"/>
    </row>
    <row r="5" spans="1:45" ht="16">
      <c r="A5" s="218" t="s">
        <v>381</v>
      </c>
      <c r="B5" s="657" t="s">
        <v>382</v>
      </c>
      <c r="C5" s="881">
        <v>-0.12</v>
      </c>
      <c r="D5" s="881">
        <v>-0.12</v>
      </c>
      <c r="E5" s="881">
        <v>-0.06</v>
      </c>
      <c r="F5" s="881">
        <v>-0.06</v>
      </c>
      <c r="G5" s="881">
        <v>-0.06</v>
      </c>
      <c r="H5" s="881">
        <v>-0.06</v>
      </c>
      <c r="I5" s="881">
        <v>-0.06</v>
      </c>
      <c r="J5" s="881">
        <v>-0.06</v>
      </c>
      <c r="K5" s="881">
        <v>0</v>
      </c>
      <c r="L5" s="881">
        <v>0</v>
      </c>
      <c r="M5" s="881">
        <v>0</v>
      </c>
      <c r="N5" s="881">
        <v>0</v>
      </c>
      <c r="O5" s="230">
        <f t="shared" ref="O5:O13" si="1">SUM(C5:N5)</f>
        <v>-0.60000000000000009</v>
      </c>
      <c r="P5" s="881"/>
      <c r="Q5" s="881"/>
      <c r="R5" s="881"/>
      <c r="S5" s="881"/>
      <c r="T5" s="881"/>
      <c r="U5" s="881"/>
      <c r="V5" s="881"/>
      <c r="W5" s="881"/>
      <c r="X5" s="881"/>
      <c r="Y5" s="881"/>
      <c r="Z5" s="881"/>
      <c r="AA5" s="881"/>
      <c r="AC5" s="879"/>
      <c r="AD5" s="879"/>
      <c r="AE5" s="879"/>
      <c r="AF5" s="879"/>
      <c r="AG5" s="879"/>
      <c r="AH5" s="879"/>
      <c r="AI5" s="879"/>
      <c r="AJ5" s="879"/>
      <c r="AK5" s="879"/>
      <c r="AL5" s="879"/>
      <c r="AM5" s="879"/>
      <c r="AN5" s="879"/>
    </row>
    <row r="6" spans="1:45" ht="16">
      <c r="A6" s="216" t="s">
        <v>383</v>
      </c>
      <c r="B6" s="656" t="s">
        <v>257</v>
      </c>
      <c r="C6" s="881">
        <v>0.24499999999999997</v>
      </c>
      <c r="D6" s="881">
        <v>0.105</v>
      </c>
      <c r="E6" s="881">
        <v>5.5999999999999994E-2</v>
      </c>
      <c r="F6" s="881">
        <v>5.5999999999999994E-2</v>
      </c>
      <c r="G6" s="881">
        <v>5.5999999999999994E-2</v>
      </c>
      <c r="H6" s="881">
        <v>5.5999999999999994E-2</v>
      </c>
      <c r="I6" s="881">
        <v>5.5999999999999994E-2</v>
      </c>
      <c r="J6" s="881">
        <v>5.5999999999999994E-2</v>
      </c>
      <c r="K6" s="881">
        <v>0</v>
      </c>
      <c r="L6" s="881">
        <v>0</v>
      </c>
      <c r="M6" s="881">
        <v>0</v>
      </c>
      <c r="N6" s="881">
        <v>0</v>
      </c>
      <c r="O6" s="230">
        <f t="shared" si="1"/>
        <v>0.68600000000000017</v>
      </c>
      <c r="P6" s="881"/>
      <c r="Q6" s="881"/>
      <c r="R6" s="881"/>
      <c r="S6" s="881"/>
      <c r="T6" s="881"/>
      <c r="U6" s="881"/>
      <c r="V6" s="881"/>
      <c r="W6" s="881"/>
      <c r="X6" s="881"/>
      <c r="Y6" s="881"/>
      <c r="Z6" s="881"/>
      <c r="AA6" s="881"/>
      <c r="AC6" s="879"/>
      <c r="AD6" s="879"/>
      <c r="AE6" s="879"/>
      <c r="AF6" s="879"/>
      <c r="AG6" s="879"/>
      <c r="AH6" s="879"/>
      <c r="AI6" s="879"/>
      <c r="AJ6" s="879"/>
      <c r="AK6" s="879"/>
      <c r="AL6" s="879"/>
      <c r="AM6" s="879"/>
      <c r="AN6" s="879"/>
    </row>
    <row r="7" spans="1:45" ht="16">
      <c r="A7" s="216" t="s">
        <v>384</v>
      </c>
      <c r="B7" s="656" t="s">
        <v>385</v>
      </c>
      <c r="C7" s="881">
        <v>0.315</v>
      </c>
      <c r="D7" s="881">
        <v>0.315</v>
      </c>
      <c r="E7" s="881">
        <v>9.0000000000000011E-2</v>
      </c>
      <c r="F7" s="881">
        <v>9.0000000000000011E-2</v>
      </c>
      <c r="G7" s="881">
        <v>4.5000000000000005E-2</v>
      </c>
      <c r="H7" s="881">
        <v>4.5000000000000005E-2</v>
      </c>
      <c r="I7" s="881">
        <v>0</v>
      </c>
      <c r="J7" s="881">
        <v>0</v>
      </c>
      <c r="K7" s="881">
        <v>0</v>
      </c>
      <c r="L7" s="881">
        <v>0</v>
      </c>
      <c r="M7" s="881">
        <v>0</v>
      </c>
      <c r="N7" s="881">
        <v>0</v>
      </c>
      <c r="O7" s="230">
        <f t="shared" si="1"/>
        <v>0.9</v>
      </c>
      <c r="P7" s="881"/>
      <c r="Q7" s="881"/>
      <c r="R7" s="881"/>
      <c r="S7" s="881"/>
      <c r="T7" s="881"/>
      <c r="U7" s="881"/>
      <c r="V7" s="881"/>
      <c r="W7" s="881"/>
      <c r="X7" s="881"/>
      <c r="Y7" s="881"/>
      <c r="Z7" s="881"/>
      <c r="AA7" s="881"/>
      <c r="AC7" s="879"/>
      <c r="AD7" s="879"/>
      <c r="AE7" s="879"/>
      <c r="AF7" s="879"/>
      <c r="AG7" s="879"/>
      <c r="AH7" s="879"/>
      <c r="AI7" s="879"/>
      <c r="AJ7" s="879"/>
      <c r="AK7" s="879"/>
      <c r="AL7" s="879"/>
      <c r="AM7" s="879"/>
      <c r="AN7" s="879"/>
    </row>
    <row r="8" spans="1:45" ht="16">
      <c r="A8" s="216" t="s">
        <v>386</v>
      </c>
      <c r="B8" s="656" t="s">
        <v>387</v>
      </c>
      <c r="C8" s="881">
        <v>0.22500000000000001</v>
      </c>
      <c r="D8" s="881">
        <v>0.22500000000000001</v>
      </c>
      <c r="E8" s="881">
        <v>0.22500000000000001</v>
      </c>
      <c r="F8" s="881">
        <v>0.22500000000000001</v>
      </c>
      <c r="G8" s="881">
        <v>0</v>
      </c>
      <c r="H8" s="881">
        <v>0</v>
      </c>
      <c r="I8" s="881">
        <v>0</v>
      </c>
      <c r="J8" s="881">
        <v>0</v>
      </c>
      <c r="K8" s="881">
        <v>0</v>
      </c>
      <c r="L8" s="881">
        <v>0</v>
      </c>
      <c r="M8" s="881">
        <v>0</v>
      </c>
      <c r="N8" s="881">
        <v>0</v>
      </c>
      <c r="O8" s="230">
        <f t="shared" si="1"/>
        <v>0.9</v>
      </c>
      <c r="P8" s="881"/>
      <c r="Q8" s="881"/>
      <c r="R8" s="881"/>
      <c r="S8" s="881"/>
      <c r="T8" s="881"/>
      <c r="U8" s="881"/>
      <c r="V8" s="881"/>
      <c r="W8" s="881"/>
      <c r="X8" s="881"/>
      <c r="Y8" s="881"/>
      <c r="Z8" s="881"/>
      <c r="AA8" s="881"/>
      <c r="AC8" s="879"/>
      <c r="AD8" s="879"/>
      <c r="AE8" s="879"/>
      <c r="AF8" s="879"/>
      <c r="AG8" s="879"/>
      <c r="AH8" s="879"/>
      <c r="AI8" s="879"/>
      <c r="AJ8" s="879"/>
      <c r="AK8" s="879"/>
      <c r="AL8" s="879"/>
      <c r="AM8" s="879"/>
      <c r="AN8" s="879"/>
    </row>
    <row r="9" spans="1:45" ht="16">
      <c r="A9" s="216" t="s">
        <v>388</v>
      </c>
      <c r="B9" s="656" t="s">
        <v>389</v>
      </c>
      <c r="C9" s="881">
        <v>4.9500000000000002E-2</v>
      </c>
      <c r="D9" s="881">
        <v>4.2750000000000003E-2</v>
      </c>
      <c r="E9" s="881">
        <v>4.0500000000000001E-2</v>
      </c>
      <c r="F9" s="881">
        <v>3.8250000000000006E-2</v>
      </c>
      <c r="G9" s="881">
        <v>3.6000000000000004E-2</v>
      </c>
      <c r="H9" s="881">
        <v>3.6000000000000004E-2</v>
      </c>
      <c r="I9" s="881">
        <v>3.6000000000000004E-2</v>
      </c>
      <c r="J9" s="881">
        <v>3.6000000000000004E-2</v>
      </c>
      <c r="K9" s="881">
        <v>3.3750000000000002E-2</v>
      </c>
      <c r="L9" s="881">
        <v>3.3750000000000002E-2</v>
      </c>
      <c r="M9" s="881">
        <v>3.3750000000000002E-2</v>
      </c>
      <c r="N9" s="881">
        <v>3.3750000000000002E-2</v>
      </c>
      <c r="O9" s="230">
        <f t="shared" si="1"/>
        <v>0.45000000000000007</v>
      </c>
      <c r="P9" s="881"/>
      <c r="Q9" s="881"/>
      <c r="R9" s="881"/>
      <c r="S9" s="881"/>
      <c r="T9" s="881"/>
      <c r="U9" s="881"/>
      <c r="V9" s="881"/>
      <c r="W9" s="881"/>
      <c r="X9" s="881"/>
      <c r="Y9" s="881"/>
      <c r="Z9" s="881"/>
      <c r="AA9" s="881"/>
      <c r="AC9" s="879"/>
      <c r="AD9" s="879"/>
      <c r="AE9" s="879"/>
      <c r="AF9" s="879"/>
      <c r="AG9" s="879"/>
      <c r="AH9" s="879"/>
      <c r="AI9" s="879"/>
      <c r="AJ9" s="879"/>
      <c r="AK9" s="879"/>
      <c r="AL9" s="879"/>
      <c r="AM9" s="879"/>
      <c r="AN9" s="879"/>
    </row>
    <row r="10" spans="1:45" ht="16">
      <c r="A10" s="216" t="s">
        <v>390</v>
      </c>
      <c r="B10" s="656" t="s">
        <v>259</v>
      </c>
      <c r="C10" s="881">
        <v>0.14000000000000001</v>
      </c>
      <c r="D10" s="881">
        <v>0.1</v>
      </c>
      <c r="E10" s="881">
        <v>0.1</v>
      </c>
      <c r="F10" s="881">
        <v>0.05</v>
      </c>
      <c r="G10" s="881">
        <v>0.05</v>
      </c>
      <c r="H10" s="881">
        <v>0.05</v>
      </c>
      <c r="I10" s="881">
        <v>0.05</v>
      </c>
      <c r="J10" s="881">
        <v>0.05</v>
      </c>
      <c r="K10" s="881">
        <v>0.05</v>
      </c>
      <c r="L10" s="881">
        <v>0</v>
      </c>
      <c r="M10" s="881">
        <v>0</v>
      </c>
      <c r="N10" s="881">
        <v>0</v>
      </c>
      <c r="O10" s="230">
        <f>SUM(C10:N10)</f>
        <v>0.64000000000000012</v>
      </c>
      <c r="P10" s="881"/>
      <c r="Q10" s="881"/>
      <c r="R10" s="881"/>
      <c r="S10" s="881"/>
      <c r="T10" s="881"/>
      <c r="U10" s="881"/>
      <c r="V10" s="881"/>
      <c r="W10" s="881"/>
      <c r="X10" s="881"/>
      <c r="Y10" s="881"/>
      <c r="Z10" s="881"/>
      <c r="AA10" s="881"/>
      <c r="AC10" s="879"/>
      <c r="AD10" s="879"/>
      <c r="AE10" s="879"/>
      <c r="AF10" s="879"/>
      <c r="AG10" s="879"/>
      <c r="AH10" s="879"/>
      <c r="AI10" s="879"/>
      <c r="AJ10" s="879"/>
      <c r="AK10" s="879"/>
      <c r="AL10" s="879"/>
      <c r="AM10" s="879"/>
      <c r="AN10" s="879"/>
    </row>
    <row r="11" spans="1:45" ht="16">
      <c r="A11" s="216" t="s">
        <v>391</v>
      </c>
      <c r="B11" s="656" t="s">
        <v>392</v>
      </c>
      <c r="C11" s="881">
        <v>0.2</v>
      </c>
      <c r="D11" s="881">
        <v>0.17</v>
      </c>
      <c r="E11" s="881">
        <v>0.16</v>
      </c>
      <c r="F11" s="881">
        <v>0.15</v>
      </c>
      <c r="G11" s="881">
        <v>0.09</v>
      </c>
      <c r="H11" s="881">
        <v>0.05</v>
      </c>
      <c r="I11" s="881">
        <v>0.05</v>
      </c>
      <c r="J11" s="881">
        <v>0.04</v>
      </c>
      <c r="K11" s="881">
        <v>0</v>
      </c>
      <c r="L11" s="881">
        <v>0</v>
      </c>
      <c r="M11" s="881">
        <v>0</v>
      </c>
      <c r="N11" s="881">
        <v>0</v>
      </c>
      <c r="O11" s="230">
        <f>SUM(C11:N11)</f>
        <v>0.91000000000000014</v>
      </c>
      <c r="P11" s="881"/>
      <c r="Q11" s="881"/>
      <c r="R11" s="881"/>
      <c r="S11" s="881"/>
      <c r="T11" s="881"/>
      <c r="U11" s="881"/>
      <c r="V11" s="881"/>
      <c r="W11" s="881"/>
      <c r="X11" s="881"/>
      <c r="Y11" s="881"/>
      <c r="Z11" s="881"/>
      <c r="AA11" s="881"/>
      <c r="AC11" s="879"/>
      <c r="AD11" s="879"/>
      <c r="AE11" s="879"/>
      <c r="AF11" s="879"/>
      <c r="AG11" s="879"/>
      <c r="AH11" s="879"/>
      <c r="AI11" s="879"/>
      <c r="AJ11" s="879"/>
      <c r="AK11" s="879"/>
      <c r="AL11" s="879"/>
      <c r="AM11" s="879"/>
      <c r="AN11" s="879"/>
    </row>
    <row r="12" spans="1:45" ht="34">
      <c r="A12" s="217" t="s">
        <v>393</v>
      </c>
      <c r="B12" s="658" t="s">
        <v>394</v>
      </c>
      <c r="C12" s="881">
        <v>0.2</v>
      </c>
      <c r="D12" s="881">
        <v>0.17</v>
      </c>
      <c r="E12" s="881">
        <v>0.16</v>
      </c>
      <c r="F12" s="881">
        <v>0.15</v>
      </c>
      <c r="G12" s="881">
        <v>0.09</v>
      </c>
      <c r="H12" s="881">
        <v>0.05</v>
      </c>
      <c r="I12" s="881">
        <v>0.05</v>
      </c>
      <c r="J12" s="881">
        <v>0.04</v>
      </c>
      <c r="K12" s="881">
        <v>0</v>
      </c>
      <c r="L12" s="881">
        <v>0</v>
      </c>
      <c r="M12" s="881">
        <v>0</v>
      </c>
      <c r="N12" s="881">
        <v>0</v>
      </c>
      <c r="O12" s="230">
        <f t="shared" si="1"/>
        <v>0.91000000000000014</v>
      </c>
      <c r="P12" s="881"/>
      <c r="Q12" s="881"/>
      <c r="R12" s="881"/>
      <c r="S12" s="881"/>
      <c r="T12" s="881"/>
      <c r="U12" s="881"/>
      <c r="V12" s="881"/>
      <c r="W12" s="881"/>
      <c r="X12" s="881"/>
      <c r="Y12" s="881"/>
      <c r="Z12" s="881"/>
      <c r="AA12" s="881"/>
      <c r="AC12" s="879"/>
      <c r="AD12" s="879"/>
      <c r="AE12" s="879"/>
      <c r="AF12" s="879"/>
      <c r="AG12" s="879"/>
      <c r="AH12" s="879"/>
      <c r="AI12" s="879"/>
      <c r="AJ12" s="879"/>
      <c r="AK12" s="879"/>
      <c r="AL12" s="879"/>
      <c r="AM12" s="879"/>
      <c r="AN12" s="879"/>
    </row>
    <row r="13" spans="1:45" ht="34">
      <c r="A13" s="217" t="s">
        <v>395</v>
      </c>
      <c r="B13" s="658" t="s">
        <v>396</v>
      </c>
      <c r="C13" s="881">
        <v>0.14000000000000001</v>
      </c>
      <c r="D13" s="881">
        <v>0.1</v>
      </c>
      <c r="E13" s="881">
        <v>0.1</v>
      </c>
      <c r="F13" s="881">
        <v>0.05</v>
      </c>
      <c r="G13" s="881">
        <v>0.05</v>
      </c>
      <c r="H13" s="881">
        <v>0.05</v>
      </c>
      <c r="I13" s="881">
        <v>0.05</v>
      </c>
      <c r="J13" s="881">
        <v>0.05</v>
      </c>
      <c r="K13" s="881">
        <v>0.05</v>
      </c>
      <c r="L13" s="881">
        <v>0</v>
      </c>
      <c r="M13" s="881">
        <v>0</v>
      </c>
      <c r="N13" s="881">
        <v>0</v>
      </c>
      <c r="O13" s="230">
        <f t="shared" si="1"/>
        <v>0.64000000000000012</v>
      </c>
      <c r="P13" s="881"/>
      <c r="Q13" s="881"/>
      <c r="R13" s="881"/>
      <c r="S13" s="881"/>
      <c r="T13" s="881"/>
      <c r="U13" s="881"/>
      <c r="V13" s="881"/>
      <c r="W13" s="881"/>
      <c r="X13" s="881"/>
      <c r="Y13" s="881"/>
      <c r="Z13" s="881"/>
      <c r="AA13" s="881"/>
      <c r="AC13" s="879"/>
      <c r="AD13" s="879"/>
      <c r="AE13" s="879"/>
      <c r="AF13" s="879"/>
      <c r="AG13" s="879"/>
      <c r="AH13" s="879"/>
      <c r="AI13" s="879"/>
      <c r="AJ13" s="879"/>
      <c r="AK13" s="879"/>
      <c r="AL13" s="879"/>
      <c r="AM13" s="879"/>
      <c r="AN13" s="879"/>
    </row>
    <row r="14" spans="1:45" ht="34">
      <c r="A14" s="217" t="s">
        <v>397</v>
      </c>
      <c r="B14" s="658" t="s">
        <v>398</v>
      </c>
      <c r="C14" s="881">
        <v>0.04</v>
      </c>
      <c r="D14" s="881">
        <v>0.04</v>
      </c>
      <c r="E14" s="881">
        <v>1.7000000000000001E-2</v>
      </c>
      <c r="F14" s="881">
        <v>1.7000000000000001E-2</v>
      </c>
      <c r="G14" s="881">
        <v>1.7000000000000001E-2</v>
      </c>
      <c r="H14" s="881">
        <v>1.7000000000000001E-2</v>
      </c>
      <c r="I14" s="881">
        <v>1.7000000000000001E-2</v>
      </c>
      <c r="J14" s="881">
        <v>1.7000000000000001E-2</v>
      </c>
      <c r="K14" s="881">
        <v>1.7000000000000001E-2</v>
      </c>
      <c r="L14" s="881">
        <v>1.7000000000000001E-2</v>
      </c>
      <c r="M14" s="881">
        <v>1.7000000000000001E-2</v>
      </c>
      <c r="N14" s="881">
        <v>1.7000000000000001E-2</v>
      </c>
      <c r="O14" s="230">
        <f>SUM(C14:N14)</f>
        <v>0.25000000000000011</v>
      </c>
      <c r="P14" s="881"/>
      <c r="Q14" s="881"/>
      <c r="R14" s="881"/>
      <c r="S14" s="881"/>
      <c r="T14" s="881"/>
      <c r="U14" s="881"/>
      <c r="V14" s="881"/>
      <c r="W14" s="881"/>
      <c r="X14" s="881"/>
      <c r="Y14" s="881"/>
      <c r="Z14" s="881"/>
      <c r="AA14" s="881"/>
      <c r="AC14" s="879"/>
      <c r="AD14" s="879"/>
      <c r="AE14" s="879"/>
      <c r="AF14" s="879"/>
      <c r="AG14" s="879"/>
      <c r="AH14" s="879"/>
      <c r="AI14" s="879"/>
      <c r="AJ14" s="879"/>
      <c r="AK14" s="879"/>
      <c r="AL14" s="879"/>
      <c r="AM14" s="879"/>
      <c r="AN14" s="87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baseColWidth="10" defaultColWidth="8.5" defaultRowHeight="14"/>
  <cols>
    <col min="1" max="1" width="8.5" style="34"/>
    <col min="2" max="2" width="52.5" style="34" customWidth="1"/>
    <col min="3" max="7" width="11.5" style="34" customWidth="1"/>
    <col min="8" max="8" width="12.1640625" style="34" bestFit="1" customWidth="1"/>
    <col min="9" max="9" width="8.5" style="34" bestFit="1" customWidth="1"/>
    <col min="10" max="10" width="10.5" style="34" bestFit="1" customWidth="1"/>
    <col min="11" max="11" width="8.5" style="34" bestFit="1" customWidth="1"/>
    <col min="12" max="12" width="11.5" style="34" bestFit="1" customWidth="1"/>
    <col min="13" max="20" width="9.5" style="34" customWidth="1"/>
    <col min="21" max="25" width="10.83203125" style="34" customWidth="1"/>
    <col min="26" max="26" width="11.1640625" style="34" customWidth="1"/>
    <col min="27" max="32" width="9.5" style="34" customWidth="1"/>
    <col min="33" max="36" width="8.5" style="34" bestFit="1" customWidth="1"/>
    <col min="37" max="16384" width="8.5" style="34"/>
  </cols>
  <sheetData>
    <row r="1" spans="2:30">
      <c r="B1" s="1116" t="s">
        <v>74</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30" ht="14.25" customHeight="1">
      <c r="B2" s="1117" t="s">
        <v>399</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30">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30">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30">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30" ht="38.5" customHeight="1">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30">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c r="B8" s="1121" t="s">
        <v>400</v>
      </c>
      <c r="C8" s="1122"/>
      <c r="D8" s="1128" t="s">
        <v>401</v>
      </c>
      <c r="E8" s="1129"/>
      <c r="F8" s="1129"/>
      <c r="G8" s="1129"/>
      <c r="H8" s="1129"/>
      <c r="I8" s="1129"/>
      <c r="J8" s="1129"/>
      <c r="K8" s="1129"/>
      <c r="L8" s="1129"/>
      <c r="M8" s="1129"/>
      <c r="N8" s="1129"/>
      <c r="O8" s="1130"/>
      <c r="P8" s="1131" t="s">
        <v>402</v>
      </c>
      <c r="Q8" s="1132"/>
      <c r="R8" s="1132"/>
      <c r="S8" s="1132"/>
      <c r="T8" s="1132"/>
      <c r="U8" s="1132"/>
      <c r="V8" s="1132"/>
      <c r="W8" s="1132"/>
      <c r="X8" s="1132"/>
      <c r="Y8" s="1132"/>
      <c r="Z8" s="1132"/>
      <c r="AA8" s="1132"/>
      <c r="AB8" s="1132"/>
      <c r="AC8" s="1133"/>
    </row>
    <row r="9" spans="2:30" ht="12.75" customHeight="1">
      <c r="B9" s="1123"/>
      <c r="C9" s="1124"/>
      <c r="D9" s="515">
        <v>2018</v>
      </c>
      <c r="E9" s="1118">
        <v>2019</v>
      </c>
      <c r="F9" s="1119"/>
      <c r="G9" s="1119"/>
      <c r="H9" s="1120"/>
      <c r="I9" s="1119">
        <v>2020</v>
      </c>
      <c r="J9" s="1119"/>
      <c r="K9" s="1119"/>
      <c r="L9" s="1119"/>
      <c r="M9" s="1118">
        <v>2021</v>
      </c>
      <c r="N9" s="1119"/>
      <c r="O9" s="1120"/>
      <c r="P9" s="821"/>
      <c r="Q9" s="1125">
        <v>2022</v>
      </c>
      <c r="R9" s="1126"/>
      <c r="S9" s="1126"/>
      <c r="T9" s="1126"/>
      <c r="U9" s="1125">
        <v>2023</v>
      </c>
      <c r="V9" s="1126"/>
      <c r="W9" s="1126"/>
      <c r="X9" s="1127"/>
      <c r="Y9" s="1125">
        <v>2024</v>
      </c>
      <c r="Z9" s="1126"/>
      <c r="AA9" s="1126"/>
      <c r="AB9" s="1126"/>
      <c r="AC9" s="323">
        <v>2025</v>
      </c>
    </row>
    <row r="10" spans="2:30" ht="14.5" customHeight="1">
      <c r="B10" s="1123"/>
      <c r="C10" s="1124"/>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5" t="s">
        <v>405</v>
      </c>
      <c r="AA10" s="58" t="s">
        <v>290</v>
      </c>
      <c r="AB10" s="58" t="s">
        <v>403</v>
      </c>
      <c r="AC10" s="60" t="s">
        <v>404</v>
      </c>
    </row>
    <row r="11" spans="2:30">
      <c r="B11" s="345" t="s">
        <v>145</v>
      </c>
      <c r="C11" s="848" t="s">
        <v>406</v>
      </c>
      <c r="D11" s="559">
        <f>'Haver Pivoted'!GO14</f>
        <v>27.1</v>
      </c>
      <c r="E11" s="743">
        <f>'Haver Pivoted'!GP14</f>
        <v>28.4</v>
      </c>
      <c r="F11" s="743">
        <f>'Haver Pivoted'!GQ14</f>
        <v>27.8</v>
      </c>
      <c r="G11" s="743">
        <f>'Haver Pivoted'!GR14</f>
        <v>27.4</v>
      </c>
      <c r="H11" s="743">
        <f>'Haver Pivoted'!GS14</f>
        <v>26.8</v>
      </c>
      <c r="I11" s="743">
        <f>'Haver Pivoted'!GT14</f>
        <v>39.5</v>
      </c>
      <c r="J11" s="743">
        <f>'Haver Pivoted'!GU14</f>
        <v>1039.4000000000001</v>
      </c>
      <c r="K11" s="743">
        <f>'Haver Pivoted'!GV14</f>
        <v>767.8</v>
      </c>
      <c r="L11" s="743">
        <f>'Haver Pivoted'!GW14</f>
        <v>299.89999999999998</v>
      </c>
      <c r="M11" s="43">
        <f>'Haver Pivoted'!GX14</f>
        <v>565.79999999999995</v>
      </c>
      <c r="N11" s="43">
        <f>'Haver Pivoted'!GY14</f>
        <v>480.4</v>
      </c>
      <c r="O11" s="265">
        <f>'Haver Pivoted'!GZ14</f>
        <v>272.60000000000002</v>
      </c>
      <c r="P11" s="884">
        <f>P12+P13+P20</f>
        <v>32.412642857142878</v>
      </c>
      <c r="Q11" s="884">
        <f t="shared" ref="Q11:AC11" si="0">Q12+Q13+Q20</f>
        <v>28.861246753246771</v>
      </c>
      <c r="R11" s="884">
        <f t="shared" si="0"/>
        <v>26.856993506493524</v>
      </c>
      <c r="S11" s="884">
        <f t="shared" si="0"/>
        <v>25.893545454545471</v>
      </c>
      <c r="T11" s="884">
        <f t="shared" si="0"/>
        <v>25.57708441558443</v>
      </c>
      <c r="U11" s="884">
        <f t="shared" si="0"/>
        <v>25.752896103896116</v>
      </c>
      <c r="V11" s="884">
        <f t="shared" si="0"/>
        <v>26.1467142857143</v>
      </c>
      <c r="W11" s="884">
        <f t="shared" si="0"/>
        <v>26.547564935064948</v>
      </c>
      <c r="X11" s="884">
        <f t="shared" si="0"/>
        <v>26.969512987013001</v>
      </c>
      <c r="Y11" s="884">
        <f t="shared" si="0"/>
        <v>27.496948051948067</v>
      </c>
      <c r="Z11" s="884">
        <f t="shared" si="0"/>
        <v>27.932961038961054</v>
      </c>
      <c r="AA11" s="884">
        <f t="shared" si="0"/>
        <v>28.277551948051961</v>
      </c>
      <c r="AB11" s="884">
        <f t="shared" si="0"/>
        <v>28.706532467532483</v>
      </c>
      <c r="AC11" s="608">
        <f t="shared" si="0"/>
        <v>29.121448051948068</v>
      </c>
      <c r="AD11" s="34" t="s">
        <v>407</v>
      </c>
    </row>
    <row r="12" spans="2:30">
      <c r="B12" s="339" t="s">
        <v>408</v>
      </c>
      <c r="C12" s="340"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7">
        <v>0</v>
      </c>
      <c r="Q12" s="377">
        <f>MAX(P12*(Q22-5)/(P22-5),0)</f>
        <v>0</v>
      </c>
      <c r="R12" s="377">
        <f>MAX(Q12*(R22-5)/(Q22-5),0)</f>
        <v>0</v>
      </c>
      <c r="S12" s="377">
        <f>MAX(R12*(S22-5)/(R22-5),0)</f>
        <v>0</v>
      </c>
      <c r="T12" s="377">
        <f>MAX(S12*(T22-5)/(S22-5),0)</f>
        <v>0</v>
      </c>
      <c r="U12" s="377">
        <f t="shared" ref="U12:AC12" si="1">T12*U22/T22</f>
        <v>0</v>
      </c>
      <c r="V12" s="377">
        <f t="shared" si="1"/>
        <v>0</v>
      </c>
      <c r="W12" s="377">
        <f t="shared" si="1"/>
        <v>0</v>
      </c>
      <c r="X12" s="377">
        <f t="shared" si="1"/>
        <v>0</v>
      </c>
      <c r="Y12" s="377">
        <f t="shared" si="1"/>
        <v>0</v>
      </c>
      <c r="Z12" s="377">
        <f t="shared" si="1"/>
        <v>0</v>
      </c>
      <c r="AA12" s="377">
        <f t="shared" si="1"/>
        <v>0</v>
      </c>
      <c r="AB12" s="377">
        <f t="shared" si="1"/>
        <v>0</v>
      </c>
      <c r="AC12" s="378">
        <f t="shared" si="1"/>
        <v>0</v>
      </c>
    </row>
    <row r="13" spans="2:30">
      <c r="B13" s="339" t="s">
        <v>410</v>
      </c>
      <c r="C13" s="340"/>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5">
        <f t="shared" ref="O13:AC13" si="3">SUM(O14:O17)</f>
        <v>230.7</v>
      </c>
      <c r="P13" s="377">
        <f t="shared" si="3"/>
        <v>0</v>
      </c>
      <c r="Q13" s="377">
        <f t="shared" si="3"/>
        <v>0</v>
      </c>
      <c r="R13" s="377">
        <f t="shared" si="3"/>
        <v>0</v>
      </c>
      <c r="S13" s="377">
        <f t="shared" si="3"/>
        <v>0</v>
      </c>
      <c r="T13" s="377">
        <f t="shared" si="3"/>
        <v>0</v>
      </c>
      <c r="U13" s="377">
        <f t="shared" si="3"/>
        <v>0</v>
      </c>
      <c r="V13" s="377">
        <f t="shared" si="3"/>
        <v>0</v>
      </c>
      <c r="W13" s="377">
        <f t="shared" si="3"/>
        <v>0</v>
      </c>
      <c r="X13" s="377">
        <f t="shared" si="3"/>
        <v>0</v>
      </c>
      <c r="Y13" s="377">
        <f t="shared" si="3"/>
        <v>0</v>
      </c>
      <c r="Z13" s="377">
        <f t="shared" si="3"/>
        <v>0</v>
      </c>
      <c r="AA13" s="377">
        <f t="shared" si="3"/>
        <v>0</v>
      </c>
      <c r="AB13" s="377">
        <f t="shared" si="3"/>
        <v>0</v>
      </c>
      <c r="AC13" s="378">
        <f t="shared" si="3"/>
        <v>0</v>
      </c>
    </row>
    <row r="14" spans="2:30" ht="18" customHeight="1">
      <c r="B14" s="341"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8">
        <f>'Haver Pivoted'!GZ63</f>
        <v>5.8</v>
      </c>
      <c r="P14" s="379">
        <f t="shared" ref="P14:X14" si="4">P12</f>
        <v>0</v>
      </c>
      <c r="Q14" s="379">
        <f t="shared" si="4"/>
        <v>0</v>
      </c>
      <c r="R14" s="379">
        <f t="shared" si="4"/>
        <v>0</v>
      </c>
      <c r="S14" s="379">
        <f t="shared" si="4"/>
        <v>0</v>
      </c>
      <c r="T14" s="379">
        <f t="shared" si="4"/>
        <v>0</v>
      </c>
      <c r="U14" s="379">
        <f t="shared" si="4"/>
        <v>0</v>
      </c>
      <c r="V14" s="379">
        <f t="shared" si="4"/>
        <v>0</v>
      </c>
      <c r="W14" s="379">
        <f t="shared" si="4"/>
        <v>0</v>
      </c>
      <c r="X14" s="379">
        <f t="shared" si="4"/>
        <v>0</v>
      </c>
      <c r="Y14" s="379">
        <f>Y12</f>
        <v>0</v>
      </c>
      <c r="Z14" s="379">
        <f t="shared" ref="Z14:AC14" si="5">Z12</f>
        <v>0</v>
      </c>
      <c r="AA14" s="379">
        <f t="shared" si="5"/>
        <v>0</v>
      </c>
      <c r="AB14" s="379">
        <f t="shared" si="5"/>
        <v>0</v>
      </c>
      <c r="AC14" s="609">
        <f t="shared" si="5"/>
        <v>0</v>
      </c>
    </row>
    <row r="15" spans="2:30" ht="18" customHeight="1">
      <c r="B15" s="346" t="s">
        <v>412</v>
      </c>
      <c r="C15" s="347" t="s">
        <v>413</v>
      </c>
      <c r="D15" s="349">
        <f>'Haver Pivoted'!GO59</f>
        <v>0</v>
      </c>
      <c r="E15" s="350">
        <f>'Haver Pivoted'!GP59</f>
        <v>0</v>
      </c>
      <c r="F15" s="350">
        <f>'Haver Pivoted'!GQ59</f>
        <v>0</v>
      </c>
      <c r="G15" s="350">
        <f>'Haver Pivoted'!GR59</f>
        <v>0</v>
      </c>
      <c r="H15" s="350">
        <f>'Haver Pivoted'!GS59</f>
        <v>0</v>
      </c>
      <c r="I15" s="350">
        <f>'Haver Pivoted'!GT59</f>
        <v>0</v>
      </c>
      <c r="J15" s="350">
        <f>'Haver Pivoted'!GU59</f>
        <v>6.3</v>
      </c>
      <c r="K15" s="350">
        <f>'Haver Pivoted'!GV59</f>
        <v>26.7</v>
      </c>
      <c r="L15" s="350">
        <f>'Haver Pivoted'!GW59</f>
        <v>82.1</v>
      </c>
      <c r="M15" s="350">
        <f>'Haver Pivoted'!GX59</f>
        <v>97.8</v>
      </c>
      <c r="N15" s="350">
        <f>'Haver Pivoted'!GY59</f>
        <v>104.5</v>
      </c>
      <c r="O15" s="886">
        <f>'Haver Pivoted'!GZ59</f>
        <v>61.6</v>
      </c>
      <c r="P15" s="379">
        <v>0</v>
      </c>
      <c r="Q15" s="379">
        <f t="shared" ref="Q15:AC15" si="6">P15*Q$22/P$22</f>
        <v>0</v>
      </c>
      <c r="R15" s="379">
        <f t="shared" si="6"/>
        <v>0</v>
      </c>
      <c r="S15" s="379">
        <f t="shared" si="6"/>
        <v>0</v>
      </c>
      <c r="T15" s="379">
        <f t="shared" si="6"/>
        <v>0</v>
      </c>
      <c r="U15" s="379">
        <f t="shared" si="6"/>
        <v>0</v>
      </c>
      <c r="V15" s="379">
        <f t="shared" si="6"/>
        <v>0</v>
      </c>
      <c r="W15" s="379">
        <f t="shared" si="6"/>
        <v>0</v>
      </c>
      <c r="X15" s="379">
        <f t="shared" si="6"/>
        <v>0</v>
      </c>
      <c r="Y15" s="379">
        <f t="shared" si="6"/>
        <v>0</v>
      </c>
      <c r="Z15" s="379">
        <f t="shared" si="6"/>
        <v>0</v>
      </c>
      <c r="AA15" s="379">
        <f t="shared" si="6"/>
        <v>0</v>
      </c>
      <c r="AB15" s="379">
        <f t="shared" si="6"/>
        <v>0</v>
      </c>
      <c r="AC15" s="609">
        <f t="shared" si="6"/>
        <v>0</v>
      </c>
    </row>
    <row r="16" spans="2:30" ht="18" customHeight="1">
      <c r="B16" s="346" t="s">
        <v>414</v>
      </c>
      <c r="C16" s="347" t="s">
        <v>415</v>
      </c>
      <c r="D16" s="349">
        <f>'Haver Pivoted'!GO60</f>
        <v>0</v>
      </c>
      <c r="E16" s="350">
        <f>'Haver Pivoted'!GP60</f>
        <v>0</v>
      </c>
      <c r="F16" s="350">
        <f>'Haver Pivoted'!GQ60</f>
        <v>0</v>
      </c>
      <c r="G16" s="350">
        <f>'Haver Pivoted'!GR60</f>
        <v>0</v>
      </c>
      <c r="H16" s="350">
        <f>'Haver Pivoted'!GS60</f>
        <v>0</v>
      </c>
      <c r="I16" s="350">
        <f>'Haver Pivoted'!GT60</f>
        <v>0</v>
      </c>
      <c r="J16" s="350">
        <f>'Haver Pivoted'!GU60</f>
        <v>74.400000000000006</v>
      </c>
      <c r="K16" s="350">
        <f>'Haver Pivoted'!GV60</f>
        <v>138.30000000000001</v>
      </c>
      <c r="L16" s="350">
        <f>'Haver Pivoted'!GW60</f>
        <v>106.8</v>
      </c>
      <c r="M16" s="350">
        <f>'Haver Pivoted'!GX60</f>
        <v>95.3</v>
      </c>
      <c r="N16" s="350">
        <f>'Haver Pivoted'!GY60</f>
        <v>82.1</v>
      </c>
      <c r="O16" s="886">
        <f>'Haver Pivoted'!GZ60</f>
        <v>50.1</v>
      </c>
      <c r="P16" s="379">
        <v>0</v>
      </c>
      <c r="Q16" s="379">
        <f t="shared" ref="Q16:AC16" si="7">P16*Q$22/P$22</f>
        <v>0</v>
      </c>
      <c r="R16" s="379">
        <f t="shared" si="7"/>
        <v>0</v>
      </c>
      <c r="S16" s="379">
        <f t="shared" si="7"/>
        <v>0</v>
      </c>
      <c r="T16" s="379">
        <f t="shared" si="7"/>
        <v>0</v>
      </c>
      <c r="U16" s="379">
        <f t="shared" si="7"/>
        <v>0</v>
      </c>
      <c r="V16" s="379">
        <f t="shared" si="7"/>
        <v>0</v>
      </c>
      <c r="W16" s="379">
        <f t="shared" si="7"/>
        <v>0</v>
      </c>
      <c r="X16" s="379">
        <f t="shared" si="7"/>
        <v>0</v>
      </c>
      <c r="Y16" s="379">
        <f t="shared" si="7"/>
        <v>0</v>
      </c>
      <c r="Z16" s="379">
        <f t="shared" si="7"/>
        <v>0</v>
      </c>
      <c r="AA16" s="379">
        <f t="shared" si="7"/>
        <v>0</v>
      </c>
      <c r="AB16" s="379">
        <f t="shared" si="7"/>
        <v>0</v>
      </c>
      <c r="AC16" s="609">
        <f t="shared" si="7"/>
        <v>0</v>
      </c>
    </row>
    <row r="17" spans="2:30" ht="18" customHeight="1">
      <c r="B17" s="346" t="s">
        <v>416</v>
      </c>
      <c r="C17" s="347" t="s">
        <v>417</v>
      </c>
      <c r="D17" s="349">
        <f>'Haver Pivoted'!GO61</f>
        <v>0</v>
      </c>
      <c r="E17" s="350">
        <f>'Haver Pivoted'!GP61</f>
        <v>0</v>
      </c>
      <c r="F17" s="350">
        <f>'Haver Pivoted'!GQ61</f>
        <v>0</v>
      </c>
      <c r="G17" s="350">
        <f>'Haver Pivoted'!GR61</f>
        <v>0</v>
      </c>
      <c r="H17" s="350">
        <f>'Haver Pivoted'!GS61</f>
        <v>0</v>
      </c>
      <c r="I17" s="350">
        <f>'Haver Pivoted'!GT61</f>
        <v>0</v>
      </c>
      <c r="J17" s="350">
        <f>'Haver Pivoted'!GU61</f>
        <v>698.9</v>
      </c>
      <c r="K17" s="350">
        <f>'Haver Pivoted'!GV61</f>
        <v>413.9</v>
      </c>
      <c r="L17" s="350">
        <f>'Haver Pivoted'!GW61</f>
        <v>14.7</v>
      </c>
      <c r="M17" s="350">
        <f>'Haver Pivoted'!GX61</f>
        <v>286.89999999999998</v>
      </c>
      <c r="N17" s="350">
        <f>'Haver Pivoted'!GY61</f>
        <v>237.2</v>
      </c>
      <c r="O17" s="886">
        <f>'Haver Pivoted'!GZ61</f>
        <v>113.2</v>
      </c>
      <c r="P17" s="379">
        <v>0</v>
      </c>
      <c r="Q17" s="379">
        <f t="shared" ref="Q17:AC17" si="8">P17*Q$22/P$22</f>
        <v>0</v>
      </c>
      <c r="R17" s="379">
        <f t="shared" si="8"/>
        <v>0</v>
      </c>
      <c r="S17" s="379">
        <f t="shared" si="8"/>
        <v>0</v>
      </c>
      <c r="T17" s="379">
        <f t="shared" si="8"/>
        <v>0</v>
      </c>
      <c r="U17" s="379">
        <f t="shared" si="8"/>
        <v>0</v>
      </c>
      <c r="V17" s="379">
        <f t="shared" si="8"/>
        <v>0</v>
      </c>
      <c r="W17" s="379">
        <f t="shared" si="8"/>
        <v>0</v>
      </c>
      <c r="X17" s="379">
        <f t="shared" si="8"/>
        <v>0</v>
      </c>
      <c r="Y17" s="379">
        <f t="shared" si="8"/>
        <v>0</v>
      </c>
      <c r="Z17" s="379">
        <f t="shared" si="8"/>
        <v>0</v>
      </c>
      <c r="AA17" s="379">
        <f t="shared" si="8"/>
        <v>0</v>
      </c>
      <c r="AB17" s="379">
        <f t="shared" si="8"/>
        <v>0</v>
      </c>
      <c r="AC17" s="609">
        <f t="shared" si="8"/>
        <v>0</v>
      </c>
    </row>
    <row r="18" spans="2:30" ht="15">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7"/>
      <c r="Q18" s="377"/>
      <c r="R18" s="377"/>
      <c r="S18" s="377"/>
      <c r="T18" s="377"/>
      <c r="U18" s="377"/>
      <c r="V18" s="377"/>
      <c r="W18" s="377"/>
      <c r="X18" s="377"/>
      <c r="Y18" s="377"/>
      <c r="Z18" s="377"/>
      <c r="AA18" s="377"/>
      <c r="AB18" s="377"/>
      <c r="AC18" s="378"/>
    </row>
    <row r="19" spans="2:30" ht="15">
      <c r="B19" s="49" t="s">
        <v>419</v>
      </c>
      <c r="C19" s="348"/>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9">
        <f t="shared" ref="P19:Y19" si="10">P11-P20</f>
        <v>0</v>
      </c>
      <c r="Q19" s="379">
        <f t="shared" si="10"/>
        <v>0</v>
      </c>
      <c r="R19" s="379">
        <f t="shared" si="10"/>
        <v>0</v>
      </c>
      <c r="S19" s="379">
        <f t="shared" si="10"/>
        <v>0</v>
      </c>
      <c r="T19" s="379">
        <f t="shared" si="10"/>
        <v>0</v>
      </c>
      <c r="U19" s="379">
        <f t="shared" si="10"/>
        <v>0</v>
      </c>
      <c r="V19" s="379">
        <f t="shared" si="10"/>
        <v>0</v>
      </c>
      <c r="W19" s="379">
        <f t="shared" si="10"/>
        <v>0</v>
      </c>
      <c r="X19" s="379">
        <f t="shared" si="10"/>
        <v>0</v>
      </c>
      <c r="Y19" s="379">
        <f t="shared" si="10"/>
        <v>0</v>
      </c>
      <c r="Z19" s="379">
        <f t="shared" ref="Z19:AC19" si="11">Z11-Z20</f>
        <v>0</v>
      </c>
      <c r="AA19" s="379">
        <f t="shared" si="11"/>
        <v>0</v>
      </c>
      <c r="AB19" s="379">
        <f t="shared" si="11"/>
        <v>0</v>
      </c>
      <c r="AC19" s="609">
        <f t="shared" si="11"/>
        <v>0</v>
      </c>
    </row>
    <row r="20" spans="2:30" ht="15">
      <c r="B20" s="49" t="s">
        <v>420</v>
      </c>
      <c r="C20" s="348"/>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5">
        <f>O11-O12-O13</f>
        <v>36.100000000000023</v>
      </c>
      <c r="P20" s="377">
        <f t="shared" ref="P20:AC20" si="13">O20*P22/O22</f>
        <v>32.412642857142878</v>
      </c>
      <c r="Q20" s="377">
        <f>P20*Q22/P22</f>
        <v>28.861246753246771</v>
      </c>
      <c r="R20" s="377">
        <f t="shared" si="13"/>
        <v>26.856993506493524</v>
      </c>
      <c r="S20" s="377">
        <f t="shared" si="13"/>
        <v>25.893545454545471</v>
      </c>
      <c r="T20" s="377">
        <f t="shared" si="13"/>
        <v>25.57708441558443</v>
      </c>
      <c r="U20" s="377">
        <f t="shared" si="13"/>
        <v>25.752896103896116</v>
      </c>
      <c r="V20" s="377">
        <f t="shared" si="13"/>
        <v>26.1467142857143</v>
      </c>
      <c r="W20" s="377">
        <f t="shared" si="13"/>
        <v>26.547564935064948</v>
      </c>
      <c r="X20" s="377">
        <f t="shared" si="13"/>
        <v>26.969512987013001</v>
      </c>
      <c r="Y20" s="377">
        <f t="shared" si="13"/>
        <v>27.496948051948067</v>
      </c>
      <c r="Z20" s="377">
        <f t="shared" si="13"/>
        <v>27.932961038961054</v>
      </c>
      <c r="AA20" s="377">
        <f t="shared" si="13"/>
        <v>28.277551948051961</v>
      </c>
      <c r="AB20" s="377">
        <f t="shared" si="13"/>
        <v>28.706532467532483</v>
      </c>
      <c r="AC20" s="378">
        <f t="shared" si="13"/>
        <v>29.121448051948068</v>
      </c>
      <c r="AD20" s="34" t="s">
        <v>421</v>
      </c>
    </row>
    <row r="21" spans="2:30">
      <c r="B21" s="48"/>
      <c r="C21" s="348"/>
      <c r="D21" s="123"/>
      <c r="E21" s="87"/>
      <c r="F21" s="87"/>
      <c r="G21" s="87"/>
      <c r="H21" s="61"/>
      <c r="I21" s="61"/>
      <c r="J21" s="61"/>
      <c r="K21" s="61"/>
      <c r="L21" s="61"/>
      <c r="M21" s="61"/>
      <c r="N21" s="62"/>
      <c r="O21" s="887"/>
      <c r="P21" s="372"/>
      <c r="Q21" s="372"/>
      <c r="R21" s="372"/>
      <c r="S21" s="372"/>
      <c r="T21" s="372"/>
      <c r="U21" s="372"/>
      <c r="V21" s="372"/>
      <c r="W21" s="372"/>
      <c r="X21" s="372"/>
      <c r="Y21" s="372"/>
      <c r="Z21" s="372"/>
      <c r="AA21" s="372"/>
      <c r="AB21" s="372"/>
      <c r="AC21" s="373"/>
    </row>
    <row r="22" spans="2:30">
      <c r="B22" s="136" t="s">
        <v>422</v>
      </c>
      <c r="C22" s="42"/>
      <c r="D22" s="145"/>
      <c r="E22" s="143"/>
      <c r="F22" s="143"/>
      <c r="G22" s="143"/>
      <c r="H22" s="557"/>
      <c r="I22" s="558"/>
      <c r="J22" s="558"/>
      <c r="K22" s="558"/>
      <c r="L22" s="558"/>
      <c r="M22" s="558">
        <f>D27</f>
        <v>6.166666666666667</v>
      </c>
      <c r="N22" s="558">
        <f>D30</f>
        <v>5.7666666666666657</v>
      </c>
      <c r="O22" s="820">
        <f>D33</f>
        <v>5.1333333333333337</v>
      </c>
      <c r="P22" s="375">
        <v>4.609</v>
      </c>
      <c r="Q22" s="375">
        <v>4.1040000000000001</v>
      </c>
      <c r="R22" s="375">
        <v>3.819</v>
      </c>
      <c r="S22" s="375">
        <v>3.6819999999999999</v>
      </c>
      <c r="T22" s="375">
        <v>3.637</v>
      </c>
      <c r="U22" s="375">
        <v>3.6619999999999999</v>
      </c>
      <c r="V22" s="375">
        <v>3.718</v>
      </c>
      <c r="W22" s="375">
        <v>3.7749999999999999</v>
      </c>
      <c r="X22" s="375">
        <v>3.835</v>
      </c>
      <c r="Y22" s="375">
        <v>3.91</v>
      </c>
      <c r="Z22" s="375">
        <v>3.972</v>
      </c>
      <c r="AA22" s="375">
        <v>4.0209999999999999</v>
      </c>
      <c r="AB22" s="375">
        <v>4.0819999999999999</v>
      </c>
      <c r="AC22" s="621">
        <v>4.141</v>
      </c>
      <c r="AD22" s="50" t="s">
        <v>423</v>
      </c>
    </row>
    <row r="23" spans="2:30">
      <c r="M23" s="171"/>
      <c r="N23" s="171"/>
      <c r="O23" s="171"/>
      <c r="P23" s="171"/>
      <c r="Q23" s="171"/>
      <c r="R23" s="171"/>
      <c r="S23" s="171"/>
      <c r="T23" s="171"/>
      <c r="U23" s="171"/>
      <c r="V23" s="171"/>
      <c r="W23" s="171"/>
      <c r="X23" s="171"/>
      <c r="Y23" s="171"/>
      <c r="Z23" s="171"/>
      <c r="AA23" s="171"/>
      <c r="AB23" s="171"/>
      <c r="AC23" s="171"/>
    </row>
    <row r="24" spans="2:30">
      <c r="AA24" s="38"/>
    </row>
    <row r="26" spans="2:30" ht="30.75" customHeight="1">
      <c r="B26" s="888" t="s">
        <v>424</v>
      </c>
      <c r="C26" s="795" t="s">
        <v>425</v>
      </c>
      <c r="D26" s="889" t="s">
        <v>426</v>
      </c>
    </row>
    <row r="27" spans="2:30">
      <c r="B27" s="822">
        <v>44197</v>
      </c>
      <c r="C27" s="226">
        <v>6.3</v>
      </c>
      <c r="D27" s="823">
        <f>AVERAGE(C27:C29)</f>
        <v>6.166666666666667</v>
      </c>
    </row>
    <row r="28" spans="2:30">
      <c r="B28" s="794">
        <v>44228</v>
      </c>
      <c r="C28" s="34">
        <v>6.2</v>
      </c>
      <c r="D28" s="40"/>
    </row>
    <row r="29" spans="2:30">
      <c r="B29" s="794">
        <v>44256</v>
      </c>
      <c r="C29" s="34">
        <v>6</v>
      </c>
      <c r="D29" s="40"/>
    </row>
    <row r="30" spans="2:30">
      <c r="B30" s="794">
        <v>44287</v>
      </c>
      <c r="C30" s="34">
        <v>6.1</v>
      </c>
      <c r="D30" s="40">
        <f>AVERAGE(C30:C32)</f>
        <v>5.7666666666666657</v>
      </c>
    </row>
    <row r="31" spans="2:30">
      <c r="B31" s="794">
        <v>44317</v>
      </c>
      <c r="C31" s="34">
        <v>5.8</v>
      </c>
      <c r="D31" s="40"/>
    </row>
    <row r="32" spans="2:30">
      <c r="B32" s="794">
        <v>44348</v>
      </c>
      <c r="C32" s="34">
        <v>5.4</v>
      </c>
      <c r="D32" s="40"/>
    </row>
    <row r="33" spans="2:5">
      <c r="B33" s="794">
        <v>44378</v>
      </c>
      <c r="C33" s="34">
        <v>5.4</v>
      </c>
      <c r="D33" s="40">
        <f t="shared" ref="D33" si="14">AVERAGE(C33:C35)</f>
        <v>5.1333333333333337</v>
      </c>
      <c r="E33" s="34" t="s">
        <v>427</v>
      </c>
    </row>
    <row r="34" spans="2:5">
      <c r="B34" s="794">
        <v>44409</v>
      </c>
      <c r="C34" s="34">
        <v>5.2</v>
      </c>
      <c r="D34" s="40"/>
    </row>
    <row r="35" spans="2:5">
      <c r="B35" s="824">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baseColWidth="10" defaultColWidth="8.5" defaultRowHeight="14"/>
  <cols>
    <col min="1" max="6" width="0" style="34" hidden="1" customWidth="1"/>
    <col min="7" max="7" width="8.5" style="34"/>
    <col min="8" max="8" width="22.5" style="34" customWidth="1"/>
    <col min="9" max="9" width="11.5" style="34" customWidth="1"/>
    <col min="10" max="10" width="13.1640625" style="34" customWidth="1"/>
    <col min="11" max="11" width="6.1640625" style="34" customWidth="1"/>
    <col min="12" max="12" width="8.83203125" style="34" bestFit="1" customWidth="1"/>
    <col min="13" max="13" width="9.5" style="34" bestFit="1" customWidth="1"/>
    <col min="14" max="18" width="8.83203125" style="34" bestFit="1" customWidth="1"/>
    <col min="19" max="19" width="9.5" style="34" bestFit="1" customWidth="1"/>
    <col min="20" max="16384" width="8.5" style="34"/>
  </cols>
  <sheetData>
    <row r="1" spans="8:22">
      <c r="H1" s="1116" t="s">
        <v>441</v>
      </c>
      <c r="I1" s="1116"/>
      <c r="J1" s="1116"/>
      <c r="K1" s="1116"/>
      <c r="L1" s="1116"/>
      <c r="M1" s="1116"/>
      <c r="N1" s="1116"/>
      <c r="O1" s="1116"/>
      <c r="P1" s="1116"/>
      <c r="Q1" s="1116"/>
      <c r="R1" s="1116"/>
      <c r="S1" s="1116"/>
    </row>
    <row r="2" spans="8:22">
      <c r="H2" s="1135" t="s">
        <v>442</v>
      </c>
      <c r="I2" s="1136"/>
      <c r="J2" s="1136"/>
      <c r="K2" s="1136"/>
      <c r="L2" s="1136"/>
      <c r="M2" s="1136"/>
      <c r="N2" s="1136"/>
      <c r="O2" s="1136"/>
      <c r="P2" s="1136"/>
      <c r="Q2" s="1136"/>
      <c r="R2" s="1136"/>
      <c r="S2" s="1136"/>
    </row>
    <row r="3" spans="8:22">
      <c r="H3" s="1136"/>
      <c r="I3" s="1136"/>
      <c r="J3" s="1136"/>
      <c r="K3" s="1136"/>
      <c r="L3" s="1136"/>
      <c r="M3" s="1136"/>
      <c r="N3" s="1136"/>
      <c r="O3" s="1136"/>
      <c r="P3" s="1136"/>
      <c r="Q3" s="1136"/>
      <c r="R3" s="1136"/>
      <c r="S3" s="1136"/>
    </row>
    <row r="4" spans="8:22">
      <c r="H4" s="1136"/>
      <c r="I4" s="1136"/>
      <c r="J4" s="1136"/>
      <c r="K4" s="1136"/>
      <c r="L4" s="1136"/>
      <c r="M4" s="1136"/>
      <c r="N4" s="1136"/>
      <c r="O4" s="1136"/>
      <c r="P4" s="1136"/>
      <c r="Q4" s="1136"/>
      <c r="R4" s="1136"/>
      <c r="S4" s="1136"/>
    </row>
    <row r="5" spans="8:22" ht="54.75" customHeight="1">
      <c r="H5" s="1136"/>
      <c r="I5" s="1136"/>
      <c r="J5" s="1136"/>
      <c r="K5" s="1136"/>
      <c r="L5" s="1136"/>
      <c r="M5" s="1136"/>
      <c r="N5" s="1136"/>
      <c r="O5" s="1136"/>
      <c r="P5" s="1136"/>
      <c r="Q5" s="1136"/>
      <c r="R5" s="1136"/>
      <c r="S5" s="1136"/>
    </row>
    <row r="6" spans="8:22">
      <c r="H6" s="54"/>
      <c r="I6" s="54"/>
      <c r="J6" s="54"/>
      <c r="K6" s="54"/>
      <c r="L6" s="54"/>
      <c r="M6" s="54"/>
      <c r="N6" s="54"/>
      <c r="O6" s="54"/>
      <c r="P6" s="54"/>
      <c r="Q6" s="54"/>
      <c r="R6" s="54"/>
      <c r="S6" s="54"/>
    </row>
    <row r="7" spans="8:22">
      <c r="H7" s="206" t="s">
        <v>443</v>
      </c>
    </row>
    <row r="8" spans="8:22" ht="16" customHeight="1"/>
    <row r="9" spans="8:22" ht="15.75" customHeight="1">
      <c r="L9" s="1118">
        <v>2020</v>
      </c>
      <c r="M9" s="1119"/>
      <c r="N9" s="1119"/>
      <c r="O9" s="828">
        <v>2021</v>
      </c>
      <c r="P9" s="828"/>
      <c r="Q9" s="828"/>
      <c r="R9" s="821"/>
    </row>
    <row r="10" spans="8:22" s="39" customFormat="1" ht="30">
      <c r="H10" s="891" t="s">
        <v>444</v>
      </c>
      <c r="I10" s="891" t="s">
        <v>445</v>
      </c>
      <c r="J10" s="892" t="s">
        <v>446</v>
      </c>
      <c r="K10" s="87"/>
      <c r="L10" s="548" t="s">
        <v>405</v>
      </c>
      <c r="M10" s="560" t="s">
        <v>290</v>
      </c>
      <c r="N10" s="560" t="s">
        <v>403</v>
      </c>
      <c r="O10" s="560" t="s">
        <v>404</v>
      </c>
      <c r="P10" s="560" t="s">
        <v>405</v>
      </c>
      <c r="Q10" s="560" t="s">
        <v>290</v>
      </c>
      <c r="R10" s="829" t="s">
        <v>403</v>
      </c>
      <c r="S10" s="54" t="s">
        <v>447</v>
      </c>
      <c r="T10" s="87"/>
      <c r="U10" s="87"/>
      <c r="V10" s="87"/>
    </row>
    <row r="11" spans="8:22">
      <c r="H11" s="893">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c r="H21" s="286">
        <v>44009</v>
      </c>
      <c r="I21" s="43">
        <v>519</v>
      </c>
      <c r="J21" s="265">
        <f t="shared" si="3"/>
        <v>4</v>
      </c>
      <c r="K21" s="43"/>
      <c r="L21" s="292"/>
      <c r="M21" s="284">
        <f>S21/26*J21</f>
        <v>2</v>
      </c>
      <c r="N21" s="284">
        <f t="shared" si="2"/>
        <v>2</v>
      </c>
      <c r="O21" s="284"/>
      <c r="P21" s="284"/>
      <c r="Q21" s="284"/>
      <c r="R21" s="293"/>
      <c r="S21" s="43">
        <v>13</v>
      </c>
      <c r="T21" s="43"/>
      <c r="U21" s="43"/>
      <c r="V21" s="43"/>
    </row>
    <row r="22" spans="8:22">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c r="J48" s="34" t="s">
        <v>449</v>
      </c>
      <c r="L48" s="34">
        <v>634</v>
      </c>
      <c r="M48" s="89">
        <f>K55</f>
        <v>900.7</v>
      </c>
      <c r="N48" s="89">
        <f t="shared" ref="N48:P48" si="26">L55</f>
        <v>270.7</v>
      </c>
      <c r="O48" s="89">
        <f t="shared" si="26"/>
        <v>195.4</v>
      </c>
      <c r="P48" s="89">
        <f t="shared" si="26"/>
        <v>451.9</v>
      </c>
      <c r="Q48" s="89">
        <v>279</v>
      </c>
      <c r="R48" s="89"/>
    </row>
    <row r="50" spans="8:25">
      <c r="H50" s="1137" t="s">
        <v>450</v>
      </c>
      <c r="I50" s="1138"/>
      <c r="J50" s="1128" t="s">
        <v>401</v>
      </c>
      <c r="K50" s="1129"/>
      <c r="L50" s="1129"/>
      <c r="M50" s="1129"/>
      <c r="N50" s="1129"/>
      <c r="O50" s="1129"/>
      <c r="P50" s="832"/>
      <c r="Q50" s="51"/>
      <c r="R50" s="51"/>
      <c r="S50" s="51"/>
      <c r="T50" s="51"/>
      <c r="U50" s="51"/>
      <c r="V50" s="51"/>
      <c r="W50" s="51"/>
      <c r="X50" s="51"/>
      <c r="Y50" s="51"/>
    </row>
    <row r="51" spans="8:25">
      <c r="H51" s="1139"/>
      <c r="I51" s="1140"/>
      <c r="J51" s="1118">
        <v>2020</v>
      </c>
      <c r="K51" s="1119"/>
      <c r="L51" s="1119"/>
      <c r="M51" s="1118">
        <v>2021</v>
      </c>
      <c r="N51" s="1119"/>
      <c r="O51" s="1119"/>
      <c r="P51" s="833"/>
      <c r="Q51" s="1134"/>
      <c r="R51" s="1134"/>
      <c r="S51" s="1134"/>
      <c r="T51" s="1134"/>
      <c r="U51" s="1134"/>
      <c r="V51" s="1134"/>
      <c r="W51" s="1134"/>
      <c r="X51" s="1134"/>
    </row>
    <row r="52" spans="8:25">
      <c r="H52" s="1141"/>
      <c r="I52" s="1142"/>
      <c r="J52" s="160" t="s">
        <v>405</v>
      </c>
      <c r="K52" s="147" t="s">
        <v>290</v>
      </c>
      <c r="L52" s="147" t="s">
        <v>403</v>
      </c>
      <c r="M52" s="35" t="s">
        <v>404</v>
      </c>
      <c r="N52" s="36" t="s">
        <v>405</v>
      </c>
      <c r="O52" s="36" t="s">
        <v>290</v>
      </c>
      <c r="P52" s="60" t="s">
        <v>403</v>
      </c>
      <c r="Q52" s="43"/>
      <c r="U52" s="43"/>
    </row>
    <row r="53" spans="8:25" ht="32.5" customHeight="1">
      <c r="H53" s="55" t="s">
        <v>451</v>
      </c>
      <c r="I53" s="43" t="s">
        <v>452</v>
      </c>
      <c r="J53" s="830">
        <f>'Haver Pivoted'!GU47</f>
        <v>57.2</v>
      </c>
      <c r="K53" s="831">
        <f>'Haver Pivoted'!GV47</f>
        <v>81.2</v>
      </c>
      <c r="L53" s="831">
        <f>'Haver Pivoted'!GW47</f>
        <v>24.4</v>
      </c>
      <c r="M53" s="275">
        <f>'Haver Pivoted'!GX47</f>
        <v>10.8</v>
      </c>
      <c r="N53" s="275">
        <f>'Haver Pivoted'!GY47</f>
        <v>24.7</v>
      </c>
      <c r="O53" s="885">
        <f>'Haver Pivoted'!GZ47</f>
        <v>14</v>
      </c>
      <c r="P53" s="370">
        <f>O56*R47</f>
        <v>1.6983733112765369</v>
      </c>
      <c r="Q53" s="275"/>
      <c r="R53" s="275"/>
    </row>
    <row r="54" spans="8:25" ht="33.75" customHeight="1">
      <c r="H54" s="55" t="s">
        <v>453</v>
      </c>
      <c r="I54" s="62" t="s">
        <v>454</v>
      </c>
      <c r="J54" s="276">
        <f>'Haver Pivoted'!GU49</f>
        <v>576.9</v>
      </c>
      <c r="K54" s="275">
        <f>'Haver Pivoted'!GV49</f>
        <v>819.5</v>
      </c>
      <c r="L54" s="275">
        <f>'Haver Pivoted'!GW49</f>
        <v>246.3</v>
      </c>
      <c r="M54" s="275">
        <f>'Haver Pivoted'!GX49</f>
        <v>184.6</v>
      </c>
      <c r="N54" s="275">
        <f>'Haver Pivoted'!GY49</f>
        <v>427.2</v>
      </c>
      <c r="O54" s="885">
        <f>'Haver Pivoted'!GZ49</f>
        <v>265</v>
      </c>
      <c r="P54" s="277">
        <f>R47-P53</f>
        <v>32.147780534877306</v>
      </c>
      <c r="Q54" s="275"/>
      <c r="R54" s="275"/>
    </row>
    <row r="55" spans="8:25">
      <c r="H55" s="41" t="s">
        <v>437</v>
      </c>
      <c r="I55" s="43"/>
      <c r="J55" s="276">
        <f>J54+J53</f>
        <v>634.1</v>
      </c>
      <c r="K55" s="275">
        <f t="shared" ref="K55:M55" si="27">K54+K53</f>
        <v>900.7</v>
      </c>
      <c r="L55" s="275">
        <f t="shared" si="27"/>
        <v>270.7</v>
      </c>
      <c r="M55" s="275">
        <f t="shared" si="27"/>
        <v>195.4</v>
      </c>
      <c r="N55" s="275">
        <f t="shared" ref="N55:O55" si="28">N54+N53</f>
        <v>451.9</v>
      </c>
      <c r="O55" s="885">
        <f t="shared" si="28"/>
        <v>279</v>
      </c>
      <c r="P55" s="277">
        <f t="shared" ref="P55" si="29">P54+P53</f>
        <v>33.84615384615384</v>
      </c>
      <c r="Q55" s="275"/>
      <c r="R55" s="275"/>
    </row>
    <row r="56" spans="8:25">
      <c r="H56" s="136" t="s">
        <v>455</v>
      </c>
      <c r="I56" s="143"/>
      <c r="J56" s="543">
        <f t="shared" ref="J56:O56" si="30">J53/J55</f>
        <v>9.0206592020186091E-2</v>
      </c>
      <c r="K56" s="544">
        <f t="shared" si="30"/>
        <v>9.015210391917397E-2</v>
      </c>
      <c r="L56" s="544">
        <f t="shared" si="30"/>
        <v>9.0136682674547469E-2</v>
      </c>
      <c r="M56" s="544">
        <f t="shared" si="30"/>
        <v>5.527123848515865E-2</v>
      </c>
      <c r="N56" s="544">
        <f t="shared" si="30"/>
        <v>5.4658110201371984E-2</v>
      </c>
      <c r="O56" s="545">
        <f t="shared" si="30"/>
        <v>5.0179211469534052E-2</v>
      </c>
      <c r="P56" s="281">
        <f t="shared" ref="P56" si="31">O56</f>
        <v>5.0179211469534052E-2</v>
      </c>
      <c r="Q56" s="282" t="s">
        <v>456</v>
      </c>
      <c r="R56" s="283"/>
      <c r="W56" s="34">
        <v>15.066666666666668</v>
      </c>
    </row>
    <row r="57" spans="8:25">
      <c r="W57" s="34">
        <v>279.15117766339108</v>
      </c>
    </row>
    <row r="58" spans="8:25">
      <c r="W58" s="34">
        <v>294.21784433005774</v>
      </c>
    </row>
    <row r="59" spans="8:25">
      <c r="H59" s="39"/>
      <c r="I59" s="43"/>
      <c r="J59" s="275"/>
      <c r="K59" s="275"/>
      <c r="L59" s="275" t="s">
        <v>457</v>
      </c>
      <c r="M59" s="275"/>
      <c r="N59" s="275"/>
      <c r="O59" s="275"/>
      <c r="P59" s="275"/>
      <c r="Q59" s="275"/>
      <c r="R59" s="275"/>
      <c r="S59" s="275"/>
    </row>
    <row r="60" spans="8:25">
      <c r="H60" s="39"/>
      <c r="I60" s="62"/>
      <c r="J60" s="275"/>
      <c r="K60" s="275"/>
      <c r="L60" s="275"/>
      <c r="M60" s="275" t="s">
        <v>299</v>
      </c>
      <c r="N60" s="275" t="s">
        <v>300</v>
      </c>
      <c r="O60" s="275" t="s">
        <v>458</v>
      </c>
      <c r="P60" s="275"/>
      <c r="Q60" s="275"/>
      <c r="R60" s="275"/>
      <c r="S60" s="275"/>
    </row>
    <row r="61" spans="8:25">
      <c r="I61" s="43"/>
      <c r="J61" s="275"/>
      <c r="K61" s="275"/>
      <c r="L61" s="275"/>
      <c r="M61" s="275"/>
      <c r="N61" s="275"/>
      <c r="O61" s="275"/>
      <c r="P61" s="275"/>
      <c r="Q61" s="275"/>
      <c r="R61" s="275"/>
      <c r="S61" s="275"/>
    </row>
    <row r="62" spans="8:25">
      <c r="I62" s="43"/>
      <c r="J62" s="283"/>
      <c r="K62" s="283"/>
      <c r="L62" s="283"/>
      <c r="M62" s="283"/>
      <c r="N62" s="283"/>
      <c r="O62" s="283"/>
      <c r="P62" s="283"/>
      <c r="Q62" s="282"/>
      <c r="R62" s="283"/>
      <c r="S62" s="282"/>
    </row>
    <row r="63" spans="8:25">
      <c r="L63" s="34" t="s">
        <v>459</v>
      </c>
      <c r="M63" s="34">
        <v>4.8999999999999995</v>
      </c>
      <c r="N63" s="34">
        <v>11.333333333333334</v>
      </c>
      <c r="O63" s="34">
        <f>'Monthly Personal Income'!M18</f>
        <v>7.7</v>
      </c>
      <c r="P63" s="34">
        <f>O63/N63-1</f>
        <v>-0.32058823529411762</v>
      </c>
    </row>
    <row r="64" spans="8:25">
      <c r="L64" s="34" t="s">
        <v>460</v>
      </c>
      <c r="M64" s="34">
        <v>76.733333333333334</v>
      </c>
      <c r="N64" s="34">
        <v>177.63333333333333</v>
      </c>
      <c r="O64" s="34">
        <f>'Monthly Personal Income'!M21</f>
        <v>116.36666666666667</v>
      </c>
      <c r="P64" s="34">
        <f t="shared" ref="P64:P67" si="32">O64/N64-1</f>
        <v>-0.34490523550384677</v>
      </c>
    </row>
    <row r="65" spans="12:16">
      <c r="L65" s="34" t="s">
        <v>461</v>
      </c>
      <c r="M65" s="34">
        <f>M64+M63</f>
        <v>81.63333333333334</v>
      </c>
      <c r="N65" s="34">
        <f>N64+N63</f>
        <v>188.96666666666667</v>
      </c>
      <c r="O65" s="34">
        <f>O64+O63</f>
        <v>124.06666666666668</v>
      </c>
      <c r="P65" s="34">
        <f t="shared" si="32"/>
        <v>-0.34344681601693416</v>
      </c>
    </row>
    <row r="66" spans="12:16">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c r="L67" s="34" t="s">
        <v>463</v>
      </c>
      <c r="M67" s="89">
        <f>M68-M66-M65</f>
        <v>102.93333333333332</v>
      </c>
      <c r="N67" s="89">
        <f>N68-N66-N65</f>
        <v>238.19999999999996</v>
      </c>
      <c r="O67" s="34">
        <f>N67/(N66+N65)*(O65+O66)</f>
        <v>155.08451099672439</v>
      </c>
      <c r="P67" s="34">
        <f t="shared" si="32"/>
        <v>-0.34893152394322247</v>
      </c>
    </row>
    <row r="68" spans="12:16">
      <c r="L68" s="34" t="s">
        <v>437</v>
      </c>
      <c r="M68" s="89">
        <f>M55</f>
        <v>195.4</v>
      </c>
      <c r="N68" s="89">
        <f>N55</f>
        <v>451.9</v>
      </c>
      <c r="O68" s="34">
        <f>O67+O66+O65</f>
        <v>294.21784433005774</v>
      </c>
    </row>
    <row r="69" spans="12:16">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100" t="s">
        <v>195</v>
      </c>
      <c r="C1" s="1100"/>
      <c r="D1" s="1100"/>
      <c r="E1" s="1100"/>
      <c r="F1" s="1100"/>
      <c r="G1" s="1100"/>
      <c r="H1" s="1100"/>
      <c r="I1" s="1100"/>
      <c r="J1" s="1100"/>
      <c r="K1" s="1100"/>
      <c r="L1" s="1100"/>
      <c r="M1" s="1100"/>
      <c r="N1" s="1100"/>
      <c r="O1" s="1100"/>
      <c r="P1" s="1100"/>
      <c r="Q1" s="1100"/>
      <c r="R1" s="1100"/>
      <c r="S1" s="1100"/>
      <c r="T1" s="1100"/>
    </row>
    <row r="2" spans="1:22">
      <c r="B2" s="1143" t="s">
        <v>428</v>
      </c>
      <c r="C2" s="1143"/>
      <c r="D2" s="1143"/>
      <c r="E2" s="1143"/>
      <c r="F2" s="1143"/>
      <c r="G2" s="1143"/>
      <c r="H2" s="1143"/>
      <c r="I2" s="1143"/>
      <c r="J2" s="1143"/>
      <c r="K2" s="1143"/>
      <c r="L2" s="1143"/>
      <c r="M2" s="1143"/>
      <c r="N2" s="1143"/>
      <c r="O2" s="1143"/>
      <c r="P2" s="1143"/>
      <c r="Q2" s="1143"/>
      <c r="R2" s="1143"/>
      <c r="S2" s="1143"/>
      <c r="T2" s="1143"/>
    </row>
    <row r="3" spans="1:22">
      <c r="B3" s="1143"/>
      <c r="C3" s="1143"/>
      <c r="D3" s="1143"/>
      <c r="E3" s="1143"/>
      <c r="F3" s="1143"/>
      <c r="G3" s="1143"/>
      <c r="H3" s="1143"/>
      <c r="I3" s="1143"/>
      <c r="J3" s="1143"/>
      <c r="K3" s="1143"/>
      <c r="L3" s="1143"/>
      <c r="M3" s="1143"/>
      <c r="N3" s="1143"/>
      <c r="O3" s="1143"/>
      <c r="P3" s="1143"/>
      <c r="Q3" s="1143"/>
      <c r="R3" s="1143"/>
      <c r="S3" s="1143"/>
      <c r="T3" s="1143"/>
    </row>
    <row r="4" spans="1:22">
      <c r="B4" s="1143"/>
      <c r="C4" s="1143"/>
      <c r="D4" s="1143"/>
      <c r="E4" s="1143"/>
      <c r="F4" s="1143"/>
      <c r="G4" s="1143"/>
      <c r="H4" s="1143"/>
      <c r="I4" s="1143"/>
      <c r="J4" s="1143"/>
      <c r="K4" s="1143"/>
      <c r="L4" s="1143"/>
      <c r="M4" s="1143"/>
      <c r="N4" s="1143"/>
      <c r="O4" s="1143"/>
      <c r="P4" s="1143"/>
      <c r="Q4" s="1143"/>
      <c r="R4" s="1143"/>
      <c r="S4" s="1143"/>
      <c r="T4" s="1143"/>
    </row>
    <row r="5" spans="1:22">
      <c r="B5" s="1143"/>
      <c r="C5" s="1143"/>
      <c r="D5" s="1143"/>
      <c r="E5" s="1143"/>
      <c r="F5" s="1143"/>
      <c r="G5" s="1143"/>
      <c r="H5" s="1143"/>
      <c r="I5" s="1143"/>
      <c r="J5" s="1143"/>
      <c r="K5" s="1143"/>
      <c r="L5" s="1143"/>
      <c r="M5" s="1143"/>
      <c r="N5" s="1143"/>
      <c r="O5" s="1143"/>
      <c r="P5" s="1143"/>
      <c r="Q5" s="1143"/>
      <c r="R5" s="1143"/>
      <c r="S5" s="1143"/>
      <c r="T5" s="1143"/>
    </row>
    <row r="6" spans="1:22">
      <c r="B6" s="1143"/>
      <c r="C6" s="1143"/>
      <c r="D6" s="1143"/>
      <c r="E6" s="1143"/>
      <c r="F6" s="1143"/>
      <c r="G6" s="1143"/>
      <c r="H6" s="1143"/>
      <c r="I6" s="1143"/>
      <c r="J6" s="1143"/>
      <c r="K6" s="1143"/>
      <c r="L6" s="1143"/>
      <c r="M6" s="1143"/>
      <c r="N6" s="1143"/>
      <c r="O6" s="1143"/>
      <c r="P6" s="1143"/>
      <c r="Q6" s="1143"/>
      <c r="R6" s="1143"/>
      <c r="S6" s="1143"/>
      <c r="T6" s="1143"/>
    </row>
    <row r="7" spans="1:22">
      <c r="J7" s="210"/>
      <c r="K7" s="210"/>
      <c r="M7" s="210"/>
    </row>
    <row r="9" spans="1:22" ht="14.5" customHeight="1">
      <c r="A9" s="213"/>
      <c r="B9" s="1144" t="s">
        <v>429</v>
      </c>
      <c r="C9" s="1145"/>
      <c r="D9" s="411">
        <v>2018</v>
      </c>
      <c r="E9" s="1152">
        <v>2019</v>
      </c>
      <c r="F9" s="1153"/>
      <c r="G9" s="1153"/>
      <c r="H9" s="1154"/>
      <c r="I9" s="1150">
        <v>2020</v>
      </c>
      <c r="J9" s="1151"/>
      <c r="K9" s="1151"/>
      <c r="L9" s="1151"/>
      <c r="M9" s="1155">
        <v>2021</v>
      </c>
      <c r="N9" s="1156"/>
      <c r="O9" s="1156"/>
      <c r="P9" s="821">
        <v>2021</v>
      </c>
      <c r="Q9" s="1148">
        <v>2022</v>
      </c>
      <c r="R9" s="1148"/>
      <c r="S9" s="1148"/>
      <c r="T9" s="1149"/>
    </row>
    <row r="10" spans="1:22" ht="16">
      <c r="B10" s="1146"/>
      <c r="C10" s="1147"/>
      <c r="D10" s="953" t="s">
        <v>403</v>
      </c>
      <c r="E10" s="954" t="s">
        <v>404</v>
      </c>
      <c r="F10" s="955" t="s">
        <v>405</v>
      </c>
      <c r="G10" s="955" t="s">
        <v>290</v>
      </c>
      <c r="H10" s="956" t="s">
        <v>403</v>
      </c>
      <c r="I10" s="954" t="s">
        <v>404</v>
      </c>
      <c r="J10" s="955" t="s">
        <v>405</v>
      </c>
      <c r="K10" s="955" t="s">
        <v>290</v>
      </c>
      <c r="L10" s="955" t="s">
        <v>403</v>
      </c>
      <c r="M10" s="160" t="s">
        <v>404</v>
      </c>
      <c r="N10" s="957" t="s">
        <v>405</v>
      </c>
      <c r="O10" s="957" t="s">
        <v>290</v>
      </c>
      <c r="P10" s="60" t="s">
        <v>403</v>
      </c>
      <c r="Q10" s="364" t="s">
        <v>404</v>
      </c>
      <c r="R10" s="364" t="s">
        <v>405</v>
      </c>
      <c r="S10" s="364" t="s">
        <v>290</v>
      </c>
      <c r="T10" s="368" t="s">
        <v>403</v>
      </c>
    </row>
    <row r="11" spans="1:22" ht="32">
      <c r="A11" s="367"/>
      <c r="B11" s="362" t="s">
        <v>182</v>
      </c>
      <c r="C11" s="826" t="s">
        <v>430</v>
      </c>
      <c r="D11" s="960"/>
      <c r="E11" s="826"/>
      <c r="F11" s="826"/>
      <c r="G11" s="826"/>
      <c r="H11" s="826"/>
      <c r="I11" s="826"/>
      <c r="J11" s="827">
        <f>'Haver Pivoted'!GU48</f>
        <v>160.9</v>
      </c>
      <c r="K11" s="827">
        <f>'Haver Pivoted'!GV48</f>
        <v>58.4</v>
      </c>
      <c r="L11" s="827">
        <f>'Haver Pivoted'!GW48</f>
        <v>34.5</v>
      </c>
      <c r="M11" s="827">
        <f>'Haver Pivoted'!GX48</f>
        <v>42.8</v>
      </c>
      <c r="N11" s="827">
        <f>'Haver Pivoted'!GY48</f>
        <v>26.6</v>
      </c>
      <c r="O11" s="961">
        <f>'Haver Pivoted'!GZ48</f>
        <v>37.4</v>
      </c>
      <c r="P11" s="819">
        <f t="shared" ref="P11:P13" si="0">P$14*P15</f>
        <v>12.2</v>
      </c>
      <c r="Q11" s="819">
        <f t="shared" ref="Q11:S11" si="1">Q$14*Q15</f>
        <v>0</v>
      </c>
      <c r="R11" s="819">
        <f t="shared" si="1"/>
        <v>0</v>
      </c>
      <c r="S11" s="819">
        <f t="shared" si="1"/>
        <v>0</v>
      </c>
      <c r="T11" s="877"/>
    </row>
    <row r="12" spans="1:22" ht="32">
      <c r="A12" s="367"/>
      <c r="B12" s="363" t="s">
        <v>431</v>
      </c>
      <c r="C12" s="950" t="s">
        <v>432</v>
      </c>
      <c r="D12" s="363"/>
      <c r="E12" s="950"/>
      <c r="F12" s="950"/>
      <c r="G12" s="950"/>
      <c r="H12" s="950"/>
      <c r="I12" s="950"/>
      <c r="J12" s="958">
        <f>'Haver Pivoted'!GU58</f>
        <v>64.400000000000006</v>
      </c>
      <c r="K12" s="958">
        <f>'Haver Pivoted'!GV58</f>
        <v>23.4</v>
      </c>
      <c r="L12" s="958">
        <f>'Haver Pivoted'!GW58</f>
        <v>13.8</v>
      </c>
      <c r="M12" s="958">
        <f>'Haver Pivoted'!GX58</f>
        <v>17.100000000000001</v>
      </c>
      <c r="N12" s="958">
        <f>'Haver Pivoted'!GY58</f>
        <v>10.6</v>
      </c>
      <c r="O12" s="890">
        <f>'Haver Pivoted'!GZ58</f>
        <v>15</v>
      </c>
      <c r="P12" s="365">
        <f t="shared" si="0"/>
        <v>4.8930481283422456</v>
      </c>
      <c r="Q12" s="365">
        <f t="shared" ref="Q12:S12" si="2">Q$14*Q16</f>
        <v>0</v>
      </c>
      <c r="R12" s="365">
        <f t="shared" si="2"/>
        <v>0</v>
      </c>
      <c r="S12" s="365">
        <f t="shared" si="2"/>
        <v>0</v>
      </c>
      <c r="T12" s="368"/>
    </row>
    <row r="13" spans="1:22" ht="42" customHeight="1">
      <c r="A13" s="367"/>
      <c r="B13" s="363" t="s">
        <v>433</v>
      </c>
      <c r="C13" s="950" t="s">
        <v>434</v>
      </c>
      <c r="D13" s="363"/>
      <c r="E13" s="950"/>
      <c r="F13" s="950"/>
      <c r="G13" s="950"/>
      <c r="H13" s="950"/>
      <c r="I13" s="950"/>
      <c r="J13" s="958">
        <f>'Haver Pivoted'!GU54</f>
        <v>96.6</v>
      </c>
      <c r="K13" s="958">
        <f>'Haver Pivoted'!GV54</f>
        <v>35.1</v>
      </c>
      <c r="L13" s="958">
        <f>'Haver Pivoted'!GW54</f>
        <v>20.7</v>
      </c>
      <c r="M13" s="958">
        <f>'Haver Pivoted'!GX54</f>
        <v>25.7</v>
      </c>
      <c r="N13" s="958">
        <f>'Haver Pivoted'!GY54</f>
        <v>16</v>
      </c>
      <c r="O13" s="890">
        <f>'Haver Pivoted'!GZ54</f>
        <v>22.4</v>
      </c>
      <c r="P13" s="365">
        <f t="shared" si="0"/>
        <v>7.3069518716577528</v>
      </c>
      <c r="Q13" s="365">
        <f>Q$14*Q17</f>
        <v>0</v>
      </c>
      <c r="R13" s="365">
        <f t="shared" ref="R13:S13" si="3">R$14*R17</f>
        <v>0</v>
      </c>
      <c r="S13" s="365">
        <f t="shared" si="3"/>
        <v>0</v>
      </c>
      <c r="T13" s="368"/>
      <c r="U13" s="442" t="s">
        <v>435</v>
      </c>
      <c r="V13" s="441" t="s">
        <v>436</v>
      </c>
    </row>
    <row r="14" spans="1:22">
      <c r="B14" s="440" t="s">
        <v>437</v>
      </c>
      <c r="C14" s="951"/>
      <c r="D14" s="440"/>
      <c r="E14" s="951"/>
      <c r="F14" s="951"/>
      <c r="G14" s="951"/>
      <c r="H14" s="951"/>
      <c r="I14" s="951"/>
      <c r="J14" s="958">
        <f t="shared" ref="J14:O14" si="4">J13+J12+J11</f>
        <v>321.89999999999998</v>
      </c>
      <c r="K14" s="958">
        <f t="shared" si="4"/>
        <v>116.9</v>
      </c>
      <c r="L14" s="958">
        <f t="shared" si="4"/>
        <v>69</v>
      </c>
      <c r="M14" s="958">
        <f t="shared" si="4"/>
        <v>85.6</v>
      </c>
      <c r="N14" s="958">
        <f t="shared" si="4"/>
        <v>53.2</v>
      </c>
      <c r="O14" s="890">
        <f t="shared" si="4"/>
        <v>74.8</v>
      </c>
      <c r="P14" s="364">
        <v>24.4</v>
      </c>
      <c r="Q14" s="364">
        <v>0</v>
      </c>
      <c r="R14" s="364">
        <v>0</v>
      </c>
      <c r="S14" s="364">
        <v>0</v>
      </c>
      <c r="T14" s="368"/>
      <c r="U14" s="964">
        <v>186.5</v>
      </c>
      <c r="V14" s="965">
        <f>SUM(J14:S14)/4</f>
        <v>186.45</v>
      </c>
    </row>
    <row r="15" spans="1:22">
      <c r="B15" s="366" t="s">
        <v>438</v>
      </c>
      <c r="C15" s="952"/>
      <c r="D15" s="366"/>
      <c r="E15" s="952"/>
      <c r="F15" s="952"/>
      <c r="G15" s="952"/>
      <c r="H15" s="952"/>
      <c r="I15" s="952"/>
      <c r="J15" s="959">
        <f t="shared" ref="J15:N17" si="5">J11/J$14</f>
        <v>0.49984467225846541</v>
      </c>
      <c r="K15" s="959">
        <f t="shared" si="5"/>
        <v>0.49957228400342168</v>
      </c>
      <c r="L15" s="959">
        <f t="shared" si="5"/>
        <v>0.5</v>
      </c>
      <c r="M15" s="959">
        <f t="shared" si="5"/>
        <v>0.5</v>
      </c>
      <c r="N15" s="959">
        <f t="shared" si="5"/>
        <v>0.5</v>
      </c>
      <c r="O15" s="962">
        <f t="shared" ref="O15" si="6">O11/O$14</f>
        <v>0.5</v>
      </c>
      <c r="P15" s="386">
        <f t="shared" ref="P15:P17" si="7">O15</f>
        <v>0.5</v>
      </c>
      <c r="Q15" s="386">
        <f t="shared" ref="Q15:Q17" si="8">P15</f>
        <v>0.5</v>
      </c>
      <c r="R15" s="386">
        <f t="shared" ref="R15:R17" si="9">Q15</f>
        <v>0.5</v>
      </c>
      <c r="S15" s="386">
        <f t="shared" ref="S15:S17" si="10">R15</f>
        <v>0.5</v>
      </c>
      <c r="T15" s="368"/>
    </row>
    <row r="16" spans="1:22">
      <c r="B16" s="366" t="s">
        <v>439</v>
      </c>
      <c r="C16" s="952"/>
      <c r="D16" s="366"/>
      <c r="E16" s="952"/>
      <c r="F16" s="952"/>
      <c r="G16" s="952"/>
      <c r="H16" s="952"/>
      <c r="I16" s="952"/>
      <c r="J16" s="959">
        <f t="shared" si="5"/>
        <v>0.20006213109661389</v>
      </c>
      <c r="K16" s="959">
        <f t="shared" si="5"/>
        <v>0.20017108639863129</v>
      </c>
      <c r="L16" s="959">
        <f t="shared" si="5"/>
        <v>0.2</v>
      </c>
      <c r="M16" s="959">
        <f t="shared" si="5"/>
        <v>0.19976635514018695</v>
      </c>
      <c r="N16" s="959">
        <f t="shared" si="5"/>
        <v>0.19924812030075187</v>
      </c>
      <c r="O16" s="962">
        <f t="shared" ref="O16" si="11">O12/O$14</f>
        <v>0.20053475935828877</v>
      </c>
      <c r="P16" s="386">
        <f t="shared" si="7"/>
        <v>0.20053475935828877</v>
      </c>
      <c r="Q16" s="386">
        <f t="shared" si="8"/>
        <v>0.20053475935828877</v>
      </c>
      <c r="R16" s="386">
        <f t="shared" si="9"/>
        <v>0.20053475935828877</v>
      </c>
      <c r="S16" s="386">
        <f t="shared" si="10"/>
        <v>0.20053475935828877</v>
      </c>
      <c r="T16" s="368"/>
    </row>
    <row r="17" spans="2:20">
      <c r="B17" s="387" t="s">
        <v>440</v>
      </c>
      <c r="C17" s="825"/>
      <c r="D17" s="387"/>
      <c r="E17" s="825"/>
      <c r="F17" s="825"/>
      <c r="G17" s="825"/>
      <c r="H17" s="825"/>
      <c r="I17" s="825"/>
      <c r="J17" s="273">
        <f t="shared" si="5"/>
        <v>0.30009319664492079</v>
      </c>
      <c r="K17" s="273">
        <f t="shared" si="5"/>
        <v>0.30025662959794697</v>
      </c>
      <c r="L17" s="273">
        <f t="shared" si="5"/>
        <v>0.3</v>
      </c>
      <c r="M17" s="273">
        <f t="shared" si="5"/>
        <v>0.30023364485981308</v>
      </c>
      <c r="N17" s="273">
        <f t="shared" si="5"/>
        <v>0.3007518796992481</v>
      </c>
      <c r="O17" s="963">
        <f t="shared" ref="O17" si="12">O13/O$14</f>
        <v>0.29946524064171121</v>
      </c>
      <c r="P17" s="388">
        <f t="shared" si="7"/>
        <v>0.29946524064171121</v>
      </c>
      <c r="Q17" s="388">
        <f t="shared" si="8"/>
        <v>0.29946524064171121</v>
      </c>
      <c r="R17" s="388">
        <f t="shared" si="9"/>
        <v>0.29946524064171121</v>
      </c>
      <c r="S17" s="388">
        <f t="shared" si="10"/>
        <v>0.29946524064171121</v>
      </c>
      <c r="T17" s="389"/>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A5" zoomScale="59" zoomScaleNormal="80" workbookViewId="0">
      <selection activeCell="Q20" sqref="Q20"/>
    </sheetView>
  </sheetViews>
  <sheetFormatPr baseColWidth="10" defaultColWidth="8.5" defaultRowHeight="14"/>
  <cols>
    <col min="1" max="1" width="8.5" style="34" customWidth="1"/>
    <col min="2" max="2" width="40.5" style="34" customWidth="1"/>
    <col min="3" max="3" width="7.1640625" style="34" customWidth="1"/>
    <col min="4" max="4" width="11.1640625" style="34" customWidth="1"/>
    <col min="5" max="5" width="12.5" style="34" customWidth="1"/>
    <col min="6" max="7" width="7.1640625" style="34" customWidth="1"/>
    <col min="8" max="8" width="10.5" style="34" customWidth="1"/>
    <col min="9" max="9" width="11.5" style="34" customWidth="1"/>
    <col min="10" max="13" width="7.5" style="34" customWidth="1"/>
    <col min="14" max="29" width="8.1640625" style="34" customWidth="1"/>
    <col min="30" max="30" width="29.5" style="34" customWidth="1"/>
    <col min="31" max="31" width="31.1640625" style="34" customWidth="1"/>
    <col min="32" max="32" width="114.83203125" style="34" customWidth="1"/>
    <col min="33" max="16384" width="8.5" style="34"/>
  </cols>
  <sheetData>
    <row r="1" spans="2:34">
      <c r="B1" s="1116" t="s">
        <v>236</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514"/>
      <c r="AA1" s="514"/>
      <c r="AB1" s="514"/>
      <c r="AC1" s="514"/>
      <c r="AD1" s="178"/>
      <c r="AE1" s="178"/>
    </row>
    <row r="2" spans="2:34" ht="14.25" customHeight="1">
      <c r="B2" s="1117" t="s">
        <v>464</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c r="AD2" s="212"/>
      <c r="AE2" s="212"/>
    </row>
    <row r="3" spans="2:34" ht="50.5" customHeight="1">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c r="AD3" s="212"/>
      <c r="AE3" s="212"/>
    </row>
    <row r="4" spans="2:34" ht="5.25" customHeight="1">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c r="AD4" s="212"/>
      <c r="AE4" s="212"/>
    </row>
    <row r="5" spans="2:34" ht="15">
      <c r="B5" s="132" t="s">
        <v>465</v>
      </c>
    </row>
    <row r="6" spans="2:34" ht="14.5" customHeight="1">
      <c r="B6" s="1121" t="s">
        <v>466</v>
      </c>
      <c r="C6" s="1122"/>
      <c r="D6" s="1128" t="s">
        <v>401</v>
      </c>
      <c r="E6" s="1129"/>
      <c r="F6" s="1129"/>
      <c r="G6" s="1129"/>
      <c r="H6" s="1129"/>
      <c r="I6" s="1129"/>
      <c r="J6" s="1129"/>
      <c r="K6" s="1129"/>
      <c r="L6" s="1129"/>
      <c r="M6" s="1168"/>
      <c r="N6" s="1169"/>
      <c r="O6" s="1131" t="s">
        <v>402</v>
      </c>
      <c r="P6" s="1132"/>
      <c r="Q6" s="1132"/>
      <c r="R6" s="1132"/>
      <c r="S6" s="1132"/>
      <c r="T6" s="1132"/>
      <c r="U6" s="1132"/>
      <c r="V6" s="1132"/>
      <c r="W6" s="1132"/>
      <c r="X6" s="1132"/>
      <c r="Y6" s="1132"/>
      <c r="Z6" s="1132"/>
      <c r="AA6" s="1132"/>
      <c r="AB6" s="1132"/>
      <c r="AC6" s="1133"/>
      <c r="AD6" s="1162" t="s">
        <v>467</v>
      </c>
      <c r="AE6" s="1165" t="s">
        <v>468</v>
      </c>
    </row>
    <row r="7" spans="2:34" ht="24" customHeight="1">
      <c r="B7" s="1123"/>
      <c r="C7" s="1124"/>
      <c r="D7" s="515">
        <v>2018</v>
      </c>
      <c r="E7" s="1118">
        <v>2019</v>
      </c>
      <c r="F7" s="1119"/>
      <c r="G7" s="1119"/>
      <c r="H7" s="1120"/>
      <c r="I7" s="1118">
        <v>2020</v>
      </c>
      <c r="J7" s="1119"/>
      <c r="K7" s="1119"/>
      <c r="L7" s="1119"/>
      <c r="M7" s="1118">
        <v>2021</v>
      </c>
      <c r="N7" s="1119"/>
      <c r="O7" s="1120"/>
      <c r="P7" s="547">
        <v>2021</v>
      </c>
      <c r="Q7" s="1125">
        <v>2022</v>
      </c>
      <c r="R7" s="1126"/>
      <c r="S7" s="1126"/>
      <c r="T7" s="1127"/>
      <c r="U7" s="1125">
        <v>2023</v>
      </c>
      <c r="V7" s="1126"/>
      <c r="W7" s="1126"/>
      <c r="X7" s="1126"/>
      <c r="Y7" s="1125">
        <v>2024</v>
      </c>
      <c r="Z7" s="1126"/>
      <c r="AA7" s="1126"/>
      <c r="AB7" s="1127"/>
      <c r="AC7" s="323">
        <v>2025</v>
      </c>
      <c r="AD7" s="1163"/>
      <c r="AE7" s="1166"/>
    </row>
    <row r="8" spans="2:34" ht="14.25" customHeight="1">
      <c r="B8" s="1157"/>
      <c r="C8" s="1158"/>
      <c r="D8" s="165" t="s">
        <v>403</v>
      </c>
      <c r="E8" s="165" t="s">
        <v>404</v>
      </c>
      <c r="F8" s="146" t="s">
        <v>405</v>
      </c>
      <c r="G8" s="146" t="s">
        <v>290</v>
      </c>
      <c r="H8" s="153" t="s">
        <v>403</v>
      </c>
      <c r="I8" s="147" t="s">
        <v>404</v>
      </c>
      <c r="J8" s="147" t="s">
        <v>405</v>
      </c>
      <c r="K8" s="147" t="s">
        <v>290</v>
      </c>
      <c r="L8" s="147" t="s">
        <v>403</v>
      </c>
      <c r="M8" s="35" t="s">
        <v>404</v>
      </c>
      <c r="N8" s="36" t="s">
        <v>405</v>
      </c>
      <c r="O8" s="37"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c r="AD8" s="1164"/>
      <c r="AE8" s="1167"/>
    </row>
    <row r="9" spans="2:34" ht="23.5" customHeight="1">
      <c r="B9" s="246" t="s">
        <v>469</v>
      </c>
      <c r="C9" s="838" t="s">
        <v>470</v>
      </c>
      <c r="D9" s="970">
        <f>'Haver Pivoted'!GO32</f>
        <v>588.9</v>
      </c>
      <c r="E9" s="726">
        <f>'Haver Pivoted'!GP32</f>
        <v>593.79999999999995</v>
      </c>
      <c r="F9" s="726">
        <f>'Haver Pivoted'!GQ32</f>
        <v>610.5</v>
      </c>
      <c r="G9" s="726">
        <f>'Haver Pivoted'!GR32</f>
        <v>610.4</v>
      </c>
      <c r="H9" s="726">
        <f>'Haver Pivoted'!GS32</f>
        <v>622.4</v>
      </c>
      <c r="I9" s="726">
        <f>'Haver Pivoted'!GT32</f>
        <v>640.6</v>
      </c>
      <c r="J9" s="726">
        <f>'Haver Pivoted'!GU32</f>
        <v>1400</v>
      </c>
      <c r="K9" s="726">
        <f>'Haver Pivoted'!GV32</f>
        <v>738.5</v>
      </c>
      <c r="L9" s="726">
        <f>'Haver Pivoted'!GW32</f>
        <v>743</v>
      </c>
      <c r="M9" s="288">
        <f>'Haver Pivoted'!GX32</f>
        <v>781.5</v>
      </c>
      <c r="N9" s="288">
        <f>'Haver Pivoted'!GY32</f>
        <v>1632.2</v>
      </c>
      <c r="O9" s="894">
        <f>'Haver Pivoted'!GZ32</f>
        <v>1057.0999999999999</v>
      </c>
      <c r="P9" s="245">
        <f>P10+P11</f>
        <v>877.86445209327542</v>
      </c>
      <c r="Q9" s="245">
        <f t="shared" ref="Q9:AC9" si="0">Q10+Q11</f>
        <v>1564.0287519652829</v>
      </c>
      <c r="R9" s="245">
        <f t="shared" si="0"/>
        <v>911.23168356178257</v>
      </c>
      <c r="S9" s="245">
        <f t="shared" si="0"/>
        <v>866.88055749046634</v>
      </c>
      <c r="T9" s="245">
        <f t="shared" si="0"/>
        <v>857.96128927929863</v>
      </c>
      <c r="U9" s="245">
        <f t="shared" si="0"/>
        <v>861.25399385477999</v>
      </c>
      <c r="V9" s="245">
        <f t="shared" si="0"/>
        <v>864.56503394666606</v>
      </c>
      <c r="W9" s="245">
        <f t="shared" si="0"/>
        <v>867.89453192723124</v>
      </c>
      <c r="X9" s="245">
        <f t="shared" si="0"/>
        <v>870.3174845921933</v>
      </c>
      <c r="Y9" s="245">
        <f t="shared" si="0"/>
        <v>869.91188053837652</v>
      </c>
      <c r="Z9" s="245">
        <f t="shared" si="0"/>
        <v>876.45668785087935</v>
      </c>
      <c r="AA9" s="245">
        <f t="shared" si="0"/>
        <v>902.99038548771102</v>
      </c>
      <c r="AB9" s="245">
        <f t="shared" si="0"/>
        <v>906.67702514795462</v>
      </c>
      <c r="AC9" s="370">
        <f t="shared" si="0"/>
        <v>935.31029567430267</v>
      </c>
      <c r="AD9" s="546"/>
      <c r="AE9" s="895"/>
    </row>
    <row r="10" spans="2:34" s="79" customFormat="1" ht="30">
      <c r="B10" s="93" t="s">
        <v>176</v>
      </c>
      <c r="C10" s="87" t="s">
        <v>471</v>
      </c>
      <c r="D10" s="971">
        <f>'Haver Pivoted'!GO40</f>
        <v>390.86599999999999</v>
      </c>
      <c r="E10" s="540">
        <f>'Haver Pivoted'!GP40</f>
        <v>408.75599999999997</v>
      </c>
      <c r="F10" s="540">
        <f>'Haver Pivoted'!GQ40</f>
        <v>413.34399999999999</v>
      </c>
      <c r="G10" s="540">
        <f>'Haver Pivoted'!GR40</f>
        <v>418.529</v>
      </c>
      <c r="H10" s="540">
        <f>'Haver Pivoted'!GS40</f>
        <v>413.80599999999998</v>
      </c>
      <c r="I10" s="540">
        <f>'Haver Pivoted'!GT40</f>
        <v>428.11799999999999</v>
      </c>
      <c r="J10" s="540">
        <f>'Haver Pivoted'!GU40</f>
        <v>502.49</v>
      </c>
      <c r="K10" s="540">
        <f>'Haver Pivoted'!GV40</f>
        <v>481.71699999999998</v>
      </c>
      <c r="L10" s="540">
        <f>'Haver Pivoted'!GW40</f>
        <v>507.83699999999999</v>
      </c>
      <c r="M10" s="540">
        <f>'Haver Pivoted'!GX40</f>
        <v>511.34500000000003</v>
      </c>
      <c r="N10" s="540">
        <f>'Haver Pivoted'!GY40</f>
        <v>520.72900000000004</v>
      </c>
      <c r="O10" s="896">
        <f>'Haver Pivoted'!GZ40</f>
        <v>530.82100000000003</v>
      </c>
      <c r="P10" s="382">
        <f>Medicaid!P26</f>
        <v>538.14001996493334</v>
      </c>
      <c r="Q10" s="382">
        <f>Medicaid!Q26</f>
        <v>570.27040489328328</v>
      </c>
      <c r="R10" s="382">
        <f>Medicaid!R26</f>
        <v>578.13335771320669</v>
      </c>
      <c r="S10" s="382">
        <f>Medicaid!S26</f>
        <v>532.12913303510197</v>
      </c>
      <c r="T10" s="382">
        <f>Medicaid!T26</f>
        <v>531.19254142829129</v>
      </c>
      <c r="U10" s="382">
        <f>Medicaid!U26</f>
        <v>532.8055920209647</v>
      </c>
      <c r="V10" s="382">
        <f>Medicaid!V26</f>
        <v>534.42354089818025</v>
      </c>
      <c r="W10" s="382">
        <f>Medicaid!W26</f>
        <v>536.0464029343575</v>
      </c>
      <c r="X10" s="382">
        <f>Medicaid!X26</f>
        <v>558.00706656737646</v>
      </c>
      <c r="Y10" s="382">
        <f>Medicaid!Y26</f>
        <v>580.86741116936116</v>
      </c>
      <c r="Z10" s="382">
        <f>Medicaid!Z26</f>
        <v>604.66429472691186</v>
      </c>
      <c r="AA10" s="382">
        <f>Medicaid!AA26</f>
        <v>629.43608521875183</v>
      </c>
      <c r="AB10" s="382">
        <f>Medicaid!AB26</f>
        <v>655.22272247684373</v>
      </c>
      <c r="AC10" s="383">
        <f>Medicaid!AC26</f>
        <v>682.06578258182287</v>
      </c>
      <c r="AD10" s="595"/>
      <c r="AE10" s="426"/>
    </row>
    <row r="11" spans="2:34" s="79" customFormat="1" ht="17.25" customHeight="1">
      <c r="B11" s="48" t="s">
        <v>472</v>
      </c>
      <c r="C11" s="87"/>
      <c r="D11" s="971">
        <f t="shared" ref="D11:G11" si="1">D9-D10</f>
        <v>198.03399999999999</v>
      </c>
      <c r="E11" s="540">
        <f t="shared" si="1"/>
        <v>185.04399999999998</v>
      </c>
      <c r="F11" s="540">
        <f t="shared" si="1"/>
        <v>197.15600000000001</v>
      </c>
      <c r="G11" s="540">
        <f t="shared" si="1"/>
        <v>191.87099999999998</v>
      </c>
      <c r="H11" s="540">
        <f>H9-H10</f>
        <v>208.59399999999999</v>
      </c>
      <c r="I11" s="540">
        <f t="shared" ref="I11:N11" si="2">I9-I10</f>
        <v>212.48200000000003</v>
      </c>
      <c r="J11" s="540">
        <f t="shared" si="2"/>
        <v>897.51</v>
      </c>
      <c r="K11" s="540">
        <f t="shared" si="2"/>
        <v>256.78300000000002</v>
      </c>
      <c r="L11" s="540">
        <f t="shared" si="2"/>
        <v>235.16300000000001</v>
      </c>
      <c r="M11" s="540">
        <f t="shared" si="2"/>
        <v>270.15499999999997</v>
      </c>
      <c r="N11" s="540">
        <f t="shared" si="2"/>
        <v>1111.471</v>
      </c>
      <c r="O11" s="896">
        <f>O9-O10</f>
        <v>526.27899999999988</v>
      </c>
      <c r="P11" s="382">
        <f>SUM(P12:P20)</f>
        <v>339.72443212834207</v>
      </c>
      <c r="Q11" s="382">
        <f t="shared" ref="Q11:AC11" si="3">SUM(Q12:Q20)</f>
        <v>993.75834707199965</v>
      </c>
      <c r="R11" s="382">
        <f t="shared" si="3"/>
        <v>333.09832584857583</v>
      </c>
      <c r="S11" s="382">
        <f t="shared" si="3"/>
        <v>334.75142445536443</v>
      </c>
      <c r="T11" s="382">
        <f t="shared" si="3"/>
        <v>326.76874785100733</v>
      </c>
      <c r="U11" s="382">
        <f t="shared" si="3"/>
        <v>328.44840183381535</v>
      </c>
      <c r="V11" s="382">
        <f t="shared" si="3"/>
        <v>330.14149304848587</v>
      </c>
      <c r="W11" s="382">
        <f t="shared" si="3"/>
        <v>331.84812899287374</v>
      </c>
      <c r="X11" s="382">
        <f t="shared" si="3"/>
        <v>312.31041802481678</v>
      </c>
      <c r="Y11" s="382">
        <f t="shared" si="3"/>
        <v>289.04446936901536</v>
      </c>
      <c r="Z11" s="382">
        <f t="shared" si="3"/>
        <v>271.79239312396749</v>
      </c>
      <c r="AA11" s="382">
        <f t="shared" si="3"/>
        <v>273.5543002689592</v>
      </c>
      <c r="AB11" s="382">
        <f t="shared" si="3"/>
        <v>251.4543026711109</v>
      </c>
      <c r="AC11" s="383">
        <f t="shared" si="3"/>
        <v>253.24451309247979</v>
      </c>
      <c r="AD11" s="595"/>
      <c r="AE11" s="426"/>
    </row>
    <row r="12" spans="2:34" s="79" customFormat="1" ht="16" customHeight="1">
      <c r="B12" s="80" t="s">
        <v>192</v>
      </c>
      <c r="C12" s="252" t="s">
        <v>473</v>
      </c>
      <c r="D12" s="555"/>
      <c r="E12" s="252"/>
      <c r="F12" s="252"/>
      <c r="G12" s="252"/>
      <c r="H12" s="256"/>
      <c r="I12" s="256"/>
      <c r="J12" s="256">
        <f>'Haver Pivoted'!GU56</f>
        <v>597.9</v>
      </c>
      <c r="K12" s="256"/>
      <c r="L12" s="256"/>
      <c r="M12" s="256"/>
      <c r="N12" s="256"/>
      <c r="O12" s="595">
        <v>0</v>
      </c>
      <c r="P12" s="382">
        <v>0</v>
      </c>
      <c r="Q12" s="382">
        <v>0</v>
      </c>
      <c r="R12" s="382">
        <v>0</v>
      </c>
      <c r="S12" s="382">
        <v>0</v>
      </c>
      <c r="T12" s="382">
        <v>0</v>
      </c>
      <c r="U12" s="382">
        <v>0</v>
      </c>
      <c r="V12" s="382">
        <v>0</v>
      </c>
      <c r="W12" s="382">
        <v>0</v>
      </c>
      <c r="X12" s="382">
        <v>0</v>
      </c>
      <c r="Y12" s="382">
        <v>0</v>
      </c>
      <c r="Z12" s="382">
        <v>0</v>
      </c>
      <c r="AA12" s="382">
        <v>0</v>
      </c>
      <c r="AB12" s="382">
        <v>0</v>
      </c>
      <c r="AC12" s="383">
        <v>0</v>
      </c>
      <c r="AD12" s="595">
        <f>SUM(I12:Y12)/4</f>
        <v>149.47499999999999</v>
      </c>
      <c r="AE12" s="426">
        <f>AD25</f>
        <v>150</v>
      </c>
    </row>
    <row r="13" spans="2:34" s="79" customFormat="1" ht="15">
      <c r="B13" s="80" t="s">
        <v>193</v>
      </c>
      <c r="C13" s="252" t="s">
        <v>474</v>
      </c>
      <c r="D13" s="555"/>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7">
        <f>'Haver Pivoted'!GZ57</f>
        <v>80.7</v>
      </c>
      <c r="P13" s="382">
        <f t="shared" ref="P13:AC13" si="4">P26+P30+P36</f>
        <v>74.123333333333335</v>
      </c>
      <c r="Q13" s="382">
        <f t="shared" si="4"/>
        <v>69.123333333333306</v>
      </c>
      <c r="R13" s="382">
        <f t="shared" si="4"/>
        <v>69.123333333333306</v>
      </c>
      <c r="S13" s="382">
        <f t="shared" si="4"/>
        <v>69.123333333333306</v>
      </c>
      <c r="T13" s="382">
        <f t="shared" si="4"/>
        <v>60.929333333333297</v>
      </c>
      <c r="U13" s="382">
        <f t="shared" si="4"/>
        <v>60.929333333333297</v>
      </c>
      <c r="V13" s="382">
        <f t="shared" si="4"/>
        <v>60.929333333333297</v>
      </c>
      <c r="W13" s="382">
        <f t="shared" si="4"/>
        <v>60.929333333333297</v>
      </c>
      <c r="X13" s="382">
        <f t="shared" si="4"/>
        <v>54.244333333333302</v>
      </c>
      <c r="Y13" s="382">
        <f t="shared" si="4"/>
        <v>50.911000000000001</v>
      </c>
      <c r="Z13" s="382">
        <f t="shared" si="4"/>
        <v>31.911000000000001</v>
      </c>
      <c r="AA13" s="382">
        <f t="shared" si="4"/>
        <v>31.911000000000001</v>
      </c>
      <c r="AB13" s="382">
        <f t="shared" si="4"/>
        <v>23.099</v>
      </c>
      <c r="AC13" s="383">
        <f t="shared" si="4"/>
        <v>23.099</v>
      </c>
      <c r="AD13" s="595">
        <f t="shared" ref="AD13:AD19" si="5">SUM(I13:Y13)/4</f>
        <v>216.74149999999992</v>
      </c>
      <c r="AE13" s="426">
        <f>AD26+AD30+AD36</f>
        <v>218.26349999999994</v>
      </c>
    </row>
    <row r="14" spans="2:34" s="79" customFormat="1" ht="15">
      <c r="B14" s="80" t="s">
        <v>195</v>
      </c>
      <c r="C14" s="95" t="s">
        <v>432</v>
      </c>
      <c r="D14" s="554"/>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7">
        <f>'Haver Pivoted'!GZ58</f>
        <v>15</v>
      </c>
      <c r="P14" s="382">
        <f>'Provider Relief'!P12</f>
        <v>4.8930481283422456</v>
      </c>
      <c r="Q14" s="382">
        <f>'Provider Relief'!Q12</f>
        <v>0</v>
      </c>
      <c r="R14" s="382">
        <f>'Provider Relief'!R12</f>
        <v>0</v>
      </c>
      <c r="S14" s="382">
        <f>'Provider Relief'!S12</f>
        <v>0</v>
      </c>
      <c r="T14" s="382">
        <f>'Provider Relief'!T12</f>
        <v>0</v>
      </c>
      <c r="U14" s="382">
        <f>'Provider Relief'!U12</f>
        <v>0</v>
      </c>
      <c r="V14" s="382">
        <f>'Provider Relief'!V12</f>
        <v>0</v>
      </c>
      <c r="W14" s="382">
        <f>'Provider Relief'!W12</f>
        <v>0</v>
      </c>
      <c r="X14" s="382">
        <f>'Provider Relief'!X12</f>
        <v>0</v>
      </c>
      <c r="Y14" s="382">
        <f>'Provider Relief'!Y12</f>
        <v>0</v>
      </c>
      <c r="Z14" s="382">
        <f>'Provider Relief'!Z12</f>
        <v>0</v>
      </c>
      <c r="AA14" s="382">
        <f>'Provider Relief'!AA12</f>
        <v>0</v>
      </c>
      <c r="AB14" s="382">
        <f>'Provider Relief'!AB12</f>
        <v>0</v>
      </c>
      <c r="AC14" s="383">
        <f>'Provider Relief'!AC12</f>
        <v>0</v>
      </c>
      <c r="AD14" s="595">
        <f>SUM(I14:Y14)/4</f>
        <v>37.298262032085567</v>
      </c>
      <c r="AE14" s="426">
        <f>AD27+AD31+AD37</f>
        <v>34.125000000000007</v>
      </c>
    </row>
    <row r="15" spans="2:34" s="79" customFormat="1" ht="15.75" customHeight="1">
      <c r="B15" s="80" t="s">
        <v>475</v>
      </c>
      <c r="C15" s="95"/>
      <c r="D15" s="554"/>
      <c r="E15" s="95"/>
      <c r="F15" s="95"/>
      <c r="G15" s="95"/>
      <c r="H15" s="256"/>
      <c r="I15" s="256"/>
      <c r="J15" s="256"/>
      <c r="K15" s="256"/>
      <c r="L15" s="256"/>
      <c r="M15" s="256">
        <f>M29</f>
        <v>9.6666666666666661</v>
      </c>
      <c r="N15" s="106">
        <f t="shared" ref="N15:AC15" si="6">N29</f>
        <v>9.6666666666666661</v>
      </c>
      <c r="O15" s="595">
        <f t="shared" si="6"/>
        <v>9.6666666666666661</v>
      </c>
      <c r="P15" s="382">
        <f t="shared" si="6"/>
        <v>9.6666666666666661</v>
      </c>
      <c r="Q15" s="382">
        <f t="shared" si="6"/>
        <v>9.6666666666666661</v>
      </c>
      <c r="R15" s="382">
        <f t="shared" si="6"/>
        <v>9.6666666666666661</v>
      </c>
      <c r="S15" s="382">
        <f t="shared" si="6"/>
        <v>9.6666666666666661</v>
      </c>
      <c r="T15" s="382">
        <f t="shared" si="6"/>
        <v>9.6666666666666661</v>
      </c>
      <c r="U15" s="382">
        <f t="shared" si="6"/>
        <v>9.6666666666666661</v>
      </c>
      <c r="V15" s="382">
        <f t="shared" si="6"/>
        <v>9.6666666666666661</v>
      </c>
      <c r="W15" s="382">
        <f t="shared" si="6"/>
        <v>9.6666666666666661</v>
      </c>
      <c r="X15" s="382">
        <f t="shared" si="6"/>
        <v>9.6666666666666661</v>
      </c>
      <c r="Y15" s="382">
        <f t="shared" si="6"/>
        <v>0</v>
      </c>
      <c r="Z15" s="382">
        <f t="shared" si="6"/>
        <v>0</v>
      </c>
      <c r="AA15" s="382">
        <f t="shared" si="6"/>
        <v>0</v>
      </c>
      <c r="AB15" s="382">
        <f t="shared" si="6"/>
        <v>0</v>
      </c>
      <c r="AC15" s="383">
        <f t="shared" si="6"/>
        <v>0</v>
      </c>
      <c r="AD15" s="595">
        <f>SUM(I15:Y15)/4</f>
        <v>29.000000000000004</v>
      </c>
      <c r="AE15" s="427">
        <f>AD29</f>
        <v>29.000000000000004</v>
      </c>
      <c r="AF15" s="107" t="s">
        <v>476</v>
      </c>
      <c r="AG15" s="107"/>
      <c r="AH15" s="107"/>
    </row>
    <row r="16" spans="2:34" s="79" customFormat="1" ht="31" customHeight="1">
      <c r="B16" s="80" t="s">
        <v>477</v>
      </c>
      <c r="C16" s="95"/>
      <c r="D16" s="554"/>
      <c r="E16" s="95"/>
      <c r="F16" s="95"/>
      <c r="G16" s="95"/>
      <c r="H16" s="256"/>
      <c r="I16" s="256"/>
      <c r="J16" s="256"/>
      <c r="K16" s="256"/>
      <c r="L16" s="256"/>
      <c r="M16" s="256">
        <f>M33+M32</f>
        <v>12</v>
      </c>
      <c r="N16" s="106">
        <f>N33+N32</f>
        <v>12</v>
      </c>
      <c r="O16" s="595">
        <f t="shared" ref="O16:AC16" si="7">O33+O32</f>
        <v>12</v>
      </c>
      <c r="P16" s="382">
        <f t="shared" si="7"/>
        <v>12</v>
      </c>
      <c r="Q16" s="382">
        <f t="shared" si="7"/>
        <v>12</v>
      </c>
      <c r="R16" s="382">
        <f t="shared" si="7"/>
        <v>12</v>
      </c>
      <c r="S16" s="382">
        <f t="shared" si="7"/>
        <v>12</v>
      </c>
      <c r="T16" s="382">
        <f t="shared" si="7"/>
        <v>12</v>
      </c>
      <c r="U16" s="382">
        <f t="shared" si="7"/>
        <v>12</v>
      </c>
      <c r="V16" s="382">
        <f t="shared" si="7"/>
        <v>12</v>
      </c>
      <c r="W16" s="382">
        <f t="shared" si="7"/>
        <v>12</v>
      </c>
      <c r="X16" s="382">
        <f t="shared" si="7"/>
        <v>12</v>
      </c>
      <c r="Y16" s="382">
        <f t="shared" si="7"/>
        <v>0</v>
      </c>
      <c r="Z16" s="382">
        <f t="shared" si="7"/>
        <v>0</v>
      </c>
      <c r="AA16" s="382">
        <f t="shared" si="7"/>
        <v>0</v>
      </c>
      <c r="AB16" s="382">
        <f t="shared" si="7"/>
        <v>0</v>
      </c>
      <c r="AC16" s="383">
        <f t="shared" si="7"/>
        <v>0</v>
      </c>
      <c r="AD16" s="595">
        <f>SUM(I16:Y16)/4</f>
        <v>36</v>
      </c>
      <c r="AE16" s="426">
        <f>SUM(AD32:AD33)+AD38</f>
        <v>130.3365</v>
      </c>
      <c r="AF16" s="107" t="s">
        <v>478</v>
      </c>
      <c r="AG16" s="107"/>
      <c r="AH16" s="107"/>
    </row>
    <row r="17" spans="1:34" s="79" customFormat="1" ht="15">
      <c r="B17" s="80" t="s">
        <v>479</v>
      </c>
      <c r="C17" s="95"/>
      <c r="D17" s="554"/>
      <c r="E17" s="95"/>
      <c r="F17" s="95"/>
      <c r="G17" s="95"/>
      <c r="H17" s="256"/>
      <c r="I17" s="256"/>
      <c r="J17" s="256"/>
      <c r="K17" s="256"/>
      <c r="L17" s="256"/>
      <c r="M17" s="256"/>
      <c r="N17" s="106">
        <f>N38</f>
        <v>59.256</v>
      </c>
      <c r="O17" s="595">
        <f t="shared" ref="O17:AC17" si="8">O38</f>
        <v>59.256</v>
      </c>
      <c r="P17" s="382">
        <f t="shared" si="8"/>
        <v>35.671000000000006</v>
      </c>
      <c r="Q17" s="382">
        <f t="shared" si="8"/>
        <v>35.671000000000006</v>
      </c>
      <c r="R17" s="382">
        <f t="shared" si="8"/>
        <v>35.671000000000006</v>
      </c>
      <c r="S17" s="382">
        <f t="shared" si="8"/>
        <v>35.671000000000006</v>
      </c>
      <c r="T17" s="382">
        <f t="shared" si="8"/>
        <v>24.216000000000001</v>
      </c>
      <c r="U17" s="382">
        <f t="shared" si="8"/>
        <v>24.216000000000001</v>
      </c>
      <c r="V17" s="382">
        <f t="shared" si="8"/>
        <v>24.216000000000001</v>
      </c>
      <c r="W17" s="382">
        <f t="shared" si="8"/>
        <v>24.216000000000001</v>
      </c>
      <c r="X17" s="382">
        <f t="shared" si="8"/>
        <v>9.6430000000000007</v>
      </c>
      <c r="Y17" s="382">
        <f t="shared" si="8"/>
        <v>9.6430000000000007</v>
      </c>
      <c r="Z17" s="382">
        <f t="shared" si="8"/>
        <v>9.6430000000000007</v>
      </c>
      <c r="AA17" s="382">
        <f t="shared" si="8"/>
        <v>9.6430000000000007</v>
      </c>
      <c r="AB17" s="382">
        <f t="shared" si="8"/>
        <v>4.5789999999999997</v>
      </c>
      <c r="AC17" s="383">
        <f t="shared" si="8"/>
        <v>4.5789999999999997</v>
      </c>
      <c r="AD17" s="595">
        <f>SUM(I17:Y17)/4</f>
        <v>94.336500000000001</v>
      </c>
      <c r="AE17" s="426"/>
      <c r="AF17" s="107"/>
      <c r="AG17" s="107"/>
      <c r="AH17" s="107"/>
    </row>
    <row r="18" spans="1:34" s="79" customFormat="1" ht="45">
      <c r="B18" s="623" t="s">
        <v>1212</v>
      </c>
      <c r="C18" s="95"/>
      <c r="D18" s="554"/>
      <c r="E18" s="95"/>
      <c r="F18" s="95"/>
      <c r="G18" s="95"/>
      <c r="H18" s="256"/>
      <c r="I18" s="256"/>
      <c r="J18" s="256"/>
      <c r="K18" s="256"/>
      <c r="L18" s="256"/>
      <c r="M18" s="256"/>
      <c r="N18" s="968">
        <v>-40</v>
      </c>
      <c r="O18" s="969">
        <v>-40</v>
      </c>
      <c r="P18" s="382"/>
      <c r="Q18" s="382"/>
      <c r="R18" s="382"/>
      <c r="S18" s="382"/>
      <c r="T18" s="382">
        <v>10</v>
      </c>
      <c r="U18" s="382">
        <v>10</v>
      </c>
      <c r="V18" s="382">
        <v>10</v>
      </c>
      <c r="W18" s="382">
        <v>10</v>
      </c>
      <c r="X18" s="382">
        <v>10</v>
      </c>
      <c r="Y18" s="382">
        <v>10</v>
      </c>
      <c r="Z18" s="382">
        <v>10</v>
      </c>
      <c r="AA18" s="382">
        <v>10</v>
      </c>
      <c r="AB18" s="382"/>
      <c r="AC18" s="383"/>
      <c r="AD18" s="595"/>
      <c r="AE18" s="426"/>
      <c r="AF18" s="107"/>
      <c r="AG18" s="107"/>
      <c r="AH18" s="107"/>
    </row>
    <row r="19" spans="1:34" s="79" customFormat="1" ht="15.75" customHeight="1">
      <c r="B19" s="80" t="s">
        <v>480</v>
      </c>
      <c r="C19" s="252" t="s">
        <v>481</v>
      </c>
      <c r="D19" s="554"/>
      <c r="E19" s="95"/>
      <c r="F19" s="95"/>
      <c r="G19" s="95"/>
      <c r="H19" s="256"/>
      <c r="I19" s="256"/>
      <c r="J19" s="256"/>
      <c r="K19" s="256">
        <f>'Haver Pivoted'!GV56</f>
        <v>0</v>
      </c>
      <c r="L19" s="256">
        <f>'Haver Pivoted'!GW56</f>
        <v>0</v>
      </c>
      <c r="M19" s="256">
        <f>'Haver Pivoted'!GX56</f>
        <v>0</v>
      </c>
      <c r="N19" s="256">
        <f>'Haver Pivoted'!GY56</f>
        <v>785.9</v>
      </c>
      <c r="O19" s="897">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5">
        <f t="shared" si="5"/>
        <v>409.02499999999998</v>
      </c>
      <c r="AE19" s="426">
        <f>AD35</f>
        <v>362.04999999999995</v>
      </c>
      <c r="AF19" s="127"/>
      <c r="AH19" s="107"/>
    </row>
    <row r="20" spans="1:34" s="79" customFormat="1" ht="15.75" customHeight="1">
      <c r="A20" s="111"/>
      <c r="B20" s="108" t="s">
        <v>482</v>
      </c>
      <c r="C20" s="255"/>
      <c r="D20" s="972">
        <f t="shared" ref="D20:G20" si="10">D11-SUM(D12:D19)</f>
        <v>198.03399999999999</v>
      </c>
      <c r="E20" s="596">
        <f t="shared" si="10"/>
        <v>185.04399999999998</v>
      </c>
      <c r="F20" s="596">
        <f t="shared" si="10"/>
        <v>197.15600000000001</v>
      </c>
      <c r="G20" s="596">
        <f t="shared" si="10"/>
        <v>191.87099999999998</v>
      </c>
      <c r="H20" s="596">
        <f>H11-SUM(H12:H19)</f>
        <v>208.59399999999999</v>
      </c>
      <c r="I20" s="596">
        <f t="shared" ref="I20:M20" si="11">I11-SUM(I12:I19)</f>
        <v>212.48200000000003</v>
      </c>
      <c r="J20" s="596">
        <f t="shared" si="11"/>
        <v>206.81000000000006</v>
      </c>
      <c r="K20" s="596">
        <f t="shared" si="11"/>
        <v>217.58300000000003</v>
      </c>
      <c r="L20" s="596">
        <f t="shared" si="11"/>
        <v>206.16300000000001</v>
      </c>
      <c r="M20" s="596">
        <f t="shared" si="11"/>
        <v>202.48833333333332</v>
      </c>
      <c r="N20" s="596">
        <f>N11-SUM(N12:N19)</f>
        <v>206.44833333333338</v>
      </c>
      <c r="O20" s="839">
        <f>O11-SUM(O12:O19)</f>
        <v>201.7563333333332</v>
      </c>
      <c r="P20" s="384">
        <f>O20*1.008</f>
        <v>203.37038399999986</v>
      </c>
      <c r="Q20" s="384">
        <f t="shared" ref="Q20:AC20" si="12">P20*1.008</f>
        <v>204.99734707199985</v>
      </c>
      <c r="R20" s="384">
        <f t="shared" si="12"/>
        <v>206.63732584857584</v>
      </c>
      <c r="S20" s="384">
        <f t="shared" si="12"/>
        <v>208.29042445536444</v>
      </c>
      <c r="T20" s="384">
        <f t="shared" si="12"/>
        <v>209.95674785100735</v>
      </c>
      <c r="U20" s="384">
        <f t="shared" si="12"/>
        <v>211.6364018338154</v>
      </c>
      <c r="V20" s="384">
        <f t="shared" si="12"/>
        <v>213.32949304848592</v>
      </c>
      <c r="W20" s="384">
        <f t="shared" si="12"/>
        <v>215.03612899287381</v>
      </c>
      <c r="X20" s="384">
        <f t="shared" si="12"/>
        <v>216.75641802481681</v>
      </c>
      <c r="Y20" s="384">
        <f t="shared" si="12"/>
        <v>218.49046936901536</v>
      </c>
      <c r="Z20" s="384">
        <f t="shared" si="12"/>
        <v>220.23839312396748</v>
      </c>
      <c r="AA20" s="384">
        <f t="shared" si="12"/>
        <v>222.00030026895922</v>
      </c>
      <c r="AB20" s="384">
        <f t="shared" si="12"/>
        <v>223.7763026711109</v>
      </c>
      <c r="AC20" s="385">
        <f t="shared" si="12"/>
        <v>225.56651309247979</v>
      </c>
      <c r="AD20" s="597"/>
      <c r="AE20" s="428"/>
      <c r="AF20" s="107" t="s">
        <v>483</v>
      </c>
      <c r="AG20" s="107"/>
      <c r="AH20" s="107"/>
    </row>
    <row r="21" spans="1:34" s="79" customFormat="1">
      <c r="C21" s="95"/>
      <c r="D21" s="95"/>
      <c r="E21" s="973"/>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ht="1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c r="B23" s="1170" t="s">
        <v>485</v>
      </c>
      <c r="C23" s="1171"/>
      <c r="D23" s="1172"/>
      <c r="E23" s="1172"/>
      <c r="F23" s="1172"/>
      <c r="G23" s="1172"/>
      <c r="H23" s="1172"/>
      <c r="I23" s="1172"/>
      <c r="J23" s="1172"/>
      <c r="K23" s="1172"/>
      <c r="L23" s="1172"/>
      <c r="M23" s="1172"/>
      <c r="N23" s="1172"/>
      <c r="O23" s="1172"/>
      <c r="P23" s="1172"/>
      <c r="Q23" s="1172"/>
      <c r="R23" s="1172"/>
      <c r="S23" s="1172"/>
      <c r="T23" s="1172"/>
      <c r="U23" s="1172"/>
      <c r="V23" s="1172"/>
      <c r="W23" s="1172"/>
      <c r="X23" s="1172"/>
      <c r="Y23" s="1172"/>
      <c r="Z23" s="1172"/>
      <c r="AA23" s="1172"/>
      <c r="AB23" s="1172"/>
      <c r="AC23" s="1173"/>
      <c r="AD23" s="430" t="s">
        <v>467</v>
      </c>
      <c r="AE23" s="429"/>
    </row>
    <row r="24" spans="1:34" s="79" customFormat="1" ht="17.5" customHeight="1">
      <c r="B24" s="72" t="s">
        <v>486</v>
      </c>
      <c r="C24" s="95"/>
      <c r="D24" s="834"/>
      <c r="E24" s="835"/>
      <c r="F24" s="835"/>
      <c r="G24" s="835"/>
      <c r="H24" s="625"/>
      <c r="I24" s="625"/>
      <c r="J24" s="836">
        <f>SUM(J25:J27)</f>
        <v>692.8</v>
      </c>
      <c r="K24" s="836">
        <f t="shared" ref="K24:P24" si="13">SUM(K25:K27)</f>
        <v>39.200000000000003</v>
      </c>
      <c r="L24" s="836">
        <f t="shared" si="13"/>
        <v>29</v>
      </c>
      <c r="M24" s="836">
        <f t="shared" si="13"/>
        <v>27</v>
      </c>
      <c r="N24" s="836">
        <f t="shared" si="13"/>
        <v>18</v>
      </c>
      <c r="O24" s="837">
        <f t="shared" si="13"/>
        <v>0</v>
      </c>
      <c r="P24" s="607">
        <f t="shared" si="13"/>
        <v>0</v>
      </c>
      <c r="Q24" s="607"/>
      <c r="R24" s="607"/>
      <c r="S24" s="607"/>
      <c r="T24" s="607"/>
      <c r="U24" s="607"/>
      <c r="V24" s="607"/>
      <c r="W24" s="607"/>
      <c r="X24" s="607"/>
      <c r="Y24" s="607"/>
      <c r="Z24" s="607"/>
      <c r="AA24" s="607"/>
      <c r="AB24" s="607"/>
      <c r="AC24" s="134"/>
      <c r="AD24" s="595">
        <f t="shared" ref="AD24:AD38" si="14">SUM(I24:Y24)/4</f>
        <v>201.5</v>
      </c>
      <c r="AE24" s="1161" t="s">
        <v>487</v>
      </c>
      <c r="AF24" s="1135"/>
    </row>
    <row r="25" spans="1:34" s="79" customFormat="1" ht="15">
      <c r="B25" s="112" t="s">
        <v>192</v>
      </c>
      <c r="C25" s="95"/>
      <c r="D25" s="554"/>
      <c r="E25" s="95"/>
      <c r="F25" s="95"/>
      <c r="G25" s="95"/>
      <c r="H25" s="106"/>
      <c r="I25" s="106"/>
      <c r="J25" s="131">
        <f>C45*4</f>
        <v>600</v>
      </c>
      <c r="K25" s="131"/>
      <c r="L25" s="131"/>
      <c r="M25" s="131"/>
      <c r="N25" s="131"/>
      <c r="O25" s="898"/>
      <c r="P25" s="73"/>
      <c r="Q25" s="73"/>
      <c r="R25" s="73"/>
      <c r="S25" s="73"/>
      <c r="T25" s="73"/>
      <c r="U25" s="73"/>
      <c r="V25" s="73"/>
      <c r="W25" s="73"/>
      <c r="X25" s="73"/>
      <c r="Y25" s="73"/>
      <c r="Z25" s="73"/>
      <c r="AA25" s="73"/>
      <c r="AB25" s="73"/>
      <c r="AC25" s="74"/>
      <c r="AD25" s="595">
        <f t="shared" si="14"/>
        <v>150</v>
      </c>
      <c r="AE25" s="131"/>
    </row>
    <row r="26" spans="1:34" s="79" customFormat="1" ht="15" customHeight="1">
      <c r="B26" s="112" t="s">
        <v>193</v>
      </c>
      <c r="C26" s="95"/>
      <c r="D26" s="554"/>
      <c r="E26" s="95"/>
      <c r="F26" s="95"/>
      <c r="G26" s="95"/>
      <c r="H26" s="106"/>
      <c r="I26" s="106"/>
      <c r="J26" s="131">
        <v>28.4</v>
      </c>
      <c r="K26" s="131">
        <v>15.8</v>
      </c>
      <c r="L26" s="131">
        <v>15.2</v>
      </c>
      <c r="M26" s="131">
        <v>10.9</v>
      </c>
      <c r="N26" s="131">
        <v>18</v>
      </c>
      <c r="O26" s="898"/>
      <c r="P26" s="73"/>
      <c r="Q26" s="73"/>
      <c r="R26" s="73"/>
      <c r="S26" s="73"/>
      <c r="T26" s="73"/>
      <c r="U26" s="73"/>
      <c r="V26" s="73"/>
      <c r="W26" s="73"/>
      <c r="X26" s="73"/>
      <c r="Y26" s="73"/>
      <c r="Z26" s="73"/>
      <c r="AA26" s="73"/>
      <c r="AB26" s="73"/>
      <c r="AC26" s="74"/>
      <c r="AD26" s="595">
        <f t="shared" si="14"/>
        <v>22.075000000000003</v>
      </c>
      <c r="AE26" s="131"/>
    </row>
    <row r="27" spans="1:34" s="79" customFormat="1" ht="15">
      <c r="B27" s="112" t="s">
        <v>195</v>
      </c>
      <c r="C27" s="95"/>
      <c r="D27" s="554"/>
      <c r="E27" s="95"/>
      <c r="F27" s="95"/>
      <c r="G27" s="95"/>
      <c r="H27" s="106"/>
      <c r="I27" s="106"/>
      <c r="J27" s="87">
        <v>64.400000000000006</v>
      </c>
      <c r="K27" s="87">
        <v>23.4</v>
      </c>
      <c r="L27" s="87">
        <v>13.8</v>
      </c>
      <c r="M27" s="87">
        <v>16.100000000000001</v>
      </c>
      <c r="N27" s="131"/>
      <c r="O27" s="898"/>
      <c r="P27" s="73"/>
      <c r="Q27" s="73"/>
      <c r="R27" s="73"/>
      <c r="S27" s="73"/>
      <c r="T27" s="73"/>
      <c r="U27" s="73"/>
      <c r="V27" s="73"/>
      <c r="W27" s="73"/>
      <c r="X27" s="73"/>
      <c r="Y27" s="73"/>
      <c r="Z27" s="73"/>
      <c r="AA27" s="73"/>
      <c r="AB27" s="73"/>
      <c r="AC27" s="74"/>
      <c r="AD27" s="595">
        <f t="shared" si="14"/>
        <v>29.425000000000004</v>
      </c>
      <c r="AE27" s="131"/>
    </row>
    <row r="28" spans="1:34" s="79" customFormat="1" ht="16.5" customHeight="1">
      <c r="B28" s="72" t="s">
        <v>488</v>
      </c>
      <c r="C28" s="95"/>
      <c r="D28" s="554"/>
      <c r="E28" s="95"/>
      <c r="F28" s="95"/>
      <c r="G28" s="95"/>
      <c r="H28" s="106"/>
      <c r="I28" s="106"/>
      <c r="J28" s="106"/>
      <c r="K28" s="106"/>
      <c r="L28" s="106"/>
      <c r="M28" s="131">
        <f>SUM(M29:M33)</f>
        <v>43</v>
      </c>
      <c r="N28" s="131">
        <f t="shared" ref="N28:AC28" si="15">SUM(N29:N33)</f>
        <v>70</v>
      </c>
      <c r="O28" s="898">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5">
        <f t="shared" si="14"/>
        <v>150.49999999999991</v>
      </c>
      <c r="AE28" s="1161" t="s">
        <v>489</v>
      </c>
      <c r="AF28" s="1135"/>
    </row>
    <row r="29" spans="1:34" s="79" customFormat="1" ht="15">
      <c r="B29" s="112" t="s">
        <v>475</v>
      </c>
      <c r="C29" s="95"/>
      <c r="D29" s="554"/>
      <c r="E29" s="95"/>
      <c r="F29" s="95"/>
      <c r="G29" s="95"/>
      <c r="H29" s="106"/>
      <c r="I29" s="106"/>
      <c r="J29" s="106"/>
      <c r="K29" s="106"/>
      <c r="L29" s="106"/>
      <c r="M29" s="131">
        <f>C48/12*4</f>
        <v>9.6666666666666661</v>
      </c>
      <c r="N29" s="131">
        <f>M29</f>
        <v>9.6666666666666661</v>
      </c>
      <c r="O29" s="898">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4"/>
      <c r="Z29" s="374"/>
      <c r="AA29" s="374"/>
      <c r="AB29" s="374"/>
      <c r="AC29" s="76"/>
      <c r="AD29" s="595">
        <f t="shared" si="14"/>
        <v>29.000000000000004</v>
      </c>
      <c r="AE29" s="1161"/>
      <c r="AF29" s="1135"/>
    </row>
    <row r="30" spans="1:34" s="79" customFormat="1" ht="45">
      <c r="B30" s="112" t="s">
        <v>193</v>
      </c>
      <c r="C30" s="95"/>
      <c r="D30" s="554"/>
      <c r="E30" s="95"/>
      <c r="F30" s="95"/>
      <c r="G30" s="95"/>
      <c r="H30" s="106"/>
      <c r="I30" s="106"/>
      <c r="J30" s="106"/>
      <c r="K30" s="106"/>
      <c r="L30" s="106"/>
      <c r="M30" s="591">
        <f>C59/12*4 - 7</f>
        <v>20.333333333333332</v>
      </c>
      <c r="N30" s="591">
        <f>C59/12*4 + 20</f>
        <v>47.333333333333329</v>
      </c>
      <c r="O30" s="899">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5">
        <f>SUM(I30:Y30)/4</f>
        <v>82.499999999999943</v>
      </c>
      <c r="AE30" s="88" t="s">
        <v>490</v>
      </c>
    </row>
    <row r="31" spans="1:34" s="79" customFormat="1" ht="15">
      <c r="B31" s="112" t="s">
        <v>195</v>
      </c>
      <c r="C31" s="95"/>
      <c r="D31" s="554"/>
      <c r="E31" s="95"/>
      <c r="F31" s="95"/>
      <c r="G31" s="95"/>
      <c r="H31" s="106"/>
      <c r="I31" s="106"/>
      <c r="J31" s="106"/>
      <c r="K31" s="106"/>
      <c r="L31" s="106"/>
      <c r="M31" s="131">
        <f>C60/12*4</f>
        <v>1</v>
      </c>
      <c r="N31" s="131">
        <f>C60/12*4</f>
        <v>1</v>
      </c>
      <c r="O31" s="898">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4"/>
      <c r="Z31" s="374"/>
      <c r="AA31" s="374"/>
      <c r="AB31" s="374"/>
      <c r="AC31" s="76"/>
      <c r="AD31" s="595">
        <f t="shared" si="14"/>
        <v>3</v>
      </c>
      <c r="AE31" s="106"/>
    </row>
    <row r="32" spans="1:34" s="79" customFormat="1" ht="13" customHeight="1">
      <c r="B32" s="112" t="s">
        <v>491</v>
      </c>
      <c r="C32" s="95"/>
      <c r="D32" s="554"/>
      <c r="E32" s="95"/>
      <c r="F32" s="95"/>
      <c r="G32" s="95"/>
      <c r="H32" s="106"/>
      <c r="I32" s="106"/>
      <c r="J32" s="106"/>
      <c r="K32" s="106"/>
      <c r="L32" s="106"/>
      <c r="M32" s="131">
        <f t="shared" ref="M32:X32" si="18">$C$61/12*4</f>
        <v>11.333333333333334</v>
      </c>
      <c r="N32" s="131">
        <f t="shared" si="18"/>
        <v>11.333333333333334</v>
      </c>
      <c r="O32" s="898">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4"/>
      <c r="Z32" s="374"/>
      <c r="AA32" s="374"/>
      <c r="AB32" s="374"/>
      <c r="AC32" s="76"/>
      <c r="AD32" s="595">
        <f t="shared" si="14"/>
        <v>33.999999999999993</v>
      </c>
      <c r="AE32" s="106"/>
    </row>
    <row r="33" spans="1:88" s="79" customFormat="1" ht="15">
      <c r="B33" s="112" t="s">
        <v>492</v>
      </c>
      <c r="C33" s="95"/>
      <c r="D33" s="554"/>
      <c r="E33" s="95"/>
      <c r="F33" s="95"/>
      <c r="G33" s="95"/>
      <c r="H33" s="106"/>
      <c r="I33" s="106"/>
      <c r="J33" s="106"/>
      <c r="K33" s="106"/>
      <c r="L33" s="106"/>
      <c r="M33" s="131">
        <f t="shared" ref="M33:X33" si="19">$C$62/12*4</f>
        <v>0.66666666666666663</v>
      </c>
      <c r="N33" s="131">
        <f t="shared" si="19"/>
        <v>0.66666666666666663</v>
      </c>
      <c r="O33" s="898">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4"/>
      <c r="Z33" s="374"/>
      <c r="AA33" s="374"/>
      <c r="AB33" s="374"/>
      <c r="AC33" s="76"/>
      <c r="AD33" s="595">
        <f t="shared" si="14"/>
        <v>2</v>
      </c>
      <c r="AE33" s="106"/>
    </row>
    <row r="34" spans="1:88" s="79" customFormat="1" ht="44.25" customHeight="1">
      <c r="B34" s="72" t="s">
        <v>493</v>
      </c>
      <c r="C34" s="95"/>
      <c r="D34" s="554"/>
      <c r="E34" s="95"/>
      <c r="F34" s="95"/>
      <c r="G34" s="95"/>
      <c r="H34" s="106"/>
      <c r="I34" s="106"/>
      <c r="J34" s="106"/>
      <c r="K34" s="106"/>
      <c r="L34" s="106"/>
      <c r="M34" s="131"/>
      <c r="N34" s="131">
        <f t="shared" ref="N34:AC34" si="20">SUM(N35:N39)</f>
        <v>954.03959999999972</v>
      </c>
      <c r="O34" s="898">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5">
        <f t="shared" si="14"/>
        <v>571.77499999999986</v>
      </c>
      <c r="AE34" s="1161" t="s">
        <v>494</v>
      </c>
      <c r="AF34" s="1135"/>
    </row>
    <row r="35" spans="1:88" s="79" customFormat="1" ht="17.5" customHeight="1">
      <c r="B35" s="112" t="s">
        <v>480</v>
      </c>
      <c r="C35" s="95"/>
      <c r="D35" s="554"/>
      <c r="E35" s="95"/>
      <c r="F35" s="95"/>
      <c r="G35" s="95"/>
      <c r="H35" s="106"/>
      <c r="I35" s="106"/>
      <c r="J35" s="106"/>
      <c r="K35" s="106"/>
      <c r="L35" s="106"/>
      <c r="M35" s="131"/>
      <c r="N35" s="131">
        <f>0.6*C64*4</f>
        <v>868.91999999999985</v>
      </c>
      <c r="O35" s="898"/>
      <c r="P35" s="73"/>
      <c r="Q35" s="73">
        <f>0.4*C64*4</f>
        <v>579.28</v>
      </c>
      <c r="R35" s="73"/>
      <c r="S35" s="73"/>
      <c r="T35" s="73"/>
      <c r="U35" s="73"/>
      <c r="V35" s="73"/>
      <c r="W35" s="73"/>
      <c r="X35" s="73"/>
      <c r="Y35" s="73"/>
      <c r="Z35" s="73"/>
      <c r="AA35" s="73"/>
      <c r="AB35" s="73"/>
      <c r="AC35" s="74"/>
      <c r="AD35" s="595">
        <f t="shared" si="14"/>
        <v>362.04999999999995</v>
      </c>
      <c r="AE35" s="127" t="s">
        <v>495</v>
      </c>
      <c r="AF35" s="127"/>
    </row>
    <row r="36" spans="1:88" s="79" customFormat="1" ht="15">
      <c r="B36" s="112" t="s">
        <v>193</v>
      </c>
      <c r="C36" s="95"/>
      <c r="D36" s="554"/>
      <c r="E36" s="95"/>
      <c r="F36" s="95"/>
      <c r="G36" s="95"/>
      <c r="H36" s="106"/>
      <c r="I36" s="106"/>
      <c r="J36" s="106"/>
      <c r="K36" s="106"/>
      <c r="L36" s="106"/>
      <c r="M36" s="131"/>
      <c r="N36" s="131">
        <f>'ARP Quarterly'!D9</f>
        <v>24.693999999999999</v>
      </c>
      <c r="O36" s="898">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5">
        <f t="shared" si="14"/>
        <v>113.68849999999999</v>
      </c>
      <c r="AE36" s="131"/>
    </row>
    <row r="37" spans="1:88" s="79" customFormat="1" ht="15">
      <c r="B37" s="112" t="s">
        <v>195</v>
      </c>
      <c r="C37" s="95"/>
      <c r="D37" s="554"/>
      <c r="E37" s="95"/>
      <c r="F37" s="95"/>
      <c r="G37" s="95"/>
      <c r="H37" s="106"/>
      <c r="I37" s="106"/>
      <c r="J37" s="106"/>
      <c r="K37" s="106"/>
      <c r="L37" s="106"/>
      <c r="M37" s="131"/>
      <c r="N37" s="131">
        <f>'ARP Quarterly'!D14</f>
        <v>1.1696</v>
      </c>
      <c r="O37" s="898">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5">
        <f t="shared" si="14"/>
        <v>1.6999999999999997</v>
      </c>
      <c r="AE37" s="131"/>
    </row>
    <row r="38" spans="1:88" s="79" customFormat="1" ht="15">
      <c r="B38" s="112" t="s">
        <v>496</v>
      </c>
      <c r="C38" s="95"/>
      <c r="D38" s="554"/>
      <c r="E38" s="95"/>
      <c r="F38" s="95"/>
      <c r="G38" s="95"/>
      <c r="H38" s="106"/>
      <c r="I38" s="106"/>
      <c r="J38" s="106"/>
      <c r="K38" s="106"/>
      <c r="L38" s="106"/>
      <c r="M38" s="131"/>
      <c r="N38" s="131">
        <f>'ARP Quarterly'!D10</f>
        <v>59.256</v>
      </c>
      <c r="O38" s="898">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5">
        <f t="shared" si="14"/>
        <v>94.336500000000001</v>
      </c>
      <c r="AE38" s="131"/>
    </row>
    <row r="39" spans="1:88" s="109" customFormat="1">
      <c r="A39" s="79"/>
      <c r="B39" s="121"/>
      <c r="C39" s="255"/>
      <c r="D39" s="556"/>
      <c r="E39" s="255"/>
      <c r="F39" s="255"/>
      <c r="G39" s="255"/>
      <c r="H39" s="592"/>
      <c r="I39" s="592"/>
      <c r="J39" s="592"/>
      <c r="K39" s="592"/>
      <c r="L39" s="592"/>
      <c r="M39" s="594"/>
      <c r="N39" s="594"/>
      <c r="O39" s="593"/>
      <c r="P39" s="129"/>
      <c r="Q39" s="129"/>
      <c r="R39" s="129"/>
      <c r="S39" s="129"/>
      <c r="T39" s="129"/>
      <c r="U39" s="129"/>
      <c r="V39" s="129"/>
      <c r="W39" s="129"/>
      <c r="X39" s="129"/>
      <c r="Y39" s="129"/>
      <c r="Z39" s="129"/>
      <c r="AA39" s="129"/>
      <c r="AB39" s="129"/>
      <c r="AC39" s="130"/>
      <c r="AD39" s="593"/>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c r="B43" s="900" t="s">
        <v>498</v>
      </c>
      <c r="C43" s="901" t="s">
        <v>499</v>
      </c>
      <c r="D43" s="902" t="s">
        <v>500</v>
      </c>
      <c r="E43" s="412" t="s">
        <v>501</v>
      </c>
      <c r="F43" s="75"/>
      <c r="G43" s="75"/>
      <c r="H43" s="75"/>
      <c r="I43" s="75"/>
      <c r="J43" s="106"/>
      <c r="K43" s="106"/>
      <c r="L43" s="106"/>
      <c r="M43" s="106"/>
      <c r="N43" s="106"/>
      <c r="O43" s="106"/>
      <c r="P43" s="106"/>
      <c r="Q43" s="106"/>
      <c r="R43" s="106"/>
      <c r="S43" s="106"/>
      <c r="T43" s="106"/>
      <c r="U43" s="106"/>
      <c r="V43" s="106"/>
      <c r="W43" s="106"/>
    </row>
    <row r="44" spans="1:88" s="39" customFormat="1" ht="18.75" customHeight="1">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ht="15">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ht="15">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ht="15">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60"/>
      <c r="R47" s="1160"/>
      <c r="S47" s="1160"/>
      <c r="T47" s="1160"/>
      <c r="U47" s="1160"/>
      <c r="V47" s="1160"/>
      <c r="W47" s="1160"/>
      <c r="X47" s="1160"/>
      <c r="Y47" s="1160"/>
      <c r="Z47" s="1160"/>
      <c r="AA47" s="1160"/>
      <c r="AB47" s="1160"/>
      <c r="AC47" s="1160"/>
      <c r="AD47" s="1160"/>
      <c r="AE47" s="1160"/>
      <c r="AF47" s="1160"/>
      <c r="AG47" s="1160"/>
      <c r="AH47" s="1160"/>
    </row>
    <row r="48" spans="1:88" s="39" customFormat="1" ht="17.25" customHeight="1">
      <c r="B48" s="93" t="s">
        <v>503</v>
      </c>
      <c r="C48" s="123">
        <f>C58</f>
        <v>29</v>
      </c>
      <c r="D48" s="75">
        <f>SUM(H15:M15)/4</f>
        <v>2.4166666666666665</v>
      </c>
      <c r="E48" s="114">
        <f>C48-D48</f>
        <v>26.583333333333332</v>
      </c>
      <c r="F48" s="75"/>
      <c r="G48" s="75"/>
      <c r="H48" s="75"/>
      <c r="I48" s="135"/>
      <c r="J48" s="135"/>
      <c r="K48" s="135"/>
      <c r="L48" s="135"/>
      <c r="M48" s="135"/>
      <c r="N48" s="135"/>
      <c r="O48" s="135"/>
      <c r="P48" s="135"/>
      <c r="Q48" s="1134"/>
      <c r="R48" s="1134"/>
      <c r="S48" s="1134"/>
      <c r="T48" s="1134"/>
      <c r="U48" s="1134"/>
      <c r="V48" s="1134"/>
      <c r="W48" s="1134"/>
      <c r="X48" s="1134"/>
      <c r="Y48" s="1134"/>
      <c r="Z48" s="43"/>
      <c r="AA48" s="43"/>
      <c r="AB48" s="43"/>
      <c r="AC48" s="43"/>
      <c r="AD48" s="1134"/>
      <c r="AE48" s="1134"/>
      <c r="AF48" s="1134"/>
      <c r="AG48" s="1134"/>
      <c r="AH48" s="43"/>
    </row>
    <row r="49" spans="1:34" s="39" customFormat="1" ht="15.75" customHeight="1">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25" customHeight="1">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75" customHeight="1">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ht="15">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25" customHeight="1">
      <c r="B58" s="112" t="s">
        <v>475</v>
      </c>
      <c r="C58" s="123">
        <f>'Response and Relief Act Score'!F7</f>
        <v>29</v>
      </c>
      <c r="D58" s="75"/>
      <c r="E58" s="114"/>
      <c r="F58" s="75"/>
      <c r="G58" s="75"/>
      <c r="H58" s="75"/>
      <c r="I58" s="75"/>
    </row>
    <row r="59" spans="1:34" s="39" customFormat="1" ht="15">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ht="15">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ht="15">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75" customHeight="1">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ht="15">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c r="A65" s="1159"/>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ht="15">
      <c r="A66" s="1159"/>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25" customHeight="1">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25" customHeight="1">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25" customHeight="1">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25" customHeight="1">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c r="B71" s="1121" t="s">
        <v>508</v>
      </c>
      <c r="C71" s="1122"/>
      <c r="D71" s="1128" t="s">
        <v>401</v>
      </c>
      <c r="E71" s="1129"/>
      <c r="F71" s="1129"/>
      <c r="G71" s="1129"/>
      <c r="H71" s="1129"/>
      <c r="I71" s="1129"/>
      <c r="J71" s="1129"/>
      <c r="K71" s="1129"/>
      <c r="L71" s="1129"/>
      <c r="M71" s="1129"/>
      <c r="N71" s="1129"/>
      <c r="O71" s="1130"/>
      <c r="P71" s="1174" t="s">
        <v>402</v>
      </c>
      <c r="Q71" s="1175"/>
      <c r="R71" s="1175"/>
      <c r="S71" s="1175"/>
      <c r="T71" s="1175"/>
      <c r="U71" s="1175"/>
      <c r="V71" s="1175"/>
      <c r="W71" s="1175"/>
      <c r="X71" s="1175"/>
      <c r="Y71" s="1175"/>
      <c r="Z71" s="1175"/>
      <c r="AA71" s="1175"/>
      <c r="AB71" s="1175"/>
      <c r="AC71" s="1176"/>
      <c r="AD71" s="178"/>
      <c r="AE71" s="178"/>
    </row>
    <row r="72" spans="1:31" s="39" customFormat="1">
      <c r="B72" s="1123"/>
      <c r="C72" s="1124"/>
      <c r="D72" s="515">
        <v>2018</v>
      </c>
      <c r="E72" s="1118">
        <v>2019</v>
      </c>
      <c r="F72" s="1119"/>
      <c r="G72" s="1119"/>
      <c r="H72" s="1120"/>
      <c r="I72" s="1118">
        <v>2020</v>
      </c>
      <c r="J72" s="1119"/>
      <c r="K72" s="1119"/>
      <c r="L72" s="1120"/>
      <c r="M72" s="1118">
        <v>2021</v>
      </c>
      <c r="N72" s="1119"/>
      <c r="O72" s="1120"/>
      <c r="P72" s="547">
        <v>2021</v>
      </c>
      <c r="Q72" s="1125">
        <v>2022</v>
      </c>
      <c r="R72" s="1126"/>
      <c r="S72" s="1126"/>
      <c r="T72" s="1127"/>
      <c r="U72" s="1125">
        <v>2023</v>
      </c>
      <c r="V72" s="1126"/>
      <c r="W72" s="1126"/>
      <c r="X72" s="1126"/>
      <c r="Y72" s="1125">
        <v>2024</v>
      </c>
      <c r="Z72" s="1126"/>
      <c r="AA72" s="1126"/>
      <c r="AB72" s="1127"/>
      <c r="AC72" s="323">
        <v>2025</v>
      </c>
      <c r="AD72" s="43"/>
      <c r="AE72" s="43"/>
    </row>
    <row r="73" spans="1:31" s="39" customFormat="1">
      <c r="B73" s="1157"/>
      <c r="C73" s="1158"/>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9" t="s">
        <v>403</v>
      </c>
      <c r="Q73" s="407" t="s">
        <v>404</v>
      </c>
      <c r="R73" s="408" t="s">
        <v>405</v>
      </c>
      <c r="S73" s="408" t="s">
        <v>290</v>
      </c>
      <c r="T73" s="408" t="s">
        <v>403</v>
      </c>
      <c r="U73" s="407" t="s">
        <v>404</v>
      </c>
      <c r="V73" s="408" t="s">
        <v>405</v>
      </c>
      <c r="W73" s="408" t="s">
        <v>290</v>
      </c>
      <c r="X73" s="408" t="s">
        <v>403</v>
      </c>
      <c r="Y73" s="407" t="s">
        <v>404</v>
      </c>
      <c r="Z73" s="377" t="s">
        <v>405</v>
      </c>
      <c r="AA73" s="408" t="s">
        <v>290</v>
      </c>
      <c r="AB73" s="409" t="s">
        <v>403</v>
      </c>
      <c r="AC73" s="70" t="s">
        <v>404</v>
      </c>
      <c r="AD73" s="43"/>
      <c r="AE73" s="43"/>
    </row>
    <row r="74" spans="1:31" s="39" customFormat="1" ht="29.25" customHeight="1">
      <c r="B74" s="425" t="s">
        <v>509</v>
      </c>
      <c r="C74" s="842"/>
      <c r="D74" s="840"/>
      <c r="E74" s="842"/>
      <c r="F74" s="842"/>
      <c r="G74" s="842"/>
      <c r="H74" s="843">
        <f>SUM(H76:H83)</f>
        <v>208.59399999999999</v>
      </c>
      <c r="I74" s="843">
        <f t="shared" ref="I74:AC74" si="21">SUM(I76:I83)</f>
        <v>212.48200000000003</v>
      </c>
      <c r="J74" s="843">
        <f t="shared" si="21"/>
        <v>334.61</v>
      </c>
      <c r="K74" s="843">
        <f t="shared" si="21"/>
        <v>301.78300000000002</v>
      </c>
      <c r="L74" s="843">
        <f t="shared" si="21"/>
        <v>280.16300000000001</v>
      </c>
      <c r="M74" s="843">
        <f t="shared" si="21"/>
        <v>310.15499999999997</v>
      </c>
      <c r="N74" s="843">
        <f t="shared" si="21"/>
        <v>346.31500000000005</v>
      </c>
      <c r="O74" s="844">
        <f t="shared" si="21"/>
        <v>384.12299999999988</v>
      </c>
      <c r="P74" s="903">
        <f t="shared" si="21"/>
        <v>372.64660412834212</v>
      </c>
      <c r="Q74" s="903">
        <f t="shared" si="21"/>
        <v>369.76526187199983</v>
      </c>
      <c r="R74" s="903">
        <f t="shared" si="21"/>
        <v>383.79958684857581</v>
      </c>
      <c r="S74" s="903">
        <f t="shared" si="21"/>
        <v>394.43911045536441</v>
      </c>
      <c r="T74" s="903">
        <f t="shared" si="21"/>
        <v>407.01365285100729</v>
      </c>
      <c r="U74" s="903">
        <f t="shared" si="21"/>
        <v>418.94208103381538</v>
      </c>
      <c r="V74" s="903">
        <f t="shared" si="21"/>
        <v>402.50713704848584</v>
      </c>
      <c r="W74" s="903">
        <f t="shared" si="21"/>
        <v>400.5887849928738</v>
      </c>
      <c r="X74" s="903">
        <f t="shared" si="21"/>
        <v>403.89880202481675</v>
      </c>
      <c r="Y74" s="903">
        <f t="shared" si="21"/>
        <v>382.2225813690153</v>
      </c>
      <c r="Z74" s="903">
        <f t="shared" si="21"/>
        <v>363.58350212396749</v>
      </c>
      <c r="AA74" s="903">
        <f t="shared" si="21"/>
        <v>367.25563026895924</v>
      </c>
      <c r="AB74" s="903">
        <f t="shared" si="21"/>
        <v>370.13762837111085</v>
      </c>
      <c r="AC74" s="424">
        <f t="shared" si="21"/>
        <v>364.99651009247975</v>
      </c>
      <c r="AD74" s="250"/>
      <c r="AE74" s="250"/>
    </row>
    <row r="75" spans="1:31" s="39" customFormat="1" ht="19" customHeight="1">
      <c r="B75" s="96" t="s">
        <v>510</v>
      </c>
      <c r="C75" s="177"/>
      <c r="D75" s="841"/>
      <c r="E75" s="177"/>
      <c r="F75" s="177"/>
      <c r="G75" s="177"/>
      <c r="H75" s="250"/>
      <c r="I75" s="250"/>
      <c r="J75" s="250"/>
      <c r="K75" s="250"/>
      <c r="L75" s="250"/>
      <c r="M75" s="250"/>
      <c r="N75" s="250"/>
      <c r="O75" s="904"/>
      <c r="P75" s="248"/>
      <c r="Q75" s="248"/>
      <c r="R75" s="248"/>
      <c r="S75" s="248"/>
      <c r="T75" s="248"/>
      <c r="U75" s="248"/>
      <c r="V75" s="248"/>
      <c r="W75" s="248"/>
      <c r="X75" s="248"/>
      <c r="Y75" s="248"/>
      <c r="Z75" s="248"/>
      <c r="AA75" s="248"/>
      <c r="AB75" s="248"/>
      <c r="AC75" s="249"/>
      <c r="AD75" s="250"/>
      <c r="AE75" s="250"/>
    </row>
    <row r="76" spans="1:31" s="39" customFormat="1" ht="15">
      <c r="B76" s="80" t="s">
        <v>195</v>
      </c>
      <c r="C76" s="95"/>
      <c r="D76" s="554"/>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8">
        <f t="shared" si="22"/>
        <v>15</v>
      </c>
      <c r="P76" s="380">
        <f t="shared" si="22"/>
        <v>4.8930481283422456</v>
      </c>
      <c r="Q76" s="380">
        <f t="shared" si="22"/>
        <v>0</v>
      </c>
      <c r="R76" s="380">
        <f t="shared" si="22"/>
        <v>0</v>
      </c>
      <c r="S76" s="380">
        <f t="shared" si="22"/>
        <v>0</v>
      </c>
      <c r="T76" s="380">
        <f t="shared" si="22"/>
        <v>0</v>
      </c>
      <c r="U76" s="380">
        <f t="shared" si="22"/>
        <v>0</v>
      </c>
      <c r="V76" s="380">
        <f t="shared" si="22"/>
        <v>0</v>
      </c>
      <c r="W76" s="380">
        <f t="shared" si="22"/>
        <v>0</v>
      </c>
      <c r="X76" s="380">
        <f t="shared" si="22"/>
        <v>0</v>
      </c>
      <c r="Y76" s="380">
        <f t="shared" si="22"/>
        <v>0</v>
      </c>
      <c r="Z76" s="380">
        <f t="shared" si="22"/>
        <v>0</v>
      </c>
      <c r="AA76" s="380">
        <f t="shared" si="22"/>
        <v>0</v>
      </c>
      <c r="AB76" s="380">
        <f t="shared" si="22"/>
        <v>0</v>
      </c>
      <c r="AC76" s="381">
        <f t="shared" si="22"/>
        <v>0</v>
      </c>
      <c r="AD76" s="131"/>
      <c r="AE76" s="131"/>
    </row>
    <row r="77" spans="1:31" s="39" customFormat="1" ht="15">
      <c r="B77" s="80" t="s">
        <v>475</v>
      </c>
      <c r="C77" s="95"/>
      <c r="D77" s="554"/>
      <c r="E77" s="95"/>
      <c r="F77" s="95"/>
      <c r="G77" s="95"/>
      <c r="H77" s="131"/>
      <c r="I77" s="131"/>
      <c r="J77" s="131"/>
      <c r="K77" s="131"/>
      <c r="L77" s="131"/>
      <c r="M77" s="131">
        <f>M29</f>
        <v>9.6666666666666661</v>
      </c>
      <c r="N77" s="131">
        <f t="shared" ref="N77:AC77" si="23">N29</f>
        <v>9.6666666666666661</v>
      </c>
      <c r="O77" s="898">
        <f t="shared" si="23"/>
        <v>9.6666666666666661</v>
      </c>
      <c r="P77" s="380">
        <f t="shared" si="23"/>
        <v>9.6666666666666661</v>
      </c>
      <c r="Q77" s="380">
        <f t="shared" si="23"/>
        <v>9.6666666666666661</v>
      </c>
      <c r="R77" s="380">
        <f t="shared" si="23"/>
        <v>9.6666666666666661</v>
      </c>
      <c r="S77" s="380">
        <f t="shared" si="23"/>
        <v>9.6666666666666661</v>
      </c>
      <c r="T77" s="380">
        <f t="shared" si="23"/>
        <v>9.6666666666666661</v>
      </c>
      <c r="U77" s="380">
        <f t="shared" si="23"/>
        <v>9.6666666666666661</v>
      </c>
      <c r="V77" s="380">
        <f t="shared" si="23"/>
        <v>9.6666666666666661</v>
      </c>
      <c r="W77" s="380">
        <f t="shared" si="23"/>
        <v>9.6666666666666661</v>
      </c>
      <c r="X77" s="380">
        <f t="shared" si="23"/>
        <v>9.6666666666666661</v>
      </c>
      <c r="Y77" s="380">
        <f t="shared" si="23"/>
        <v>0</v>
      </c>
      <c r="Z77" s="380">
        <f t="shared" si="23"/>
        <v>0</v>
      </c>
      <c r="AA77" s="380">
        <f t="shared" si="23"/>
        <v>0</v>
      </c>
      <c r="AB77" s="380">
        <f t="shared" si="23"/>
        <v>0</v>
      </c>
      <c r="AC77" s="381">
        <f t="shared" si="23"/>
        <v>0</v>
      </c>
      <c r="AD77" s="131"/>
      <c r="AE77" s="131"/>
    </row>
    <row r="78" spans="1:31" s="39" customFormat="1" ht="15">
      <c r="B78" s="80" t="s">
        <v>511</v>
      </c>
      <c r="C78" s="95"/>
      <c r="D78" s="554"/>
      <c r="E78" s="95"/>
      <c r="F78" s="95"/>
      <c r="G78" s="95"/>
      <c r="H78" s="131"/>
      <c r="I78" s="131"/>
      <c r="J78" s="131"/>
      <c r="K78" s="131"/>
      <c r="L78" s="131"/>
      <c r="M78" s="131">
        <f t="shared" ref="M78:AC78" si="24">M16</f>
        <v>12</v>
      </c>
      <c r="N78" s="131">
        <f t="shared" si="24"/>
        <v>12</v>
      </c>
      <c r="O78" s="898">
        <f t="shared" si="24"/>
        <v>12</v>
      </c>
      <c r="P78" s="380">
        <f t="shared" si="24"/>
        <v>12</v>
      </c>
      <c r="Q78" s="380">
        <f t="shared" si="24"/>
        <v>12</v>
      </c>
      <c r="R78" s="380">
        <f t="shared" si="24"/>
        <v>12</v>
      </c>
      <c r="S78" s="380">
        <f t="shared" si="24"/>
        <v>12</v>
      </c>
      <c r="T78" s="380">
        <f t="shared" si="24"/>
        <v>12</v>
      </c>
      <c r="U78" s="380">
        <f t="shared" si="24"/>
        <v>12</v>
      </c>
      <c r="V78" s="380">
        <f t="shared" si="24"/>
        <v>12</v>
      </c>
      <c r="W78" s="380">
        <f t="shared" si="24"/>
        <v>12</v>
      </c>
      <c r="X78" s="380">
        <f t="shared" si="24"/>
        <v>12</v>
      </c>
      <c r="Y78" s="380">
        <f t="shared" si="24"/>
        <v>0</v>
      </c>
      <c r="Z78" s="380">
        <f t="shared" si="24"/>
        <v>0</v>
      </c>
      <c r="AA78" s="380">
        <f t="shared" si="24"/>
        <v>0</v>
      </c>
      <c r="AB78" s="380">
        <f t="shared" si="24"/>
        <v>0</v>
      </c>
      <c r="AC78" s="381">
        <f t="shared" si="24"/>
        <v>0</v>
      </c>
      <c r="AD78" s="131"/>
      <c r="AE78" s="131"/>
    </row>
    <row r="79" spans="1:31" s="39" customFormat="1" ht="15">
      <c r="B79" s="80" t="s">
        <v>512</v>
      </c>
      <c r="C79" s="95"/>
      <c r="D79" s="554"/>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5">
        <f>O20</f>
        <v>201.7563333333332</v>
      </c>
      <c r="P79" s="253">
        <f t="shared" si="25"/>
        <v>203.37038399999986</v>
      </c>
      <c r="Q79" s="253">
        <f t="shared" si="25"/>
        <v>204.99734707199985</v>
      </c>
      <c r="R79" s="253">
        <f t="shared" si="25"/>
        <v>206.63732584857584</v>
      </c>
      <c r="S79" s="253">
        <f t="shared" si="25"/>
        <v>208.29042445536444</v>
      </c>
      <c r="T79" s="253">
        <f t="shared" si="25"/>
        <v>209.95674785100735</v>
      </c>
      <c r="U79" s="253">
        <f t="shared" si="25"/>
        <v>211.6364018338154</v>
      </c>
      <c r="V79" s="253">
        <f t="shared" si="25"/>
        <v>213.32949304848592</v>
      </c>
      <c r="W79" s="253">
        <f t="shared" si="25"/>
        <v>215.03612899287381</v>
      </c>
      <c r="X79" s="253">
        <f t="shared" si="25"/>
        <v>216.75641802481681</v>
      </c>
      <c r="Y79" s="253">
        <f t="shared" si="25"/>
        <v>218.49046936901536</v>
      </c>
      <c r="Z79" s="253">
        <f t="shared" si="25"/>
        <v>220.23839312396748</v>
      </c>
      <c r="AA79" s="253">
        <f t="shared" si="25"/>
        <v>222.00030026895922</v>
      </c>
      <c r="AB79" s="253">
        <f t="shared" si="25"/>
        <v>223.7763026711109</v>
      </c>
      <c r="AC79" s="254">
        <f t="shared" si="25"/>
        <v>225.56651309247979</v>
      </c>
      <c r="AD79" s="251"/>
      <c r="AE79" s="251"/>
    </row>
    <row r="80" spans="1:31" s="39" customFormat="1" ht="14.5" customHeight="1">
      <c r="B80" s="267" t="s">
        <v>513</v>
      </c>
      <c r="C80" s="95"/>
      <c r="D80" s="554"/>
      <c r="E80" s="95"/>
      <c r="F80" s="95"/>
      <c r="G80" s="95"/>
      <c r="H80" s="131"/>
      <c r="I80" s="131"/>
      <c r="J80" s="131"/>
      <c r="K80" s="131"/>
      <c r="L80" s="131"/>
      <c r="M80" s="131"/>
      <c r="N80" s="131"/>
      <c r="O80" s="898"/>
      <c r="P80" s="380"/>
      <c r="Q80" s="380"/>
      <c r="R80" s="380"/>
      <c r="S80" s="380"/>
      <c r="T80" s="380"/>
      <c r="U80" s="380"/>
      <c r="V80" s="380"/>
      <c r="W80" s="380"/>
      <c r="X80" s="380"/>
      <c r="Y80" s="380"/>
      <c r="Z80" s="380"/>
      <c r="AA80" s="380"/>
      <c r="AB80" s="380"/>
      <c r="AC80" s="381"/>
      <c r="AD80" s="131"/>
      <c r="AE80" s="131"/>
    </row>
    <row r="81" spans="2:31" s="39" customFormat="1" ht="14.5" customHeight="1">
      <c r="B81" s="80" t="s">
        <v>193</v>
      </c>
      <c r="C81" s="95"/>
      <c r="D81" s="554"/>
      <c r="E81" s="95"/>
      <c r="F81" s="95"/>
      <c r="G81" s="95"/>
      <c r="H81" s="131"/>
      <c r="I81" s="131"/>
      <c r="J81" s="131">
        <f>J13</f>
        <v>28.4</v>
      </c>
      <c r="K81" s="131">
        <f t="shared" ref="K81:O81" si="26">K13</f>
        <v>15.8</v>
      </c>
      <c r="L81" s="131">
        <f t="shared" si="26"/>
        <v>15.2</v>
      </c>
      <c r="M81" s="131">
        <f t="shared" si="26"/>
        <v>28.9</v>
      </c>
      <c r="N81" s="131">
        <f t="shared" si="26"/>
        <v>67.599999999999994</v>
      </c>
      <c r="O81" s="898">
        <f t="shared" si="26"/>
        <v>80.7</v>
      </c>
      <c r="P81" s="380">
        <f>P26+P30+'ARP Quarterly'!F28</f>
        <v>43.095653333333331</v>
      </c>
      <c r="Q81" s="380">
        <f>Q26+Q30+'ARP Quarterly'!G28</f>
        <v>42.104973333333305</v>
      </c>
      <c r="R81" s="380">
        <f>R26+R30+'ARP Quarterly'!H28</f>
        <v>46.145562333333302</v>
      </c>
      <c r="S81" s="380">
        <f>S26+S30+'ARP Quarterly'!I28</f>
        <v>50.186151333333306</v>
      </c>
      <c r="T81" s="380">
        <f>T26+T30+'ARP Quarterly'!J28</f>
        <v>52.851310333333302</v>
      </c>
      <c r="U81" s="380">
        <f>U26+U30+'ARP Quarterly'!K28</f>
        <v>55.516469333333305</v>
      </c>
      <c r="V81" s="380">
        <f>V26+V30+'ARP Quarterly'!L28</f>
        <v>58.594257333333303</v>
      </c>
      <c r="W81" s="380">
        <f>W26+W30+'ARP Quarterly'!M28</f>
        <v>61.672045333333294</v>
      </c>
      <c r="X81" s="380">
        <f>X26+X30+'ARP Quarterly'!N28</f>
        <v>63.261773333333295</v>
      </c>
      <c r="Y81" s="380">
        <f>Y26+Y30+'ARP Quarterly'!O28</f>
        <v>61.518167999999996</v>
      </c>
      <c r="Z81" s="380">
        <f>Z26+Z30+'ARP Quarterly'!P28</f>
        <v>44.428388999999996</v>
      </c>
      <c r="AA81" s="380">
        <f>AA26+AA30+'ARP Quarterly'!Q28</f>
        <v>46.338610000000003</v>
      </c>
      <c r="AB81" s="380">
        <f>AB26+AB30+'ARP Quarterly'!R28</f>
        <v>47.279744500000007</v>
      </c>
      <c r="AC81" s="381">
        <f>AC26+AC30+'ARP Quarterly'!S28</f>
        <v>46.283419000000009</v>
      </c>
      <c r="AD81" s="131"/>
      <c r="AE81" s="131"/>
    </row>
    <row r="82" spans="2:31" s="39" customFormat="1" ht="15">
      <c r="B82" s="80" t="s">
        <v>192</v>
      </c>
      <c r="C82" s="252"/>
      <c r="D82" s="555"/>
      <c r="E82" s="252"/>
      <c r="F82" s="252"/>
      <c r="G82" s="252"/>
      <c r="H82" s="131"/>
      <c r="I82" s="131"/>
      <c r="J82" s="131">
        <v>35</v>
      </c>
      <c r="K82" s="131">
        <v>45</v>
      </c>
      <c r="L82" s="131">
        <v>45</v>
      </c>
      <c r="M82" s="131">
        <v>40</v>
      </c>
      <c r="N82" s="131">
        <v>40</v>
      </c>
      <c r="O82" s="898">
        <v>65</v>
      </c>
      <c r="P82" s="380">
        <v>65</v>
      </c>
      <c r="Q82" s="380">
        <v>55</v>
      </c>
      <c r="R82" s="380">
        <v>50</v>
      </c>
      <c r="S82" s="380">
        <v>50</v>
      </c>
      <c r="T82" s="380">
        <v>50</v>
      </c>
      <c r="U82" s="380">
        <v>50</v>
      </c>
      <c r="V82" s="380">
        <v>10</v>
      </c>
      <c r="W82" s="380"/>
      <c r="X82" s="380"/>
      <c r="Y82" s="380"/>
      <c r="Z82" s="380"/>
      <c r="AA82" s="380"/>
      <c r="AB82" s="380"/>
      <c r="AC82" s="381"/>
    </row>
    <row r="83" spans="2:31" s="39" customFormat="1" ht="28.5" customHeight="1">
      <c r="B83" s="108" t="s">
        <v>514</v>
      </c>
      <c r="C83" s="255"/>
      <c r="D83" s="556"/>
      <c r="E83" s="255"/>
      <c r="F83" s="255"/>
      <c r="G83" s="255"/>
      <c r="H83" s="594"/>
      <c r="I83" s="594"/>
      <c r="J83" s="594"/>
      <c r="K83" s="594"/>
      <c r="L83" s="594"/>
      <c r="M83" s="594"/>
      <c r="N83" s="594">
        <f>'ARP Quarterly'!D47</f>
        <v>0</v>
      </c>
      <c r="O83" s="593">
        <f>'ARP Quarterly'!E47</f>
        <v>0</v>
      </c>
      <c r="P83" s="653">
        <f>'ARP Quarterly'!F47</f>
        <v>34.620851999999999</v>
      </c>
      <c r="Q83" s="653">
        <f>'ARP Quarterly'!G47</f>
        <v>45.996274799999995</v>
      </c>
      <c r="R83" s="653">
        <f>'ARP Quarterly'!H47</f>
        <v>59.350031999999992</v>
      </c>
      <c r="S83" s="653">
        <f>'ARP Quarterly'!I47</f>
        <v>64.295867999999999</v>
      </c>
      <c r="T83" s="653">
        <f>'ARP Quarterly'!J47</f>
        <v>72.538927999999999</v>
      </c>
      <c r="U83" s="653">
        <f>'ARP Quarterly'!K47</f>
        <v>80.122543199999996</v>
      </c>
      <c r="V83" s="653">
        <f>'ARP Quarterly'!L47</f>
        <v>98.916719999999998</v>
      </c>
      <c r="W83" s="653">
        <f>'ARP Quarterly'!M47</f>
        <v>102.213944</v>
      </c>
      <c r="X83" s="653">
        <f>'ARP Quarterly'!N47</f>
        <v>102.213944</v>
      </c>
      <c r="Y83" s="653">
        <f>'ARP Quarterly'!O47</f>
        <v>102.213944</v>
      </c>
      <c r="Z83" s="653">
        <f>'ARP Quarterly'!P47</f>
        <v>98.916719999999998</v>
      </c>
      <c r="AA83" s="653">
        <f>'ARP Quarterly'!Q47</f>
        <v>98.916719999999998</v>
      </c>
      <c r="AB83" s="653">
        <f>'ARP Quarterly'!R47</f>
        <v>99.081581199999988</v>
      </c>
      <c r="AC83" s="654">
        <f>'ARP Quarterly'!S47</f>
        <v>93.146578000000005</v>
      </c>
    </row>
    <row r="85" spans="2:31" ht="12.75" customHeight="1">
      <c r="I85" s="651"/>
      <c r="J85" s="651"/>
      <c r="K85" s="651"/>
      <c r="L85" s="651"/>
      <c r="M85" s="651"/>
      <c r="N85" s="651"/>
      <c r="O85" s="651"/>
      <c r="P85" s="651"/>
      <c r="Q85" s="651"/>
      <c r="R85" s="651"/>
      <c r="S85" s="651"/>
      <c r="T85" s="651"/>
      <c r="U85" s="651"/>
      <c r="V85" s="651"/>
      <c r="W85" s="651"/>
      <c r="X85" s="651"/>
      <c r="Y85" s="651"/>
      <c r="Z85" s="651"/>
      <c r="AA85" s="651"/>
      <c r="AB85" s="651"/>
      <c r="AC85" s="651"/>
      <c r="AD85" s="65"/>
      <c r="AE85" s="65"/>
    </row>
    <row r="87" spans="2:31">
      <c r="B87" s="1116" t="s">
        <v>177</v>
      </c>
      <c r="C87" s="1116"/>
      <c r="D87" s="1116"/>
      <c r="E87" s="1116"/>
      <c r="F87" s="1116"/>
      <c r="G87" s="1116"/>
      <c r="H87" s="1116"/>
      <c r="I87" s="1116"/>
      <c r="J87" s="1116"/>
      <c r="K87" s="1116"/>
      <c r="L87" s="1116"/>
      <c r="M87" s="1116"/>
      <c r="N87" s="1116"/>
      <c r="O87" s="1116"/>
      <c r="P87" s="1116"/>
      <c r="Q87" s="1116"/>
      <c r="R87" s="1116"/>
      <c r="S87" s="1116"/>
      <c r="T87" s="1116"/>
      <c r="U87" s="1116"/>
      <c r="V87" s="1116"/>
      <c r="W87" s="1116"/>
      <c r="X87" s="1116"/>
      <c r="Y87" s="1116"/>
      <c r="Z87" s="514"/>
      <c r="AA87" s="514"/>
      <c r="AB87" s="514"/>
      <c r="AC87" s="514"/>
      <c r="AD87" s="178"/>
      <c r="AE87" s="178"/>
    </row>
    <row r="88" spans="2:31" ht="19" customHeight="1">
      <c r="B88" s="1117" t="s">
        <v>515</v>
      </c>
      <c r="C88" s="1117"/>
      <c r="D88" s="1117"/>
      <c r="E88" s="1117"/>
      <c r="F88" s="1117"/>
      <c r="G88" s="1117"/>
      <c r="H88" s="1117"/>
      <c r="I88" s="1117"/>
      <c r="J88" s="1117"/>
      <c r="K88" s="1117"/>
      <c r="L88" s="1117"/>
      <c r="M88" s="1117"/>
      <c r="N88" s="1117"/>
      <c r="O88" s="1117"/>
      <c r="P88" s="1117"/>
      <c r="Q88" s="1117"/>
      <c r="R88" s="1117"/>
      <c r="S88" s="1117"/>
      <c r="T88" s="1117"/>
      <c r="U88" s="1117"/>
      <c r="V88" s="1117"/>
      <c r="W88" s="1117"/>
      <c r="X88" s="1117"/>
      <c r="Y88" s="1117"/>
      <c r="Z88" s="1117"/>
      <c r="AA88" s="1117"/>
      <c r="AB88" s="1117"/>
      <c r="AC88" s="1117"/>
      <c r="AD88" s="212"/>
      <c r="AE88" s="212"/>
    </row>
    <row r="89" spans="2:31" ht="11.5" customHeight="1">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c r="B90" s="1121" t="s">
        <v>400</v>
      </c>
      <c r="C90" s="1122"/>
      <c r="D90" s="1128" t="s">
        <v>401</v>
      </c>
      <c r="E90" s="1129"/>
      <c r="F90" s="1129"/>
      <c r="G90" s="1129"/>
      <c r="H90" s="1129"/>
      <c r="I90" s="1129"/>
      <c r="J90" s="1129"/>
      <c r="K90" s="1129"/>
      <c r="L90" s="1129"/>
      <c r="M90" s="1129"/>
      <c r="N90" s="1129"/>
      <c r="O90" s="1130"/>
      <c r="P90" s="1174" t="s">
        <v>402</v>
      </c>
      <c r="Q90" s="1175"/>
      <c r="R90" s="1175"/>
      <c r="S90" s="1175"/>
      <c r="T90" s="1175"/>
      <c r="U90" s="1175"/>
      <c r="V90" s="1175"/>
      <c r="W90" s="1175"/>
      <c r="X90" s="1175"/>
      <c r="Y90" s="1175"/>
      <c r="Z90" s="1175"/>
      <c r="AA90" s="1175"/>
      <c r="AB90" s="1175"/>
      <c r="AC90" s="1176"/>
      <c r="AD90" s="178"/>
      <c r="AE90" s="178"/>
    </row>
    <row r="91" spans="2:31">
      <c r="B91" s="1123"/>
      <c r="C91" s="1124"/>
      <c r="D91" s="515">
        <v>2018</v>
      </c>
      <c r="E91" s="1118">
        <v>2019</v>
      </c>
      <c r="F91" s="1119"/>
      <c r="G91" s="1119"/>
      <c r="H91" s="1120"/>
      <c r="I91" s="1118">
        <v>2020</v>
      </c>
      <c r="J91" s="1119"/>
      <c r="K91" s="1119"/>
      <c r="L91" s="1120"/>
      <c r="M91" s="1118">
        <v>2021</v>
      </c>
      <c r="N91" s="1119"/>
      <c r="O91" s="1120"/>
      <c r="P91" s="547">
        <v>2021</v>
      </c>
      <c r="Q91" s="1125">
        <v>2022</v>
      </c>
      <c r="R91" s="1126"/>
      <c r="S91" s="1126"/>
      <c r="T91" s="1127"/>
      <c r="U91" s="1125">
        <v>2023</v>
      </c>
      <c r="V91" s="1126"/>
      <c r="W91" s="1126"/>
      <c r="X91" s="1126"/>
      <c r="Y91" s="1125">
        <v>2024</v>
      </c>
      <c r="Z91" s="1126"/>
      <c r="AA91" s="1126"/>
      <c r="AB91" s="1127"/>
      <c r="AC91" s="323">
        <v>2025</v>
      </c>
      <c r="AD91" s="43"/>
      <c r="AE91" s="43"/>
    </row>
    <row r="92" spans="2:31">
      <c r="B92" s="1157"/>
      <c r="C92" s="1158"/>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9" t="s">
        <v>403</v>
      </c>
      <c r="Q92" s="407" t="s">
        <v>404</v>
      </c>
      <c r="R92" s="408" t="s">
        <v>405</v>
      </c>
      <c r="S92" s="408" t="s">
        <v>290</v>
      </c>
      <c r="T92" s="408" t="s">
        <v>403</v>
      </c>
      <c r="U92" s="407" t="s">
        <v>404</v>
      </c>
      <c r="V92" s="408" t="s">
        <v>405</v>
      </c>
      <c r="W92" s="408" t="s">
        <v>290</v>
      </c>
      <c r="X92" s="408" t="s">
        <v>403</v>
      </c>
      <c r="Y92" s="407" t="s">
        <v>404</v>
      </c>
      <c r="Z92" s="377" t="s">
        <v>405</v>
      </c>
      <c r="AA92" s="408" t="s">
        <v>290</v>
      </c>
      <c r="AB92" s="409" t="s">
        <v>403</v>
      </c>
      <c r="AC92" s="70" t="s">
        <v>404</v>
      </c>
      <c r="AD92" s="43"/>
      <c r="AE92" s="43"/>
    </row>
    <row r="93" spans="2:31" ht="15">
      <c r="B93" s="420" t="s">
        <v>516</v>
      </c>
      <c r="C93" s="421" t="s">
        <v>517</v>
      </c>
      <c r="D93" s="422"/>
      <c r="E93" s="421"/>
      <c r="F93" s="421"/>
      <c r="G93" s="421"/>
      <c r="H93" s="423">
        <f>'Haver Pivoted'!GS41</f>
        <v>70.894000000000005</v>
      </c>
      <c r="I93" s="423">
        <f>'Haver Pivoted'!GT41</f>
        <v>72.774000000000001</v>
      </c>
      <c r="J93" s="423">
        <f>'Haver Pivoted'!GU41</f>
        <v>75.275000000000006</v>
      </c>
      <c r="K93" s="423">
        <f>'Haver Pivoted'!GV41</f>
        <v>78.766999999999996</v>
      </c>
      <c r="L93" s="423">
        <f>'Haver Pivoted'!GW41</f>
        <v>76.995000000000005</v>
      </c>
      <c r="M93" s="423">
        <f>'Haver Pivoted'!GX41</f>
        <v>75.03</v>
      </c>
      <c r="N93" s="423">
        <f>'Haver Pivoted'!GY41</f>
        <v>77.703999999999994</v>
      </c>
      <c r="O93" s="423">
        <f>'Haver Pivoted'!GZ41</f>
        <v>72.766999999999996</v>
      </c>
      <c r="P93" s="600">
        <f t="shared" ref="P93:AC93" si="27">AVERAGE($H$93:$N$93)</f>
        <v>75.34842857142857</v>
      </c>
      <c r="Q93" s="695">
        <f t="shared" si="27"/>
        <v>75.34842857142857</v>
      </c>
      <c r="R93" s="695">
        <f t="shared" si="27"/>
        <v>75.34842857142857</v>
      </c>
      <c r="S93" s="695">
        <f t="shared" si="27"/>
        <v>75.34842857142857</v>
      </c>
      <c r="T93" s="695">
        <f t="shared" si="27"/>
        <v>75.34842857142857</v>
      </c>
      <c r="U93" s="695">
        <f t="shared" si="27"/>
        <v>75.34842857142857</v>
      </c>
      <c r="V93" s="695">
        <f t="shared" si="27"/>
        <v>75.34842857142857</v>
      </c>
      <c r="W93" s="695">
        <f t="shared" si="27"/>
        <v>75.34842857142857</v>
      </c>
      <c r="X93" s="695">
        <f t="shared" si="27"/>
        <v>75.34842857142857</v>
      </c>
      <c r="Y93" s="695">
        <f t="shared" si="27"/>
        <v>75.34842857142857</v>
      </c>
      <c r="Z93" s="695">
        <f t="shared" si="27"/>
        <v>75.34842857142857</v>
      </c>
      <c r="AA93" s="695">
        <f t="shared" si="27"/>
        <v>75.34842857142857</v>
      </c>
      <c r="AB93" s="695">
        <f t="shared" si="27"/>
        <v>75.34842857142857</v>
      </c>
      <c r="AC93" s="696">
        <f t="shared" si="27"/>
        <v>75.34842857142857</v>
      </c>
      <c r="AD93" s="61"/>
      <c r="AE93" s="61"/>
    </row>
    <row r="95" spans="2:31" ht="11.25" customHeight="1"/>
    <row r="96" spans="2:31" hidden="1"/>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53" zoomScaleNormal="135" workbookViewId="0">
      <selection activeCell="L13" sqref="L13:O13"/>
    </sheetView>
  </sheetViews>
  <sheetFormatPr baseColWidth="10" defaultColWidth="8.5" defaultRowHeight="14"/>
  <cols>
    <col min="1" max="1" width="8.5" style="34"/>
    <col min="2" max="2" width="44.5" style="34" customWidth="1"/>
    <col min="3" max="3" width="13.5" style="34" customWidth="1"/>
    <col min="4" max="7" width="10" style="34" customWidth="1"/>
    <col min="8" max="8" width="14.1640625" style="34" customWidth="1"/>
    <col min="9" max="9" width="8.5" style="34"/>
    <col min="10" max="10" width="11.1640625" style="34" bestFit="1" customWidth="1"/>
    <col min="11" max="11" width="13.5" style="34" customWidth="1"/>
    <col min="12" max="13" width="8.5" style="34"/>
    <col min="14" max="19" width="9" style="34" bestFit="1" customWidth="1"/>
    <col min="20" max="21" width="8.83203125" style="34" bestFit="1" customWidth="1"/>
    <col min="22" max="26" width="8.83203125" style="34" customWidth="1"/>
    <col min="27" max="38" width="8.5" style="34"/>
    <col min="39" max="39" width="31.83203125" style="34" customWidth="1"/>
    <col min="40" max="40" width="8.5" style="34"/>
    <col min="41" max="41" width="10.1640625" style="34" bestFit="1" customWidth="1"/>
    <col min="42" max="16384" width="8.5" style="34"/>
  </cols>
  <sheetData>
    <row r="1" spans="2:46" ht="20.25" customHeight="1">
      <c r="B1" s="1116" t="s">
        <v>518</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46" ht="14.25" customHeight="1">
      <c r="B2" s="1135" t="s">
        <v>519</v>
      </c>
      <c r="C2" s="1135"/>
      <c r="D2" s="1135"/>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2:46" ht="9" customHeight="1">
      <c r="B3" s="1135"/>
      <c r="C3" s="1135"/>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2:46" ht="27" customHeight="1">
      <c r="B4" s="1135"/>
      <c r="C4" s="1135"/>
      <c r="D4" s="1135"/>
      <c r="E4" s="1135"/>
      <c r="F4" s="1135"/>
      <c r="G4" s="1135"/>
      <c r="H4" s="1135"/>
      <c r="I4" s="1135"/>
      <c r="J4" s="1135"/>
      <c r="K4" s="1135"/>
      <c r="L4" s="1135"/>
      <c r="M4" s="1135"/>
      <c r="N4" s="1135"/>
      <c r="O4" s="1135"/>
      <c r="P4" s="1135"/>
      <c r="Q4" s="1135"/>
      <c r="R4" s="1135"/>
      <c r="S4" s="1135"/>
      <c r="T4" s="1135"/>
      <c r="U4" s="1135"/>
      <c r="V4" s="1135"/>
      <c r="W4" s="1135"/>
      <c r="X4" s="1135"/>
      <c r="Y4" s="1135"/>
      <c r="Z4" s="1135"/>
      <c r="AA4" s="1135"/>
      <c r="AB4" s="1135"/>
      <c r="AC4" s="1135"/>
      <c r="AE4" s="38"/>
      <c r="AF4" s="38"/>
      <c r="AG4" s="38"/>
      <c r="AH4" s="38"/>
      <c r="AI4" s="38"/>
      <c r="AJ4" s="38"/>
      <c r="AK4" s="38"/>
      <c r="AL4" s="38"/>
      <c r="AM4" s="38"/>
    </row>
    <row r="5" spans="2:46">
      <c r="B5" s="39"/>
      <c r="AC5" s="50"/>
      <c r="AD5" s="50"/>
      <c r="AE5" s="50"/>
      <c r="AF5" s="50"/>
      <c r="AG5" s="50"/>
      <c r="AH5" s="50"/>
      <c r="AI5" s="50"/>
      <c r="AJ5" s="50"/>
      <c r="AK5" s="50"/>
      <c r="AL5" s="50"/>
      <c r="AM5" s="50"/>
      <c r="AN5" s="50"/>
      <c r="AO5" s="50"/>
      <c r="AP5" s="50"/>
      <c r="AQ5" s="50"/>
      <c r="AR5" s="50"/>
      <c r="AS5" s="50"/>
      <c r="AT5" s="50"/>
    </row>
    <row r="6" spans="2:46" ht="14.5" customHeight="1">
      <c r="B6" s="1121" t="s">
        <v>400</v>
      </c>
      <c r="C6" s="1122"/>
      <c r="D6" s="1128" t="s">
        <v>401</v>
      </c>
      <c r="E6" s="1129"/>
      <c r="F6" s="1129"/>
      <c r="G6" s="1129"/>
      <c r="H6" s="1129"/>
      <c r="I6" s="1129"/>
      <c r="J6" s="1129"/>
      <c r="K6" s="1129"/>
      <c r="L6" s="1129"/>
      <c r="M6" s="1129"/>
      <c r="N6" s="1129"/>
      <c r="O6" s="1130"/>
      <c r="P6" s="1174" t="s">
        <v>402</v>
      </c>
      <c r="Q6" s="1175"/>
      <c r="R6" s="1175"/>
      <c r="S6" s="1175"/>
      <c r="T6" s="1175"/>
      <c r="U6" s="1175"/>
      <c r="V6" s="1175"/>
      <c r="W6" s="1175"/>
      <c r="X6" s="1175"/>
      <c r="Y6" s="1175"/>
      <c r="Z6" s="1175"/>
      <c r="AA6" s="1175"/>
      <c r="AB6" s="1175"/>
      <c r="AC6" s="1176"/>
    </row>
    <row r="7" spans="2:46" ht="14.5" customHeight="1">
      <c r="B7" s="1123"/>
      <c r="C7" s="1124"/>
      <c r="D7" s="515">
        <v>2018</v>
      </c>
      <c r="E7" s="1118">
        <v>2019</v>
      </c>
      <c r="F7" s="1119"/>
      <c r="G7" s="1119"/>
      <c r="H7" s="112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2:46">
      <c r="B8" s="1157"/>
      <c r="C8" s="1158"/>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46" ht="29.25" customHeight="1">
      <c r="B9" s="55" t="s">
        <v>520</v>
      </c>
      <c r="C9" s="54" t="s">
        <v>521</v>
      </c>
      <c r="D9" s="845"/>
      <c r="E9" s="847"/>
      <c r="F9" s="847"/>
      <c r="G9" s="847"/>
      <c r="H9" s="847">
        <f>'Haver Pivoted'!GS23</f>
        <v>1441.7</v>
      </c>
      <c r="I9" s="847">
        <f>'Haver Pivoted'!GT23</f>
        <v>1454.7</v>
      </c>
      <c r="J9" s="847">
        <f>'Haver Pivoted'!GU23</f>
        <v>1525</v>
      </c>
      <c r="K9" s="847">
        <f>'Haver Pivoted'!GV23</f>
        <v>1515.1</v>
      </c>
      <c r="L9" s="847">
        <f>'Haver Pivoted'!GW23</f>
        <v>1512.3</v>
      </c>
      <c r="M9" s="847">
        <f>'Haver Pivoted'!GX23</f>
        <v>1568.6</v>
      </c>
      <c r="N9" s="847">
        <f>'Haver Pivoted'!GY23</f>
        <v>1563.3</v>
      </c>
      <c r="O9" s="541">
        <f>'Haver Pivoted'!GZ23</f>
        <v>1562.1</v>
      </c>
      <c r="P9" s="906">
        <f t="shared" ref="P9:Y9" si="0">O9*((100 + P11)/100)^(0.25)</f>
        <v>1573.9267891323836</v>
      </c>
      <c r="Q9" s="906">
        <f t="shared" si="0"/>
        <v>1585.9354345503814</v>
      </c>
      <c r="R9" s="906">
        <f t="shared" si="0"/>
        <v>1587.9101975616902</v>
      </c>
      <c r="S9" s="906">
        <f t="shared" si="0"/>
        <v>1587.2547789253952</v>
      </c>
      <c r="T9" s="906">
        <f t="shared" si="0"/>
        <v>1587.4214144343857</v>
      </c>
      <c r="U9" s="906">
        <f t="shared" si="0"/>
        <v>1591.6665815728984</v>
      </c>
      <c r="V9" s="906">
        <f t="shared" si="0"/>
        <v>1597.5981128204228</v>
      </c>
      <c r="W9" s="906">
        <f t="shared" si="0"/>
        <v>1605.1922935912212</v>
      </c>
      <c r="X9" s="906">
        <f t="shared" si="0"/>
        <v>1614.118674329608</v>
      </c>
      <c r="Y9" s="906">
        <f t="shared" si="0"/>
        <v>1622.9240123392974</v>
      </c>
      <c r="Z9" s="906">
        <f t="shared" ref="Z9" si="1">Y9*((100 + Z11)/100)^(0.25)</f>
        <v>1631.7773852169912</v>
      </c>
      <c r="AA9" s="906">
        <f t="shared" ref="AA9" si="2">Z9*((100 + AA11)/100)^(0.25)</f>
        <v>1641.0802481012545</v>
      </c>
      <c r="AB9" s="906">
        <f t="shared" ref="AB9" si="3">AA9*((100 + AB11)/100)^(0.25)</f>
        <v>1650.0326668517271</v>
      </c>
      <c r="AC9" s="620">
        <f t="shared" ref="AC9" si="4">AB9*((100 + AC11)/100)^(0.25)</f>
        <v>1660.2500755702192</v>
      </c>
    </row>
    <row r="10" spans="2:46" ht="18" customHeight="1">
      <c r="B10" s="55" t="s">
        <v>522</v>
      </c>
      <c r="C10" s="54"/>
      <c r="D10" s="846"/>
      <c r="E10" s="56"/>
      <c r="F10" s="56"/>
      <c r="G10" s="56"/>
      <c r="H10" s="56">
        <v>1447.9</v>
      </c>
      <c r="I10" s="56">
        <v>1452.6</v>
      </c>
      <c r="J10" s="56">
        <v>1504.8</v>
      </c>
      <c r="K10" s="56">
        <v>1487</v>
      </c>
      <c r="L10" s="56">
        <v>1493.4</v>
      </c>
      <c r="M10" s="56">
        <v>1557</v>
      </c>
      <c r="N10" s="56">
        <v>1546</v>
      </c>
      <c r="O10" s="47">
        <v>1557</v>
      </c>
      <c r="P10" s="379">
        <v>1568.8</v>
      </c>
      <c r="Q10" s="379">
        <v>1580.8</v>
      </c>
      <c r="R10" s="379">
        <v>1582.8</v>
      </c>
      <c r="S10" s="379">
        <v>1582.1</v>
      </c>
      <c r="T10" s="379">
        <v>1582.3</v>
      </c>
      <c r="U10" s="259">
        <v>1586.5</v>
      </c>
      <c r="V10" s="259">
        <v>1592.4</v>
      </c>
      <c r="W10" s="259">
        <v>1600</v>
      </c>
      <c r="X10" s="259">
        <v>1608.9</v>
      </c>
      <c r="Y10" s="259">
        <v>1618</v>
      </c>
      <c r="Z10" s="259">
        <v>1627</v>
      </c>
      <c r="AA10" s="408">
        <v>1636</v>
      </c>
      <c r="AB10" s="408">
        <v>1645</v>
      </c>
      <c r="AC10" s="409">
        <v>1655</v>
      </c>
    </row>
    <row r="11" spans="2:46" ht="14.5" customHeight="1">
      <c r="B11" s="55" t="s">
        <v>523</v>
      </c>
      <c r="C11" s="348"/>
      <c r="D11" s="48"/>
      <c r="E11" s="348"/>
      <c r="F11" s="348"/>
      <c r="G11" s="348"/>
      <c r="H11" s="61">
        <v>5.3259999999999996</v>
      </c>
      <c r="I11" s="61">
        <v>1.278</v>
      </c>
      <c r="J11" s="61">
        <v>15.177</v>
      </c>
      <c r="K11" s="62">
        <v>-4.6340000000000003</v>
      </c>
      <c r="L11" s="62">
        <v>1.732</v>
      </c>
      <c r="M11" s="62">
        <v>18.143999999999998</v>
      </c>
      <c r="N11" s="62">
        <v>-2.7970000000000002</v>
      </c>
      <c r="O11" s="887">
        <v>2.8889999999999998</v>
      </c>
      <c r="P11" s="372">
        <v>3.0630000000000002</v>
      </c>
      <c r="Q11" s="372">
        <v>3.0870000000000002</v>
      </c>
      <c r="R11" s="372">
        <v>0.499</v>
      </c>
      <c r="S11" s="372">
        <v>-0.16500000000000001</v>
      </c>
      <c r="T11" s="372">
        <v>4.2000000000000003E-2</v>
      </c>
      <c r="U11" s="260">
        <v>1.0740000000000001</v>
      </c>
      <c r="V11" s="260">
        <v>1.4990000000000001</v>
      </c>
      <c r="W11" s="260">
        <v>1.915</v>
      </c>
      <c r="X11" s="260">
        <v>2.2429999999999999</v>
      </c>
      <c r="Y11" s="260">
        <v>2.2000000000000002</v>
      </c>
      <c r="Z11" s="260">
        <v>2.2000000000000002</v>
      </c>
      <c r="AA11" s="408">
        <v>2.2999999999999998</v>
      </c>
      <c r="AB11" s="408">
        <v>2.2000000000000002</v>
      </c>
      <c r="AC11" s="409">
        <v>2.5</v>
      </c>
    </row>
    <row r="12" spans="2:46">
      <c r="B12" s="41" t="s">
        <v>524</v>
      </c>
      <c r="D12" s="41"/>
      <c r="H12" s="62"/>
      <c r="I12" s="62"/>
      <c r="J12" s="62"/>
      <c r="K12" s="62"/>
      <c r="L12" s="62"/>
      <c r="M12" s="62"/>
      <c r="N12" s="62"/>
      <c r="O12" s="887"/>
      <c r="P12" s="372"/>
      <c r="Q12" s="372"/>
      <c r="R12" s="372"/>
      <c r="S12" s="372"/>
      <c r="T12" s="372"/>
      <c r="U12" s="372"/>
      <c r="V12" s="372"/>
      <c r="W12" s="372"/>
      <c r="X12" s="372"/>
      <c r="Y12" s="372"/>
      <c r="Z12" s="372"/>
      <c r="AA12" s="372"/>
      <c r="AB12" s="372"/>
      <c r="AC12" s="373"/>
      <c r="AD12" s="34" t="s">
        <v>525</v>
      </c>
    </row>
    <row r="13" spans="2:46" ht="30">
      <c r="B13" s="49" t="s">
        <v>526</v>
      </c>
      <c r="C13" s="348"/>
      <c r="D13" s="48"/>
      <c r="E13" s="348"/>
      <c r="F13" s="348"/>
      <c r="G13" s="348"/>
      <c r="H13" s="56">
        <f t="shared" ref="H13:O13" si="5">H9</f>
        <v>1441.7</v>
      </c>
      <c r="I13" s="56">
        <f t="shared" si="5"/>
        <v>1454.7</v>
      </c>
      <c r="J13" s="56">
        <f t="shared" si="5"/>
        <v>1525</v>
      </c>
      <c r="K13" s="56">
        <f t="shared" si="5"/>
        <v>1515.1</v>
      </c>
      <c r="L13" s="56">
        <f t="shared" si="5"/>
        <v>1512.3</v>
      </c>
      <c r="M13" s="56">
        <f t="shared" si="5"/>
        <v>1568.6</v>
      </c>
      <c r="N13" s="56">
        <f t="shared" si="5"/>
        <v>1563.3</v>
      </c>
      <c r="O13" s="47">
        <f t="shared" si="5"/>
        <v>1562.1</v>
      </c>
      <c r="P13" s="377">
        <f t="shared" ref="P13:AC13" si="6">P9 +P12</f>
        <v>1573.9267891323836</v>
      </c>
      <c r="Q13" s="377">
        <f t="shared" si="6"/>
        <v>1585.9354345503814</v>
      </c>
      <c r="R13" s="377">
        <f t="shared" si="6"/>
        <v>1587.9101975616902</v>
      </c>
      <c r="S13" s="377">
        <f t="shared" si="6"/>
        <v>1587.2547789253952</v>
      </c>
      <c r="T13" s="377">
        <f t="shared" si="6"/>
        <v>1587.4214144343857</v>
      </c>
      <c r="U13" s="377">
        <f t="shared" si="6"/>
        <v>1591.6665815728984</v>
      </c>
      <c r="V13" s="377">
        <f t="shared" si="6"/>
        <v>1597.5981128204228</v>
      </c>
      <c r="W13" s="377">
        <f t="shared" si="6"/>
        <v>1605.1922935912212</v>
      </c>
      <c r="X13" s="377">
        <f t="shared" si="6"/>
        <v>1614.118674329608</v>
      </c>
      <c r="Y13" s="377">
        <f t="shared" si="6"/>
        <v>1622.9240123392974</v>
      </c>
      <c r="Z13" s="377">
        <f t="shared" si="6"/>
        <v>1631.7773852169912</v>
      </c>
      <c r="AA13" s="377">
        <f t="shared" si="6"/>
        <v>1641.0802481012545</v>
      </c>
      <c r="AB13" s="377">
        <f t="shared" si="6"/>
        <v>1650.0326668517271</v>
      </c>
      <c r="AC13" s="378">
        <f t="shared" si="6"/>
        <v>1660.2500755702192</v>
      </c>
      <c r="AD13" s="34" t="s">
        <v>527</v>
      </c>
    </row>
    <row r="14" spans="2:46" ht="15">
      <c r="B14" s="85" t="s">
        <v>528</v>
      </c>
      <c r="C14" s="516"/>
      <c r="D14" s="85"/>
      <c r="E14" s="516"/>
      <c r="F14" s="516"/>
      <c r="G14" s="516"/>
      <c r="H14" s="261">
        <f t="shared" ref="H14:AC14" si="7">H13+H48</f>
        <v>1721.1880000000001</v>
      </c>
      <c r="I14" s="261">
        <f t="shared" si="7"/>
        <v>1739.9560000000001</v>
      </c>
      <c r="J14" s="261">
        <f t="shared" si="7"/>
        <v>1934.885</v>
      </c>
      <c r="K14" s="261">
        <f t="shared" si="7"/>
        <v>1895.6499999999999</v>
      </c>
      <c r="L14" s="261">
        <f t="shared" si="7"/>
        <v>1869.4580000000001</v>
      </c>
      <c r="M14" s="261">
        <f t="shared" si="7"/>
        <v>1953.7849999999999</v>
      </c>
      <c r="N14" s="261">
        <f t="shared" si="7"/>
        <v>1987.319</v>
      </c>
      <c r="O14" s="437">
        <f t="shared" si="7"/>
        <v>2018.9899999999998</v>
      </c>
      <c r="P14" s="257">
        <f t="shared" si="7"/>
        <v>2021.9218218321544</v>
      </c>
      <c r="Q14" s="257">
        <f t="shared" si="7"/>
        <v>2031.0491249938098</v>
      </c>
      <c r="R14" s="257">
        <f t="shared" si="7"/>
        <v>2047.0582129816946</v>
      </c>
      <c r="S14" s="257">
        <f t="shared" si="7"/>
        <v>2057.0423179521881</v>
      </c>
      <c r="T14" s="257">
        <f t="shared" si="7"/>
        <v>2069.7834958568214</v>
      </c>
      <c r="U14" s="257">
        <f t="shared" si="7"/>
        <v>2085.9570911781425</v>
      </c>
      <c r="V14" s="257">
        <f t="shared" si="7"/>
        <v>2075.4536784403372</v>
      </c>
      <c r="W14" s="257">
        <f t="shared" si="7"/>
        <v>2081.1295071555237</v>
      </c>
      <c r="X14" s="257">
        <f t="shared" si="7"/>
        <v>2093.3659049258531</v>
      </c>
      <c r="Y14" s="257">
        <f t="shared" si="7"/>
        <v>2080.4950222797415</v>
      </c>
      <c r="Z14" s="257">
        <f t="shared" si="7"/>
        <v>2070.7093159123874</v>
      </c>
      <c r="AA14" s="257">
        <f t="shared" si="7"/>
        <v>2083.6843069416423</v>
      </c>
      <c r="AB14" s="257">
        <f t="shared" si="7"/>
        <v>2095.5187237942664</v>
      </c>
      <c r="AC14" s="258">
        <f t="shared" si="7"/>
        <v>2100.5950142341276</v>
      </c>
      <c r="AD14" s="34" t="s">
        <v>529</v>
      </c>
    </row>
    <row r="17" spans="2:30" ht="21.75" customHeight="1">
      <c r="B17" s="1116" t="s">
        <v>208</v>
      </c>
      <c r="C17" s="1116"/>
      <c r="D17" s="1116"/>
      <c r="E17" s="1116"/>
      <c r="F17" s="1116"/>
      <c r="G17" s="1116"/>
      <c r="H17" s="1116"/>
      <c r="I17" s="1116"/>
      <c r="J17" s="1116"/>
      <c r="K17" s="1116"/>
      <c r="L17" s="1116"/>
      <c r="M17" s="1116"/>
      <c r="N17" s="1116"/>
      <c r="O17" s="1116"/>
      <c r="P17" s="1116"/>
      <c r="Q17" s="1116"/>
      <c r="R17" s="1116"/>
      <c r="S17" s="1116"/>
      <c r="T17" s="1116"/>
      <c r="U17" s="1116"/>
      <c r="V17" s="1116"/>
      <c r="W17" s="1116"/>
      <c r="X17" s="1116"/>
      <c r="Y17" s="1116"/>
      <c r="Z17" s="1116"/>
      <c r="AA17" s="1116"/>
      <c r="AB17" s="1116"/>
      <c r="AC17" s="1116"/>
    </row>
    <row r="18" spans="2:30" ht="14.25" customHeight="1">
      <c r="B18" s="1117" t="s">
        <v>530</v>
      </c>
      <c r="C18" s="1117"/>
      <c r="D18" s="1117"/>
      <c r="E18" s="1117"/>
      <c r="F18" s="1117"/>
      <c r="G18" s="1117"/>
      <c r="H18" s="1117"/>
      <c r="I18" s="1117"/>
      <c r="J18" s="1117"/>
      <c r="K18" s="1117"/>
      <c r="L18" s="1117"/>
      <c r="M18" s="1117"/>
      <c r="N18" s="1117"/>
      <c r="O18" s="1117"/>
      <c r="P18" s="1117"/>
      <c r="Q18" s="1117"/>
      <c r="R18" s="1117"/>
      <c r="S18" s="1117"/>
      <c r="T18" s="1117"/>
      <c r="U18" s="1117"/>
      <c r="V18" s="1117"/>
      <c r="W18" s="1117"/>
      <c r="X18" s="1117"/>
      <c r="Y18" s="1117"/>
      <c r="Z18" s="1117"/>
      <c r="AA18" s="1117"/>
      <c r="AB18" s="1117"/>
      <c r="AC18" s="1117"/>
    </row>
    <row r="19" spans="2:30">
      <c r="B19" s="1117"/>
      <c r="C19" s="1117"/>
      <c r="D19" s="1117"/>
      <c r="E19" s="1117"/>
      <c r="F19" s="1117"/>
      <c r="G19" s="1117"/>
      <c r="H19" s="1117"/>
      <c r="I19" s="1117"/>
      <c r="J19" s="1117"/>
      <c r="K19" s="1117"/>
      <c r="L19" s="1117"/>
      <c r="M19" s="1117"/>
      <c r="N19" s="1117"/>
      <c r="O19" s="1117"/>
      <c r="P19" s="1117"/>
      <c r="Q19" s="1117"/>
      <c r="R19" s="1117"/>
      <c r="S19" s="1117"/>
      <c r="T19" s="1117"/>
      <c r="U19" s="1117"/>
      <c r="V19" s="1117"/>
      <c r="W19" s="1117"/>
      <c r="X19" s="1117"/>
      <c r="Y19" s="1117"/>
      <c r="Z19" s="1117"/>
      <c r="AA19" s="1117"/>
      <c r="AB19" s="1117"/>
      <c r="AC19" s="1117"/>
    </row>
    <row r="20" spans="2:30">
      <c r="B20" s="1117"/>
      <c r="C20" s="1117"/>
      <c r="D20" s="1117"/>
      <c r="E20" s="1117"/>
      <c r="F20" s="1117"/>
      <c r="G20" s="1117"/>
      <c r="H20" s="1117"/>
      <c r="I20" s="1117"/>
      <c r="J20" s="1117"/>
      <c r="K20" s="1117"/>
      <c r="L20" s="1117"/>
      <c r="M20" s="1117"/>
      <c r="N20" s="1117"/>
      <c r="O20" s="1117"/>
      <c r="P20" s="1117"/>
      <c r="Q20" s="1117"/>
      <c r="R20" s="1117"/>
      <c r="S20" s="1117"/>
      <c r="T20" s="1117"/>
      <c r="U20" s="1117"/>
      <c r="V20" s="1117"/>
      <c r="W20" s="1117"/>
      <c r="X20" s="1117"/>
      <c r="Y20" s="1117"/>
      <c r="Z20" s="1117"/>
      <c r="AA20" s="1117"/>
      <c r="AB20" s="1117"/>
      <c r="AC20" s="1117"/>
    </row>
    <row r="22" spans="2:30">
      <c r="B22" s="1121" t="s">
        <v>400</v>
      </c>
      <c r="C22" s="1122"/>
      <c r="D22" s="1128" t="s">
        <v>401</v>
      </c>
      <c r="E22" s="1129"/>
      <c r="F22" s="1129"/>
      <c r="G22" s="1129"/>
      <c r="H22" s="1129"/>
      <c r="I22" s="1129"/>
      <c r="J22" s="1129"/>
      <c r="K22" s="1129"/>
      <c r="L22" s="1129"/>
      <c r="M22" s="1129"/>
      <c r="N22" s="1129"/>
      <c r="O22" s="1130"/>
      <c r="P22" s="1174" t="s">
        <v>402</v>
      </c>
      <c r="Q22" s="1175"/>
      <c r="R22" s="1175"/>
      <c r="S22" s="1175"/>
      <c r="T22" s="1175"/>
      <c r="U22" s="1175"/>
      <c r="V22" s="1175"/>
      <c r="W22" s="1175"/>
      <c r="X22" s="1175"/>
      <c r="Y22" s="1175"/>
      <c r="Z22" s="1175"/>
      <c r="AA22" s="1175"/>
      <c r="AB22" s="1175"/>
      <c r="AC22" s="1176"/>
    </row>
    <row r="23" spans="2:30">
      <c r="B23" s="1123"/>
      <c r="C23" s="1124"/>
      <c r="D23" s="515">
        <v>2018</v>
      </c>
      <c r="E23" s="1118">
        <v>2019</v>
      </c>
      <c r="F23" s="1119"/>
      <c r="G23" s="1119"/>
      <c r="H23" s="1120"/>
      <c r="I23" s="1118">
        <v>2020</v>
      </c>
      <c r="J23" s="1119"/>
      <c r="K23" s="1119"/>
      <c r="L23" s="1120"/>
      <c r="M23" s="1118">
        <v>2021</v>
      </c>
      <c r="N23" s="1119"/>
      <c r="O23" s="1120"/>
      <c r="P23" s="547">
        <v>2021</v>
      </c>
      <c r="Q23" s="1125">
        <v>2022</v>
      </c>
      <c r="R23" s="1126"/>
      <c r="S23" s="1126"/>
      <c r="T23" s="1127"/>
      <c r="U23" s="1125">
        <v>2023</v>
      </c>
      <c r="V23" s="1126"/>
      <c r="W23" s="1126"/>
      <c r="X23" s="1126"/>
      <c r="Y23" s="1125">
        <v>2024</v>
      </c>
      <c r="Z23" s="1126"/>
      <c r="AA23" s="1126"/>
      <c r="AB23" s="1127"/>
      <c r="AC23" s="323">
        <v>2025</v>
      </c>
    </row>
    <row r="24" spans="2:30">
      <c r="B24" s="1157"/>
      <c r="C24" s="1158"/>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9" t="s">
        <v>403</v>
      </c>
      <c r="AC24" s="70" t="s">
        <v>404</v>
      </c>
    </row>
    <row r="25" spans="2:30" ht="15">
      <c r="B25" s="64" t="s">
        <v>154</v>
      </c>
      <c r="C25" s="848" t="s">
        <v>531</v>
      </c>
      <c r="D25" s="345"/>
      <c r="E25" s="848"/>
      <c r="F25" s="848"/>
      <c r="G25" s="848"/>
      <c r="H25" s="847">
        <f>'Haver Pivoted'!GS24</f>
        <v>2329.1999999999998</v>
      </c>
      <c r="I25" s="847">
        <f>'Haver Pivoted'!GT24</f>
        <v>2376.9</v>
      </c>
      <c r="J25" s="847">
        <f>'Haver Pivoted'!GU24</f>
        <v>2334.6</v>
      </c>
      <c r="K25" s="847">
        <f>'Haver Pivoted'!GV24</f>
        <v>2346.5</v>
      </c>
      <c r="L25" s="847">
        <f>'Haver Pivoted'!GW24</f>
        <v>2373</v>
      </c>
      <c r="M25" s="847">
        <f>'Haver Pivoted'!GX24</f>
        <v>2408.6999999999998</v>
      </c>
      <c r="N25" s="847">
        <f>'Haver Pivoted'!GY24</f>
        <v>2452.6</v>
      </c>
      <c r="O25" s="541">
        <f>'Haver Pivoted'!GZ24</f>
        <v>2514.9</v>
      </c>
      <c r="P25" s="419"/>
      <c r="Q25" s="419"/>
      <c r="R25" s="419"/>
      <c r="S25" s="419"/>
      <c r="T25" s="419"/>
      <c r="U25" s="419"/>
      <c r="V25" s="419"/>
      <c r="W25" s="419"/>
      <c r="X25" s="419"/>
      <c r="Y25" s="419"/>
      <c r="Z25" s="419"/>
      <c r="AA25" s="419"/>
      <c r="AB25" s="419"/>
      <c r="AC25" s="82"/>
    </row>
    <row r="26" spans="2:30" ht="21" customHeight="1">
      <c r="B26" s="55" t="s">
        <v>532</v>
      </c>
      <c r="C26" s="348"/>
      <c r="D26" s="48"/>
      <c r="E26" s="348"/>
      <c r="F26" s="348"/>
      <c r="G26" s="348"/>
      <c r="H26" s="61"/>
      <c r="I26" s="61"/>
      <c r="J26" s="61"/>
      <c r="K26" s="62"/>
      <c r="L26" s="62"/>
      <c r="M26" s="62">
        <v>9.5846503665249383</v>
      </c>
      <c r="N26" s="62">
        <v>9</v>
      </c>
      <c r="O26" s="887">
        <v>10</v>
      </c>
      <c r="P26" s="372">
        <v>10</v>
      </c>
      <c r="Q26" s="372">
        <v>9</v>
      </c>
      <c r="R26" s="372">
        <v>8</v>
      </c>
      <c r="S26" s="372">
        <v>7</v>
      </c>
      <c r="T26" s="372">
        <v>5.5</v>
      </c>
      <c r="U26" s="372">
        <v>5</v>
      </c>
      <c r="V26" s="372">
        <v>5</v>
      </c>
      <c r="W26" s="372">
        <v>5</v>
      </c>
      <c r="X26" s="372">
        <v>5</v>
      </c>
      <c r="Y26" s="372">
        <v>5</v>
      </c>
      <c r="Z26" s="372"/>
      <c r="AA26" s="372"/>
      <c r="AB26" s="372"/>
      <c r="AC26" s="373"/>
      <c r="AD26" s="38" t="s">
        <v>533</v>
      </c>
    </row>
    <row r="27" spans="2:30" ht="17.5" customHeight="1">
      <c r="B27" s="86" t="s">
        <v>534</v>
      </c>
      <c r="C27" s="348"/>
      <c r="D27" s="48"/>
      <c r="E27" s="348"/>
      <c r="F27" s="348"/>
      <c r="G27" s="348"/>
      <c r="H27" s="56">
        <f>H25</f>
        <v>2329.1999999999998</v>
      </c>
      <c r="I27" s="56">
        <f t="shared" ref="I27:O27" si="8">I25</f>
        <v>2376.9</v>
      </c>
      <c r="J27" s="56">
        <f t="shared" si="8"/>
        <v>2334.6</v>
      </c>
      <c r="K27" s="56">
        <f t="shared" si="8"/>
        <v>2346.5</v>
      </c>
      <c r="L27" s="56">
        <f t="shared" si="8"/>
        <v>2373</v>
      </c>
      <c r="M27" s="56">
        <f t="shared" si="8"/>
        <v>2408.6999999999998</v>
      </c>
      <c r="N27" s="56">
        <f t="shared" si="8"/>
        <v>2452.6</v>
      </c>
      <c r="O27" s="47">
        <f t="shared" si="8"/>
        <v>2514.9</v>
      </c>
      <c r="P27" s="377">
        <f t="shared" ref="P27:U27" si="9">O27*((100+P26)/100)^0.25</f>
        <v>2575.543516678471</v>
      </c>
      <c r="Q27" s="377">
        <f t="shared" si="9"/>
        <v>2631.6341692094484</v>
      </c>
      <c r="R27" s="377">
        <f t="shared" si="9"/>
        <v>2682.757733843011</v>
      </c>
      <c r="S27" s="377">
        <f t="shared" si="9"/>
        <v>2728.521623719575</v>
      </c>
      <c r="T27" s="377">
        <f t="shared" si="9"/>
        <v>2765.2889285658985</v>
      </c>
      <c r="U27" s="377">
        <f t="shared" si="9"/>
        <v>2799.2252025612861</v>
      </c>
      <c r="V27" s="377">
        <f t="shared" ref="V27" si="10">U27*((100+V26)/100)^0.25</f>
        <v>2833.5779504667935</v>
      </c>
      <c r="W27" s="377">
        <f t="shared" ref="W27" si="11">V27*((100+W26)/100)^0.25</f>
        <v>2868.3522833478787</v>
      </c>
      <c r="X27" s="377">
        <f t="shared" ref="X27" si="12">W27*((100+X26)/100)^0.25</f>
        <v>2903.5533749941942</v>
      </c>
      <c r="Y27" s="377">
        <f t="shared" ref="Y27" si="13">X27*((100+Y26)/100)^0.25</f>
        <v>2939.1864626893512</v>
      </c>
      <c r="Z27" s="377">
        <f t="shared" ref="Z27" si="14">Y27*((100+Z26)/100)^0.25</f>
        <v>2939.1864626893512</v>
      </c>
      <c r="AA27" s="377">
        <f t="shared" ref="AA27" si="15">Z27*((100+AA26)/100)^0.25</f>
        <v>2939.1864626893512</v>
      </c>
      <c r="AB27" s="377">
        <f t="shared" ref="AB27" si="16">AA27*((100+AB26)/100)^0.25</f>
        <v>2939.1864626893512</v>
      </c>
      <c r="AC27" s="378">
        <f t="shared" ref="AC27" si="17">AB27*((100+AC26)/100)^0.25</f>
        <v>2939.1864626893512</v>
      </c>
    </row>
    <row r="28" spans="2:30" ht="15">
      <c r="B28" s="85" t="s">
        <v>535</v>
      </c>
      <c r="C28" s="516"/>
      <c r="D28" s="85"/>
      <c r="E28" s="516"/>
      <c r="F28" s="516"/>
      <c r="G28" s="516"/>
      <c r="H28" s="261">
        <f t="shared" ref="H28:O28" si="18">H25-H48</f>
        <v>2049.712</v>
      </c>
      <c r="I28" s="261">
        <f t="shared" si="18"/>
        <v>2091.6440000000002</v>
      </c>
      <c r="J28" s="261">
        <f t="shared" si="18"/>
        <v>1924.7149999999999</v>
      </c>
      <c r="K28" s="261">
        <f t="shared" si="18"/>
        <v>1965.95</v>
      </c>
      <c r="L28" s="261">
        <f t="shared" si="18"/>
        <v>2015.8420000000001</v>
      </c>
      <c r="M28" s="261">
        <f t="shared" si="18"/>
        <v>2023.5149999999999</v>
      </c>
      <c r="N28" s="261">
        <f t="shared" si="18"/>
        <v>2028.5809999999999</v>
      </c>
      <c r="O28" s="437">
        <f t="shared" si="18"/>
        <v>2058.0100000000002</v>
      </c>
      <c r="P28" s="257">
        <f t="shared" ref="P28:AC28" si="19">P27-P48</f>
        <v>2127.5484839787005</v>
      </c>
      <c r="Q28" s="257">
        <f t="shared" si="19"/>
        <v>2186.52047876602</v>
      </c>
      <c r="R28" s="257">
        <f t="shared" si="19"/>
        <v>2223.6097184230066</v>
      </c>
      <c r="S28" s="257">
        <f t="shared" si="19"/>
        <v>2258.7340846927818</v>
      </c>
      <c r="T28" s="257">
        <f t="shared" si="19"/>
        <v>2282.9268471434625</v>
      </c>
      <c r="U28" s="257">
        <f t="shared" si="19"/>
        <v>2304.934692956042</v>
      </c>
      <c r="V28" s="257">
        <f t="shared" si="19"/>
        <v>2355.7223848468793</v>
      </c>
      <c r="W28" s="257">
        <f t="shared" si="19"/>
        <v>2392.4150697835762</v>
      </c>
      <c r="X28" s="257">
        <f t="shared" si="19"/>
        <v>2424.3061443979486</v>
      </c>
      <c r="Y28" s="257">
        <f t="shared" si="19"/>
        <v>2481.615452748907</v>
      </c>
      <c r="Z28" s="257">
        <f t="shared" si="19"/>
        <v>2500.254531993955</v>
      </c>
      <c r="AA28" s="257">
        <f t="shared" si="19"/>
        <v>2496.5824038489636</v>
      </c>
      <c r="AB28" s="257">
        <f t="shared" si="19"/>
        <v>2493.7004057468116</v>
      </c>
      <c r="AC28" s="258">
        <f t="shared" si="19"/>
        <v>2498.8415240254426</v>
      </c>
      <c r="AD28" s="34" t="s">
        <v>536</v>
      </c>
    </row>
    <row r="29" spans="2:30">
      <c r="B29" s="348"/>
      <c r="C29" s="348"/>
      <c r="D29" s="348"/>
      <c r="E29" s="348"/>
      <c r="F29" s="348"/>
      <c r="G29" s="348"/>
      <c r="H29" s="650" t="e">
        <f t="shared" ref="H29:L29" si="20">(H28/G28)^4-1</f>
        <v>#DIV/0!</v>
      </c>
      <c r="I29" s="650">
        <f t="shared" si="20"/>
        <v>8.4375512359762039E-2</v>
      </c>
      <c r="J29" s="650">
        <f t="shared" si="20"/>
        <v>-0.28300744302674896</v>
      </c>
      <c r="K29" s="650">
        <f t="shared" si="20"/>
        <v>8.848926220761677E-2</v>
      </c>
      <c r="L29" s="650">
        <f t="shared" si="20"/>
        <v>0.10544231537179294</v>
      </c>
      <c r="M29" s="650">
        <f>(M28/L28)^4-1</f>
        <v>1.5312550207230657E-2</v>
      </c>
      <c r="N29" s="650">
        <f>(N28/M28)^4-1</f>
        <v>1.0051927182471054E-2</v>
      </c>
      <c r="O29" s="650">
        <f>(O28/N28)^4-1</f>
        <v>5.9303747728829848E-2</v>
      </c>
      <c r="P29" s="650">
        <f t="shared" ref="P29:R29" si="21">(P28/O28)^4-1</f>
        <v>0.14216261451527656</v>
      </c>
      <c r="Q29" s="650">
        <f t="shared" si="21"/>
        <v>0.11556873352805908</v>
      </c>
      <c r="R29" s="650">
        <f t="shared" si="21"/>
        <v>6.9596706221638494E-2</v>
      </c>
      <c r="S29" s="650">
        <f t="shared" ref="S29" si="22">(S28/R28)^4-1</f>
        <v>6.4697337521475884E-2</v>
      </c>
      <c r="T29" s="650">
        <f t="shared" ref="T29" si="23">(T28/S28)^4-1</f>
        <v>4.3536297294556325E-2</v>
      </c>
      <c r="U29" s="650">
        <f t="shared" ref="U29" si="24">(U28/T28)^4-1</f>
        <v>3.9121946834221655E-2</v>
      </c>
      <c r="V29" s="650">
        <f t="shared" ref="V29" si="25">(V28/U28)^4-1</f>
        <v>9.109341805339688E-2</v>
      </c>
      <c r="W29" s="650">
        <f t="shared" ref="W29" si="26">(W28/V28)^4-1</f>
        <v>6.3774761732426022E-2</v>
      </c>
      <c r="X29" s="650">
        <f t="shared" ref="X29" si="27">(X28/W28)^4-1</f>
        <v>5.4395955509751959E-2</v>
      </c>
      <c r="Y29" s="650">
        <f t="shared" ref="Y29" si="28">(Y28/X28)^4-1</f>
        <v>9.7963973685079475E-2</v>
      </c>
      <c r="Z29" s="650">
        <f t="shared" ref="Z29" si="29">(Z28/Y28)^4-1</f>
        <v>3.0383637570238653E-2</v>
      </c>
    </row>
    <row r="30" spans="2:30">
      <c r="B30" s="348"/>
      <c r="C30" s="348"/>
      <c r="D30" s="348"/>
      <c r="E30" s="348"/>
      <c r="F30" s="348"/>
      <c r="G30" s="348"/>
      <c r="H30" s="56"/>
      <c r="I30" s="56"/>
      <c r="J30" s="56"/>
      <c r="K30" s="56"/>
      <c r="L30" s="56"/>
      <c r="M30" s="56"/>
      <c r="N30" s="56"/>
      <c r="O30" s="56"/>
      <c r="P30" s="56"/>
      <c r="Q30" s="56"/>
      <c r="R30" s="56"/>
      <c r="S30" s="56"/>
      <c r="T30" s="56"/>
      <c r="U30" s="56"/>
      <c r="V30" s="56"/>
      <c r="W30" s="56"/>
      <c r="X30" s="56"/>
      <c r="Y30" s="56"/>
      <c r="Z30" s="56"/>
    </row>
    <row r="31" spans="2:30" ht="39" customHeight="1">
      <c r="B31" s="483" t="s">
        <v>537</v>
      </c>
      <c r="C31" s="907" t="s">
        <v>538</v>
      </c>
      <c r="D31" s="851">
        <v>44197</v>
      </c>
      <c r="E31" s="852">
        <v>44228</v>
      </c>
      <c r="F31" s="852">
        <v>44256</v>
      </c>
      <c r="G31" s="852">
        <v>44287</v>
      </c>
      <c r="H31" s="852">
        <v>44317</v>
      </c>
      <c r="I31" s="852">
        <v>44348</v>
      </c>
      <c r="J31" s="852">
        <v>44378</v>
      </c>
      <c r="K31" s="852">
        <v>44409</v>
      </c>
      <c r="L31" s="852">
        <v>44440</v>
      </c>
      <c r="M31" s="852">
        <v>44470</v>
      </c>
      <c r="N31" s="852">
        <v>44501</v>
      </c>
      <c r="O31" s="853">
        <v>44531</v>
      </c>
      <c r="P31" s="56"/>
      <c r="Q31" s="56"/>
      <c r="R31" s="56"/>
      <c r="S31" s="56"/>
      <c r="T31" s="56"/>
      <c r="U31" s="56"/>
      <c r="V31" s="56"/>
      <c r="W31" s="56"/>
      <c r="X31" s="56"/>
      <c r="Y31" s="56"/>
      <c r="Z31" s="56"/>
    </row>
    <row r="32" spans="2:30" ht="19.5" customHeight="1">
      <c r="B32" s="246" t="s">
        <v>539</v>
      </c>
      <c r="C32" s="226" t="s">
        <v>540</v>
      </c>
      <c r="D32" s="854">
        <v>5008</v>
      </c>
      <c r="E32" s="817">
        <v>4955</v>
      </c>
      <c r="F32" s="817">
        <v>4967</v>
      </c>
      <c r="G32" s="817">
        <v>4977</v>
      </c>
      <c r="H32" s="817">
        <v>5018</v>
      </c>
      <c r="I32" s="226">
        <v>5074</v>
      </c>
      <c r="J32" s="817">
        <v>5085</v>
      </c>
      <c r="K32" s="817">
        <v>5060</v>
      </c>
      <c r="L32" s="855"/>
      <c r="M32" s="855"/>
      <c r="N32" s="855"/>
      <c r="O32" s="856"/>
      <c r="P32" s="484"/>
      <c r="Q32" s="484"/>
      <c r="R32" s="56"/>
      <c r="S32" s="56"/>
      <c r="T32" s="56"/>
      <c r="U32" s="56"/>
      <c r="V32" s="56"/>
      <c r="W32" s="56"/>
      <c r="X32" s="56"/>
      <c r="Y32" s="56"/>
      <c r="Z32" s="56"/>
    </row>
    <row r="33" spans="2:29" ht="18" customHeight="1">
      <c r="B33" s="48" t="s">
        <v>541</v>
      </c>
      <c r="C33" s="34" t="s">
        <v>542</v>
      </c>
      <c r="D33" s="414">
        <v>13683</v>
      </c>
      <c r="E33" s="213">
        <v>13644</v>
      </c>
      <c r="F33" s="213">
        <v>13687</v>
      </c>
      <c r="G33" s="213">
        <v>13717</v>
      </c>
      <c r="H33" s="213">
        <v>13743</v>
      </c>
      <c r="I33" s="213">
        <v>13848</v>
      </c>
      <c r="J33" s="816">
        <v>14083</v>
      </c>
      <c r="K33" s="213">
        <v>14097</v>
      </c>
      <c r="L33"/>
      <c r="M33"/>
      <c r="N33"/>
      <c r="O33" s="908"/>
      <c r="P33"/>
      <c r="Q33"/>
      <c r="R33" s="56"/>
      <c r="S33" s="56"/>
      <c r="T33" s="56"/>
      <c r="U33" s="56"/>
      <c r="V33" s="56"/>
      <c r="W33" s="56"/>
      <c r="X33" s="56"/>
      <c r="Y33" s="56"/>
      <c r="Z33" s="56"/>
    </row>
    <row r="34" spans="2:29" ht="19.5" customHeight="1">
      <c r="B34" s="85" t="s">
        <v>543</v>
      </c>
      <c r="C34" s="42" t="s">
        <v>544</v>
      </c>
      <c r="D34" s="485">
        <v>328517</v>
      </c>
      <c r="E34" s="273">
        <v>320118</v>
      </c>
      <c r="F34" s="273">
        <v>319991</v>
      </c>
      <c r="G34" s="273">
        <v>321220</v>
      </c>
      <c r="H34" s="273">
        <v>319056</v>
      </c>
      <c r="I34" s="261">
        <v>315198</v>
      </c>
      <c r="J34" s="818">
        <v>317242</v>
      </c>
      <c r="K34" s="273">
        <v>319870</v>
      </c>
      <c r="L34" s="857"/>
      <c r="M34" s="857"/>
      <c r="N34" s="857"/>
      <c r="O34" s="443"/>
      <c r="P34"/>
      <c r="Q34"/>
      <c r="R34" s="56"/>
      <c r="S34" s="56"/>
      <c r="T34" s="56"/>
      <c r="U34" s="56"/>
      <c r="V34" s="56"/>
      <c r="W34" s="56"/>
      <c r="X34" s="56"/>
      <c r="Y34" s="56"/>
      <c r="Z34" s="56"/>
    </row>
    <row r="35" spans="2:29" ht="15">
      <c r="B35" s="67"/>
      <c r="C35" s="348"/>
      <c r="D35" s="348"/>
      <c r="E35" s="348"/>
      <c r="F35" s="348"/>
      <c r="G35" s="348"/>
      <c r="H35" s="56"/>
      <c r="I35" s="56"/>
      <c r="J35" s="56"/>
      <c r="K35"/>
      <c r="L35"/>
      <c r="M35"/>
      <c r="N35"/>
      <c r="O35"/>
      <c r="P35"/>
      <c r="Q35"/>
      <c r="R35" s="56"/>
      <c r="S35" s="56"/>
      <c r="T35" s="56"/>
      <c r="U35" s="56"/>
      <c r="V35" s="56"/>
      <c r="W35" s="56"/>
      <c r="X35" s="56"/>
      <c r="Y35" s="56"/>
      <c r="Z35" s="56"/>
    </row>
    <row r="36" spans="2:29" ht="12.75" customHeight="1"/>
    <row r="37" spans="2:29">
      <c r="B37" s="1116" t="s">
        <v>545</v>
      </c>
      <c r="C37" s="1116"/>
      <c r="D37" s="1116"/>
      <c r="E37" s="1116"/>
      <c r="F37" s="1116"/>
      <c r="G37" s="1116"/>
      <c r="H37" s="1116"/>
      <c r="I37" s="1116"/>
      <c r="J37" s="1116"/>
      <c r="K37" s="1116"/>
      <c r="L37" s="1116"/>
      <c r="M37" s="1116"/>
      <c r="N37" s="1116"/>
      <c r="O37" s="1116"/>
      <c r="P37" s="1116"/>
      <c r="Q37" s="1116"/>
      <c r="R37" s="1116"/>
      <c r="S37" s="1116"/>
      <c r="T37" s="1116"/>
      <c r="U37" s="1116"/>
      <c r="V37" s="1116"/>
      <c r="W37" s="1116"/>
      <c r="X37" s="1116"/>
      <c r="Y37" s="1116"/>
      <c r="Z37" s="1116"/>
      <c r="AA37" s="1116"/>
      <c r="AB37" s="1116"/>
      <c r="AC37" s="1116"/>
    </row>
    <row r="38" spans="2:29" ht="9" customHeight="1">
      <c r="B38" s="1116"/>
      <c r="C38" s="1116"/>
      <c r="D38" s="1116"/>
      <c r="E38" s="1116"/>
      <c r="F38" s="1116"/>
      <c r="G38" s="1116"/>
      <c r="H38" s="1116"/>
      <c r="I38" s="1116"/>
      <c r="J38" s="1116"/>
      <c r="K38" s="1116"/>
      <c r="L38" s="1116"/>
      <c r="M38" s="1116"/>
      <c r="N38" s="1116"/>
      <c r="O38" s="1116"/>
      <c r="P38" s="1116"/>
      <c r="Q38" s="1116"/>
      <c r="R38" s="1116"/>
      <c r="S38" s="1116"/>
      <c r="T38" s="1116"/>
      <c r="U38" s="1116"/>
      <c r="V38" s="1116"/>
      <c r="W38" s="1116"/>
      <c r="X38" s="1116"/>
      <c r="Y38" s="1116"/>
      <c r="Z38" s="1116"/>
      <c r="AA38" s="1116"/>
      <c r="AB38" s="1116"/>
      <c r="AC38" s="1116"/>
    </row>
    <row r="39" spans="2:29" ht="14.25" customHeight="1">
      <c r="B39" s="1185" t="s">
        <v>546</v>
      </c>
      <c r="C39" s="1185"/>
      <c r="D39" s="1185"/>
      <c r="E39" s="1185"/>
      <c r="F39" s="1185"/>
      <c r="G39" s="1185"/>
      <c r="H39" s="1185"/>
      <c r="I39" s="1185"/>
      <c r="J39" s="1185"/>
      <c r="K39" s="1185"/>
      <c r="L39" s="1185"/>
      <c r="M39" s="1185"/>
      <c r="N39" s="1185"/>
      <c r="O39" s="1185"/>
      <c r="P39" s="1185"/>
      <c r="Q39" s="1185"/>
      <c r="R39" s="1185"/>
      <c r="S39" s="1185"/>
      <c r="T39" s="1185"/>
      <c r="U39" s="1185"/>
      <c r="V39" s="1185"/>
      <c r="W39" s="1185"/>
      <c r="X39" s="1185"/>
      <c r="Y39" s="1185"/>
      <c r="Z39" s="1185"/>
      <c r="AA39" s="1185"/>
      <c r="AB39" s="1185"/>
      <c r="AC39" s="1185"/>
    </row>
    <row r="40" spans="2:29">
      <c r="B40" s="1185"/>
      <c r="C40" s="1185"/>
      <c r="D40" s="1185"/>
      <c r="E40" s="1185"/>
      <c r="F40" s="1185"/>
      <c r="G40" s="1185"/>
      <c r="H40" s="1185"/>
      <c r="I40" s="1185"/>
      <c r="J40" s="1185"/>
      <c r="K40" s="1185"/>
      <c r="L40" s="1185"/>
      <c r="M40" s="1185"/>
      <c r="N40" s="1185"/>
      <c r="O40" s="1185"/>
      <c r="P40" s="1185"/>
      <c r="Q40" s="1185"/>
      <c r="R40" s="1185"/>
      <c r="S40" s="1185"/>
      <c r="T40" s="1185"/>
      <c r="U40" s="1185"/>
      <c r="V40" s="1185"/>
      <c r="W40" s="1185"/>
      <c r="X40" s="1185"/>
      <c r="Y40" s="1185"/>
      <c r="Z40" s="1185"/>
      <c r="AA40" s="1185"/>
      <c r="AB40" s="1185"/>
      <c r="AC40" s="1185"/>
    </row>
    <row r="41" spans="2:29" ht="8.5" customHeight="1">
      <c r="B41" s="1185"/>
      <c r="C41" s="1185"/>
      <c r="D41" s="1185"/>
      <c r="E41" s="1185"/>
      <c r="F41" s="1185"/>
      <c r="G41" s="1185"/>
      <c r="H41" s="1185"/>
      <c r="I41" s="1185"/>
      <c r="J41" s="1185"/>
      <c r="K41" s="1185"/>
      <c r="L41" s="1185"/>
      <c r="M41" s="1185"/>
      <c r="N41" s="1185"/>
      <c r="O41" s="1185"/>
      <c r="P41" s="1185"/>
      <c r="Q41" s="1185"/>
      <c r="R41" s="1185"/>
      <c r="S41" s="1185"/>
      <c r="T41" s="1185"/>
      <c r="U41" s="1185"/>
      <c r="V41" s="1185"/>
      <c r="W41" s="1185"/>
      <c r="X41" s="1185"/>
      <c r="Y41" s="1185"/>
      <c r="Z41" s="1185"/>
      <c r="AA41" s="1185"/>
      <c r="AB41" s="1185"/>
      <c r="AC41" s="1185"/>
    </row>
    <row r="42" spans="2:29" ht="12.75" customHeight="1"/>
    <row r="43" spans="2:29" ht="30.75" customHeight="1">
      <c r="B43" s="1121" t="s">
        <v>400</v>
      </c>
      <c r="C43" s="1186"/>
      <c r="D43" s="1128" t="s">
        <v>401</v>
      </c>
      <c r="E43" s="1129"/>
      <c r="F43" s="1129"/>
      <c r="G43" s="1129"/>
      <c r="H43" s="1129"/>
      <c r="I43" s="1129"/>
      <c r="J43" s="1129"/>
      <c r="K43" s="1129"/>
      <c r="L43" s="1129"/>
      <c r="M43" s="1129"/>
      <c r="N43" s="1129"/>
      <c r="O43" s="1130"/>
      <c r="P43" s="1174" t="s">
        <v>402</v>
      </c>
      <c r="Q43" s="1175"/>
      <c r="R43" s="1175"/>
      <c r="S43" s="1175"/>
      <c r="T43" s="1175"/>
      <c r="U43" s="1175"/>
      <c r="V43" s="1175"/>
      <c r="W43" s="1175"/>
      <c r="X43" s="1175"/>
      <c r="Y43" s="1175"/>
      <c r="Z43" s="1175"/>
      <c r="AA43" s="1175"/>
      <c r="AB43" s="1175"/>
      <c r="AC43" s="1176"/>
    </row>
    <row r="44" spans="2:29">
      <c r="B44" s="1123"/>
      <c r="C44" s="1187"/>
      <c r="D44" s="515">
        <v>2018</v>
      </c>
      <c r="E44" s="1118">
        <v>2019</v>
      </c>
      <c r="F44" s="1119"/>
      <c r="G44" s="1119"/>
      <c r="H44" s="1120"/>
      <c r="I44" s="1118">
        <v>2020</v>
      </c>
      <c r="J44" s="1119"/>
      <c r="K44" s="1119"/>
      <c r="L44" s="1120"/>
      <c r="M44" s="1118">
        <v>2021</v>
      </c>
      <c r="N44" s="1119"/>
      <c r="O44" s="1120"/>
      <c r="P44" s="547">
        <v>2021</v>
      </c>
      <c r="Q44" s="1125">
        <v>2022</v>
      </c>
      <c r="R44" s="1126"/>
      <c r="S44" s="1126"/>
      <c r="T44" s="1127"/>
      <c r="U44" s="1125">
        <v>2023</v>
      </c>
      <c r="V44" s="1126"/>
      <c r="W44" s="1126"/>
      <c r="X44" s="1126"/>
      <c r="Y44" s="1125">
        <v>2024</v>
      </c>
      <c r="Z44" s="1126"/>
      <c r="AA44" s="1126"/>
      <c r="AB44" s="1127"/>
      <c r="AC44" s="323">
        <v>2025</v>
      </c>
    </row>
    <row r="45" spans="2:29">
      <c r="B45" s="1157"/>
      <c r="C45" s="1188"/>
      <c r="D45" s="165" t="s">
        <v>403</v>
      </c>
      <c r="E45" s="165" t="s">
        <v>404</v>
      </c>
      <c r="F45" s="146" t="s">
        <v>405</v>
      </c>
      <c r="G45" s="146" t="s">
        <v>290</v>
      </c>
      <c r="H45" s="153" t="s">
        <v>403</v>
      </c>
      <c r="I45" s="147" t="s">
        <v>404</v>
      </c>
      <c r="J45" s="147" t="s">
        <v>405</v>
      </c>
      <c r="K45" s="147" t="s">
        <v>290</v>
      </c>
      <c r="L45" s="147" t="s">
        <v>403</v>
      </c>
      <c r="M45" s="160" t="s">
        <v>404</v>
      </c>
      <c r="N45" s="147" t="s">
        <v>405</v>
      </c>
      <c r="O45" s="153" t="s">
        <v>290</v>
      </c>
      <c r="P45" s="409" t="s">
        <v>403</v>
      </c>
      <c r="Q45" s="407" t="s">
        <v>404</v>
      </c>
      <c r="R45" s="408" t="s">
        <v>405</v>
      </c>
      <c r="S45" s="408" t="s">
        <v>290</v>
      </c>
      <c r="T45" s="408" t="s">
        <v>403</v>
      </c>
      <c r="U45" s="407" t="s">
        <v>404</v>
      </c>
      <c r="V45" s="408" t="s">
        <v>405</v>
      </c>
      <c r="W45" s="408" t="s">
        <v>290</v>
      </c>
      <c r="X45" s="408" t="s">
        <v>403</v>
      </c>
      <c r="Y45" s="407" t="s">
        <v>404</v>
      </c>
      <c r="Z45" s="377" t="s">
        <v>405</v>
      </c>
      <c r="AA45" s="408" t="s">
        <v>290</v>
      </c>
      <c r="AB45" s="409" t="s">
        <v>403</v>
      </c>
      <c r="AC45" s="70" t="s">
        <v>404</v>
      </c>
    </row>
    <row r="46" spans="2:29" ht="15">
      <c r="B46" s="64" t="s">
        <v>177</v>
      </c>
      <c r="C46" s="848"/>
      <c r="D46" s="345"/>
      <c r="E46" s="848"/>
      <c r="F46" s="848"/>
      <c r="G46" s="848"/>
      <c r="H46" s="431">
        <f>Grants!H93</f>
        <v>70.894000000000005</v>
      </c>
      <c r="I46" s="431">
        <f>Grants!I93</f>
        <v>72.774000000000001</v>
      </c>
      <c r="J46" s="431">
        <f>Grants!J93</f>
        <v>75.275000000000006</v>
      </c>
      <c r="K46" s="431">
        <f>Grants!K93</f>
        <v>78.766999999999996</v>
      </c>
      <c r="L46" s="431">
        <f>Grants!L93</f>
        <v>76.995000000000005</v>
      </c>
      <c r="M46" s="431">
        <f>Grants!M93</f>
        <v>75.03</v>
      </c>
      <c r="N46" s="431">
        <f>Grants!N93</f>
        <v>77.703999999999994</v>
      </c>
      <c r="O46" s="849">
        <f>Grants!O93</f>
        <v>72.766999999999996</v>
      </c>
      <c r="P46" s="419">
        <f>Grants!P93</f>
        <v>75.34842857142857</v>
      </c>
      <c r="Q46" s="419">
        <f>Grants!Q93</f>
        <v>75.34842857142857</v>
      </c>
      <c r="R46" s="419">
        <f>Grants!R93</f>
        <v>75.34842857142857</v>
      </c>
      <c r="S46" s="419">
        <f>Grants!S93</f>
        <v>75.34842857142857</v>
      </c>
      <c r="T46" s="419">
        <f>Grants!T93</f>
        <v>75.34842857142857</v>
      </c>
      <c r="U46" s="419">
        <f>Grants!U93</f>
        <v>75.34842857142857</v>
      </c>
      <c r="V46" s="419">
        <f>Grants!V93</f>
        <v>75.34842857142857</v>
      </c>
      <c r="W46" s="419">
        <f>Grants!W93</f>
        <v>75.34842857142857</v>
      </c>
      <c r="X46" s="419">
        <f>Grants!X93</f>
        <v>75.34842857142857</v>
      </c>
      <c r="Y46" s="419">
        <f>Grants!Y93</f>
        <v>75.34842857142857</v>
      </c>
      <c r="Z46" s="419">
        <f>Grants!Z93</f>
        <v>75.34842857142857</v>
      </c>
      <c r="AA46" s="419">
        <f>Grants!AA93</f>
        <v>75.34842857142857</v>
      </c>
      <c r="AB46" s="419">
        <f>Grants!AB93</f>
        <v>75.34842857142857</v>
      </c>
      <c r="AC46" s="82">
        <f>Grants!AC93</f>
        <v>75.34842857142857</v>
      </c>
    </row>
    <row r="47" spans="2:29" ht="15">
      <c r="B47" s="55" t="s">
        <v>236</v>
      </c>
      <c r="C47" s="54"/>
      <c r="D47" s="156"/>
      <c r="E47" s="54"/>
      <c r="F47" s="54"/>
      <c r="G47" s="54"/>
      <c r="H47" s="61">
        <f>Grants!H74</f>
        <v>208.59399999999999</v>
      </c>
      <c r="I47" s="61">
        <f>Grants!I74</f>
        <v>212.48200000000003</v>
      </c>
      <c r="J47" s="61">
        <f>Grants!J74</f>
        <v>334.61</v>
      </c>
      <c r="K47" s="61">
        <f>Grants!K74</f>
        <v>301.78300000000002</v>
      </c>
      <c r="L47" s="61">
        <f>Grants!L74</f>
        <v>280.16300000000001</v>
      </c>
      <c r="M47" s="61">
        <f>Grants!M74</f>
        <v>310.15499999999997</v>
      </c>
      <c r="N47" s="61">
        <f>Grants!N74</f>
        <v>346.31500000000005</v>
      </c>
      <c r="O47" s="909">
        <f>Grants!O74</f>
        <v>384.12299999999988</v>
      </c>
      <c r="P47" s="68">
        <f>Grants!P74</f>
        <v>372.64660412834212</v>
      </c>
      <c r="Q47" s="68">
        <f>Grants!Q74</f>
        <v>369.76526187199983</v>
      </c>
      <c r="R47" s="68">
        <f>Grants!R74</f>
        <v>383.79958684857581</v>
      </c>
      <c r="S47" s="68">
        <f>Grants!S74</f>
        <v>394.43911045536441</v>
      </c>
      <c r="T47" s="68">
        <f>Grants!T74</f>
        <v>407.01365285100729</v>
      </c>
      <c r="U47" s="68">
        <f>Grants!U74</f>
        <v>418.94208103381538</v>
      </c>
      <c r="V47" s="68">
        <f>Grants!V74</f>
        <v>402.50713704848584</v>
      </c>
      <c r="W47" s="68">
        <f>Grants!W74</f>
        <v>400.5887849928738</v>
      </c>
      <c r="X47" s="68">
        <f>Grants!X74</f>
        <v>403.89880202481675</v>
      </c>
      <c r="Y47" s="68">
        <f>Grants!Y74</f>
        <v>382.2225813690153</v>
      </c>
      <c r="Z47" s="68">
        <f>Grants!Z74</f>
        <v>363.58350212396749</v>
      </c>
      <c r="AA47" s="68">
        <f>Grants!AA74</f>
        <v>367.25563026895924</v>
      </c>
      <c r="AB47" s="68">
        <f>Grants!AB74</f>
        <v>370.13762837111085</v>
      </c>
      <c r="AC47" s="66">
        <f>Grants!AC74</f>
        <v>364.99651009247975</v>
      </c>
    </row>
    <row r="48" spans="2:29" ht="15">
      <c r="B48" s="71" t="s">
        <v>547</v>
      </c>
      <c r="C48" s="516"/>
      <c r="D48" s="85"/>
      <c r="E48" s="516"/>
      <c r="F48" s="516"/>
      <c r="G48" s="516"/>
      <c r="H48" s="542">
        <f>H46+H47</f>
        <v>279.488</v>
      </c>
      <c r="I48" s="542">
        <f t="shared" ref="I48:AC48" si="30">I46+I47</f>
        <v>285.25600000000003</v>
      </c>
      <c r="J48" s="542">
        <f t="shared" si="30"/>
        <v>409.88499999999999</v>
      </c>
      <c r="K48" s="542">
        <f t="shared" si="30"/>
        <v>380.55</v>
      </c>
      <c r="L48" s="542">
        <f t="shared" si="30"/>
        <v>357.15800000000002</v>
      </c>
      <c r="M48" s="542">
        <f t="shared" si="30"/>
        <v>385.18499999999995</v>
      </c>
      <c r="N48" s="542">
        <f t="shared" si="30"/>
        <v>424.01900000000006</v>
      </c>
      <c r="O48" s="850">
        <f t="shared" si="30"/>
        <v>456.88999999999987</v>
      </c>
      <c r="P48" s="83">
        <f t="shared" si="30"/>
        <v>447.99503269977072</v>
      </c>
      <c r="Q48" s="83">
        <f t="shared" si="30"/>
        <v>445.11369044342837</v>
      </c>
      <c r="R48" s="83">
        <f t="shared" si="30"/>
        <v>459.14801542000441</v>
      </c>
      <c r="S48" s="83">
        <f t="shared" si="30"/>
        <v>469.78753902679296</v>
      </c>
      <c r="T48" s="83">
        <f t="shared" si="30"/>
        <v>482.36208142243584</v>
      </c>
      <c r="U48" s="83">
        <f t="shared" si="30"/>
        <v>494.29050960524398</v>
      </c>
      <c r="V48" s="83">
        <f t="shared" si="30"/>
        <v>477.85556561991439</v>
      </c>
      <c r="W48" s="83">
        <f t="shared" si="30"/>
        <v>475.9372135643024</v>
      </c>
      <c r="X48" s="83">
        <f t="shared" si="30"/>
        <v>479.24723059624534</v>
      </c>
      <c r="Y48" s="83">
        <f t="shared" si="30"/>
        <v>457.5710099404439</v>
      </c>
      <c r="Z48" s="83">
        <f t="shared" si="30"/>
        <v>438.93193069539609</v>
      </c>
      <c r="AA48" s="83">
        <f t="shared" si="30"/>
        <v>442.60405884038778</v>
      </c>
      <c r="AB48" s="83">
        <f t="shared" si="30"/>
        <v>445.48605694253945</v>
      </c>
      <c r="AC48" s="84">
        <f t="shared" si="30"/>
        <v>440.34493866390835</v>
      </c>
    </row>
    <row r="49" spans="39:58">
      <c r="AM49" s="1179" t="s">
        <v>548</v>
      </c>
      <c r="AN49" s="1180"/>
      <c r="AO49" s="1128" t="s">
        <v>401</v>
      </c>
      <c r="AP49" s="1129"/>
      <c r="AQ49" s="1129"/>
      <c r="AR49" s="1129"/>
      <c r="AS49" s="1129"/>
      <c r="AT49" s="1130"/>
      <c r="AU49" s="1189" t="s">
        <v>402</v>
      </c>
      <c r="AV49" s="1189"/>
      <c r="AW49" s="1189"/>
      <c r="AX49" s="1189"/>
      <c r="AY49" s="1189"/>
      <c r="AZ49" s="1189"/>
      <c r="BA49" s="1189"/>
      <c r="BB49" s="1189"/>
    </row>
    <row r="50" spans="39:58">
      <c r="AM50" s="1181"/>
      <c r="AN50" s="1182"/>
      <c r="AO50" s="910">
        <v>2019</v>
      </c>
      <c r="AP50" s="1118">
        <v>2020</v>
      </c>
      <c r="AQ50" s="1119"/>
      <c r="AR50" s="1119"/>
      <c r="AS50" s="1120"/>
      <c r="AT50" s="910">
        <v>2021</v>
      </c>
      <c r="AU50" s="1125">
        <v>2021</v>
      </c>
      <c r="AV50" s="1126"/>
      <c r="AW50" s="1127"/>
      <c r="AX50" s="1125">
        <v>2022</v>
      </c>
      <c r="AY50" s="1126"/>
      <c r="AZ50" s="1126"/>
      <c r="BA50" s="1127"/>
      <c r="BB50" s="323">
        <v>2023</v>
      </c>
    </row>
    <row r="51" spans="39:58">
      <c r="AM51" s="1181"/>
      <c r="AN51" s="1182"/>
      <c r="AO51" s="166" t="s">
        <v>403</v>
      </c>
      <c r="AP51" s="160" t="s">
        <v>404</v>
      </c>
      <c r="AQ51" s="147" t="s">
        <v>405</v>
      </c>
      <c r="AR51" s="147" t="s">
        <v>290</v>
      </c>
      <c r="AS51" s="153" t="s">
        <v>403</v>
      </c>
      <c r="AT51" s="166" t="s">
        <v>404</v>
      </c>
      <c r="AU51" s="407" t="s">
        <v>405</v>
      </c>
      <c r="AV51" s="408" t="s">
        <v>290</v>
      </c>
      <c r="AW51" s="409" t="s">
        <v>403</v>
      </c>
      <c r="AX51" s="407" t="s">
        <v>404</v>
      </c>
      <c r="AY51" s="408" t="s">
        <v>405</v>
      </c>
      <c r="AZ51" s="408" t="s">
        <v>290</v>
      </c>
      <c r="BA51" s="409" t="s">
        <v>403</v>
      </c>
      <c r="BB51" s="70" t="s">
        <v>404</v>
      </c>
    </row>
    <row r="52" spans="39:58" ht="30">
      <c r="AM52" s="64" t="s">
        <v>549</v>
      </c>
      <c r="AN52" s="482"/>
      <c r="AO52" s="69">
        <v>4.8</v>
      </c>
      <c r="AP52" s="431">
        <v>3.9</v>
      </c>
      <c r="AQ52" s="431">
        <v>3.2</v>
      </c>
      <c r="AR52" s="431">
        <v>3.8</v>
      </c>
      <c r="AS52" s="431">
        <v>3.7</v>
      </c>
      <c r="AT52" s="431">
        <v>3.7</v>
      </c>
      <c r="AU52" s="81">
        <v>3.7</v>
      </c>
      <c r="AV52" s="419">
        <v>3.7</v>
      </c>
      <c r="AW52" s="419">
        <v>3.8</v>
      </c>
      <c r="AX52" s="419">
        <v>3.8</v>
      </c>
      <c r="AY52" s="419">
        <v>3.9</v>
      </c>
      <c r="AZ52" s="419">
        <v>3.9</v>
      </c>
      <c r="BA52" s="419">
        <v>4</v>
      </c>
      <c r="BB52" s="82">
        <v>4</v>
      </c>
    </row>
    <row r="53" spans="39:58" ht="30">
      <c r="AM53" s="88" t="s">
        <v>550</v>
      </c>
      <c r="AN53" s="348"/>
      <c r="AO53" s="63">
        <v>3.3969999999999998</v>
      </c>
      <c r="AP53" s="61">
        <v>4.1660000000000004</v>
      </c>
      <c r="AQ53" s="61">
        <v>-7.6660000000000004</v>
      </c>
      <c r="AR53" s="62">
        <v>-0.84299999999999997</v>
      </c>
      <c r="AS53" s="62">
        <v>2.097</v>
      </c>
      <c r="AT53" s="62">
        <v>9.5879999999999992</v>
      </c>
      <c r="AU53" s="371">
        <v>14.488</v>
      </c>
      <c r="AV53" s="372">
        <v>9.7850000000000001</v>
      </c>
      <c r="AW53" s="372">
        <v>5.202</v>
      </c>
      <c r="AX53" s="372">
        <v>5.4939999999999998</v>
      </c>
      <c r="AY53" s="372">
        <v>5.7560000000000002</v>
      </c>
      <c r="AZ53" s="372">
        <v>4.133</v>
      </c>
      <c r="BA53" s="372">
        <v>3.5270000000000001</v>
      </c>
      <c r="BB53" s="373">
        <v>3.488</v>
      </c>
    </row>
    <row r="54" spans="39:58">
      <c r="AM54" s="34" t="s">
        <v>551</v>
      </c>
      <c r="AO54" s="62">
        <f>AO53</f>
        <v>3.3969999999999998</v>
      </c>
      <c r="AP54" s="62">
        <f t="shared" ref="AP54:AT54" si="31">AP53</f>
        <v>4.1660000000000004</v>
      </c>
      <c r="AQ54" s="62">
        <f t="shared" si="31"/>
        <v>-7.6660000000000004</v>
      </c>
      <c r="AR54" s="62">
        <f t="shared" si="31"/>
        <v>-0.84299999999999997</v>
      </c>
      <c r="AS54" s="62">
        <f t="shared" si="31"/>
        <v>2.097</v>
      </c>
      <c r="AT54" s="62">
        <f t="shared" si="31"/>
        <v>9.5879999999999992</v>
      </c>
      <c r="AU54" s="649">
        <f>N26</f>
        <v>9</v>
      </c>
      <c r="AV54" s="649">
        <f t="shared" ref="AV54:BB54" si="32">O26</f>
        <v>10</v>
      </c>
      <c r="AW54" s="649">
        <f t="shared" si="32"/>
        <v>10</v>
      </c>
      <c r="AX54" s="649">
        <f t="shared" si="32"/>
        <v>9</v>
      </c>
      <c r="AY54" s="649">
        <f t="shared" si="32"/>
        <v>8</v>
      </c>
      <c r="AZ54" s="649">
        <f t="shared" si="32"/>
        <v>7</v>
      </c>
      <c r="BA54" s="649">
        <f t="shared" si="32"/>
        <v>5.5</v>
      </c>
      <c r="BB54" s="649">
        <f t="shared" si="32"/>
        <v>5</v>
      </c>
    </row>
    <row r="55" spans="39:58">
      <c r="AM55" s="1183" t="s">
        <v>552</v>
      </c>
      <c r="AN55" s="1184"/>
      <c r="AO55" s="63"/>
      <c r="AP55" s="61"/>
      <c r="AQ55" s="61"/>
      <c r="AR55" s="62"/>
      <c r="AS55" s="62"/>
      <c r="AT55" s="62"/>
      <c r="AU55" s="371"/>
      <c r="AV55" s="372"/>
      <c r="AW55" s="372"/>
      <c r="AX55" s="372"/>
      <c r="AY55" s="372"/>
      <c r="AZ55" s="372"/>
      <c r="BA55" s="372"/>
      <c r="BB55" s="373"/>
    </row>
    <row r="56" spans="39:58" ht="30">
      <c r="AM56" s="55" t="s">
        <v>553</v>
      </c>
      <c r="AN56" s="39"/>
      <c r="AO56" s="276">
        <v>2368</v>
      </c>
      <c r="AP56" s="275">
        <v>2391</v>
      </c>
      <c r="AQ56" s="275">
        <v>2410</v>
      </c>
      <c r="AR56" s="275">
        <v>2432</v>
      </c>
      <c r="AS56" s="275">
        <v>2455</v>
      </c>
      <c r="AT56" s="275">
        <v>2477</v>
      </c>
      <c r="AU56" s="376">
        <v>2500</v>
      </c>
      <c r="AV56" s="377">
        <v>2523</v>
      </c>
      <c r="AW56" s="377">
        <v>2546</v>
      </c>
      <c r="AX56" s="377">
        <v>2571</v>
      </c>
      <c r="AY56" s="377">
        <v>2595</v>
      </c>
      <c r="AZ56" s="377">
        <v>2621</v>
      </c>
      <c r="BA56" s="377">
        <v>2646</v>
      </c>
      <c r="BB56" s="378">
        <v>2672</v>
      </c>
    </row>
    <row r="57" spans="39:58" ht="30">
      <c r="AM57" s="55" t="s">
        <v>554</v>
      </c>
      <c r="AN57" s="39"/>
      <c r="AO57" s="144">
        <v>2357</v>
      </c>
      <c r="AP57" s="43">
        <v>2382</v>
      </c>
      <c r="AQ57" s="43">
        <v>2335</v>
      </c>
      <c r="AR57" s="43">
        <v>2330</v>
      </c>
      <c r="AS57" s="43">
        <v>2318</v>
      </c>
      <c r="AT57" s="43">
        <v>2339</v>
      </c>
      <c r="AU57" s="407">
        <v>2361</v>
      </c>
      <c r="AV57" s="408">
        <v>2379</v>
      </c>
      <c r="AW57" s="408">
        <v>2397</v>
      </c>
      <c r="AX57" s="408">
        <v>2417</v>
      </c>
      <c r="AY57" s="408">
        <v>2439</v>
      </c>
      <c r="AZ57" s="408">
        <v>2462</v>
      </c>
      <c r="BA57" s="408">
        <v>2486</v>
      </c>
      <c r="BB57" s="409">
        <v>2513</v>
      </c>
    </row>
    <row r="58" spans="39:58" ht="30">
      <c r="AM58" s="55" t="s">
        <v>555</v>
      </c>
      <c r="AN58" s="39"/>
      <c r="AO58" s="486">
        <v>2357.4</v>
      </c>
      <c r="AP58" s="288">
        <v>2381.6</v>
      </c>
      <c r="AQ58" s="288">
        <v>2334.5</v>
      </c>
      <c r="AR58" s="288">
        <v>2329.6</v>
      </c>
      <c r="AS58" s="288">
        <v>2341.6999999999998</v>
      </c>
      <c r="AT58" s="288">
        <v>2395.9</v>
      </c>
      <c r="AU58" s="342">
        <v>2478.4</v>
      </c>
      <c r="AV58" s="343">
        <v>2536.9</v>
      </c>
      <c r="AW58" s="343">
        <v>2569.3000000000002</v>
      </c>
      <c r="AX58" s="343">
        <v>2603.9</v>
      </c>
      <c r="AY58" s="343">
        <v>2640.6</v>
      </c>
      <c r="AZ58" s="343">
        <v>2667.4</v>
      </c>
      <c r="BA58" s="343">
        <v>2690.6</v>
      </c>
      <c r="BB58" s="344">
        <v>2713.8</v>
      </c>
      <c r="BC58" s="487"/>
      <c r="BD58" s="487"/>
      <c r="BE58" s="487"/>
      <c r="BF58" s="487"/>
    </row>
    <row r="59" spans="39:58">
      <c r="AM59" s="1177" t="s">
        <v>556</v>
      </c>
      <c r="AN59" s="1178"/>
      <c r="AO59" s="144"/>
      <c r="AP59" s="43"/>
      <c r="AQ59" s="43"/>
      <c r="AR59" s="43"/>
      <c r="AS59" s="43"/>
      <c r="AT59" s="43"/>
      <c r="AU59" s="407"/>
      <c r="AV59" s="408"/>
      <c r="AW59" s="408"/>
      <c r="AX59" s="408"/>
      <c r="AY59" s="408"/>
      <c r="AZ59" s="408"/>
      <c r="BA59" s="408"/>
      <c r="BB59" s="409"/>
    </row>
    <row r="60" spans="39:58" ht="30">
      <c r="AM60" s="55" t="s">
        <v>553</v>
      </c>
      <c r="AN60" s="39"/>
      <c r="AO60" s="276">
        <f t="shared" ref="AO60:BB60" si="33">AO56-H48</f>
        <v>2088.5120000000002</v>
      </c>
      <c r="AP60" s="275">
        <f t="shared" si="33"/>
        <v>2105.7440000000001</v>
      </c>
      <c r="AQ60" s="275">
        <f t="shared" si="33"/>
        <v>2000.115</v>
      </c>
      <c r="AR60" s="275">
        <f t="shared" si="33"/>
        <v>2051.4499999999998</v>
      </c>
      <c r="AS60" s="275">
        <f t="shared" si="33"/>
        <v>2097.8420000000001</v>
      </c>
      <c r="AT60" s="275">
        <f t="shared" si="33"/>
        <v>2091.8150000000001</v>
      </c>
      <c r="AU60" s="376">
        <f t="shared" si="33"/>
        <v>2075.9809999999998</v>
      </c>
      <c r="AV60" s="377">
        <f t="shared" si="33"/>
        <v>2066.11</v>
      </c>
      <c r="AW60" s="377">
        <f t="shared" si="33"/>
        <v>2098.0049673002295</v>
      </c>
      <c r="AX60" s="377">
        <f t="shared" si="33"/>
        <v>2125.8863095565716</v>
      </c>
      <c r="AY60" s="377">
        <f t="shared" si="33"/>
        <v>2135.8519845799956</v>
      </c>
      <c r="AZ60" s="377">
        <f t="shared" si="33"/>
        <v>2151.2124609732073</v>
      </c>
      <c r="BA60" s="377">
        <f t="shared" si="33"/>
        <v>2163.6379185775641</v>
      </c>
      <c r="BB60" s="378">
        <f t="shared" si="33"/>
        <v>2177.7094903947559</v>
      </c>
    </row>
    <row r="61" spans="39:58" ht="30">
      <c r="AM61" s="55" t="s">
        <v>554</v>
      </c>
      <c r="AN61" s="39"/>
      <c r="AO61" s="276">
        <f t="shared" ref="AO61:BB61" si="34">AO57-H48</f>
        <v>2077.5120000000002</v>
      </c>
      <c r="AP61" s="275">
        <f t="shared" si="34"/>
        <v>2096.7440000000001</v>
      </c>
      <c r="AQ61" s="275">
        <f t="shared" si="34"/>
        <v>1925.115</v>
      </c>
      <c r="AR61" s="275">
        <f t="shared" si="34"/>
        <v>1949.45</v>
      </c>
      <c r="AS61" s="275">
        <f t="shared" si="34"/>
        <v>1960.8420000000001</v>
      </c>
      <c r="AT61" s="275">
        <f t="shared" si="34"/>
        <v>1953.8150000000001</v>
      </c>
      <c r="AU61" s="376">
        <f t="shared" si="34"/>
        <v>1936.981</v>
      </c>
      <c r="AV61" s="377">
        <f t="shared" si="34"/>
        <v>1922.1100000000001</v>
      </c>
      <c r="AW61" s="377">
        <f t="shared" si="34"/>
        <v>1949.0049673002293</v>
      </c>
      <c r="AX61" s="377">
        <f t="shared" si="34"/>
        <v>1971.8863095565716</v>
      </c>
      <c r="AY61" s="377">
        <f t="shared" si="34"/>
        <v>1979.8519845799956</v>
      </c>
      <c r="AZ61" s="377">
        <f t="shared" si="34"/>
        <v>1992.212460973207</v>
      </c>
      <c r="BA61" s="377">
        <f t="shared" si="34"/>
        <v>2003.6379185775641</v>
      </c>
      <c r="BB61" s="378">
        <f t="shared" si="34"/>
        <v>2018.7094903947559</v>
      </c>
    </row>
    <row r="62" spans="39:58" ht="30">
      <c r="AM62" s="148" t="s">
        <v>555</v>
      </c>
      <c r="AN62" s="488"/>
      <c r="AO62" s="432">
        <f t="shared" ref="AO62:AU62" si="35">AO58-H48</f>
        <v>2077.9120000000003</v>
      </c>
      <c r="AP62" s="433">
        <f t="shared" si="35"/>
        <v>2096.3440000000001</v>
      </c>
      <c r="AQ62" s="433">
        <f t="shared" si="35"/>
        <v>1924.615</v>
      </c>
      <c r="AR62" s="433">
        <f t="shared" si="35"/>
        <v>1949.05</v>
      </c>
      <c r="AS62" s="433">
        <f t="shared" si="35"/>
        <v>1984.5419999999999</v>
      </c>
      <c r="AT62" s="433">
        <f t="shared" si="35"/>
        <v>2010.7150000000001</v>
      </c>
      <c r="AU62" s="434">
        <f t="shared" si="35"/>
        <v>2054.3809999999999</v>
      </c>
      <c r="AV62" s="435">
        <f t="shared" ref="AV62" si="36">AV58-O48</f>
        <v>2080.0100000000002</v>
      </c>
      <c r="AW62" s="435">
        <f t="shared" ref="AW62" si="37">AW58-P48</f>
        <v>2121.3049673002297</v>
      </c>
      <c r="AX62" s="435">
        <f t="shared" ref="AX62" si="38">AX58-Q48</f>
        <v>2158.7863095565717</v>
      </c>
      <c r="AY62" s="435">
        <f t="shared" ref="AY62" si="39">AY58-R48</f>
        <v>2181.4519845799955</v>
      </c>
      <c r="AZ62" s="435">
        <f>AZ58-S48</f>
        <v>2197.6124609732069</v>
      </c>
      <c r="BA62" s="435">
        <f>BA58-T48</f>
        <v>2208.237918577564</v>
      </c>
      <c r="BB62" s="436">
        <f t="shared" ref="BB62" si="40">BB58-U48</f>
        <v>2219.5094903947561</v>
      </c>
    </row>
  </sheetData>
  <mergeCells count="41">
    <mergeCell ref="B1:AC1"/>
    <mergeCell ref="B6:C8"/>
    <mergeCell ref="D6:O6"/>
    <mergeCell ref="P6:AC6"/>
    <mergeCell ref="E7:H7"/>
    <mergeCell ref="I7:L7"/>
    <mergeCell ref="M7:O7"/>
    <mergeCell ref="Q7:T7"/>
    <mergeCell ref="U7:X7"/>
    <mergeCell ref="Y7:AB7"/>
    <mergeCell ref="AU49:BB49"/>
    <mergeCell ref="D43:O43"/>
    <mergeCell ref="P43:AC43"/>
    <mergeCell ref="M44:O44"/>
    <mergeCell ref="B2:AC4"/>
    <mergeCell ref="B17:AC17"/>
    <mergeCell ref="B18:AC20"/>
    <mergeCell ref="D22:O22"/>
    <mergeCell ref="AO49:AT49"/>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M59:AN59"/>
    <mergeCell ref="AM49:AN51"/>
    <mergeCell ref="Q23:T23"/>
    <mergeCell ref="I23:L23"/>
    <mergeCell ref="P22:AC22"/>
    <mergeCell ref="M23:O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11" zoomScale="74" zoomScaleNormal="80" workbookViewId="0">
      <selection activeCell="L43" sqref="L43:O44"/>
    </sheetView>
  </sheetViews>
  <sheetFormatPr baseColWidth="10" defaultColWidth="10.83203125" defaultRowHeight="15"/>
  <cols>
    <col min="2" max="2" width="49.5" customWidth="1"/>
    <col min="6" max="25" width="6.5" customWidth="1"/>
    <col min="27" max="27" width="10.1640625" customWidth="1"/>
  </cols>
  <sheetData>
    <row r="1" spans="2:29">
      <c r="B1" s="1116" t="s">
        <v>73</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s="128" customFormat="1" ht="14.5" customHeight="1">
      <c r="B2" s="1117" t="s">
        <v>557</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s="128" customFormat="1" ht="14.5" customHeight="1">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s="128" customFormat="1" ht="14.5" customHeight="1">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s="128" customFormat="1" ht="14.5" customHeight="1">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29" s="128" customFormat="1" ht="14.5" customHeight="1">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29" s="128" customFormat="1" ht="33.75" customHeight="1">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c r="B8" s="1121" t="s">
        <v>558</v>
      </c>
      <c r="C8" s="1122"/>
      <c r="D8" s="1128" t="s">
        <v>401</v>
      </c>
      <c r="E8" s="1129"/>
      <c r="F8" s="1129"/>
      <c r="G8" s="1129"/>
      <c r="H8" s="1129"/>
      <c r="I8" s="1129"/>
      <c r="J8" s="1129"/>
      <c r="K8" s="1129"/>
      <c r="L8" s="1129"/>
      <c r="M8" s="1129"/>
      <c r="N8" s="1129"/>
      <c r="O8" s="1130"/>
      <c r="P8" s="1174" t="s">
        <v>402</v>
      </c>
      <c r="Q8" s="1175"/>
      <c r="R8" s="1175"/>
      <c r="S8" s="1175"/>
      <c r="T8" s="1175"/>
      <c r="U8" s="1175"/>
      <c r="V8" s="1175"/>
      <c r="W8" s="1175"/>
      <c r="X8" s="1175"/>
      <c r="Y8" s="1175"/>
      <c r="Z8" s="1175"/>
      <c r="AA8" s="1175"/>
      <c r="AB8" s="1175"/>
      <c r="AC8" s="1176"/>
    </row>
    <row r="9" spans="2:29">
      <c r="B9" s="1123"/>
      <c r="C9" s="1124"/>
      <c r="D9" s="515">
        <v>2018</v>
      </c>
      <c r="E9" s="1118">
        <v>2019</v>
      </c>
      <c r="F9" s="1119"/>
      <c r="G9" s="1119"/>
      <c r="H9" s="1120"/>
      <c r="I9" s="1118">
        <v>2020</v>
      </c>
      <c r="J9" s="1119"/>
      <c r="K9" s="1119"/>
      <c r="L9" s="1120"/>
      <c r="M9" s="1118">
        <v>2021</v>
      </c>
      <c r="N9" s="1119"/>
      <c r="O9" s="1120"/>
      <c r="P9" s="547">
        <v>2021</v>
      </c>
      <c r="Q9" s="1125">
        <v>2022</v>
      </c>
      <c r="R9" s="1126"/>
      <c r="S9" s="1126"/>
      <c r="T9" s="1127"/>
      <c r="U9" s="1125">
        <v>2023</v>
      </c>
      <c r="V9" s="1126"/>
      <c r="W9" s="1126"/>
      <c r="X9" s="1126"/>
      <c r="Y9" s="1125">
        <v>2024</v>
      </c>
      <c r="Z9" s="1126"/>
      <c r="AA9" s="1126"/>
      <c r="AB9" s="1127"/>
      <c r="AC9" s="323">
        <v>2025</v>
      </c>
    </row>
    <row r="10" spans="2:29">
      <c r="B10" s="1157"/>
      <c r="C10" s="1158"/>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407" t="s">
        <v>404</v>
      </c>
      <c r="R10" s="408" t="s">
        <v>405</v>
      </c>
      <c r="S10" s="408" t="s">
        <v>290</v>
      </c>
      <c r="T10" s="408" t="s">
        <v>403</v>
      </c>
      <c r="U10" s="407" t="s">
        <v>404</v>
      </c>
      <c r="V10" s="408" t="s">
        <v>405</v>
      </c>
      <c r="W10" s="408" t="s">
        <v>290</v>
      </c>
      <c r="X10" s="408" t="s">
        <v>403</v>
      </c>
      <c r="Y10" s="407" t="s">
        <v>404</v>
      </c>
      <c r="Z10" s="377" t="s">
        <v>405</v>
      </c>
      <c r="AA10" s="408" t="s">
        <v>290</v>
      </c>
      <c r="AB10" s="409" t="s">
        <v>403</v>
      </c>
      <c r="AC10" s="70" t="s">
        <v>404</v>
      </c>
    </row>
    <row r="11" spans="2:29">
      <c r="B11" s="1183" t="s">
        <v>559</v>
      </c>
      <c r="C11" s="1184"/>
      <c r="D11" s="552"/>
      <c r="E11" s="858"/>
      <c r="F11" s="859">
        <v>60.5</v>
      </c>
      <c r="G11" s="859">
        <v>81.400000000000006</v>
      </c>
      <c r="H11" s="603">
        <f>'Haver Pivoted'!GS42</f>
        <v>82.2</v>
      </c>
      <c r="I11" s="603">
        <f>'Haver Pivoted'!GT42</f>
        <v>80.3</v>
      </c>
      <c r="J11" s="603">
        <f>'Haver Pivoted'!GU42</f>
        <v>1123.5999999999999</v>
      </c>
      <c r="K11" s="603">
        <f>'Haver Pivoted'!GV42</f>
        <v>1220.5</v>
      </c>
      <c r="L11" s="603">
        <f>'Haver Pivoted'!GW42</f>
        <v>618.6</v>
      </c>
      <c r="M11" s="603">
        <f>'Haver Pivoted'!GX42</f>
        <v>403.8</v>
      </c>
      <c r="N11" s="603">
        <f>'Haver Pivoted'!GY42</f>
        <v>697</v>
      </c>
      <c r="O11" s="993">
        <f>'Haver Pivoted'!GZ42</f>
        <v>554.5</v>
      </c>
      <c r="P11" s="602">
        <f>P12+P13</f>
        <v>181.34373240653508</v>
      </c>
      <c r="Q11" s="602">
        <f t="shared" ref="Q11:AC11" si="0">Q12+Q13</f>
        <v>121.88900000000001</v>
      </c>
      <c r="R11" s="602">
        <f t="shared" si="0"/>
        <v>116.88900000000001</v>
      </c>
      <c r="S11" s="602">
        <f t="shared" si="0"/>
        <v>116.88900000000001</v>
      </c>
      <c r="T11" s="602">
        <f t="shared" si="0"/>
        <v>97.986000000000018</v>
      </c>
      <c r="U11" s="602">
        <f t="shared" si="0"/>
        <v>94.986000000000018</v>
      </c>
      <c r="V11" s="602">
        <f t="shared" si="0"/>
        <v>94.986000000000018</v>
      </c>
      <c r="W11" s="602">
        <f t="shared" si="0"/>
        <v>94.986000000000018</v>
      </c>
      <c r="X11" s="602">
        <f t="shared" si="0"/>
        <v>86.300000000000011</v>
      </c>
      <c r="Y11" s="602">
        <f t="shared" si="0"/>
        <v>86.300000000000011</v>
      </c>
      <c r="Z11" s="602">
        <f t="shared" si="0"/>
        <v>86.300000000000011</v>
      </c>
      <c r="AA11" s="602">
        <f t="shared" si="0"/>
        <v>86.300000000000011</v>
      </c>
      <c r="AB11" s="602">
        <f t="shared" si="0"/>
        <v>76.100000000000009</v>
      </c>
      <c r="AC11" s="606">
        <f t="shared" si="0"/>
        <v>76.100000000000009</v>
      </c>
    </row>
    <row r="12" spans="2:29" ht="16.5" customHeight="1">
      <c r="B12" s="93" t="s">
        <v>560</v>
      </c>
      <c r="C12" s="94"/>
      <c r="D12" s="815"/>
      <c r="E12" s="94"/>
      <c r="F12" s="256">
        <f>F11</f>
        <v>60.5</v>
      </c>
      <c r="G12" s="256">
        <f>G11</f>
        <v>81.400000000000006</v>
      </c>
      <c r="H12" s="540">
        <f t="shared" ref="H12:M12" si="1">H11-H13</f>
        <v>82.2</v>
      </c>
      <c r="I12" s="540">
        <f t="shared" si="1"/>
        <v>80.3</v>
      </c>
      <c r="J12" s="540">
        <f>J11-J13</f>
        <v>134.09999999999991</v>
      </c>
      <c r="K12" s="540">
        <f t="shared" si="1"/>
        <v>93.900000000000091</v>
      </c>
      <c r="L12" s="540">
        <f>L11-L13</f>
        <v>80.199999999999932</v>
      </c>
      <c r="M12" s="540">
        <f t="shared" si="1"/>
        <v>73.900000000000034</v>
      </c>
      <c r="N12" s="540">
        <f>N11-N13</f>
        <v>76.299999999999955</v>
      </c>
      <c r="O12" s="896">
        <f>O11-O13</f>
        <v>76.383519999999976</v>
      </c>
      <c r="P12" s="374">
        <f>AVERAGE($F$11:$I$11)</f>
        <v>76.100000000000009</v>
      </c>
      <c r="Q12" s="374">
        <f t="shared" ref="Q12:AC12" si="2">AVERAGE($F$11:$I$11)</f>
        <v>76.100000000000009</v>
      </c>
      <c r="R12" s="374">
        <f t="shared" si="2"/>
        <v>76.100000000000009</v>
      </c>
      <c r="S12" s="374">
        <f t="shared" si="2"/>
        <v>76.100000000000009</v>
      </c>
      <c r="T12" s="374">
        <f t="shared" si="2"/>
        <v>76.100000000000009</v>
      </c>
      <c r="U12" s="374">
        <f t="shared" si="2"/>
        <v>76.100000000000009</v>
      </c>
      <c r="V12" s="374">
        <f t="shared" si="2"/>
        <v>76.100000000000009</v>
      </c>
      <c r="W12" s="374">
        <f t="shared" si="2"/>
        <v>76.100000000000009</v>
      </c>
      <c r="X12" s="374">
        <f t="shared" si="2"/>
        <v>76.100000000000009</v>
      </c>
      <c r="Y12" s="374">
        <f t="shared" si="2"/>
        <v>76.100000000000009</v>
      </c>
      <c r="Z12" s="374">
        <f t="shared" si="2"/>
        <v>76.100000000000009</v>
      </c>
      <c r="AA12" s="374">
        <f t="shared" si="2"/>
        <v>76.100000000000009</v>
      </c>
      <c r="AB12" s="374">
        <f t="shared" si="2"/>
        <v>76.100000000000009</v>
      </c>
      <c r="AC12" s="76">
        <f t="shared" si="2"/>
        <v>76.100000000000009</v>
      </c>
    </row>
    <row r="13" spans="2:29">
      <c r="B13" s="90" t="s">
        <v>561</v>
      </c>
      <c r="C13" s="94"/>
      <c r="D13" s="815"/>
      <c r="E13" s="94"/>
      <c r="F13" s="553"/>
      <c r="G13" s="553"/>
      <c r="H13" s="540">
        <f>SUM(H16:H25)</f>
        <v>0</v>
      </c>
      <c r="I13" s="540">
        <f>SUM(I16:I25)</f>
        <v>0</v>
      </c>
      <c r="J13" s="540">
        <f t="shared" ref="J13:AC13" si="3">SUM(J16:J25)+J14</f>
        <v>989.5</v>
      </c>
      <c r="K13" s="540">
        <f t="shared" si="3"/>
        <v>1126.5999999999999</v>
      </c>
      <c r="L13" s="540">
        <f t="shared" si="3"/>
        <v>538.40000000000009</v>
      </c>
      <c r="M13" s="540">
        <f t="shared" si="3"/>
        <v>329.9</v>
      </c>
      <c r="N13" s="75">
        <f t="shared" si="3"/>
        <v>620.70000000000005</v>
      </c>
      <c r="O13" s="994">
        <f>SUM(O16:O25)+O14</f>
        <v>478.11648000000002</v>
      </c>
      <c r="P13" s="549">
        <f>SUM(P16:P25)+P14</f>
        <v>105.24373240653506</v>
      </c>
      <c r="Q13" s="549">
        <f t="shared" si="3"/>
        <v>45.789000000000001</v>
      </c>
      <c r="R13" s="549">
        <f t="shared" si="3"/>
        <v>40.789000000000001</v>
      </c>
      <c r="S13" s="549">
        <f t="shared" si="3"/>
        <v>40.789000000000001</v>
      </c>
      <c r="T13" s="549">
        <f t="shared" si="3"/>
        <v>21.886000000000003</v>
      </c>
      <c r="U13" s="549">
        <f t="shared" si="3"/>
        <v>18.886000000000003</v>
      </c>
      <c r="V13" s="549">
        <f t="shared" si="3"/>
        <v>18.886000000000003</v>
      </c>
      <c r="W13" s="549">
        <f t="shared" si="3"/>
        <v>18.886000000000003</v>
      </c>
      <c r="X13" s="549">
        <f t="shared" si="3"/>
        <v>10.199999999999999</v>
      </c>
      <c r="Y13" s="549">
        <f t="shared" si="3"/>
        <v>10.199999999999999</v>
      </c>
      <c r="Z13" s="549">
        <f t="shared" si="3"/>
        <v>10.199999999999999</v>
      </c>
      <c r="AA13" s="549">
        <f t="shared" si="3"/>
        <v>10.199999999999999</v>
      </c>
      <c r="AB13" s="549">
        <f t="shared" si="3"/>
        <v>0</v>
      </c>
      <c r="AC13" s="911">
        <f t="shared" si="3"/>
        <v>0</v>
      </c>
    </row>
    <row r="14" spans="2:29">
      <c r="B14" s="80" t="s">
        <v>70</v>
      </c>
      <c r="C14" s="95" t="s">
        <v>454</v>
      </c>
      <c r="D14" s="554"/>
      <c r="E14" s="95"/>
      <c r="F14" s="540"/>
      <c r="G14" s="540"/>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7">
        <f>'Haver Pivoted'!GZ49</f>
        <v>265</v>
      </c>
      <c r="P14" s="374">
        <f>PPP!P54</f>
        <v>32.147780534877306</v>
      </c>
      <c r="Q14" s="549"/>
      <c r="R14" s="549"/>
      <c r="S14" s="549"/>
      <c r="T14" s="549"/>
      <c r="U14" s="549"/>
      <c r="V14" s="549"/>
      <c r="W14" s="549"/>
      <c r="X14" s="549"/>
      <c r="Y14" s="549"/>
      <c r="Z14" s="179"/>
      <c r="AA14" s="179"/>
      <c r="AB14" s="179"/>
      <c r="AC14" s="175"/>
    </row>
    <row r="15" spans="2:29">
      <c r="B15" s="90" t="s">
        <v>562</v>
      </c>
      <c r="C15" s="94"/>
      <c r="D15" s="815"/>
      <c r="E15" s="94"/>
      <c r="F15" s="553"/>
      <c r="G15" s="553"/>
      <c r="H15" s="540">
        <f t="shared" ref="H15:AC15" si="4">SUM(H16:H25)</f>
        <v>0</v>
      </c>
      <c r="I15" s="540">
        <f t="shared" si="4"/>
        <v>0</v>
      </c>
      <c r="J15" s="540">
        <f t="shared" si="4"/>
        <v>412.6</v>
      </c>
      <c r="K15" s="540">
        <f t="shared" si="4"/>
        <v>307.10000000000002</v>
      </c>
      <c r="L15" s="540">
        <f t="shared" si="4"/>
        <v>292.10000000000002</v>
      </c>
      <c r="M15" s="540">
        <f t="shared" si="4"/>
        <v>145.30000000000001</v>
      </c>
      <c r="N15" s="540">
        <f t="shared" si="4"/>
        <v>193.50000000000003</v>
      </c>
      <c r="O15" s="896">
        <f t="shared" si="4"/>
        <v>213.11648</v>
      </c>
      <c r="P15" s="550">
        <f t="shared" si="4"/>
        <v>73.095951871657746</v>
      </c>
      <c r="Q15" s="550">
        <f t="shared" si="4"/>
        <v>45.789000000000001</v>
      </c>
      <c r="R15" s="550">
        <f t="shared" si="4"/>
        <v>40.789000000000001</v>
      </c>
      <c r="S15" s="550">
        <f t="shared" si="4"/>
        <v>40.789000000000001</v>
      </c>
      <c r="T15" s="550">
        <f t="shared" si="4"/>
        <v>21.886000000000003</v>
      </c>
      <c r="U15" s="550">
        <f t="shared" si="4"/>
        <v>18.886000000000003</v>
      </c>
      <c r="V15" s="550">
        <f t="shared" si="4"/>
        <v>18.886000000000003</v>
      </c>
      <c r="W15" s="550">
        <f t="shared" si="4"/>
        <v>18.886000000000003</v>
      </c>
      <c r="X15" s="550">
        <f t="shared" si="4"/>
        <v>10.199999999999999</v>
      </c>
      <c r="Y15" s="550">
        <f t="shared" si="4"/>
        <v>10.199999999999999</v>
      </c>
      <c r="Z15" s="550">
        <f t="shared" si="4"/>
        <v>10.199999999999999</v>
      </c>
      <c r="AA15" s="550">
        <f t="shared" si="4"/>
        <v>10.199999999999999</v>
      </c>
      <c r="AB15" s="550">
        <f t="shared" si="4"/>
        <v>0</v>
      </c>
      <c r="AC15" s="912">
        <f t="shared" si="4"/>
        <v>0</v>
      </c>
    </row>
    <row r="16" spans="2:29">
      <c r="B16" s="142" t="s">
        <v>188</v>
      </c>
      <c r="C16" s="252" t="s">
        <v>563</v>
      </c>
      <c r="D16" s="555"/>
      <c r="E16" s="252"/>
      <c r="F16" s="540"/>
      <c r="G16" s="540"/>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7">
        <f>'Haver Pivoted'!GZ53</f>
        <v>8.6999999999999993</v>
      </c>
      <c r="P16" s="374"/>
      <c r="Q16" s="374"/>
      <c r="R16" s="374"/>
      <c r="S16" s="374"/>
      <c r="T16" s="374"/>
      <c r="U16" s="374"/>
      <c r="V16" s="242"/>
      <c r="W16" s="242"/>
      <c r="X16" s="242"/>
      <c r="Y16" s="242"/>
      <c r="Z16" s="179"/>
      <c r="AA16" s="179"/>
      <c r="AB16" s="179"/>
      <c r="AC16" s="175"/>
    </row>
    <row r="17" spans="2:29">
      <c r="B17" s="142" t="s">
        <v>186</v>
      </c>
      <c r="C17" s="252" t="s">
        <v>564</v>
      </c>
      <c r="D17" s="555"/>
      <c r="E17" s="252"/>
      <c r="F17" s="540"/>
      <c r="G17" s="540"/>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7">
        <f>'Haver Pivoted'!GZ51</f>
        <v>62.9</v>
      </c>
      <c r="P17" s="374">
        <f>P34</f>
        <v>7.1439999999999992</v>
      </c>
      <c r="Q17" s="374">
        <f t="shared" ref="Q17:AC17" si="5">Q34</f>
        <v>7.1439999999999992</v>
      </c>
      <c r="R17" s="374">
        <f t="shared" si="5"/>
        <v>7.1439999999999992</v>
      </c>
      <c r="S17" s="374">
        <f t="shared" si="5"/>
        <v>7.1439999999999992</v>
      </c>
      <c r="T17" s="374">
        <f t="shared" si="5"/>
        <v>0</v>
      </c>
      <c r="U17" s="374">
        <f t="shared" si="5"/>
        <v>0</v>
      </c>
      <c r="V17" s="374">
        <f t="shared" si="5"/>
        <v>0</v>
      </c>
      <c r="W17" s="374">
        <f t="shared" si="5"/>
        <v>0</v>
      </c>
      <c r="X17" s="374">
        <f t="shared" si="5"/>
        <v>0</v>
      </c>
      <c r="Y17" s="374">
        <f t="shared" si="5"/>
        <v>0</v>
      </c>
      <c r="Z17" s="374">
        <f t="shared" si="5"/>
        <v>0</v>
      </c>
      <c r="AA17" s="374">
        <f t="shared" si="5"/>
        <v>0</v>
      </c>
      <c r="AB17" s="374">
        <f t="shared" si="5"/>
        <v>0</v>
      </c>
      <c r="AC17" s="76">
        <f t="shared" si="5"/>
        <v>0</v>
      </c>
    </row>
    <row r="18" spans="2:29">
      <c r="B18" s="142" t="s">
        <v>185</v>
      </c>
      <c r="C18" s="95" t="s">
        <v>565</v>
      </c>
      <c r="D18" s="554"/>
      <c r="E18" s="95"/>
      <c r="F18" s="540"/>
      <c r="G18" s="540"/>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91">
        <f>'Haver Pivoted'!GZ50</f>
        <v>0.7</v>
      </c>
      <c r="P18" s="374">
        <f t="shared" ref="P18:AC18" si="6">P28</f>
        <v>0</v>
      </c>
      <c r="Q18" s="374">
        <f t="shared" si="6"/>
        <v>0</v>
      </c>
      <c r="R18" s="374">
        <f t="shared" si="6"/>
        <v>0</v>
      </c>
      <c r="S18" s="374">
        <f t="shared" si="6"/>
        <v>0</v>
      </c>
      <c r="T18" s="374">
        <f t="shared" si="6"/>
        <v>0</v>
      </c>
      <c r="U18" s="374">
        <f t="shared" si="6"/>
        <v>0</v>
      </c>
      <c r="V18" s="374">
        <f t="shared" si="6"/>
        <v>0</v>
      </c>
      <c r="W18" s="374">
        <f t="shared" si="6"/>
        <v>0</v>
      </c>
      <c r="X18" s="374">
        <f t="shared" si="6"/>
        <v>0</v>
      </c>
      <c r="Y18" s="374">
        <f t="shared" si="6"/>
        <v>0</v>
      </c>
      <c r="Z18" s="374">
        <f t="shared" si="6"/>
        <v>0</v>
      </c>
      <c r="AA18" s="374">
        <f t="shared" si="6"/>
        <v>0</v>
      </c>
      <c r="AB18" s="374">
        <f t="shared" si="6"/>
        <v>0</v>
      </c>
      <c r="AC18" s="76">
        <f t="shared" si="6"/>
        <v>0</v>
      </c>
    </row>
    <row r="19" spans="2:29">
      <c r="B19" s="142" t="s">
        <v>566</v>
      </c>
      <c r="C19" s="95" t="s">
        <v>434</v>
      </c>
      <c r="D19" s="554"/>
      <c r="E19" s="95"/>
      <c r="F19" s="540"/>
      <c r="G19" s="540"/>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7">
        <f>'Haver Pivoted'!GZ54</f>
        <v>22.4</v>
      </c>
      <c r="P19" s="374">
        <f>'Provider Relief'!P13</f>
        <v>7.3069518716577528</v>
      </c>
      <c r="Q19" s="374">
        <f>'Provider Relief'!Q13</f>
        <v>0</v>
      </c>
      <c r="R19" s="374">
        <f>'Provider Relief'!R13</f>
        <v>0</v>
      </c>
      <c r="S19" s="374">
        <f>'Provider Relief'!S13</f>
        <v>0</v>
      </c>
      <c r="T19" s="374">
        <f>'Provider Relief'!T13</f>
        <v>0</v>
      </c>
      <c r="U19" s="374"/>
      <c r="V19" s="374"/>
      <c r="W19" s="374"/>
      <c r="X19" s="374"/>
      <c r="Y19" s="374"/>
      <c r="Z19" s="179"/>
      <c r="AA19" s="179"/>
      <c r="AB19" s="179"/>
      <c r="AC19" s="175"/>
    </row>
    <row r="20" spans="2:29">
      <c r="B20" s="142" t="s">
        <v>187</v>
      </c>
      <c r="C20" s="95" t="s">
        <v>567</v>
      </c>
      <c r="D20" s="554"/>
      <c r="E20" s="95"/>
      <c r="F20" s="540"/>
      <c r="G20" s="540"/>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91">
        <f>'Haver Pivoted'!GZ52</f>
        <v>18.5</v>
      </c>
      <c r="P20" s="374">
        <f t="shared" ref="P20:AC20" si="7">P35</f>
        <v>5.6120000000000001</v>
      </c>
      <c r="Q20" s="374">
        <f t="shared" si="7"/>
        <v>5.6120000000000001</v>
      </c>
      <c r="R20" s="374">
        <f t="shared" si="7"/>
        <v>5.6120000000000001</v>
      </c>
      <c r="S20" s="374">
        <f t="shared" si="7"/>
        <v>5.6120000000000001</v>
      </c>
      <c r="T20" s="374">
        <f t="shared" si="7"/>
        <v>0.48599999999999993</v>
      </c>
      <c r="U20" s="374">
        <f t="shared" si="7"/>
        <v>0.48599999999999993</v>
      </c>
      <c r="V20" s="374">
        <f t="shared" si="7"/>
        <v>0.48599999999999993</v>
      </c>
      <c r="W20" s="374">
        <f t="shared" si="7"/>
        <v>0.48599999999999993</v>
      </c>
      <c r="X20" s="374">
        <f t="shared" si="7"/>
        <v>0</v>
      </c>
      <c r="Y20" s="374">
        <f t="shared" si="7"/>
        <v>0</v>
      </c>
      <c r="Z20" s="374">
        <f t="shared" si="7"/>
        <v>0</v>
      </c>
      <c r="AA20" s="374">
        <f t="shared" si="7"/>
        <v>0</v>
      </c>
      <c r="AB20" s="374">
        <f t="shared" si="7"/>
        <v>0</v>
      </c>
      <c r="AC20" s="76">
        <f t="shared" si="7"/>
        <v>0</v>
      </c>
    </row>
    <row r="21" spans="2:29">
      <c r="B21" s="142" t="s">
        <v>191</v>
      </c>
      <c r="C21" s="95" t="s">
        <v>568</v>
      </c>
      <c r="D21" s="554"/>
      <c r="E21" s="95"/>
      <c r="F21" s="540"/>
      <c r="G21" s="540"/>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7">
        <f>'Haver Pivoted'!GZ55</f>
        <v>8</v>
      </c>
      <c r="P21" s="374">
        <f t="shared" ref="P21:AC21" si="8">P36</f>
        <v>1.7329999999999999</v>
      </c>
      <c r="Q21" s="374">
        <f t="shared" si="8"/>
        <v>1.7329999999999999</v>
      </c>
      <c r="R21" s="374">
        <f t="shared" si="8"/>
        <v>1.7329999999999999</v>
      </c>
      <c r="S21" s="374">
        <f t="shared" si="8"/>
        <v>1.7329999999999999</v>
      </c>
      <c r="T21" s="374">
        <f t="shared" si="8"/>
        <v>0</v>
      </c>
      <c r="U21" s="374">
        <f t="shared" si="8"/>
        <v>0</v>
      </c>
      <c r="V21" s="374">
        <f t="shared" si="8"/>
        <v>0</v>
      </c>
      <c r="W21" s="374">
        <f t="shared" si="8"/>
        <v>0</v>
      </c>
      <c r="X21" s="374">
        <f t="shared" si="8"/>
        <v>0</v>
      </c>
      <c r="Y21" s="374">
        <f t="shared" si="8"/>
        <v>0</v>
      </c>
      <c r="Z21" s="374">
        <f t="shared" si="8"/>
        <v>0</v>
      </c>
      <c r="AA21" s="374">
        <f t="shared" si="8"/>
        <v>0</v>
      </c>
      <c r="AB21" s="374">
        <f t="shared" si="8"/>
        <v>0</v>
      </c>
      <c r="AC21" s="76">
        <f t="shared" si="8"/>
        <v>0</v>
      </c>
    </row>
    <row r="22" spans="2:29">
      <c r="B22" s="976" t="s">
        <v>569</v>
      </c>
      <c r="C22" s="95" t="s">
        <v>1220</v>
      </c>
      <c r="D22" s="977"/>
      <c r="E22" s="977"/>
      <c r="F22" s="977"/>
      <c r="G22" s="977"/>
      <c r="H22" s="977"/>
      <c r="I22" s="977"/>
      <c r="J22" s="977"/>
      <c r="K22" s="977"/>
      <c r="L22" s="977"/>
      <c r="M22" s="977"/>
      <c r="N22" s="977">
        <f>'Haver Pivoted'!GY87</f>
        <v>11.3</v>
      </c>
      <c r="O22" s="992">
        <f>'Haver Pivoted'!GZ87</f>
        <v>10.4</v>
      </c>
      <c r="P22" s="374">
        <v>10</v>
      </c>
      <c r="Q22" s="374">
        <v>10</v>
      </c>
      <c r="R22" s="374">
        <v>10</v>
      </c>
      <c r="S22" s="374">
        <v>10</v>
      </c>
      <c r="T22" s="374">
        <v>10</v>
      </c>
      <c r="U22" s="374">
        <v>10</v>
      </c>
      <c r="V22" s="374">
        <v>10</v>
      </c>
      <c r="W22" s="374">
        <v>10</v>
      </c>
      <c r="X22" s="374">
        <v>10</v>
      </c>
      <c r="Y22" s="374">
        <v>10</v>
      </c>
      <c r="Z22" s="374">
        <v>10</v>
      </c>
      <c r="AA22" s="374">
        <v>10</v>
      </c>
      <c r="AB22" s="374">
        <f t="shared" ref="AB22:AC22" si="9">AB37+AB30</f>
        <v>0</v>
      </c>
      <c r="AC22" s="76">
        <f t="shared" si="9"/>
        <v>0</v>
      </c>
    </row>
    <row r="23" spans="2:29">
      <c r="B23" s="976" t="s">
        <v>570</v>
      </c>
      <c r="C23" s="95" t="s">
        <v>1219</v>
      </c>
      <c r="D23" s="554"/>
      <c r="E23" s="95"/>
      <c r="F23" s="540"/>
      <c r="G23" s="995"/>
      <c r="H23" s="256"/>
      <c r="I23" s="256"/>
      <c r="J23" s="256"/>
      <c r="K23" s="256"/>
      <c r="L23" s="256"/>
      <c r="M23" s="256"/>
      <c r="N23" s="977">
        <f>'Haver Pivoted'!GY86</f>
        <v>21.4</v>
      </c>
      <c r="O23" s="992">
        <f>'Haver Pivoted'!GZ86</f>
        <v>57</v>
      </c>
      <c r="P23" s="374">
        <v>30</v>
      </c>
      <c r="Q23" s="374">
        <v>10</v>
      </c>
      <c r="R23" s="374">
        <v>5</v>
      </c>
      <c r="S23" s="374">
        <v>5</v>
      </c>
      <c r="T23" s="374">
        <v>3</v>
      </c>
      <c r="U23" s="374">
        <v>0</v>
      </c>
      <c r="V23" s="374">
        <v>0</v>
      </c>
      <c r="W23" s="374">
        <v>0</v>
      </c>
      <c r="X23" s="374">
        <f t="shared" ref="X23:AC23" si="10">X38+X31</f>
        <v>0</v>
      </c>
      <c r="Y23" s="374">
        <f t="shared" si="10"/>
        <v>0</v>
      </c>
      <c r="Z23" s="374">
        <f t="shared" si="10"/>
        <v>0</v>
      </c>
      <c r="AA23" s="374">
        <f t="shared" si="10"/>
        <v>0</v>
      </c>
      <c r="AB23" s="374">
        <f t="shared" si="10"/>
        <v>0</v>
      </c>
      <c r="AC23" s="76">
        <f t="shared" si="10"/>
        <v>0</v>
      </c>
    </row>
    <row r="24" spans="2:29">
      <c r="B24" s="142" t="s">
        <v>571</v>
      </c>
      <c r="C24" s="95"/>
      <c r="D24" s="554"/>
      <c r="E24" s="95"/>
      <c r="F24" s="540"/>
      <c r="G24" s="540"/>
      <c r="H24" s="256"/>
      <c r="I24" s="256"/>
      <c r="J24" s="256"/>
      <c r="K24" s="256"/>
      <c r="L24" s="256"/>
      <c r="M24" s="256"/>
      <c r="N24" s="256"/>
      <c r="O24" s="595">
        <f>O39+O40</f>
        <v>12.51648</v>
      </c>
      <c r="P24" s="374">
        <f>P39+P40</f>
        <v>11.3</v>
      </c>
      <c r="Q24" s="374">
        <f t="shared" ref="Q24:AC24" si="11">Q39+Q40</f>
        <v>11.3</v>
      </c>
      <c r="R24" s="374">
        <f t="shared" si="11"/>
        <v>11.3</v>
      </c>
      <c r="S24" s="374">
        <f t="shared" si="11"/>
        <v>11.3</v>
      </c>
      <c r="T24" s="374">
        <f t="shared" si="11"/>
        <v>8.4</v>
      </c>
      <c r="U24" s="374">
        <f t="shared" si="11"/>
        <v>8.4</v>
      </c>
      <c r="V24" s="374">
        <f t="shared" si="11"/>
        <v>8.4</v>
      </c>
      <c r="W24" s="374">
        <f t="shared" si="11"/>
        <v>8.4</v>
      </c>
      <c r="X24" s="374">
        <f t="shared" si="11"/>
        <v>0.2</v>
      </c>
      <c r="Y24" s="374">
        <f t="shared" si="11"/>
        <v>0.2</v>
      </c>
      <c r="Z24" s="374">
        <f t="shared" si="11"/>
        <v>0.2</v>
      </c>
      <c r="AA24" s="374">
        <f t="shared" si="11"/>
        <v>0.2</v>
      </c>
      <c r="AB24" s="374">
        <f t="shared" si="11"/>
        <v>0</v>
      </c>
      <c r="AC24" s="76">
        <f t="shared" si="11"/>
        <v>0</v>
      </c>
    </row>
    <row r="25" spans="2:29">
      <c r="B25" s="142" t="s">
        <v>572</v>
      </c>
      <c r="C25" s="95"/>
      <c r="D25" s="554"/>
      <c r="E25" s="95"/>
      <c r="F25" s="75"/>
      <c r="G25" s="75"/>
      <c r="H25" s="87"/>
      <c r="I25" s="87"/>
      <c r="J25" s="87"/>
      <c r="K25" s="87"/>
      <c r="L25" s="87"/>
      <c r="M25" s="87"/>
      <c r="N25" s="106"/>
      <c r="O25" s="595">
        <f>O32</f>
        <v>12</v>
      </c>
      <c r="P25" s="604">
        <f t="shared" ref="P25:AC25" si="12">P32</f>
        <v>0</v>
      </c>
      <c r="Q25" s="604">
        <f t="shared" si="12"/>
        <v>0</v>
      </c>
      <c r="R25" s="604">
        <f t="shared" si="12"/>
        <v>0</v>
      </c>
      <c r="S25" s="604">
        <f t="shared" si="12"/>
        <v>0</v>
      </c>
      <c r="T25" s="604">
        <f t="shared" si="12"/>
        <v>0</v>
      </c>
      <c r="U25" s="604">
        <f t="shared" si="12"/>
        <v>0</v>
      </c>
      <c r="V25" s="604">
        <f t="shared" si="12"/>
        <v>0</v>
      </c>
      <c r="W25" s="604">
        <f t="shared" si="12"/>
        <v>0</v>
      </c>
      <c r="X25" s="604">
        <f t="shared" si="12"/>
        <v>0</v>
      </c>
      <c r="Y25" s="604">
        <f t="shared" si="12"/>
        <v>0</v>
      </c>
      <c r="Z25" s="604">
        <f t="shared" si="12"/>
        <v>0</v>
      </c>
      <c r="AA25" s="604">
        <f t="shared" si="12"/>
        <v>0</v>
      </c>
      <c r="AB25" s="604">
        <f t="shared" si="12"/>
        <v>0</v>
      </c>
      <c r="AC25" s="660">
        <f t="shared" si="12"/>
        <v>0</v>
      </c>
    </row>
    <row r="26" spans="2:29" ht="15" customHeight="1">
      <c r="B26" s="1192" t="s">
        <v>573</v>
      </c>
      <c r="C26" s="1193"/>
      <c r="D26" s="860"/>
      <c r="E26" s="861"/>
      <c r="F26" s="861"/>
      <c r="G26" s="861"/>
      <c r="H26" s="75"/>
      <c r="I26" s="75"/>
      <c r="J26" s="75"/>
      <c r="K26" s="75"/>
      <c r="L26" s="75"/>
      <c r="M26" s="75"/>
      <c r="N26" s="106"/>
      <c r="O26" s="595"/>
      <c r="P26" s="374"/>
      <c r="Q26" s="374"/>
      <c r="R26" s="374"/>
      <c r="S26" s="374"/>
      <c r="T26" s="374"/>
      <c r="U26" s="374"/>
      <c r="V26" s="179"/>
      <c r="W26" s="179"/>
      <c r="X26" s="179"/>
      <c r="Y26" s="179"/>
      <c r="Z26" s="179"/>
      <c r="AA26" s="179"/>
      <c r="AB26" s="179"/>
      <c r="AC26" s="175"/>
    </row>
    <row r="27" spans="2:29">
      <c r="B27" s="90" t="s">
        <v>574</v>
      </c>
      <c r="C27" s="39"/>
      <c r="D27" s="55"/>
      <c r="E27" s="39"/>
      <c r="F27" s="87"/>
      <c r="G27" s="87"/>
      <c r="H27" s="106"/>
      <c r="I27" s="106"/>
      <c r="J27" s="106"/>
      <c r="K27" s="106"/>
      <c r="L27" s="106"/>
      <c r="M27" s="106"/>
      <c r="N27" s="106">
        <f>SUM(N28:N32)</f>
        <v>23</v>
      </c>
      <c r="O27" s="595">
        <f>SUM(O28:O32)</f>
        <v>162</v>
      </c>
      <c r="P27" s="374"/>
      <c r="Q27" s="374"/>
      <c r="R27" s="374"/>
      <c r="S27" s="374"/>
      <c r="T27" s="374"/>
      <c r="U27" s="374"/>
      <c r="V27" s="179"/>
      <c r="W27" s="179"/>
      <c r="X27" s="179"/>
      <c r="Y27" s="179"/>
      <c r="Z27" s="179"/>
      <c r="AA27" s="179"/>
      <c r="AB27" s="179"/>
      <c r="AC27" s="175"/>
    </row>
    <row r="28" spans="2:29">
      <c r="B28" s="80" t="s">
        <v>575</v>
      </c>
      <c r="C28" s="39"/>
      <c r="D28" s="55"/>
      <c r="E28" s="39"/>
      <c r="F28" s="87"/>
      <c r="G28" s="87"/>
      <c r="H28" s="106"/>
      <c r="I28" s="106"/>
      <c r="J28" s="106"/>
      <c r="K28" s="106"/>
      <c r="L28" s="862"/>
      <c r="M28" s="106"/>
      <c r="N28" s="106">
        <f>(4*'Response and Relief Act Score'!$F$15-$M$18)/2</f>
        <v>11</v>
      </c>
      <c r="O28" s="595">
        <f>(4*'Response and Relief Act Score'!$F$15-$M$18)/2</f>
        <v>11</v>
      </c>
      <c r="P28" s="374"/>
      <c r="Q28" s="374"/>
      <c r="R28" s="374"/>
      <c r="S28" s="374"/>
      <c r="T28" s="374"/>
      <c r="U28" s="374"/>
      <c r="V28" s="179"/>
      <c r="W28" s="179"/>
      <c r="X28" s="179"/>
      <c r="Y28" s="179"/>
      <c r="Z28" s="179"/>
      <c r="AA28" s="179"/>
      <c r="AB28" s="179"/>
      <c r="AC28" s="175"/>
    </row>
    <row r="29" spans="2:29">
      <c r="B29" s="80" t="s">
        <v>572</v>
      </c>
      <c r="C29" s="39"/>
      <c r="D29" s="55"/>
      <c r="E29" s="39"/>
      <c r="F29" s="87"/>
      <c r="G29" s="87"/>
      <c r="H29" s="106"/>
      <c r="I29" s="106"/>
      <c r="J29" s="106"/>
      <c r="K29" s="106"/>
      <c r="L29" s="862"/>
      <c r="M29" s="106"/>
      <c r="N29" s="106"/>
      <c r="O29" s="595"/>
      <c r="P29" s="374"/>
      <c r="Q29" s="374"/>
      <c r="R29" s="374"/>
      <c r="S29" s="374"/>
      <c r="T29" s="374"/>
      <c r="U29" s="374"/>
      <c r="V29" s="179"/>
      <c r="W29" s="179"/>
      <c r="X29" s="179"/>
      <c r="Y29" s="179"/>
      <c r="Z29" s="179"/>
      <c r="AA29" s="179"/>
      <c r="AB29" s="179"/>
      <c r="AC29" s="175"/>
    </row>
    <row r="30" spans="2:29">
      <c r="B30" s="205" t="s">
        <v>569</v>
      </c>
      <c r="C30" s="39"/>
      <c r="D30" s="55"/>
      <c r="E30" s="39"/>
      <c r="F30" s="87"/>
      <c r="G30" s="87"/>
      <c r="H30" s="106"/>
      <c r="I30" s="106"/>
      <c r="J30" s="106"/>
      <c r="K30" s="106"/>
      <c r="L30" s="106"/>
      <c r="M30" s="106"/>
      <c r="N30" s="106"/>
      <c r="O30" s="595">
        <v>79</v>
      </c>
      <c r="P30" s="374"/>
      <c r="Q30" s="77"/>
      <c r="R30" s="77"/>
      <c r="S30" s="77"/>
      <c r="T30" s="77"/>
      <c r="U30" s="77"/>
      <c r="V30" s="179"/>
      <c r="W30" s="179"/>
      <c r="X30" s="179"/>
      <c r="Y30" s="179"/>
      <c r="Z30" s="179"/>
      <c r="AA30" s="179"/>
      <c r="AB30" s="179"/>
      <c r="AC30" s="175"/>
    </row>
    <row r="31" spans="2:29">
      <c r="B31" s="209" t="s">
        <v>576</v>
      </c>
      <c r="C31" s="39"/>
      <c r="D31" s="55"/>
      <c r="E31" s="39"/>
      <c r="F31" s="87"/>
      <c r="G31" s="87"/>
      <c r="H31" s="106"/>
      <c r="I31" s="106"/>
      <c r="J31" s="106"/>
      <c r="K31" s="106"/>
      <c r="L31" s="106"/>
      <c r="M31" s="106"/>
      <c r="N31" s="106"/>
      <c r="O31" s="595">
        <f>'Response and Relief Act Score'!F13*4</f>
        <v>60</v>
      </c>
      <c r="P31" s="374"/>
      <c r="Q31" s="77"/>
      <c r="R31" s="77"/>
      <c r="S31" s="77"/>
      <c r="T31" s="77"/>
      <c r="U31" s="77"/>
      <c r="V31" s="179"/>
      <c r="W31" s="179"/>
      <c r="X31" s="179"/>
      <c r="Y31" s="179"/>
      <c r="Z31" s="179"/>
      <c r="AA31" s="179"/>
      <c r="AB31" s="179"/>
      <c r="AC31" s="175"/>
    </row>
    <row r="32" spans="2:29" ht="30">
      <c r="B32" s="209" t="s">
        <v>577</v>
      </c>
      <c r="C32" s="39"/>
      <c r="D32" s="55"/>
      <c r="E32" s="39"/>
      <c r="F32" s="87"/>
      <c r="G32" s="87"/>
      <c r="H32" s="106"/>
      <c r="I32" s="106"/>
      <c r="J32" s="106"/>
      <c r="K32" s="106"/>
      <c r="L32" s="862"/>
      <c r="M32" s="106"/>
      <c r="N32" s="106">
        <f>'Response and Relief Act Score'!F14*4/2</f>
        <v>12</v>
      </c>
      <c r="O32" s="595">
        <f>'Response and Relief Act Score'!F14*4/2</f>
        <v>12</v>
      </c>
      <c r="P32" s="374"/>
      <c r="Q32" s="374"/>
      <c r="R32" s="374"/>
      <c r="S32" s="374"/>
      <c r="T32" s="374"/>
      <c r="U32" s="374"/>
      <c r="V32" s="179"/>
      <c r="W32" s="179"/>
      <c r="X32" s="179"/>
      <c r="Y32" s="179"/>
      <c r="Z32" s="179"/>
      <c r="AA32" s="179"/>
      <c r="AB32" s="179"/>
      <c r="AC32" s="175"/>
    </row>
    <row r="33" spans="1:78">
      <c r="B33" s="1190" t="s">
        <v>578</v>
      </c>
      <c r="C33" s="1191"/>
      <c r="D33" s="55"/>
      <c r="E33" s="39"/>
      <c r="F33" s="87"/>
      <c r="G33" s="87"/>
      <c r="H33" s="106"/>
      <c r="I33" s="106"/>
      <c r="J33" s="106"/>
      <c r="K33" s="106"/>
      <c r="L33" s="862"/>
      <c r="M33" s="106"/>
      <c r="N33" s="106"/>
      <c r="O33" s="595"/>
      <c r="P33" s="602"/>
      <c r="Q33" s="602"/>
      <c r="R33" s="602"/>
      <c r="S33" s="602"/>
      <c r="T33" s="602"/>
      <c r="U33" s="602"/>
      <c r="V33" s="605"/>
      <c r="W33" s="605"/>
      <c r="X33" s="605"/>
      <c r="Y33" s="605"/>
      <c r="Z33" s="605"/>
      <c r="AA33" s="605"/>
      <c r="AB33" s="605"/>
      <c r="AC33" s="352"/>
    </row>
    <row r="34" spans="1:78" ht="13.5" customHeight="1">
      <c r="B34" s="209" t="s">
        <v>186</v>
      </c>
      <c r="C34" s="39"/>
      <c r="D34" s="55"/>
      <c r="E34" s="39"/>
      <c r="F34" s="87"/>
      <c r="G34" s="87"/>
      <c r="H34" s="106"/>
      <c r="I34" s="106"/>
      <c r="J34" s="106"/>
      <c r="K34" s="106"/>
      <c r="L34" s="862"/>
      <c r="M34" s="106">
        <f>'ARP Quarterly'!C18</f>
        <v>0</v>
      </c>
      <c r="N34" s="106">
        <f>'ARP Quarterly'!D18</f>
        <v>2.2132800000000001</v>
      </c>
      <c r="O34" s="595">
        <f>'ARP Quarterly'!E18</f>
        <v>10.082720000000002</v>
      </c>
      <c r="P34" s="374">
        <f>'ARP Quarterly'!F18</f>
        <v>7.1439999999999992</v>
      </c>
      <c r="Q34" s="374">
        <f>'ARP Quarterly'!G18</f>
        <v>7.1439999999999992</v>
      </c>
      <c r="R34" s="374">
        <f>'ARP Quarterly'!H18</f>
        <v>7.1439999999999992</v>
      </c>
      <c r="S34" s="374">
        <f>'ARP Quarterly'!I18</f>
        <v>7.1439999999999992</v>
      </c>
      <c r="T34" s="374">
        <f>'ARP Quarterly'!J18</f>
        <v>0</v>
      </c>
      <c r="U34" s="374">
        <f>'ARP Quarterly'!K18</f>
        <v>0</v>
      </c>
      <c r="V34" s="374">
        <f>'ARP Quarterly'!L18</f>
        <v>0</v>
      </c>
      <c r="W34" s="374">
        <f>'ARP Quarterly'!M18</f>
        <v>0</v>
      </c>
      <c r="X34" s="374">
        <f>'ARP Quarterly'!N18</f>
        <v>0</v>
      </c>
      <c r="Y34" s="374">
        <f>'ARP Quarterly'!O18</f>
        <v>0</v>
      </c>
      <c r="Z34" s="374">
        <f>'ARP Quarterly'!P18</f>
        <v>0</v>
      </c>
      <c r="AA34" s="374">
        <f>'ARP Quarterly'!Q18</f>
        <v>0</v>
      </c>
      <c r="AB34" s="374">
        <f>'ARP Quarterly'!R18</f>
        <v>0</v>
      </c>
      <c r="AC34" s="76">
        <f>'ARP Quarterly'!S18</f>
        <v>0</v>
      </c>
    </row>
    <row r="35" spans="1:78">
      <c r="B35" s="209" t="s">
        <v>579</v>
      </c>
      <c r="C35" s="39"/>
      <c r="D35" s="55"/>
      <c r="E35" s="39"/>
      <c r="F35" s="87"/>
      <c r="G35" s="87"/>
      <c r="H35" s="106"/>
      <c r="I35" s="106"/>
      <c r="J35" s="106"/>
      <c r="K35" s="106"/>
      <c r="L35" s="862"/>
      <c r="M35" s="106">
        <f>'ARP Quarterly'!C19</f>
        <v>0</v>
      </c>
      <c r="N35" s="106">
        <f>'ARP Quarterly'!D19</f>
        <v>15.128640000000001</v>
      </c>
      <c r="O35" s="595">
        <f>'ARP Quarterly'!E19</f>
        <v>68.919360000000012</v>
      </c>
      <c r="P35" s="374">
        <f>'ARP Quarterly'!F19</f>
        <v>5.6120000000000001</v>
      </c>
      <c r="Q35" s="374">
        <f>'ARP Quarterly'!G19</f>
        <v>5.6120000000000001</v>
      </c>
      <c r="R35" s="374">
        <f>'ARP Quarterly'!H19</f>
        <v>5.6120000000000001</v>
      </c>
      <c r="S35" s="374">
        <f>'ARP Quarterly'!I19</f>
        <v>5.6120000000000001</v>
      </c>
      <c r="T35" s="374">
        <f>'ARP Quarterly'!J19</f>
        <v>0.48599999999999993</v>
      </c>
      <c r="U35" s="374">
        <f>'ARP Quarterly'!K19</f>
        <v>0.48599999999999993</v>
      </c>
      <c r="V35" s="374">
        <f>'ARP Quarterly'!L19</f>
        <v>0.48599999999999993</v>
      </c>
      <c r="W35" s="374">
        <f>'ARP Quarterly'!M19</f>
        <v>0.48599999999999993</v>
      </c>
      <c r="X35" s="374">
        <f>'ARP Quarterly'!N19</f>
        <v>0</v>
      </c>
      <c r="Y35" s="374">
        <f>'ARP Quarterly'!O19</f>
        <v>0</v>
      </c>
      <c r="Z35" s="374">
        <f>'ARP Quarterly'!P19</f>
        <v>0</v>
      </c>
      <c r="AA35" s="374">
        <f>'ARP Quarterly'!Q19</f>
        <v>0</v>
      </c>
      <c r="AB35" s="374">
        <f>'ARP Quarterly'!R19</f>
        <v>0</v>
      </c>
      <c r="AC35" s="76">
        <f>'ARP Quarterly'!S19</f>
        <v>0</v>
      </c>
    </row>
    <row r="36" spans="1:78">
      <c r="B36" s="209" t="s">
        <v>191</v>
      </c>
      <c r="C36" s="39"/>
      <c r="D36" s="55"/>
      <c r="E36" s="39"/>
      <c r="F36" s="87"/>
      <c r="G36" s="87"/>
      <c r="H36" s="106"/>
      <c r="I36" s="106"/>
      <c r="J36" s="106"/>
      <c r="K36" s="106"/>
      <c r="L36" s="862"/>
      <c r="M36" s="106">
        <f>'ARP Quarterly'!C20</f>
        <v>0</v>
      </c>
      <c r="N36" s="106">
        <f>'ARP Quarterly'!D20</f>
        <v>3.2479199999999997</v>
      </c>
      <c r="O36" s="595">
        <f>'ARP Quarterly'!E20</f>
        <v>14.796080000000002</v>
      </c>
      <c r="P36" s="374">
        <f>'ARP Quarterly'!F20</f>
        <v>1.7329999999999999</v>
      </c>
      <c r="Q36" s="374">
        <f>'ARP Quarterly'!G20</f>
        <v>1.7329999999999999</v>
      </c>
      <c r="R36" s="374">
        <f>'ARP Quarterly'!H20</f>
        <v>1.7329999999999999</v>
      </c>
      <c r="S36" s="374">
        <f>'ARP Quarterly'!I20</f>
        <v>1.7329999999999999</v>
      </c>
      <c r="T36" s="374">
        <f>'ARP Quarterly'!J20</f>
        <v>0</v>
      </c>
      <c r="U36" s="374">
        <f>'ARP Quarterly'!K20</f>
        <v>0</v>
      </c>
      <c r="V36" s="374">
        <f>'ARP Quarterly'!L20</f>
        <v>0</v>
      </c>
      <c r="W36" s="374">
        <f>'ARP Quarterly'!M20</f>
        <v>0</v>
      </c>
      <c r="X36" s="374">
        <f>'ARP Quarterly'!N20</f>
        <v>0</v>
      </c>
      <c r="Y36" s="374">
        <f>'ARP Quarterly'!O20</f>
        <v>0</v>
      </c>
      <c r="Z36" s="374">
        <f>'ARP Quarterly'!P20</f>
        <v>0</v>
      </c>
      <c r="AA36" s="374">
        <f>'ARP Quarterly'!Q20</f>
        <v>0</v>
      </c>
      <c r="AB36" s="374">
        <f>'ARP Quarterly'!R20</f>
        <v>0</v>
      </c>
      <c r="AC36" s="76">
        <f>'ARP Quarterly'!S20</f>
        <v>0</v>
      </c>
    </row>
    <row r="37" spans="1:78">
      <c r="B37" s="209" t="s">
        <v>569</v>
      </c>
      <c r="C37" s="39"/>
      <c r="D37" s="55"/>
      <c r="E37" s="39"/>
      <c r="F37" s="87"/>
      <c r="G37" s="87"/>
      <c r="H37" s="106"/>
      <c r="I37" s="106"/>
      <c r="J37" s="106"/>
      <c r="K37" s="106"/>
      <c r="L37" s="862"/>
      <c r="M37" s="106">
        <f>'ARP Quarterly'!C21</f>
        <v>0</v>
      </c>
      <c r="N37" s="106">
        <f>'ARP Quarterly'!D21</f>
        <v>13.2921</v>
      </c>
      <c r="O37" s="595">
        <f>'ARP Quarterly'!E21</f>
        <v>60.552900000000008</v>
      </c>
      <c r="P37" s="374">
        <f>'ARP Quarterly'!F21</f>
        <v>1.0687500000000001</v>
      </c>
      <c r="Q37" s="374">
        <f>'ARP Quarterly'!G21</f>
        <v>1.0687500000000001</v>
      </c>
      <c r="R37" s="374">
        <f>'ARP Quarterly'!H21</f>
        <v>1.0687500000000001</v>
      </c>
      <c r="S37" s="374">
        <f>'ARP Quarterly'!I21</f>
        <v>1.0687500000000001</v>
      </c>
      <c r="T37" s="374">
        <f>'ARP Quarterly'!J21</f>
        <v>0.78750000000000009</v>
      </c>
      <c r="U37" s="374">
        <f>'ARP Quarterly'!K21</f>
        <v>0.78750000000000009</v>
      </c>
      <c r="V37" s="374">
        <f>'ARP Quarterly'!L21</f>
        <v>0.78750000000000009</v>
      </c>
      <c r="W37" s="374">
        <f>'ARP Quarterly'!M21</f>
        <v>0.78750000000000009</v>
      </c>
      <c r="X37" s="374">
        <f>'ARP Quarterly'!N21</f>
        <v>0</v>
      </c>
      <c r="Y37" s="374">
        <f>'ARP Quarterly'!O21</f>
        <v>0</v>
      </c>
      <c r="Z37" s="374">
        <f>'ARP Quarterly'!P21</f>
        <v>0</v>
      </c>
      <c r="AA37" s="374">
        <f>'ARP Quarterly'!Q21</f>
        <v>0</v>
      </c>
      <c r="AB37" s="374">
        <f>'ARP Quarterly'!R21</f>
        <v>0</v>
      </c>
      <c r="AC37" s="76">
        <f>'ARP Quarterly'!S21</f>
        <v>0</v>
      </c>
      <c r="AD37" t="s">
        <v>1230</v>
      </c>
    </row>
    <row r="38" spans="1:78" ht="30" customHeight="1">
      <c r="B38" s="209" t="s">
        <v>580</v>
      </c>
      <c r="C38" s="39"/>
      <c r="D38" s="55"/>
      <c r="E38" s="39"/>
      <c r="F38" s="87"/>
      <c r="G38" s="87"/>
      <c r="H38" s="106"/>
      <c r="I38" s="106"/>
      <c r="J38" s="106"/>
      <c r="K38" s="106"/>
      <c r="L38" s="862"/>
      <c r="M38" s="106">
        <f>'ARP Quarterly'!C22</f>
        <v>0</v>
      </c>
      <c r="N38" s="106">
        <f>'ARP Quarterly'!D22</f>
        <v>22.153499999999998</v>
      </c>
      <c r="O38" s="595">
        <f>'ARP Quarterly'!E22</f>
        <v>100.92150000000002</v>
      </c>
      <c r="P38" s="374">
        <f>'ARP Quarterly'!F22</f>
        <v>1.7812500000000002</v>
      </c>
      <c r="Q38" s="374">
        <f>'ARP Quarterly'!G22</f>
        <v>1.7812500000000002</v>
      </c>
      <c r="R38" s="374">
        <f>'ARP Quarterly'!H22</f>
        <v>1.7812500000000002</v>
      </c>
      <c r="S38" s="374">
        <f>'ARP Quarterly'!I22</f>
        <v>1.7812500000000002</v>
      </c>
      <c r="T38" s="374">
        <f>'ARP Quarterly'!J22</f>
        <v>1.3125000000000002</v>
      </c>
      <c r="U38" s="374">
        <f>'ARP Quarterly'!K22</f>
        <v>1.3125000000000002</v>
      </c>
      <c r="V38" s="374">
        <f>'ARP Quarterly'!L22</f>
        <v>1.3125000000000002</v>
      </c>
      <c r="W38" s="374">
        <f>'ARP Quarterly'!M22</f>
        <v>1.3125000000000002</v>
      </c>
      <c r="X38" s="374">
        <f>'ARP Quarterly'!N22</f>
        <v>0</v>
      </c>
      <c r="Y38" s="374">
        <f>'ARP Quarterly'!O22</f>
        <v>0</v>
      </c>
      <c r="Z38" s="374">
        <f>'ARP Quarterly'!P22</f>
        <v>0</v>
      </c>
      <c r="AA38" s="374">
        <f>'ARP Quarterly'!Q22</f>
        <v>0</v>
      </c>
      <c r="AB38" s="374">
        <f>'ARP Quarterly'!R22</f>
        <v>0</v>
      </c>
      <c r="AC38" s="76">
        <f>'ARP Quarterly'!S22</f>
        <v>0</v>
      </c>
    </row>
    <row r="39" spans="1:78">
      <c r="B39" s="209" t="s">
        <v>581</v>
      </c>
      <c r="C39" s="39"/>
      <c r="D39" s="55"/>
      <c r="E39" s="39"/>
      <c r="F39" s="87"/>
      <c r="G39" s="87"/>
      <c r="H39" s="106"/>
      <c r="I39" s="106"/>
      <c r="J39" s="106"/>
      <c r="K39" s="106"/>
      <c r="L39" s="862"/>
      <c r="M39" s="106">
        <f>'ARP Quarterly'!C23</f>
        <v>0</v>
      </c>
      <c r="N39" s="106">
        <f>'ARP Quarterly'!D23</f>
        <v>2.9519999999999995</v>
      </c>
      <c r="O39" s="595">
        <f>'ARP Quarterly'!E23</f>
        <v>13.448</v>
      </c>
      <c r="P39" s="374">
        <f>'ARP Quarterly'!F23</f>
        <v>11.3</v>
      </c>
      <c r="Q39" s="374">
        <f>'ARP Quarterly'!G23</f>
        <v>11.3</v>
      </c>
      <c r="R39" s="374">
        <f>'ARP Quarterly'!H23</f>
        <v>11.3</v>
      </c>
      <c r="S39" s="374">
        <f>'ARP Quarterly'!I23</f>
        <v>11.3</v>
      </c>
      <c r="T39" s="374">
        <f>'ARP Quarterly'!J23</f>
        <v>8.4</v>
      </c>
      <c r="U39" s="374">
        <f>'ARP Quarterly'!K23</f>
        <v>8.4</v>
      </c>
      <c r="V39" s="374">
        <f>'ARP Quarterly'!L23</f>
        <v>8.4</v>
      </c>
      <c r="W39" s="374">
        <f>'ARP Quarterly'!M23</f>
        <v>8.4</v>
      </c>
      <c r="X39" s="374">
        <f>'ARP Quarterly'!N23</f>
        <v>0.2</v>
      </c>
      <c r="Y39" s="374">
        <f>'ARP Quarterly'!O23</f>
        <v>0.2</v>
      </c>
      <c r="Z39" s="374">
        <f>'ARP Quarterly'!P23</f>
        <v>0.2</v>
      </c>
      <c r="AA39" s="374">
        <f>'ARP Quarterly'!Q23</f>
        <v>0.2</v>
      </c>
      <c r="AB39" s="374">
        <f>'ARP Quarterly'!R23</f>
        <v>0</v>
      </c>
      <c r="AC39" s="76">
        <f>'ARP Quarterly'!S23</f>
        <v>0</v>
      </c>
    </row>
    <row r="40" spans="1:78">
      <c r="B40" s="209" t="s">
        <v>582</v>
      </c>
      <c r="C40" s="39"/>
      <c r="D40" s="55"/>
      <c r="E40" s="39"/>
      <c r="F40" s="87"/>
      <c r="G40" s="87"/>
      <c r="H40" s="106"/>
      <c r="I40" s="106"/>
      <c r="J40" s="106"/>
      <c r="K40" s="106"/>
      <c r="L40" s="862"/>
      <c r="M40" s="106">
        <f>'ARP Quarterly'!C24</f>
        <v>0</v>
      </c>
      <c r="N40" s="106">
        <f>'ARP Quarterly'!D24</f>
        <v>-0.20447999999999997</v>
      </c>
      <c r="O40" s="595">
        <f>'ARP Quarterly'!E24</f>
        <v>-0.93152000000000001</v>
      </c>
      <c r="P40" s="374">
        <v>0</v>
      </c>
      <c r="Q40" s="374">
        <v>0</v>
      </c>
      <c r="R40" s="374">
        <v>0</v>
      </c>
      <c r="S40" s="374">
        <v>0</v>
      </c>
      <c r="T40" s="374">
        <v>0</v>
      </c>
      <c r="U40" s="374">
        <v>0</v>
      </c>
      <c r="V40" s="374">
        <v>0</v>
      </c>
      <c r="W40" s="374">
        <v>0</v>
      </c>
      <c r="X40" s="374">
        <v>0</v>
      </c>
      <c r="Y40" s="374">
        <v>0</v>
      </c>
      <c r="Z40" s="374">
        <v>0</v>
      </c>
      <c r="AA40" s="374">
        <v>0</v>
      </c>
      <c r="AB40" s="374">
        <v>0</v>
      </c>
      <c r="AC40" s="374">
        <v>0</v>
      </c>
    </row>
    <row r="41" spans="1:78">
      <c r="B41" s="209" t="s">
        <v>437</v>
      </c>
      <c r="C41" s="39"/>
      <c r="D41" s="55"/>
      <c r="E41" s="39"/>
      <c r="F41" s="87"/>
      <c r="G41" s="87"/>
      <c r="H41" s="106"/>
      <c r="I41" s="106"/>
      <c r="J41" s="106"/>
      <c r="K41" s="106"/>
      <c r="L41" s="862"/>
      <c r="M41" s="106">
        <f>'ARP Quarterly'!C25</f>
        <v>0</v>
      </c>
      <c r="N41" s="106">
        <f>'ARP Quarterly'!D25</f>
        <v>58.782959999999996</v>
      </c>
      <c r="O41" s="595">
        <f>'ARP Quarterly'!E25</f>
        <v>267.78904000000006</v>
      </c>
      <c r="P41" s="374">
        <f>'ARP Quarterly'!F25</f>
        <v>110.24799999999999</v>
      </c>
      <c r="Q41" s="374">
        <f>'ARP Quarterly'!G25</f>
        <v>110.24799999999999</v>
      </c>
      <c r="R41" s="374">
        <f>'ARP Quarterly'!H25</f>
        <v>110.24799999999999</v>
      </c>
      <c r="S41" s="374">
        <f>'ARP Quarterly'!I25</f>
        <v>110.24799999999999</v>
      </c>
      <c r="T41" s="374">
        <f>'ARP Quarterly'!J25</f>
        <v>12.362</v>
      </c>
      <c r="U41" s="374">
        <f>'ARP Quarterly'!K25</f>
        <v>12.362</v>
      </c>
      <c r="V41" s="374">
        <f>'ARP Quarterly'!L25</f>
        <v>12.362</v>
      </c>
      <c r="W41" s="374">
        <f>'ARP Quarterly'!M25</f>
        <v>12.362</v>
      </c>
      <c r="X41" s="374">
        <f>'ARP Quarterly'!N25</f>
        <v>-0.67500000000000004</v>
      </c>
      <c r="Y41" s="374">
        <f>'ARP Quarterly'!O25</f>
        <v>-0.67500000000000004</v>
      </c>
      <c r="Z41" s="374">
        <f>'ARP Quarterly'!P25</f>
        <v>-0.67500000000000004</v>
      </c>
      <c r="AA41" s="374">
        <f>'ARP Quarterly'!Q25</f>
        <v>-0.67500000000000004</v>
      </c>
      <c r="AB41" s="374">
        <f>'ARP Quarterly'!R25</f>
        <v>0</v>
      </c>
      <c r="AC41" s="76">
        <f>'ARP Quarterly'!S25</f>
        <v>0</v>
      </c>
    </row>
    <row r="42" spans="1:78">
      <c r="B42" s="1190" t="s">
        <v>583</v>
      </c>
      <c r="C42" s="1191"/>
      <c r="D42" s="815"/>
      <c r="E42" s="94"/>
      <c r="F42" s="87"/>
      <c r="G42" s="87"/>
      <c r="H42" s="106"/>
      <c r="I42" s="106"/>
      <c r="J42" s="106"/>
      <c r="K42" s="106"/>
      <c r="L42" s="862"/>
      <c r="M42" s="106"/>
      <c r="N42" s="106"/>
      <c r="O42" s="595"/>
      <c r="P42" s="602"/>
      <c r="Q42" s="602"/>
      <c r="R42" s="602"/>
      <c r="S42" s="602"/>
      <c r="T42" s="602"/>
      <c r="U42" s="602"/>
      <c r="V42" s="605"/>
      <c r="W42" s="605"/>
      <c r="X42" s="605"/>
      <c r="Y42" s="605"/>
      <c r="Z42" s="605"/>
      <c r="AA42" s="605"/>
      <c r="AB42" s="605"/>
      <c r="AC42" s="352"/>
    </row>
    <row r="43" spans="1:78" s="289" customFormat="1" ht="21" customHeight="1">
      <c r="B43" s="290" t="s">
        <v>584</v>
      </c>
      <c r="C43" s="410"/>
      <c r="D43" s="290"/>
      <c r="E43" s="410"/>
      <c r="F43" s="177"/>
      <c r="G43" s="177"/>
      <c r="H43" s="699"/>
      <c r="I43" s="699"/>
      <c r="J43" s="699"/>
      <c r="K43" s="699"/>
      <c r="L43" s="700"/>
      <c r="M43" s="699">
        <f>'ARP Quarterly'!C6</f>
        <v>0</v>
      </c>
      <c r="N43" s="699">
        <f>'ARP Quarterly'!D6</f>
        <v>58.782959999999989</v>
      </c>
      <c r="O43" s="913">
        <f>'ARP Quarterly'!E6</f>
        <v>267.78904</v>
      </c>
      <c r="P43" s="551">
        <f>'ARP Quarterly'!F6</f>
        <v>110.24799999999999</v>
      </c>
      <c r="Q43" s="551">
        <f>'ARP Quarterly'!G6</f>
        <v>110.24799999999999</v>
      </c>
      <c r="R43" s="551">
        <f>'ARP Quarterly'!H6</f>
        <v>110.24799999999999</v>
      </c>
      <c r="S43" s="551">
        <f>'ARP Quarterly'!I6</f>
        <v>110.24799999999999</v>
      </c>
      <c r="T43" s="551">
        <f>'ARP Quarterly'!J6</f>
        <v>12.726000000000001</v>
      </c>
      <c r="U43" s="551">
        <f>'ARP Quarterly'!K6</f>
        <v>12.726000000000001</v>
      </c>
      <c r="V43" s="551">
        <f>'ARP Quarterly'!L6</f>
        <v>12.726000000000001</v>
      </c>
      <c r="W43" s="551">
        <f>'ARP Quarterly'!M6</f>
        <v>12.726000000000001</v>
      </c>
      <c r="X43" s="551">
        <f>'ARP Quarterly'!N6</f>
        <v>1.365</v>
      </c>
      <c r="Y43" s="551">
        <f>'ARP Quarterly'!O6</f>
        <v>1.365</v>
      </c>
      <c r="Z43" s="551">
        <f>'ARP Quarterly'!P6</f>
        <v>1.365</v>
      </c>
      <c r="AA43" s="551">
        <f>'ARP Quarterly'!Q6</f>
        <v>1.365</v>
      </c>
      <c r="AB43" s="551">
        <f>'ARP Quarterly'!R6</f>
        <v>-0.90100000000000025</v>
      </c>
      <c r="AC43" s="914">
        <f>'ARP Quarterly'!S6</f>
        <v>-0.90100000000000025</v>
      </c>
    </row>
    <row r="44" spans="1:78" s="291" customFormat="1" ht="19.5" customHeight="1">
      <c r="A44" s="289"/>
      <c r="B44" s="140" t="s">
        <v>243</v>
      </c>
      <c r="C44" s="141"/>
      <c r="D44" s="140"/>
      <c r="E44" s="141"/>
      <c r="F44" s="626">
        <f>F11-F43</f>
        <v>60.5</v>
      </c>
      <c r="G44" s="626">
        <f>G11-G43</f>
        <v>81.400000000000006</v>
      </c>
      <c r="H44" s="626">
        <f t="shared" ref="H44:AC44" si="13">H11-H43</f>
        <v>82.2</v>
      </c>
      <c r="I44" s="626">
        <f>I11-I43</f>
        <v>80.3</v>
      </c>
      <c r="J44" s="626">
        <f t="shared" si="13"/>
        <v>1123.5999999999999</v>
      </c>
      <c r="K44" s="626">
        <f t="shared" si="13"/>
        <v>1220.5</v>
      </c>
      <c r="L44" s="626">
        <f>L11-L43</f>
        <v>618.6</v>
      </c>
      <c r="M44" s="626">
        <f>M11-M43</f>
        <v>403.8</v>
      </c>
      <c r="N44" s="626">
        <f t="shared" si="13"/>
        <v>638.21704</v>
      </c>
      <c r="O44" s="863">
        <f>O11-O43</f>
        <v>286.71096</v>
      </c>
      <c r="P44" s="701">
        <f t="shared" si="13"/>
        <v>71.095732406535092</v>
      </c>
      <c r="Q44" s="701">
        <f t="shared" si="13"/>
        <v>11.64100000000002</v>
      </c>
      <c r="R44" s="701">
        <f t="shared" si="13"/>
        <v>6.6410000000000196</v>
      </c>
      <c r="S44" s="701">
        <f t="shared" si="13"/>
        <v>6.6410000000000196</v>
      </c>
      <c r="T44" s="701">
        <f t="shared" si="13"/>
        <v>85.260000000000019</v>
      </c>
      <c r="U44" s="701">
        <f t="shared" si="13"/>
        <v>82.260000000000019</v>
      </c>
      <c r="V44" s="701">
        <f t="shared" si="13"/>
        <v>82.260000000000019</v>
      </c>
      <c r="W44" s="701">
        <f t="shared" si="13"/>
        <v>82.260000000000019</v>
      </c>
      <c r="X44" s="701">
        <f t="shared" si="13"/>
        <v>84.935000000000016</v>
      </c>
      <c r="Y44" s="701">
        <f t="shared" si="13"/>
        <v>84.935000000000016</v>
      </c>
      <c r="Z44" s="701">
        <f t="shared" si="13"/>
        <v>84.935000000000016</v>
      </c>
      <c r="AA44" s="701">
        <f t="shared" si="13"/>
        <v>84.935000000000016</v>
      </c>
      <c r="AB44" s="701">
        <f t="shared" si="13"/>
        <v>77.001000000000005</v>
      </c>
      <c r="AC44" s="702">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c r="O46">
        <v>267.78904</v>
      </c>
    </row>
    <row r="47" spans="1:78">
      <c r="B47" s="698"/>
      <c r="O47">
        <v>595.75266818970692</v>
      </c>
    </row>
    <row r="48" spans="1:78">
      <c r="B48" s="698"/>
    </row>
    <row r="49" spans="2:2">
      <c r="B49" s="698"/>
    </row>
    <row r="50" spans="2:2">
      <c r="B50" s="698"/>
    </row>
    <row r="51" spans="2:2">
      <c r="B51" s="698"/>
    </row>
    <row r="52" spans="2:2">
      <c r="B52" s="698"/>
    </row>
    <row r="53" spans="2:2">
      <c r="B53" s="698"/>
    </row>
    <row r="54" spans="2:2">
      <c r="B54" s="698"/>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61" zoomScaleNormal="80" workbookViewId="0">
      <selection activeCell="N19" sqref="N19"/>
    </sheetView>
  </sheetViews>
  <sheetFormatPr baseColWidth="10" defaultColWidth="8.5" defaultRowHeight="14"/>
  <cols>
    <col min="1" max="1" width="8.5" style="34"/>
    <col min="2" max="2" width="26.33203125" style="34" customWidth="1"/>
    <col min="3" max="5" width="8.5" style="34"/>
    <col min="6" max="6" width="9" style="34" customWidth="1"/>
    <col min="7" max="11" width="7.5" style="34" customWidth="1"/>
    <col min="12" max="12" width="8.5" style="34"/>
    <col min="13" max="13" width="8.5" style="34" customWidth="1"/>
    <col min="14" max="28" width="9.1640625" style="34" bestFit="1" customWidth="1"/>
    <col min="29" max="16384" width="8.5" style="34"/>
  </cols>
  <sheetData>
    <row r="1" spans="2:29">
      <c r="B1" s="1116" t="s">
        <v>75</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ht="14.25" customHeight="1">
      <c r="B2" s="1117" t="s">
        <v>585</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ht="59.5" customHeight="1">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ht="60.75" customHeight="1">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ht="15">
      <c r="B5" s="132" t="s">
        <v>465</v>
      </c>
    </row>
    <row r="6" spans="2:29" ht="14.5" customHeight="1">
      <c r="B6" s="1121" t="s">
        <v>558</v>
      </c>
      <c r="C6" s="1122"/>
      <c r="D6" s="1128" t="s">
        <v>401</v>
      </c>
      <c r="E6" s="1129"/>
      <c r="F6" s="1129"/>
      <c r="G6" s="1129"/>
      <c r="H6" s="1129"/>
      <c r="I6" s="1129"/>
      <c r="J6" s="1129"/>
      <c r="K6" s="1129"/>
      <c r="L6" s="1129"/>
      <c r="M6" s="1129"/>
      <c r="N6" s="1129"/>
      <c r="O6" s="1130"/>
      <c r="P6" s="1174" t="s">
        <v>402</v>
      </c>
      <c r="Q6" s="1175"/>
      <c r="R6" s="1175"/>
      <c r="S6" s="1175"/>
      <c r="T6" s="1175"/>
      <c r="U6" s="1175"/>
      <c r="V6" s="1175"/>
      <c r="W6" s="1175"/>
      <c r="X6" s="1175"/>
      <c r="Y6" s="1175"/>
      <c r="Z6" s="1175"/>
      <c r="AA6" s="1175"/>
      <c r="AB6" s="1175"/>
      <c r="AC6" s="1176"/>
    </row>
    <row r="7" spans="2:29">
      <c r="B7" s="1123"/>
      <c r="C7" s="1187"/>
      <c r="D7" s="515">
        <v>2018</v>
      </c>
      <c r="E7" s="1199">
        <v>2019</v>
      </c>
      <c r="F7" s="1119"/>
      <c r="G7" s="1119"/>
      <c r="H7" s="120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2:29">
      <c r="B8" s="1123"/>
      <c r="C8" s="1187"/>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29">
      <c r="B9" s="137" t="s">
        <v>144</v>
      </c>
      <c r="C9" s="226" t="s">
        <v>586</v>
      </c>
      <c r="D9" s="438">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8">
        <f>'Haver Pivoted'!GZ13</f>
        <v>740</v>
      </c>
      <c r="P9" s="915"/>
      <c r="Q9" s="915"/>
      <c r="R9" s="915"/>
      <c r="S9" s="659"/>
      <c r="T9" s="659"/>
      <c r="U9" s="659"/>
      <c r="V9" s="659"/>
      <c r="W9" s="659"/>
      <c r="X9" s="659"/>
      <c r="Y9" s="659"/>
      <c r="Z9" s="659"/>
      <c r="AA9" s="659"/>
      <c r="AB9" s="659"/>
      <c r="AC9" s="539"/>
    </row>
    <row r="10" spans="2:29">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6">
        <f>'Haver Pivoted'!GZ40</f>
        <v>530.82100000000003</v>
      </c>
      <c r="P10" s="157"/>
      <c r="Q10" s="157"/>
      <c r="R10" s="157"/>
      <c r="S10" s="408"/>
      <c r="T10" s="408"/>
      <c r="U10" s="408"/>
      <c r="V10" s="408"/>
      <c r="W10" s="408"/>
      <c r="X10" s="408"/>
      <c r="Y10" s="408"/>
      <c r="Z10" s="408"/>
      <c r="AA10" s="408"/>
      <c r="AB10" s="408"/>
      <c r="AC10" s="409"/>
    </row>
    <row r="11" spans="2:29" ht="30">
      <c r="B11" s="55" t="s">
        <v>588</v>
      </c>
      <c r="D11" s="174">
        <f t="shared" ref="D11:N11" si="0">D10/D9</f>
        <v>0.6630466497031382</v>
      </c>
      <c r="E11" s="324">
        <f t="shared" si="0"/>
        <v>0.68262525050100198</v>
      </c>
      <c r="F11" s="324">
        <f t="shared" si="0"/>
        <v>0.6726509357200976</v>
      </c>
      <c r="G11" s="324">
        <f t="shared" si="0"/>
        <v>0.67244376606683809</v>
      </c>
      <c r="H11" s="324">
        <f t="shared" si="0"/>
        <v>0.66689121676067686</v>
      </c>
      <c r="I11" s="324">
        <f t="shared" si="0"/>
        <v>0.70623226657868687</v>
      </c>
      <c r="J11" s="324">
        <f t="shared" si="0"/>
        <v>0.76809844084377865</v>
      </c>
      <c r="K11" s="324">
        <f t="shared" si="0"/>
        <v>0.69773609501738121</v>
      </c>
      <c r="L11" s="324">
        <f t="shared" si="0"/>
        <v>0.7486908447589562</v>
      </c>
      <c r="M11" s="324">
        <f t="shared" si="0"/>
        <v>0.7347966661876707</v>
      </c>
      <c r="N11" s="324">
        <f t="shared" si="0"/>
        <v>0.71283915126625608</v>
      </c>
      <c r="O11" s="173">
        <f>O10/O9</f>
        <v>0.71732567567567573</v>
      </c>
      <c r="P11" s="601">
        <f>AVERAGE($L$11:$M$11)</f>
        <v>0.7417437554733135</v>
      </c>
      <c r="Q11" s="601">
        <f>AVERAGE($L$11:$M$11)</f>
        <v>0.7417437554733135</v>
      </c>
      <c r="R11" s="601">
        <f>AVERAGE($L$11:$M$11)</f>
        <v>0.7417437554733135</v>
      </c>
      <c r="S11" s="601">
        <f>AVERAGE(D11:G11)</f>
        <v>0.67269165049776891</v>
      </c>
      <c r="T11" s="601">
        <f>AVERAGE(D11:G11)</f>
        <v>0.67269165049776891</v>
      </c>
      <c r="U11" s="601">
        <f t="shared" ref="U11:Y12" si="1">T11</f>
        <v>0.67269165049776891</v>
      </c>
      <c r="V11" s="601">
        <f t="shared" si="1"/>
        <v>0.67269165049776891</v>
      </c>
      <c r="W11" s="601">
        <f t="shared" si="1"/>
        <v>0.67269165049776891</v>
      </c>
      <c r="X11" s="601">
        <f t="shared" si="1"/>
        <v>0.67269165049776891</v>
      </c>
      <c r="Y11" s="601">
        <f t="shared" si="1"/>
        <v>0.67269165049776891</v>
      </c>
      <c r="Z11" s="601">
        <f t="shared" ref="Z11:Z12" si="2">Y11</f>
        <v>0.67269165049776891</v>
      </c>
      <c r="AA11" s="601">
        <f t="shared" ref="AA11:AA12" si="3">Z11</f>
        <v>0.67269165049776891</v>
      </c>
      <c r="AB11" s="601">
        <f t="shared" ref="AB11:AB12" si="4">AA11</f>
        <v>0.67269165049776891</v>
      </c>
      <c r="AC11" s="610">
        <f t="shared" ref="AC11:AC12" si="5">AB11</f>
        <v>0.67269165049776891</v>
      </c>
    </row>
    <row r="12" spans="2:29">
      <c r="B12" s="136" t="s">
        <v>589</v>
      </c>
      <c r="C12" s="42"/>
      <c r="D12" s="439">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7">
        <f>N11+F44</f>
        <v>0.72226866700127546</v>
      </c>
      <c r="O12" s="167">
        <f>O11</f>
        <v>0.71732567567567573</v>
      </c>
      <c r="P12" s="329">
        <f>O12</f>
        <v>0.71732567567567573</v>
      </c>
      <c r="Q12" s="329">
        <f>Q11+G44</f>
        <v>0.74981603663430996</v>
      </c>
      <c r="R12" s="329">
        <f>Q12</f>
        <v>0.74981603663430996</v>
      </c>
      <c r="S12" s="329">
        <f>S11+G44</f>
        <v>0.68076393165876536</v>
      </c>
      <c r="T12" s="329">
        <f>T11+H44</f>
        <v>0.67750836856258201</v>
      </c>
      <c r="U12" s="329">
        <f t="shared" si="1"/>
        <v>0.67750836856258201</v>
      </c>
      <c r="V12" s="329">
        <f t="shared" si="1"/>
        <v>0.67750836856258201</v>
      </c>
      <c r="W12" s="329">
        <f t="shared" si="1"/>
        <v>0.67750836856258201</v>
      </c>
      <c r="X12" s="329">
        <f t="shared" si="1"/>
        <v>0.67750836856258201</v>
      </c>
      <c r="Y12" s="329">
        <f t="shared" si="1"/>
        <v>0.67750836856258201</v>
      </c>
      <c r="Z12" s="329">
        <f t="shared" si="2"/>
        <v>0.67750836856258201</v>
      </c>
      <c r="AA12" s="329">
        <f t="shared" si="3"/>
        <v>0.67750836856258201</v>
      </c>
      <c r="AB12" s="329">
        <f t="shared" si="4"/>
        <v>0.67750836856258201</v>
      </c>
      <c r="AC12" s="611">
        <f t="shared" si="5"/>
        <v>0.67750836856258201</v>
      </c>
    </row>
    <row r="14" spans="2:29">
      <c r="B14" s="51" t="s">
        <v>484</v>
      </c>
    </row>
    <row r="15" spans="2:29" ht="25" customHeight="1">
      <c r="B15" s="326" t="s">
        <v>590</v>
      </c>
      <c r="C15" s="511">
        <v>2020</v>
      </c>
      <c r="D15" s="512">
        <v>2021</v>
      </c>
      <c r="E15" s="512">
        <v>2022</v>
      </c>
      <c r="F15" s="512">
        <v>2023</v>
      </c>
      <c r="G15" s="513">
        <v>2024</v>
      </c>
      <c r="H15" s="325"/>
      <c r="I15" s="325"/>
      <c r="J15" s="325"/>
    </row>
    <row r="16" spans="2:29" ht="31.5" customHeight="1">
      <c r="B16" s="48" t="s">
        <v>591</v>
      </c>
      <c r="C16" s="508">
        <v>458.46800000000002</v>
      </c>
      <c r="D16" s="509">
        <v>519.15800000000002</v>
      </c>
      <c r="E16" s="509">
        <v>545.428</v>
      </c>
      <c r="F16" s="509">
        <v>512.61800000000005</v>
      </c>
      <c r="G16" s="510">
        <v>601.92600000000004</v>
      </c>
    </row>
    <row r="17" spans="2:29">
      <c r="B17" s="41" t="s">
        <v>592</v>
      </c>
      <c r="C17" s="174">
        <f>AVERAGE(H11:K11)</f>
        <v>0.70973950480013093</v>
      </c>
      <c r="D17" s="324">
        <f>AVERAGE(L11:O11)</f>
        <v>0.7284130844721397</v>
      </c>
      <c r="E17" s="324">
        <f>AVERAGE(P11:S11)</f>
        <v>0.7244807292294273</v>
      </c>
      <c r="F17" s="324">
        <f>AVERAGE(T11:W11)</f>
        <v>0.67269165049776891</v>
      </c>
      <c r="G17" s="173">
        <f>F17</f>
        <v>0.67269165049776891</v>
      </c>
    </row>
    <row r="18" spans="2:29">
      <c r="B18" s="41" t="s">
        <v>593</v>
      </c>
      <c r="C18" s="144">
        <f>C16/C17</f>
        <v>645.96657914527214</v>
      </c>
      <c r="D18" s="43">
        <f>D16/D17</f>
        <v>712.72470397236077</v>
      </c>
      <c r="E18" s="43">
        <f>E16/E17</f>
        <v>752.8537033416037</v>
      </c>
      <c r="F18" s="43">
        <f>F16/F17</f>
        <v>762.04008124774577</v>
      </c>
      <c r="G18" s="265">
        <f>G16/G17</f>
        <v>894.80224640010817</v>
      </c>
    </row>
    <row r="19" spans="2:29" ht="32.25" customHeight="1">
      <c r="B19" s="148" t="s">
        <v>594</v>
      </c>
      <c r="C19" s="145"/>
      <c r="D19" s="182">
        <f>D18/C18-1</f>
        <v>0.10334609712381937</v>
      </c>
      <c r="E19" s="182">
        <f>E18/D18-1</f>
        <v>5.6303645917679779E-2</v>
      </c>
      <c r="F19" s="182">
        <f>F18/E18-1</f>
        <v>1.2202075735787243E-2</v>
      </c>
      <c r="G19" s="167">
        <f>G18/F18-1</f>
        <v>0.17421939924076035</v>
      </c>
      <c r="I19" s="170"/>
      <c r="J19" s="170"/>
      <c r="K19" s="170"/>
      <c r="L19" s="170"/>
    </row>
    <row r="21" spans="2:29">
      <c r="B21" s="51" t="s">
        <v>497</v>
      </c>
    </row>
    <row r="22" spans="2:29">
      <c r="B22" s="1121" t="s">
        <v>595</v>
      </c>
      <c r="C22" s="1186"/>
      <c r="D22" s="1128" t="s">
        <v>401</v>
      </c>
      <c r="E22" s="1129"/>
      <c r="F22" s="1129"/>
      <c r="G22" s="1129"/>
      <c r="H22" s="1129"/>
      <c r="I22" s="1129"/>
      <c r="J22" s="1129"/>
      <c r="K22" s="1129"/>
      <c r="L22" s="1129"/>
      <c r="M22" s="1129"/>
      <c r="N22" s="1129"/>
      <c r="O22" s="1130"/>
      <c r="P22" s="1174" t="s">
        <v>402</v>
      </c>
      <c r="Q22" s="1175"/>
      <c r="R22" s="1175"/>
      <c r="S22" s="1175"/>
      <c r="T22" s="1175"/>
      <c r="U22" s="1175"/>
      <c r="V22" s="1175"/>
      <c r="W22" s="1175"/>
      <c r="X22" s="1175"/>
      <c r="Y22" s="1175"/>
      <c r="Z22" s="1175"/>
      <c r="AA22" s="1175"/>
      <c r="AB22" s="1175"/>
      <c r="AC22" s="1176"/>
    </row>
    <row r="23" spans="2:29">
      <c r="B23" s="1123"/>
      <c r="C23" s="1187"/>
      <c r="D23" s="515">
        <v>2018</v>
      </c>
      <c r="E23" s="1199">
        <v>2019</v>
      </c>
      <c r="F23" s="1119"/>
      <c r="G23" s="1119"/>
      <c r="H23" s="1200"/>
      <c r="I23" s="1118">
        <v>2020</v>
      </c>
      <c r="J23" s="1119"/>
      <c r="K23" s="1119"/>
      <c r="L23" s="1120"/>
      <c r="M23" s="1118">
        <v>2021</v>
      </c>
      <c r="N23" s="1119"/>
      <c r="O23" s="1120"/>
      <c r="P23" s="547">
        <v>2021</v>
      </c>
      <c r="Q23" s="1197">
        <v>2022</v>
      </c>
      <c r="R23" s="1198"/>
      <c r="S23" s="1198"/>
      <c r="T23" s="1198"/>
      <c r="U23" s="1197">
        <v>2023</v>
      </c>
      <c r="V23" s="1198"/>
      <c r="W23" s="1198"/>
      <c r="X23" s="1198"/>
      <c r="Y23" s="1125">
        <v>2024</v>
      </c>
      <c r="Z23" s="1126"/>
      <c r="AA23" s="1126"/>
      <c r="AB23" s="1126"/>
      <c r="AC23" s="323">
        <v>2025</v>
      </c>
    </row>
    <row r="24" spans="2:29">
      <c r="B24" s="1157"/>
      <c r="C24" s="1188"/>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8" t="s">
        <v>403</v>
      </c>
      <c r="AC24" s="70" t="s">
        <v>404</v>
      </c>
    </row>
    <row r="25" spans="2:29" ht="19.5" customHeight="1">
      <c r="B25" s="917" t="s">
        <v>596</v>
      </c>
      <c r="C25" s="918"/>
      <c r="D25" s="1063">
        <f t="shared" ref="D25:G25" si="7">D9</f>
        <v>589.5</v>
      </c>
      <c r="E25" s="864">
        <f t="shared" si="7"/>
        <v>598.79999999999995</v>
      </c>
      <c r="F25" s="864">
        <f t="shared" si="7"/>
        <v>614.5</v>
      </c>
      <c r="G25" s="864">
        <f t="shared" si="7"/>
        <v>622.4</v>
      </c>
      <c r="H25" s="864">
        <f t="shared" ref="H25:O25" si="8">H9</f>
        <v>620.5</v>
      </c>
      <c r="I25" s="864">
        <f t="shared" si="8"/>
        <v>606.20000000000005</v>
      </c>
      <c r="J25" s="864">
        <f t="shared" si="8"/>
        <v>654.20000000000005</v>
      </c>
      <c r="K25" s="864">
        <f t="shared" si="8"/>
        <v>690.4</v>
      </c>
      <c r="L25" s="864">
        <f t="shared" si="8"/>
        <v>678.3</v>
      </c>
      <c r="M25" s="864">
        <f t="shared" si="8"/>
        <v>695.9</v>
      </c>
      <c r="N25" s="864">
        <f t="shared" si="8"/>
        <v>730.5</v>
      </c>
      <c r="O25" s="1078">
        <f t="shared" si="8"/>
        <v>740</v>
      </c>
      <c r="P25" s="636">
        <f>O25*(1+$E$19)^0.25</f>
        <v>750.20320366762178</v>
      </c>
      <c r="Q25" s="636">
        <f>P25*(1+$E$19)^0.25</f>
        <v>760.54709026103137</v>
      </c>
      <c r="R25" s="636">
        <f>Q25*(1+$E$19)^0.25</f>
        <v>771.03359953231575</v>
      </c>
      <c r="S25" s="636">
        <f>R25*(1+$E$19)^0.25</f>
        <v>781.66469797908303</v>
      </c>
      <c r="T25" s="636">
        <f>S25*(1+$F$19)^0.25</f>
        <v>784.03834709124271</v>
      </c>
      <c r="U25" s="636">
        <f>T25*(1+$F$19)^0.25</f>
        <v>786.4192041662568</v>
      </c>
      <c r="V25" s="636">
        <f>U25*(1+$F$19)^0.25</f>
        <v>788.80729109225035</v>
      </c>
      <c r="W25" s="636">
        <f>V25*(1+$F$19)^0.25</f>
        <v>791.20262982381519</v>
      </c>
      <c r="X25" s="636">
        <f t="shared" ref="X25:AC25" si="9">W25*(1+$G$19)^0.25</f>
        <v>823.6164931087975</v>
      </c>
      <c r="Y25" s="636">
        <f t="shared" si="9"/>
        <v>857.35828238069348</v>
      </c>
      <c r="Z25" s="636">
        <f t="shared" si="9"/>
        <v>892.48239989977117</v>
      </c>
      <c r="AA25" s="636">
        <f t="shared" si="9"/>
        <v>929.04547666942995</v>
      </c>
      <c r="AB25" s="636">
        <f t="shared" si="9"/>
        <v>967.10646374299392</v>
      </c>
      <c r="AC25" s="919">
        <f t="shared" si="9"/>
        <v>1006.726727271148</v>
      </c>
    </row>
    <row r="26" spans="2:29" ht="19" customHeight="1">
      <c r="B26" s="138" t="s">
        <v>251</v>
      </c>
      <c r="C26" s="139"/>
      <c r="D26" s="578">
        <f t="shared" ref="D26:G26" si="10">D25*D12</f>
        <v>390.86599999999999</v>
      </c>
      <c r="E26" s="1061">
        <f t="shared" si="10"/>
        <v>408.75599999999997</v>
      </c>
      <c r="F26" s="1061">
        <f t="shared" si="10"/>
        <v>413.34399999999999</v>
      </c>
      <c r="G26" s="1061">
        <f t="shared" si="10"/>
        <v>418.529</v>
      </c>
      <c r="H26" s="1061">
        <f t="shared" ref="H26:AC26" si="11">H25*H12</f>
        <v>413.80599999999998</v>
      </c>
      <c r="I26" s="1061">
        <f t="shared" si="11"/>
        <v>428.11799999999999</v>
      </c>
      <c r="J26" s="1061">
        <f t="shared" si="11"/>
        <v>502.49</v>
      </c>
      <c r="K26" s="1061">
        <f t="shared" si="11"/>
        <v>481.71699999999998</v>
      </c>
      <c r="L26" s="1061">
        <f t="shared" si="11"/>
        <v>507.83699999999993</v>
      </c>
      <c r="M26" s="1061">
        <f t="shared" si="11"/>
        <v>511.34500000000003</v>
      </c>
      <c r="N26" s="1061">
        <f t="shared" si="11"/>
        <v>527.61726124443169</v>
      </c>
      <c r="O26" s="920">
        <f t="shared" si="11"/>
        <v>530.82100000000003</v>
      </c>
      <c r="P26" s="327">
        <f t="shared" si="11"/>
        <v>538.14001996493334</v>
      </c>
      <c r="Q26" s="327">
        <f t="shared" si="11"/>
        <v>570.27040489328328</v>
      </c>
      <c r="R26" s="327">
        <f t="shared" si="11"/>
        <v>578.13335771320669</v>
      </c>
      <c r="S26" s="327">
        <f t="shared" si="11"/>
        <v>532.12913303510197</v>
      </c>
      <c r="T26" s="327">
        <f t="shared" si="11"/>
        <v>531.19254142829129</v>
      </c>
      <c r="U26" s="327">
        <f t="shared" si="11"/>
        <v>532.8055920209647</v>
      </c>
      <c r="V26" s="327">
        <f t="shared" si="11"/>
        <v>534.42354089818025</v>
      </c>
      <c r="W26" s="327">
        <f t="shared" si="11"/>
        <v>536.0464029343575</v>
      </c>
      <c r="X26" s="327">
        <f t="shared" si="11"/>
        <v>558.00706656737646</v>
      </c>
      <c r="Y26" s="327">
        <f t="shared" si="11"/>
        <v>580.86741116936116</v>
      </c>
      <c r="Z26" s="327">
        <f t="shared" si="11"/>
        <v>604.66429472691186</v>
      </c>
      <c r="AA26" s="327">
        <f t="shared" si="11"/>
        <v>629.43608521875183</v>
      </c>
      <c r="AB26" s="327">
        <f t="shared" si="11"/>
        <v>655.22272247684373</v>
      </c>
      <c r="AC26" s="328">
        <f t="shared" si="11"/>
        <v>682.06578258182287</v>
      </c>
    </row>
    <row r="27" spans="2:29" ht="19" customHeight="1">
      <c r="B27" s="136" t="s">
        <v>597</v>
      </c>
      <c r="C27" s="42"/>
      <c r="D27" s="865">
        <f t="shared" ref="D27:G27" si="12">D25-D26</f>
        <v>198.63400000000001</v>
      </c>
      <c r="E27" s="633">
        <f t="shared" si="12"/>
        <v>190.04399999999998</v>
      </c>
      <c r="F27" s="633">
        <f t="shared" si="12"/>
        <v>201.15600000000001</v>
      </c>
      <c r="G27" s="633">
        <f t="shared" si="12"/>
        <v>203.87099999999998</v>
      </c>
      <c r="H27" s="633">
        <f t="shared" ref="H27:AC27" si="13">H25-H26</f>
        <v>206.69400000000002</v>
      </c>
      <c r="I27" s="633">
        <f t="shared" si="13"/>
        <v>178.08200000000005</v>
      </c>
      <c r="J27" s="633">
        <f t="shared" si="13"/>
        <v>151.71000000000004</v>
      </c>
      <c r="K27" s="633">
        <f t="shared" si="13"/>
        <v>208.68299999999999</v>
      </c>
      <c r="L27" s="633">
        <f t="shared" si="13"/>
        <v>170.46300000000002</v>
      </c>
      <c r="M27" s="633">
        <f t="shared" si="13"/>
        <v>184.55499999999995</v>
      </c>
      <c r="N27" s="633">
        <f t="shared" si="13"/>
        <v>202.88273875556831</v>
      </c>
      <c r="O27" s="866">
        <f t="shared" si="13"/>
        <v>209.17899999999997</v>
      </c>
      <c r="P27" s="634">
        <f t="shared" si="13"/>
        <v>212.06318370268843</v>
      </c>
      <c r="Q27" s="634">
        <f t="shared" si="13"/>
        <v>190.27668536774809</v>
      </c>
      <c r="R27" s="634">
        <f t="shared" si="13"/>
        <v>192.90024181910906</v>
      </c>
      <c r="S27" s="634">
        <f t="shared" si="13"/>
        <v>249.53556494398106</v>
      </c>
      <c r="T27" s="634">
        <f t="shared" si="13"/>
        <v>252.84580566295142</v>
      </c>
      <c r="U27" s="634">
        <f t="shared" si="13"/>
        <v>253.61361214529211</v>
      </c>
      <c r="V27" s="634">
        <f t="shared" si="13"/>
        <v>254.3837501940701</v>
      </c>
      <c r="W27" s="634">
        <f t="shared" si="13"/>
        <v>255.15622688945768</v>
      </c>
      <c r="X27" s="634">
        <f t="shared" si="13"/>
        <v>265.60942654142104</v>
      </c>
      <c r="Y27" s="634">
        <f t="shared" si="13"/>
        <v>276.49087121133232</v>
      </c>
      <c r="Z27" s="634">
        <f t="shared" si="13"/>
        <v>287.8181051728593</v>
      </c>
      <c r="AA27" s="634">
        <f t="shared" si="13"/>
        <v>299.60939145067812</v>
      </c>
      <c r="AB27" s="634">
        <f t="shared" si="13"/>
        <v>311.8837412661502</v>
      </c>
      <c r="AC27" s="635">
        <f t="shared" si="13"/>
        <v>324.66094468932511</v>
      </c>
    </row>
    <row r="28" spans="2:29">
      <c r="H28" s="171"/>
      <c r="I28" s="171"/>
      <c r="J28" s="171"/>
      <c r="K28" s="171"/>
      <c r="L28" s="171"/>
      <c r="M28" s="227"/>
      <c r="N28" s="171"/>
      <c r="O28" s="171"/>
      <c r="P28" s="171"/>
      <c r="Q28" s="171"/>
      <c r="R28" s="171"/>
      <c r="S28" s="171"/>
      <c r="T28" s="171"/>
      <c r="U28" s="171"/>
      <c r="V28" s="171"/>
      <c r="W28" s="171"/>
    </row>
    <row r="29" spans="2:29">
      <c r="H29" s="171"/>
      <c r="I29" s="171"/>
      <c r="J29" s="171"/>
      <c r="K29" s="171"/>
      <c r="L29" s="171"/>
      <c r="M29" s="227"/>
      <c r="N29" s="171"/>
      <c r="O29" s="171"/>
      <c r="P29" s="171"/>
      <c r="Q29" s="171"/>
      <c r="R29" s="171"/>
      <c r="S29" s="171"/>
      <c r="T29" s="171"/>
      <c r="U29" s="171"/>
      <c r="V29" s="171"/>
      <c r="W29" s="171"/>
    </row>
    <row r="32" spans="2:29">
      <c r="B32" s="334" t="s">
        <v>598</v>
      </c>
      <c r="C32" s="335"/>
      <c r="D32" s="335"/>
      <c r="E32" s="336"/>
      <c r="F32" s="337">
        <v>2021</v>
      </c>
      <c r="G32" s="337">
        <v>2022</v>
      </c>
      <c r="H32" s="337">
        <v>2023</v>
      </c>
      <c r="I32" s="337">
        <v>2024</v>
      </c>
      <c r="J32" s="337">
        <v>2025</v>
      </c>
      <c r="K32" s="337">
        <v>2025</v>
      </c>
      <c r="L32" s="337">
        <v>2027</v>
      </c>
      <c r="M32" s="337">
        <v>2028</v>
      </c>
      <c r="N32" s="337">
        <v>2029</v>
      </c>
      <c r="O32" s="337">
        <v>2030</v>
      </c>
      <c r="P32" s="338">
        <v>2031</v>
      </c>
    </row>
    <row r="33" spans="2:17">
      <c r="B33" s="1194" t="s">
        <v>599</v>
      </c>
      <c r="C33" s="1195"/>
      <c r="D33" s="1195"/>
      <c r="E33" s="1196"/>
      <c r="F33" s="43">
        <v>287</v>
      </c>
      <c r="G33" s="43">
        <v>534</v>
      </c>
      <c r="H33" s="43">
        <v>247</v>
      </c>
      <c r="I33" s="43">
        <v>63</v>
      </c>
      <c r="J33" s="43"/>
      <c r="K33" s="43"/>
      <c r="L33" s="43"/>
      <c r="M33" s="43"/>
      <c r="N33" s="43"/>
      <c r="O33" s="43"/>
      <c r="P33" s="265"/>
    </row>
    <row r="34" spans="2:17">
      <c r="B34" s="1194" t="s">
        <v>600</v>
      </c>
      <c r="C34" s="1195"/>
      <c r="D34" s="1195"/>
      <c r="E34" s="1196"/>
      <c r="F34" s="43">
        <v>0</v>
      </c>
      <c r="G34" s="43">
        <v>0</v>
      </c>
      <c r="H34" s="43">
        <v>756</v>
      </c>
      <c r="I34" s="43">
        <v>1249</v>
      </c>
      <c r="J34" s="43">
        <v>1417</v>
      </c>
      <c r="K34" s="43">
        <v>1522</v>
      </c>
      <c r="L34" s="43">
        <v>1107</v>
      </c>
      <c r="M34" s="43"/>
      <c r="N34" s="43"/>
      <c r="O34" s="43"/>
      <c r="P34" s="265"/>
    </row>
    <row r="35" spans="2:17">
      <c r="B35" s="1194" t="s">
        <v>601</v>
      </c>
      <c r="C35" s="1195"/>
      <c r="D35" s="1195"/>
      <c r="E35" s="1196"/>
      <c r="F35" s="43">
        <v>0</v>
      </c>
      <c r="G35" s="43">
        <v>5</v>
      </c>
      <c r="H35" s="43">
        <v>77</v>
      </c>
      <c r="I35" s="43">
        <v>307</v>
      </c>
      <c r="J35" s="43">
        <v>332</v>
      </c>
      <c r="K35" s="43">
        <v>270</v>
      </c>
      <c r="L35" s="43">
        <v>25</v>
      </c>
      <c r="M35" s="43">
        <v>32</v>
      </c>
      <c r="N35" s="43">
        <v>40</v>
      </c>
      <c r="O35" s="43">
        <v>49</v>
      </c>
      <c r="P35" s="265">
        <v>58</v>
      </c>
    </row>
    <row r="36" spans="2:17" ht="32.5" customHeight="1">
      <c r="B36" s="1210" t="s">
        <v>602</v>
      </c>
      <c r="C36" s="1211"/>
      <c r="D36" s="1211"/>
      <c r="E36" s="1212"/>
      <c r="F36" s="43">
        <v>0</v>
      </c>
      <c r="G36" s="43">
        <v>0</v>
      </c>
      <c r="H36" s="43">
        <v>3768</v>
      </c>
      <c r="I36" s="43">
        <v>3428</v>
      </c>
      <c r="J36" s="43">
        <v>2176</v>
      </c>
      <c r="K36" s="43">
        <v>2304</v>
      </c>
      <c r="L36" s="43">
        <v>2129</v>
      </c>
      <c r="M36" s="43">
        <v>1335</v>
      </c>
      <c r="N36" s="43">
        <v>478</v>
      </c>
      <c r="O36" s="43">
        <v>531</v>
      </c>
      <c r="P36" s="265">
        <v>212</v>
      </c>
    </row>
    <row r="37" spans="2:17" ht="32.5" customHeight="1">
      <c r="B37" s="1210" t="s">
        <v>603</v>
      </c>
      <c r="C37" s="1211"/>
      <c r="D37" s="1211"/>
      <c r="E37" s="1212"/>
      <c r="F37" s="43">
        <v>38</v>
      </c>
      <c r="G37" s="43">
        <v>81</v>
      </c>
      <c r="H37" s="43">
        <v>43</v>
      </c>
      <c r="I37" s="43"/>
      <c r="J37" s="43"/>
      <c r="K37" s="43"/>
      <c r="L37" s="43"/>
      <c r="M37" s="43"/>
      <c r="N37" s="43"/>
      <c r="O37" s="43"/>
      <c r="P37" s="265"/>
    </row>
    <row r="38" spans="2:17">
      <c r="B38" s="1194" t="s">
        <v>604</v>
      </c>
      <c r="C38" s="1195"/>
      <c r="D38" s="1195"/>
      <c r="E38" s="1196"/>
      <c r="F38" s="43"/>
      <c r="G38" s="43"/>
      <c r="H38" s="43"/>
      <c r="I38" s="43">
        <v>-184</v>
      </c>
      <c r="J38" s="43">
        <v>-1830</v>
      </c>
      <c r="K38" s="43">
        <v>-2406</v>
      </c>
      <c r="L38" s="43">
        <v>-2419</v>
      </c>
      <c r="M38" s="43">
        <v>-2467</v>
      </c>
      <c r="N38" s="43">
        <v>-2531</v>
      </c>
      <c r="O38" s="43">
        <v>-2667</v>
      </c>
      <c r="P38" s="265">
        <v>-2809</v>
      </c>
    </row>
    <row r="39" spans="2:17" ht="15.75" customHeight="1">
      <c r="B39" s="1204" t="s">
        <v>605</v>
      </c>
      <c r="C39" s="1205"/>
      <c r="D39" s="1205"/>
      <c r="E39" s="1206"/>
      <c r="F39" s="43">
        <v>6524</v>
      </c>
      <c r="G39" s="43">
        <v>6143</v>
      </c>
      <c r="H39" s="43"/>
      <c r="I39" s="43"/>
      <c r="J39" s="43"/>
      <c r="K39" s="43"/>
      <c r="L39" s="43"/>
      <c r="M39" s="43"/>
      <c r="N39" s="43"/>
      <c r="O39" s="43"/>
      <c r="P39" s="265"/>
    </row>
    <row r="40" spans="2:17">
      <c r="B40" s="1194" t="s">
        <v>606</v>
      </c>
      <c r="C40" s="1195"/>
      <c r="D40" s="1195"/>
      <c r="E40" s="1196"/>
      <c r="F40" s="43">
        <v>50</v>
      </c>
      <c r="G40" s="43">
        <v>175</v>
      </c>
      <c r="H40" s="43">
        <v>25</v>
      </c>
      <c r="I40" s="43"/>
      <c r="J40" s="43"/>
      <c r="K40" s="43"/>
      <c r="L40" s="43"/>
      <c r="M40" s="43"/>
      <c r="N40" s="43"/>
      <c r="O40" s="43"/>
      <c r="P40" s="265"/>
    </row>
    <row r="41" spans="2:17">
      <c r="B41" s="1194" t="s">
        <v>607</v>
      </c>
      <c r="C41" s="1195"/>
      <c r="D41" s="1195"/>
      <c r="E41" s="1196"/>
      <c r="F41" s="43">
        <v>829</v>
      </c>
      <c r="G41" s="43">
        <v>844</v>
      </c>
      <c r="H41" s="43"/>
      <c r="I41" s="43"/>
      <c r="J41" s="43"/>
      <c r="K41" s="43"/>
      <c r="L41" s="43"/>
      <c r="M41" s="43"/>
      <c r="N41" s="43"/>
      <c r="O41" s="43"/>
      <c r="P41" s="265"/>
    </row>
    <row r="42" spans="2:17">
      <c r="B42" s="1207" t="s">
        <v>608</v>
      </c>
      <c r="C42" s="1208"/>
      <c r="D42" s="1208"/>
      <c r="E42" s="1209"/>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c r="B43" s="1204" t="s">
        <v>609</v>
      </c>
      <c r="C43" s="1205"/>
      <c r="D43" s="1205"/>
      <c r="E43" s="1206"/>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c r="B44" s="1194" t="s">
        <v>611</v>
      </c>
      <c r="C44" s="1195"/>
      <c r="D44" s="1195"/>
      <c r="E44" s="1196"/>
      <c r="F44" s="43">
        <f>(F43/1000)/M25</f>
        <v>9.4295157350194007E-3</v>
      </c>
      <c r="G44" s="43">
        <f>(G43/1000)/R25</f>
        <v>8.0722811609964581E-3</v>
      </c>
      <c r="H44" s="43">
        <f>(H43/1000)/W25</f>
        <v>4.8167180648130969E-3</v>
      </c>
      <c r="I44" s="43">
        <f>(I43/1000)/X25</f>
        <v>4.1621313180128005E-3</v>
      </c>
      <c r="J44" s="43"/>
      <c r="K44" s="43"/>
      <c r="L44" s="43"/>
      <c r="M44" s="43"/>
      <c r="N44" s="43"/>
      <c r="O44" s="43"/>
      <c r="P44" s="265"/>
      <c r="Q44" s="34" t="s">
        <v>612</v>
      </c>
    </row>
    <row r="45" spans="2:17">
      <c r="B45" s="1201" t="s">
        <v>613</v>
      </c>
      <c r="C45" s="1202"/>
      <c r="D45" s="1202"/>
      <c r="E45" s="1203"/>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 ref="B34:E34"/>
    <mergeCell ref="B35:E35"/>
    <mergeCell ref="B33:E33"/>
    <mergeCell ref="P22:AC22"/>
    <mergeCell ref="Y23:AB23"/>
    <mergeCell ref="I23:L23"/>
    <mergeCell ref="Q23:T23"/>
    <mergeCell ref="M23:O23"/>
    <mergeCell ref="B22:C24"/>
    <mergeCell ref="D22:O22"/>
    <mergeCell ref="E23:H23"/>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baseColWidth="10" defaultColWidth="8.83203125" defaultRowHeight="14"/>
  <cols>
    <col min="1" max="1" width="8.83203125" style="34"/>
    <col min="2" max="2" width="42.83203125" style="34" customWidth="1"/>
    <col min="3" max="3" width="7.5" style="34" bestFit="1" customWidth="1"/>
    <col min="4" max="4" width="8.83203125" style="34" customWidth="1"/>
    <col min="5" max="5" width="9" style="34" customWidth="1"/>
    <col min="6" max="13" width="8.83203125" style="34" bestFit="1" customWidth="1"/>
    <col min="14" max="14" width="9.1640625" style="34" bestFit="1" customWidth="1"/>
    <col min="15" max="19" width="8.83203125" style="34" bestFit="1" customWidth="1"/>
    <col min="20" max="22" width="9.1640625" style="34" bestFit="1" customWidth="1"/>
    <col min="23" max="16384" width="8.83203125" style="34"/>
  </cols>
  <sheetData>
    <row r="1" spans="2:29">
      <c r="B1" s="1116" t="s">
        <v>76</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ht="14.25" customHeight="1">
      <c r="B2" s="1117" t="s">
        <v>614</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6" spans="2:29">
      <c r="B6" s="51" t="s">
        <v>465</v>
      </c>
    </row>
    <row r="7" spans="2:29" ht="14.5" customHeight="1">
      <c r="B7" s="1121" t="s">
        <v>558</v>
      </c>
      <c r="C7" s="1186"/>
      <c r="D7" s="1128" t="s">
        <v>401</v>
      </c>
      <c r="E7" s="1129"/>
      <c r="F7" s="1129"/>
      <c r="G7" s="1129"/>
      <c r="H7" s="1129"/>
      <c r="I7" s="1129"/>
      <c r="J7" s="1129"/>
      <c r="K7" s="1129"/>
      <c r="L7" s="1129"/>
      <c r="M7" s="1129"/>
      <c r="N7" s="1129"/>
      <c r="O7" s="1130"/>
      <c r="P7" s="1174" t="s">
        <v>402</v>
      </c>
      <c r="Q7" s="1175"/>
      <c r="R7" s="1175"/>
      <c r="S7" s="1175"/>
      <c r="T7" s="1175"/>
      <c r="U7" s="1175"/>
      <c r="V7" s="1175"/>
      <c r="W7" s="1175"/>
      <c r="X7" s="1175"/>
      <c r="Y7" s="1175"/>
      <c r="Z7" s="1175"/>
      <c r="AA7" s="1175"/>
      <c r="AB7" s="1175"/>
      <c r="AC7" s="1176"/>
    </row>
    <row r="8" spans="2:29">
      <c r="B8" s="1123"/>
      <c r="C8" s="1187"/>
      <c r="D8" s="515">
        <v>2018</v>
      </c>
      <c r="E8" s="1118">
        <v>2019</v>
      </c>
      <c r="F8" s="1119"/>
      <c r="G8" s="1119"/>
      <c r="H8" s="1120"/>
      <c r="I8" s="1118">
        <v>2020</v>
      </c>
      <c r="J8" s="1119"/>
      <c r="K8" s="1119"/>
      <c r="L8" s="1120"/>
      <c r="M8" s="1118">
        <v>2021</v>
      </c>
      <c r="N8" s="1119"/>
      <c r="O8" s="1120"/>
      <c r="P8" s="547">
        <v>2021</v>
      </c>
      <c r="Q8" s="1125">
        <v>2022</v>
      </c>
      <c r="R8" s="1126"/>
      <c r="S8" s="1126"/>
      <c r="T8" s="1127"/>
      <c r="U8" s="1125">
        <v>2023</v>
      </c>
      <c r="V8" s="1126"/>
      <c r="W8" s="1126"/>
      <c r="X8" s="1126"/>
      <c r="Y8" s="1125">
        <v>2024</v>
      </c>
      <c r="Z8" s="1126"/>
      <c r="AA8" s="1126"/>
      <c r="AB8" s="1127"/>
      <c r="AC8" s="323">
        <v>2025</v>
      </c>
    </row>
    <row r="9" spans="2:29">
      <c r="B9" s="1123"/>
      <c r="C9" s="1187"/>
      <c r="D9" s="165" t="s">
        <v>403</v>
      </c>
      <c r="E9" s="165" t="s">
        <v>404</v>
      </c>
      <c r="F9" s="146" t="s">
        <v>405</v>
      </c>
      <c r="G9" s="146" t="s">
        <v>290</v>
      </c>
      <c r="H9" s="153" t="s">
        <v>403</v>
      </c>
      <c r="I9" s="147" t="s">
        <v>404</v>
      </c>
      <c r="J9" s="147" t="s">
        <v>405</v>
      </c>
      <c r="K9" s="147" t="s">
        <v>290</v>
      </c>
      <c r="L9" s="147" t="s">
        <v>403</v>
      </c>
      <c r="M9" s="160" t="s">
        <v>404</v>
      </c>
      <c r="N9" s="147" t="s">
        <v>405</v>
      </c>
      <c r="O9" s="153" t="s">
        <v>290</v>
      </c>
      <c r="P9" s="409" t="s">
        <v>403</v>
      </c>
      <c r="Q9" s="407" t="s">
        <v>404</v>
      </c>
      <c r="R9" s="408" t="s">
        <v>405</v>
      </c>
      <c r="S9" s="408" t="s">
        <v>290</v>
      </c>
      <c r="T9" s="408" t="s">
        <v>403</v>
      </c>
      <c r="U9" s="407" t="s">
        <v>404</v>
      </c>
      <c r="V9" s="408" t="s">
        <v>405</v>
      </c>
      <c r="W9" s="408" t="s">
        <v>290</v>
      </c>
      <c r="X9" s="408" t="s">
        <v>403</v>
      </c>
      <c r="Y9" s="407" t="s">
        <v>404</v>
      </c>
      <c r="Z9" s="377" t="s">
        <v>405</v>
      </c>
      <c r="AA9" s="408" t="s">
        <v>290</v>
      </c>
      <c r="AB9" s="409" t="s">
        <v>403</v>
      </c>
      <c r="AC9" s="70" t="s">
        <v>404</v>
      </c>
    </row>
    <row r="10" spans="2:29">
      <c r="B10" s="152" t="s">
        <v>615</v>
      </c>
      <c r="C10" s="921"/>
      <c r="D10" s="563">
        <f>D11 +D13</f>
        <v>754.2</v>
      </c>
      <c r="E10" s="869">
        <f t="shared" ref="E10:AC10" si="0">E11 +E13</f>
        <v>768.3</v>
      </c>
      <c r="F10" s="869">
        <f t="shared" si="0"/>
        <v>781.1</v>
      </c>
      <c r="G10" s="869">
        <f t="shared" si="0"/>
        <v>792.1</v>
      </c>
      <c r="H10" s="869">
        <f t="shared" si="0"/>
        <v>801.3</v>
      </c>
      <c r="I10" s="869">
        <f t="shared" si="0"/>
        <v>808.5</v>
      </c>
      <c r="J10" s="869">
        <f t="shared" si="0"/>
        <v>821.6</v>
      </c>
      <c r="K10" s="869">
        <f t="shared" si="0"/>
        <v>825.8</v>
      </c>
      <c r="L10" s="869">
        <f t="shared" si="0"/>
        <v>821</v>
      </c>
      <c r="M10" s="869">
        <f t="shared" si="0"/>
        <v>814.1</v>
      </c>
      <c r="N10" s="869">
        <f t="shared" si="0"/>
        <v>815.3</v>
      </c>
      <c r="O10" s="870">
        <f t="shared" si="0"/>
        <v>826.5</v>
      </c>
      <c r="P10" s="632">
        <f t="shared" si="0"/>
        <v>840.90322653846329</v>
      </c>
      <c r="Q10" s="632">
        <f t="shared" si="0"/>
        <v>840.36452608091781</v>
      </c>
      <c r="R10" s="632">
        <f t="shared" si="0"/>
        <v>856.11491844085015</v>
      </c>
      <c r="S10" s="632">
        <f t="shared" si="0"/>
        <v>858.15980902786953</v>
      </c>
      <c r="T10" s="632">
        <f t="shared" si="0"/>
        <v>874.5047043210385</v>
      </c>
      <c r="U10" s="632">
        <f t="shared" si="0"/>
        <v>891.12996993440447</v>
      </c>
      <c r="V10" s="632">
        <f t="shared" si="0"/>
        <v>908.06562072077816</v>
      </c>
      <c r="W10" s="632">
        <f t="shared" si="0"/>
        <v>925.31745141197712</v>
      </c>
      <c r="X10" s="632">
        <f t="shared" si="0"/>
        <v>942.89136492448665</v>
      </c>
      <c r="Y10" s="632">
        <f t="shared" si="0"/>
        <v>960.53728015007744</v>
      </c>
      <c r="Z10" s="632">
        <f t="shared" si="0"/>
        <v>978.50792280104577</v>
      </c>
      <c r="AA10" s="632">
        <f t="shared" si="0"/>
        <v>996.8092686456896</v>
      </c>
      <c r="AB10" s="632">
        <f t="shared" si="0"/>
        <v>1015.4474034208649</v>
      </c>
      <c r="AC10" s="922">
        <f t="shared" si="0"/>
        <v>1034.4285248556728</v>
      </c>
    </row>
    <row r="11" spans="2:29" ht="15">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6">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3">
        <f t="shared" si="1"/>
        <v>1050.4285248556728</v>
      </c>
    </row>
    <row r="12" spans="2:29" ht="15">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6">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3">
        <f t="shared" si="3"/>
        <v>1050.4285248556728</v>
      </c>
    </row>
    <row r="13" spans="2:29" ht="15">
      <c r="B13" s="180" t="s">
        <v>618</v>
      </c>
      <c r="C13" s="181"/>
      <c r="D13" s="154"/>
      <c r="E13" s="155"/>
      <c r="F13" s="155"/>
      <c r="G13" s="155"/>
      <c r="H13" s="155"/>
      <c r="I13" s="155"/>
      <c r="J13" s="155"/>
      <c r="K13" s="155"/>
      <c r="L13" s="155"/>
      <c r="M13" s="155"/>
      <c r="N13" s="631"/>
      <c r="O13" s="923"/>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4">
        <f t="shared" ref="AC13" si="8">AB13</f>
        <v>-16</v>
      </c>
    </row>
    <row r="14" spans="2:29" ht="15">
      <c r="B14" s="180" t="s">
        <v>619</v>
      </c>
      <c r="C14" s="630" t="s">
        <v>620</v>
      </c>
      <c r="D14" s="154"/>
      <c r="E14" s="155"/>
      <c r="F14" s="155"/>
      <c r="G14" s="155"/>
      <c r="H14" s="155"/>
      <c r="I14" s="155"/>
      <c r="J14" s="155">
        <v>9.6</v>
      </c>
      <c r="K14" s="155">
        <v>14.4</v>
      </c>
      <c r="L14" s="155">
        <v>14.3</v>
      </c>
      <c r="M14" s="155">
        <v>14.2</v>
      </c>
      <c r="N14" s="631">
        <v>14.1</v>
      </c>
      <c r="O14" s="923">
        <v>14</v>
      </c>
      <c r="P14" s="169">
        <v>14</v>
      </c>
      <c r="Q14" s="169">
        <v>14</v>
      </c>
      <c r="R14" s="169">
        <v>14</v>
      </c>
      <c r="S14" s="169"/>
      <c r="T14" s="169"/>
      <c r="U14" s="169"/>
      <c r="V14" s="169"/>
      <c r="W14" s="169"/>
      <c r="X14" s="169"/>
      <c r="Y14" s="169"/>
      <c r="Z14" s="169"/>
      <c r="AA14" s="169"/>
      <c r="AB14" s="169"/>
      <c r="AC14" s="614"/>
    </row>
    <row r="15" spans="2:29">
      <c r="B15" s="159" t="s">
        <v>621</v>
      </c>
      <c r="C15" s="149"/>
      <c r="D15" s="564"/>
      <c r="E15" s="565"/>
      <c r="F15" s="565"/>
      <c r="G15" s="565"/>
      <c r="H15" s="565"/>
      <c r="I15" s="565"/>
      <c r="J15" s="566"/>
      <c r="K15" s="566"/>
      <c r="L15" s="566"/>
      <c r="M15" s="566"/>
      <c r="N15" s="566">
        <f>(1 + $E$24)^0.25-1</f>
        <v>1.7727048047339489E-2</v>
      </c>
      <c r="O15" s="871">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5">
        <f t="shared" si="9"/>
        <v>1.8402413319240196E-2</v>
      </c>
    </row>
    <row r="16" spans="2:29">
      <c r="B16" s="627"/>
      <c r="C16" s="537"/>
      <c r="D16" s="628"/>
      <c r="E16" s="628"/>
      <c r="F16" s="628"/>
      <c r="G16" s="628"/>
      <c r="H16" s="628"/>
      <c r="I16" s="628"/>
      <c r="J16" s="629"/>
      <c r="K16" s="629"/>
      <c r="L16" s="629"/>
      <c r="M16" s="629"/>
      <c r="N16" s="629"/>
      <c r="O16" s="629"/>
      <c r="P16" s="629"/>
      <c r="Q16" s="629"/>
      <c r="R16" s="629"/>
      <c r="S16" s="629"/>
      <c r="T16" s="629"/>
      <c r="U16" s="629"/>
      <c r="V16" s="629"/>
      <c r="W16" s="629"/>
      <c r="X16" s="629"/>
      <c r="Y16" s="629"/>
      <c r="Z16" s="629"/>
      <c r="AA16" s="629"/>
      <c r="AB16" s="629"/>
      <c r="AC16" s="629"/>
    </row>
    <row r="17" spans="2:17">
      <c r="B17" s="51" t="s">
        <v>484</v>
      </c>
    </row>
    <row r="18" spans="2:17">
      <c r="B18" s="471" t="s">
        <v>590</v>
      </c>
      <c r="C18" s="471">
        <v>2019</v>
      </c>
      <c r="D18" s="472">
        <v>2020</v>
      </c>
      <c r="E18" s="472">
        <v>2021</v>
      </c>
      <c r="F18" s="472">
        <v>2022</v>
      </c>
      <c r="G18" s="472">
        <v>2023</v>
      </c>
      <c r="H18" s="473">
        <v>2024</v>
      </c>
      <c r="I18" s="473">
        <v>2025</v>
      </c>
      <c r="J18" s="473">
        <v>2026</v>
      </c>
    </row>
    <row r="19" spans="2:17" ht="21" customHeight="1">
      <c r="B19" s="137" t="s">
        <v>622</v>
      </c>
      <c r="C19" s="478">
        <v>775</v>
      </c>
      <c r="D19" s="475">
        <v>912.11599999999999</v>
      </c>
      <c r="E19" s="475">
        <v>831.48500000000001</v>
      </c>
      <c r="F19" s="475">
        <v>862.72400000000005</v>
      </c>
      <c r="G19" s="475">
        <v>1007.266</v>
      </c>
      <c r="H19" s="475">
        <v>1088.671</v>
      </c>
      <c r="I19" s="475">
        <v>1171.1110000000001</v>
      </c>
      <c r="J19" s="476">
        <v>1258.2270000000001</v>
      </c>
      <c r="K19" s="168"/>
      <c r="L19" s="168"/>
      <c r="M19" s="168"/>
      <c r="N19" s="168"/>
      <c r="O19" s="168"/>
    </row>
    <row r="20" spans="2:17">
      <c r="B20" s="41" t="s">
        <v>623</v>
      </c>
      <c r="C20" s="41"/>
      <c r="D20" s="34">
        <v>47</v>
      </c>
      <c r="E20" s="34">
        <v>-46</v>
      </c>
      <c r="J20" s="40"/>
      <c r="N20" s="404"/>
      <c r="O20" s="227"/>
      <c r="P20" s="227"/>
      <c r="Q20" s="227"/>
    </row>
    <row r="21" spans="2:17">
      <c r="B21" s="41" t="s">
        <v>624</v>
      </c>
      <c r="C21" s="479">
        <f>C19-C20</f>
        <v>775</v>
      </c>
      <c r="D21" s="474">
        <f t="shared" ref="D21:H21" si="10">D19-D20</f>
        <v>865.11599999999999</v>
      </c>
      <c r="E21" s="474">
        <f t="shared" si="10"/>
        <v>877.48500000000001</v>
      </c>
      <c r="F21" s="474">
        <f t="shared" si="10"/>
        <v>862.72400000000005</v>
      </c>
      <c r="G21" s="474">
        <f t="shared" si="10"/>
        <v>1007.266</v>
      </c>
      <c r="H21" s="474">
        <f t="shared" si="10"/>
        <v>1088.671</v>
      </c>
      <c r="J21" s="40"/>
      <c r="K21" s="34" t="s">
        <v>625</v>
      </c>
    </row>
    <row r="22" spans="2:17">
      <c r="B22" s="41" t="s">
        <v>626</v>
      </c>
      <c r="C22" s="480">
        <f>AVERAGE(D10:G10)</f>
        <v>773.92499999999995</v>
      </c>
      <c r="D22" s="171">
        <f>AVERAGE(H10:K10)</f>
        <v>814.3</v>
      </c>
      <c r="E22" s="474"/>
      <c r="J22" s="40"/>
      <c r="K22" s="34" t="s">
        <v>627</v>
      </c>
    </row>
    <row r="23" spans="2:17">
      <c r="B23" s="41" t="s">
        <v>628</v>
      </c>
      <c r="C23" s="481">
        <v>775.32100000000003</v>
      </c>
      <c r="D23" s="330">
        <v>834.85699999999997</v>
      </c>
      <c r="E23" s="330">
        <v>895.64800000000002</v>
      </c>
      <c r="F23" s="330">
        <v>964.53700000000003</v>
      </c>
      <c r="G23" s="330">
        <v>1038.6089999999999</v>
      </c>
      <c r="H23" s="330">
        <v>1117.1969999999999</v>
      </c>
      <c r="I23" s="330">
        <v>1200.6600000000001</v>
      </c>
      <c r="J23" s="331">
        <v>1286.6790000000001</v>
      </c>
    </row>
    <row r="24" spans="2:17">
      <c r="B24" s="477"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c r="C26" s="330"/>
      <c r="D26" s="330"/>
      <c r="E26" s="330"/>
      <c r="F26" s="330"/>
      <c r="G26" s="330"/>
      <c r="H26" s="330"/>
      <c r="I26" s="330"/>
      <c r="J26" s="330"/>
      <c r="K26" s="330"/>
      <c r="L26" s="330"/>
      <c r="M26" s="330"/>
      <c r="N26" s="330"/>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baseColWidth="10" defaultColWidth="8.83203125" defaultRowHeight="15"/>
  <cols>
    <col min="1" max="1" width="44.1640625" customWidth="1"/>
    <col min="2" max="2" width="58.83203125" customWidth="1"/>
    <col min="3" max="3" width="51.5" customWidth="1"/>
    <col min="5" max="5" width="42.83203125" customWidth="1"/>
    <col min="6" max="6" width="21.5" customWidth="1"/>
  </cols>
  <sheetData>
    <row r="1" spans="1:7" s="517" customFormat="1" ht="47.5" customHeight="1">
      <c r="A1" s="526" t="s">
        <v>43</v>
      </c>
      <c r="B1" s="527" t="s">
        <v>44</v>
      </c>
      <c r="C1" s="527" t="s">
        <v>45</v>
      </c>
      <c r="D1" s="527" t="s">
        <v>46</v>
      </c>
      <c r="E1" s="527" t="s">
        <v>47</v>
      </c>
      <c r="F1" s="528" t="s">
        <v>48</v>
      </c>
    </row>
    <row r="2" spans="1:7" s="517" customFormat="1" ht="16.5" customHeight="1">
      <c r="A2" s="518" t="s">
        <v>49</v>
      </c>
      <c r="B2" s="519"/>
      <c r="C2" s="520"/>
      <c r="D2" s="520"/>
      <c r="E2" s="520"/>
      <c r="F2" s="520"/>
    </row>
    <row r="3" spans="1:7" s="521" customFormat="1" ht="75.75" customHeight="1">
      <c r="A3" s="522" t="s">
        <v>50</v>
      </c>
      <c r="B3" s="522" t="s">
        <v>51</v>
      </c>
      <c r="C3" s="522" t="s">
        <v>52</v>
      </c>
      <c r="D3" s="521" t="s">
        <v>104</v>
      </c>
    </row>
    <row r="4" spans="1:7" s="521" customFormat="1" ht="61.5" customHeight="1">
      <c r="A4" s="521" t="s">
        <v>53</v>
      </c>
      <c r="B4" s="522" t="s">
        <v>54</v>
      </c>
      <c r="C4" s="522" t="s">
        <v>55</v>
      </c>
      <c r="D4" s="521" t="s">
        <v>104</v>
      </c>
    </row>
    <row r="5" spans="1:7" s="521" customFormat="1" ht="61.5" customHeight="1">
      <c r="A5" s="521" t="s">
        <v>56</v>
      </c>
      <c r="B5" s="522" t="s">
        <v>57</v>
      </c>
      <c r="C5" s="522" t="s">
        <v>58</v>
      </c>
      <c r="D5" s="521" t="s">
        <v>104</v>
      </c>
    </row>
    <row r="6" spans="1:7" s="521" customFormat="1" ht="63.75" customHeight="1">
      <c r="A6" s="521" t="s">
        <v>59</v>
      </c>
      <c r="B6" s="522" t="s">
        <v>60</v>
      </c>
      <c r="C6" s="523" t="s">
        <v>61</v>
      </c>
      <c r="D6" s="521" t="s">
        <v>104</v>
      </c>
      <c r="E6" s="622" t="s">
        <v>1209</v>
      </c>
      <c r="G6" s="598"/>
    </row>
    <row r="7" spans="1:7" s="521" customFormat="1" ht="61.5" customHeight="1">
      <c r="A7" s="521" t="s">
        <v>62</v>
      </c>
      <c r="B7" s="522" t="s">
        <v>63</v>
      </c>
      <c r="C7" s="522" t="s">
        <v>1221</v>
      </c>
    </row>
    <row r="8" spans="1:7" s="521" customFormat="1" ht="54" customHeight="1">
      <c r="A8" s="521" t="s">
        <v>64</v>
      </c>
      <c r="B8" s="522" t="s">
        <v>65</v>
      </c>
      <c r="C8" s="521" t="s">
        <v>66</v>
      </c>
    </row>
    <row r="9" spans="1:7" s="521" customFormat="1" ht="43" customHeight="1">
      <c r="A9" s="518" t="s">
        <v>67</v>
      </c>
      <c r="B9" s="524"/>
      <c r="C9" s="525"/>
      <c r="D9" s="525"/>
      <c r="E9" s="520" t="s">
        <v>68</v>
      </c>
      <c r="F9" s="525"/>
    </row>
    <row r="10" spans="1:7" s="1" customFormat="1" ht="77.5" customHeight="1">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c r="A20" s="403" t="s">
        <v>78</v>
      </c>
      <c r="B20" s="25" t="e">
        <f>#REF!</f>
        <v>#REF!</v>
      </c>
    </row>
    <row r="21" spans="1:6" s="1" customFormat="1" ht="60.75" customHeight="1">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c r="A22" s="489" t="s">
        <v>80</v>
      </c>
      <c r="B22" s="25" t="s">
        <v>81</v>
      </c>
    </row>
    <row r="23" spans="1:6" s="1" customFormat="1" ht="36" customHeight="1">
      <c r="A23" s="489" t="s">
        <v>82</v>
      </c>
      <c r="B23" s="25"/>
    </row>
    <row r="24" spans="1:6" s="1" customFormat="1" ht="16">
      <c r="A24" s="28" t="s">
        <v>83</v>
      </c>
      <c r="B24" s="27"/>
      <c r="C24" s="26"/>
      <c r="D24" s="26"/>
      <c r="E24" s="26"/>
      <c r="F24" s="26"/>
    </row>
    <row r="25" spans="1:6" s="1" customFormat="1" ht="102" customHeight="1">
      <c r="A25" s="1" t="s">
        <v>84</v>
      </c>
      <c r="B25" s="25" t="s">
        <v>85</v>
      </c>
      <c r="C25" s="1" t="s">
        <v>86</v>
      </c>
    </row>
    <row r="26" spans="1:6" s="1" customFormat="1" ht="54" customHeight="1">
      <c r="A26" s="1" t="s">
        <v>87</v>
      </c>
      <c r="B26" s="25" t="s">
        <v>88</v>
      </c>
      <c r="C26" s="1" t="s">
        <v>89</v>
      </c>
    </row>
    <row r="27" spans="1:6" s="1" customFormat="1">
      <c r="B27" s="25"/>
    </row>
    <row r="28" spans="1:6" s="1" customFormat="1" ht="16">
      <c r="A28" s="28" t="s">
        <v>90</v>
      </c>
      <c r="B28" s="27"/>
      <c r="C28" s="26"/>
      <c r="D28" s="26"/>
      <c r="E28" s="26"/>
      <c r="F28" s="26"/>
    </row>
    <row r="29" spans="1:6" s="1" customFormat="1" ht="32">
      <c r="A29" s="1" t="s">
        <v>91</v>
      </c>
      <c r="B29" s="25"/>
      <c r="C29" s="1" t="s">
        <v>92</v>
      </c>
    </row>
    <row r="30" spans="1:6" s="1" customFormat="1" ht="64">
      <c r="A30" s="1" t="s">
        <v>93</v>
      </c>
      <c r="B30" s="25" t="s">
        <v>94</v>
      </c>
      <c r="C30" s="1" t="s">
        <v>95</v>
      </c>
    </row>
    <row r="31" spans="1:6" s="1" customFormat="1" ht="32">
      <c r="A31" s="1" t="s">
        <v>96</v>
      </c>
      <c r="B31" s="25" t="s">
        <v>97</v>
      </c>
      <c r="C31" s="25" t="s">
        <v>98</v>
      </c>
    </row>
    <row r="32" spans="1:6" s="1" customFormat="1" ht="96">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baseColWidth="10" defaultColWidth="8.83203125" defaultRowHeight="15"/>
  <cols>
    <col min="1" max="1" width="6" customWidth="1"/>
    <col min="2" max="2" width="29.5" customWidth="1"/>
    <col min="3" max="7" width="10.5" customWidth="1"/>
  </cols>
  <sheetData>
    <row r="1" spans="1:29">
      <c r="B1" s="1116" t="s">
        <v>77</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1:29" ht="14.5" customHeight="1">
      <c r="B2" s="1117" t="s">
        <v>630</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1:29">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1:29">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1:29">
      <c r="B5" s="132"/>
      <c r="C5" s="34"/>
      <c r="D5" s="34"/>
      <c r="E5" s="34"/>
      <c r="F5" s="34"/>
      <c r="G5" s="34"/>
      <c r="H5" s="34"/>
      <c r="I5" s="34"/>
      <c r="J5" s="34"/>
      <c r="K5" s="34"/>
      <c r="L5" s="34"/>
      <c r="M5" s="34"/>
      <c r="N5" s="34"/>
      <c r="O5" s="34"/>
      <c r="P5" s="34"/>
      <c r="Q5" s="34"/>
      <c r="R5" s="34"/>
      <c r="S5" s="34"/>
      <c r="T5" s="34"/>
      <c r="U5" s="34"/>
      <c r="V5" s="34"/>
      <c r="W5" s="34"/>
      <c r="X5" s="34"/>
      <c r="Y5" s="34"/>
    </row>
    <row r="6" spans="1:29">
      <c r="B6" s="1121" t="s">
        <v>558</v>
      </c>
      <c r="C6" s="1122"/>
      <c r="D6" s="1128" t="s">
        <v>401</v>
      </c>
      <c r="E6" s="1129"/>
      <c r="F6" s="1129"/>
      <c r="G6" s="1129"/>
      <c r="H6" s="1129"/>
      <c r="I6" s="1129"/>
      <c r="J6" s="1129"/>
      <c r="K6" s="1129"/>
      <c r="L6" s="1129"/>
      <c r="M6" s="1129"/>
      <c r="N6" s="1129"/>
      <c r="O6" s="1130"/>
      <c r="P6" s="1174" t="s">
        <v>402</v>
      </c>
      <c r="Q6" s="1175"/>
      <c r="R6" s="1175"/>
      <c r="S6" s="1175"/>
      <c r="T6" s="1175"/>
      <c r="U6" s="1175"/>
      <c r="V6" s="1175"/>
      <c r="W6" s="1175"/>
      <c r="X6" s="1175"/>
      <c r="Y6" s="1175"/>
      <c r="Z6" s="1175"/>
      <c r="AA6" s="1175"/>
      <c r="AB6" s="1175"/>
      <c r="AC6" s="1176"/>
    </row>
    <row r="7" spans="1:29">
      <c r="B7" s="1123"/>
      <c r="C7" s="1124"/>
      <c r="D7" s="515">
        <v>2018</v>
      </c>
      <c r="E7" s="1118">
        <v>2019</v>
      </c>
      <c r="F7" s="1119"/>
      <c r="G7" s="1119"/>
      <c r="H7" s="112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1:29">
      <c r="B8" s="1157"/>
      <c r="C8" s="1158"/>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1:29">
      <c r="B9" s="137" t="s">
        <v>77</v>
      </c>
      <c r="C9" s="226" t="s">
        <v>631</v>
      </c>
      <c r="D9" s="137"/>
      <c r="E9" s="226"/>
      <c r="F9" s="226"/>
      <c r="G9" s="226"/>
      <c r="H9" s="226"/>
      <c r="I9" s="226"/>
      <c r="J9" s="743">
        <f>'Haver Pivoted'!GU45</f>
        <v>1078.0999999999999</v>
      </c>
      <c r="K9" s="743">
        <f>'Haver Pivoted'!GV45</f>
        <v>15.6</v>
      </c>
      <c r="L9" s="743">
        <f>'Haver Pivoted'!GW45</f>
        <v>5</v>
      </c>
      <c r="M9" s="743">
        <f>'Haver Pivoted'!GX45</f>
        <v>1933.7</v>
      </c>
      <c r="N9" s="743">
        <f>'Haver Pivoted'!GY45</f>
        <v>290.10000000000002</v>
      </c>
      <c r="O9" s="744">
        <f>'Haver Pivoted'!GZ45</f>
        <v>38.9</v>
      </c>
      <c r="P9" s="659"/>
      <c r="Q9" s="659"/>
      <c r="R9" s="659"/>
      <c r="S9" s="659"/>
      <c r="T9" s="659"/>
      <c r="U9" s="659"/>
      <c r="V9" s="659"/>
      <c r="W9" s="659"/>
      <c r="X9" s="659"/>
      <c r="Y9" s="659"/>
      <c r="Z9" s="659"/>
      <c r="AA9" s="659"/>
      <c r="AB9" s="659"/>
      <c r="AC9" s="539"/>
    </row>
    <row r="10" spans="1:29">
      <c r="B10" s="138" t="s">
        <v>258</v>
      </c>
      <c r="C10" s="139"/>
      <c r="D10" s="138"/>
      <c r="E10" s="139"/>
      <c r="F10" s="139"/>
      <c r="G10" s="139"/>
      <c r="H10" s="139"/>
      <c r="I10" s="139"/>
      <c r="J10" s="561"/>
      <c r="K10" s="561"/>
      <c r="L10" s="561"/>
      <c r="M10" s="561">
        <f>M9-M11</f>
        <v>1348.1</v>
      </c>
      <c r="N10" s="561">
        <f>N9-N11</f>
        <v>290.10000000000002</v>
      </c>
      <c r="O10" s="974">
        <f>O9-O11</f>
        <v>38.9</v>
      </c>
      <c r="P10" s="417"/>
      <c r="Q10" s="417">
        <f>'ARP Score'!B6*4/2 -20</f>
        <v>14.93</v>
      </c>
      <c r="R10" s="417">
        <f>'ARP Score'!B6*4/2-20</f>
        <v>14.93</v>
      </c>
      <c r="S10" s="417"/>
      <c r="T10" s="417"/>
      <c r="U10" s="417"/>
      <c r="V10" s="417"/>
      <c r="W10" s="417"/>
      <c r="X10" s="417"/>
      <c r="Y10" s="417"/>
      <c r="Z10" s="417"/>
      <c r="AA10" s="417"/>
      <c r="AB10" s="417"/>
      <c r="AC10" s="616"/>
    </row>
    <row r="11" spans="1:29">
      <c r="B11" s="140" t="s">
        <v>632</v>
      </c>
      <c r="C11" s="141"/>
      <c r="D11" s="140"/>
      <c r="E11" s="141"/>
      <c r="F11" s="141"/>
      <c r="G11" s="141"/>
      <c r="H11" s="141"/>
      <c r="I11" s="141"/>
      <c r="J11" s="562">
        <f t="shared" ref="J11:L11" si="0">J9-J10</f>
        <v>1078.0999999999999</v>
      </c>
      <c r="K11" s="562">
        <f t="shared" si="0"/>
        <v>15.6</v>
      </c>
      <c r="L11" s="562">
        <f t="shared" si="0"/>
        <v>5</v>
      </c>
      <c r="M11" s="562">
        <f>SUM(C17:D17)/12*4</f>
        <v>585.6</v>
      </c>
      <c r="N11" s="562">
        <v>0</v>
      </c>
      <c r="O11" s="872">
        <v>0</v>
      </c>
      <c r="P11" s="418"/>
      <c r="Q11" s="418"/>
      <c r="R11" s="418"/>
      <c r="S11" s="418"/>
      <c r="T11" s="418"/>
      <c r="U11" s="418"/>
      <c r="V11" s="418"/>
      <c r="W11" s="418"/>
      <c r="X11" s="418"/>
      <c r="Y11" s="418"/>
      <c r="Z11" s="418"/>
      <c r="AA11" s="418"/>
      <c r="AB11" s="418"/>
      <c r="AC11" s="617"/>
    </row>
    <row r="12" spans="1:29">
      <c r="B12" s="34"/>
      <c r="C12" s="34"/>
      <c r="D12" s="34"/>
      <c r="E12" s="34"/>
      <c r="F12" s="34"/>
      <c r="G12" s="34"/>
      <c r="H12" s="34"/>
      <c r="I12" s="34"/>
      <c r="J12" s="34"/>
      <c r="K12" s="34"/>
      <c r="L12" s="34"/>
      <c r="M12" s="34"/>
      <c r="N12" s="34"/>
      <c r="O12" s="975"/>
      <c r="P12" s="34"/>
      <c r="Q12" s="34"/>
      <c r="R12" s="34"/>
      <c r="S12" s="34"/>
      <c r="T12" s="34"/>
      <c r="U12" s="34"/>
      <c r="V12" s="34"/>
      <c r="W12" s="34"/>
      <c r="X12" s="34"/>
      <c r="Y12" s="34"/>
    </row>
    <row r="13" spans="1:29">
      <c r="A13" s="967"/>
      <c r="B13" s="967"/>
      <c r="C13" s="967"/>
      <c r="D13" s="967"/>
      <c r="E13" s="967"/>
      <c r="F13" s="967"/>
      <c r="G13" s="967"/>
      <c r="H13" s="967"/>
      <c r="I13" s="967"/>
      <c r="J13" s="967"/>
      <c r="K13" s="967"/>
      <c r="L13" s="297"/>
      <c r="M13" s="297"/>
      <c r="N13" s="297"/>
      <c r="T13" s="34"/>
      <c r="U13" s="34"/>
      <c r="V13" s="34"/>
      <c r="W13" s="34"/>
      <c r="X13" s="34"/>
      <c r="Y13" s="34"/>
    </row>
    <row r="14" spans="1:29">
      <c r="A14" s="271"/>
      <c r="N14" s="966"/>
      <c r="O14" s="966"/>
      <c r="P14" s="966"/>
      <c r="Q14" s="966"/>
      <c r="R14" s="966"/>
      <c r="S14" s="966"/>
      <c r="T14" s="34"/>
      <c r="U14" s="34"/>
      <c r="V14" s="34"/>
      <c r="W14" s="34"/>
      <c r="X14" s="34"/>
      <c r="Y14" s="34"/>
    </row>
    <row r="15" spans="1:29">
      <c r="A15" s="213"/>
      <c r="B15" s="1213" t="s">
        <v>633</v>
      </c>
      <c r="C15" s="1150">
        <v>2021</v>
      </c>
      <c r="D15" s="1151"/>
      <c r="E15" s="1151"/>
      <c r="F15" s="1151"/>
      <c r="G15" s="413"/>
      <c r="K15" s="1215"/>
      <c r="L15" s="1215"/>
      <c r="M15" s="1215"/>
      <c r="N15" s="1215"/>
      <c r="O15" s="1215"/>
      <c r="P15" s="1215"/>
      <c r="Q15" s="34"/>
      <c r="R15" s="34"/>
      <c r="S15" s="34"/>
      <c r="T15" s="34"/>
      <c r="U15" s="34"/>
      <c r="V15" s="34"/>
    </row>
    <row r="16" spans="1:29">
      <c r="B16" s="1214"/>
      <c r="C16" s="300" t="s">
        <v>281</v>
      </c>
      <c r="D16" s="301" t="s">
        <v>282</v>
      </c>
      <c r="E16" s="301" t="s">
        <v>283</v>
      </c>
      <c r="F16" s="301" t="s">
        <v>284</v>
      </c>
      <c r="G16" s="414"/>
      <c r="H16" s="213"/>
      <c r="I16" s="213"/>
      <c r="J16" s="213"/>
      <c r="K16" s="213"/>
      <c r="L16" s="213"/>
      <c r="M16" s="213"/>
      <c r="N16" s="213"/>
      <c r="O16" s="213"/>
      <c r="P16" s="213"/>
      <c r="Q16" s="34"/>
      <c r="R16" s="34"/>
      <c r="S16" s="34"/>
      <c r="T16" s="34"/>
      <c r="U16" s="34"/>
      <c r="V16" s="34"/>
    </row>
    <row r="17" spans="2:25" ht="17">
      <c r="B17" s="299" t="s">
        <v>634</v>
      </c>
      <c r="C17" s="415">
        <v>1660.9</v>
      </c>
      <c r="D17" s="415">
        <v>95.9</v>
      </c>
      <c r="E17" s="415">
        <v>4044.2</v>
      </c>
      <c r="F17" s="416">
        <v>688</v>
      </c>
      <c r="G17" s="298"/>
      <c r="H17" s="298"/>
      <c r="I17" s="298"/>
      <c r="J17" s="298"/>
      <c r="K17" s="298"/>
      <c r="L17" s="298"/>
      <c r="M17" s="34"/>
      <c r="N17" s="34"/>
      <c r="O17" s="34"/>
      <c r="P17" s="34"/>
      <c r="Q17" s="34"/>
      <c r="R17" s="34"/>
    </row>
    <row r="18" spans="2:2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opLeftCell="A3" zoomScale="56" workbookViewId="0">
      <selection activeCell="L12" sqref="L12:O12"/>
    </sheetView>
  </sheetViews>
  <sheetFormatPr baseColWidth="10" defaultColWidth="8.6640625" defaultRowHeight="14"/>
  <cols>
    <col min="1" max="1" width="8.6640625" style="34"/>
    <col min="2" max="2" width="37.33203125" style="34" customWidth="1"/>
    <col min="3" max="16384" width="8.6640625" style="34"/>
  </cols>
  <sheetData>
    <row r="1" spans="2:29" ht="18" customHeight="1">
      <c r="B1" s="1225" t="s">
        <v>636</v>
      </c>
      <c r="C1" s="1225"/>
      <c r="D1" s="1225"/>
      <c r="E1" s="1225"/>
      <c r="F1" s="1225"/>
      <c r="G1" s="1225"/>
      <c r="H1" s="1225"/>
      <c r="I1" s="1225"/>
      <c r="J1" s="1225"/>
      <c r="K1" s="1225"/>
      <c r="L1" s="1225"/>
      <c r="M1" s="1225"/>
      <c r="N1" s="1225"/>
      <c r="O1" s="1225"/>
      <c r="P1" s="1225"/>
      <c r="Q1" s="1225"/>
      <c r="R1" s="1225"/>
      <c r="S1" s="1225"/>
      <c r="T1" s="1225"/>
      <c r="U1" s="1225"/>
      <c r="V1" s="1225"/>
      <c r="W1" s="1225"/>
      <c r="X1" s="1225"/>
      <c r="Y1" s="1225"/>
      <c r="Z1" s="1225"/>
      <c r="AA1" s="1225"/>
      <c r="AB1" s="1225"/>
      <c r="AC1" s="1225"/>
    </row>
    <row r="2" spans="2:29" ht="82" customHeight="1">
      <c r="B2" s="1135" t="s">
        <v>637</v>
      </c>
      <c r="C2" s="1135"/>
      <c r="D2" s="1135"/>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2:29" ht="3" customHeight="1">
      <c r="B3" s="1135"/>
      <c r="C3" s="1135"/>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2:29" ht="10" hidden="1" customHeight="1">
      <c r="B4" s="1135"/>
      <c r="C4" s="1135"/>
      <c r="D4" s="1135"/>
      <c r="E4" s="1135"/>
      <c r="F4" s="1135"/>
      <c r="G4" s="1135"/>
      <c r="H4" s="1135"/>
      <c r="I4" s="1135"/>
      <c r="J4" s="1135"/>
      <c r="K4" s="1135"/>
      <c r="L4" s="1135"/>
      <c r="M4" s="1135"/>
      <c r="N4" s="1135"/>
      <c r="O4" s="1135"/>
      <c r="P4" s="1135"/>
      <c r="Q4" s="1135"/>
      <c r="R4" s="1135"/>
      <c r="S4" s="1135"/>
      <c r="T4" s="1135"/>
      <c r="U4" s="1135"/>
      <c r="V4" s="1135"/>
      <c r="W4" s="1135"/>
      <c r="X4" s="1135"/>
      <c r="Y4" s="1135"/>
      <c r="Z4" s="1135"/>
      <c r="AA4" s="1135"/>
      <c r="AB4" s="1135"/>
      <c r="AC4" s="1135"/>
    </row>
    <row r="5" spans="2:29" ht="14.25" hidden="1" customHeight="1">
      <c r="B5" s="1135"/>
      <c r="C5" s="1135"/>
      <c r="D5" s="1135"/>
      <c r="E5" s="1135"/>
      <c r="F5" s="1135"/>
      <c r="G5" s="1135"/>
      <c r="H5" s="1135"/>
      <c r="I5" s="1135"/>
      <c r="J5" s="1135"/>
      <c r="K5" s="1135"/>
      <c r="L5" s="1135"/>
      <c r="M5" s="1135"/>
      <c r="N5" s="1135"/>
      <c r="O5" s="1135"/>
      <c r="P5" s="1135"/>
      <c r="Q5" s="1135"/>
      <c r="R5" s="1135"/>
      <c r="S5" s="1135"/>
      <c r="T5" s="1135"/>
      <c r="U5" s="1135"/>
      <c r="V5" s="1135"/>
      <c r="W5" s="1135"/>
      <c r="X5" s="1135"/>
      <c r="Y5" s="1135"/>
      <c r="Z5" s="1135"/>
      <c r="AA5" s="1135"/>
      <c r="AB5" s="1135"/>
      <c r="AC5" s="1135"/>
    </row>
    <row r="6" spans="2:29" ht="14.25" hidden="1" customHeight="1">
      <c r="B6" s="1135"/>
      <c r="C6" s="1135"/>
      <c r="D6" s="1135"/>
      <c r="E6" s="1135"/>
      <c r="F6" s="1135"/>
      <c r="G6" s="1135"/>
      <c r="H6" s="1135"/>
      <c r="I6" s="1135"/>
      <c r="J6" s="1135"/>
      <c r="K6" s="1135"/>
      <c r="L6" s="1135"/>
      <c r="M6" s="1135"/>
      <c r="N6" s="1135"/>
      <c r="O6" s="1135"/>
      <c r="P6" s="1135"/>
      <c r="Q6" s="1135"/>
      <c r="R6" s="1135"/>
      <c r="S6" s="1135"/>
      <c r="T6" s="1135"/>
      <c r="U6" s="1135"/>
      <c r="V6" s="1135"/>
      <c r="W6" s="1135"/>
      <c r="X6" s="1135"/>
      <c r="Y6" s="1135"/>
      <c r="Z6" s="1135"/>
      <c r="AA6" s="1135"/>
      <c r="AB6" s="1135"/>
      <c r="AC6" s="1135"/>
    </row>
    <row r="7" spans="2:29">
      <c r="B7" s="351" t="s">
        <v>465</v>
      </c>
      <c r="C7" s="45"/>
      <c r="D7" s="45"/>
      <c r="E7" s="45"/>
      <c r="F7" s="45"/>
      <c r="G7" s="45"/>
      <c r="H7" s="46"/>
      <c r="I7" s="46"/>
      <c r="J7" s="46"/>
      <c r="K7" s="46"/>
      <c r="L7" s="46"/>
      <c r="M7" s="46"/>
      <c r="N7" s="46"/>
      <c r="O7" s="46"/>
      <c r="P7" s="46"/>
      <c r="Q7" s="46"/>
      <c r="R7" s="46"/>
      <c r="S7" s="46"/>
      <c r="T7" s="46"/>
      <c r="U7" s="46"/>
    </row>
    <row r="8" spans="2:29" ht="14.5" customHeight="1">
      <c r="B8" s="1121" t="s">
        <v>429</v>
      </c>
      <c r="C8" s="1122"/>
      <c r="D8" s="1128" t="s">
        <v>401</v>
      </c>
      <c r="E8" s="1129"/>
      <c r="F8" s="1129"/>
      <c r="G8" s="1129"/>
      <c r="H8" s="1129"/>
      <c r="I8" s="1129"/>
      <c r="J8" s="1129"/>
      <c r="K8" s="1129"/>
      <c r="L8" s="1129"/>
      <c r="M8" s="1129"/>
      <c r="N8" s="1129"/>
      <c r="O8" s="1130"/>
      <c r="P8" s="1174" t="s">
        <v>402</v>
      </c>
      <c r="Q8" s="1175"/>
      <c r="R8" s="1175"/>
      <c r="S8" s="1175"/>
      <c r="T8" s="1175"/>
      <c r="U8" s="1175"/>
      <c r="V8" s="1175"/>
      <c r="W8" s="1175"/>
      <c r="X8" s="1175"/>
      <c r="Y8" s="1175"/>
      <c r="Z8" s="1175"/>
      <c r="AA8" s="1175"/>
      <c r="AB8" s="1175"/>
      <c r="AC8" s="1176"/>
    </row>
    <row r="9" spans="2:29" ht="14.5" customHeight="1">
      <c r="B9" s="1123"/>
      <c r="C9" s="1187"/>
      <c r="D9" s="515">
        <v>2018</v>
      </c>
      <c r="E9" s="1118">
        <v>2019</v>
      </c>
      <c r="F9" s="1119"/>
      <c r="G9" s="1119"/>
      <c r="H9" s="1120"/>
      <c r="I9" s="1118">
        <v>2020</v>
      </c>
      <c r="J9" s="1119"/>
      <c r="K9" s="1119"/>
      <c r="L9" s="1120"/>
      <c r="M9" s="1118">
        <v>2021</v>
      </c>
      <c r="N9" s="1119"/>
      <c r="O9" s="1120"/>
      <c r="P9" s="547">
        <v>2021</v>
      </c>
      <c r="Q9" s="1125">
        <v>2022</v>
      </c>
      <c r="R9" s="1126"/>
      <c r="S9" s="1126"/>
      <c r="T9" s="1127"/>
      <c r="U9" s="1125">
        <v>2023</v>
      </c>
      <c r="V9" s="1126"/>
      <c r="W9" s="1126"/>
      <c r="X9" s="1126"/>
      <c r="Y9" s="1125">
        <v>2024</v>
      </c>
      <c r="Z9" s="1126"/>
      <c r="AA9" s="1126"/>
      <c r="AB9" s="1127"/>
      <c r="AC9" s="323">
        <v>2025</v>
      </c>
    </row>
    <row r="10" spans="2:29">
      <c r="B10" s="1123"/>
      <c r="C10" s="1187"/>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989" t="s">
        <v>404</v>
      </c>
      <c r="R10" s="990" t="s">
        <v>405</v>
      </c>
      <c r="S10" s="990" t="s">
        <v>290</v>
      </c>
      <c r="T10" s="990" t="s">
        <v>403</v>
      </c>
      <c r="U10" s="989" t="s">
        <v>404</v>
      </c>
      <c r="V10" s="990" t="s">
        <v>405</v>
      </c>
      <c r="W10" s="990" t="s">
        <v>290</v>
      </c>
      <c r="X10" s="990" t="s">
        <v>403</v>
      </c>
      <c r="Y10" s="989" t="s">
        <v>404</v>
      </c>
      <c r="Z10" s="377" t="s">
        <v>405</v>
      </c>
      <c r="AA10" s="990" t="s">
        <v>290</v>
      </c>
      <c r="AB10" s="409" t="s">
        <v>403</v>
      </c>
      <c r="AC10" s="70" t="s">
        <v>404</v>
      </c>
    </row>
    <row r="11" spans="2:29">
      <c r="B11" s="1222" t="s">
        <v>638</v>
      </c>
      <c r="C11" s="1223"/>
      <c r="D11" s="1071"/>
      <c r="E11" s="1072"/>
      <c r="F11" s="1072"/>
      <c r="G11" s="1072"/>
      <c r="H11" s="743"/>
      <c r="I11" s="743"/>
      <c r="J11" s="743"/>
      <c r="K11" s="743"/>
      <c r="L11" s="743"/>
      <c r="M11" s="743"/>
      <c r="N11" s="743"/>
      <c r="O11" s="1079"/>
      <c r="P11" s="1070"/>
      <c r="Q11" s="988"/>
      <c r="R11" s="988"/>
      <c r="S11" s="988"/>
      <c r="T11" s="988"/>
      <c r="U11" s="988"/>
      <c r="V11" s="988"/>
      <c r="W11" s="988"/>
      <c r="X11" s="988"/>
      <c r="Y11" s="988"/>
      <c r="Z11" s="988"/>
      <c r="AA11" s="988"/>
      <c r="AB11" s="988"/>
      <c r="AC11" s="1031"/>
    </row>
    <row r="12" spans="2:29" ht="17" customHeight="1">
      <c r="B12" s="997" t="s">
        <v>639</v>
      </c>
      <c r="C12" s="1003" t="s">
        <v>640</v>
      </c>
      <c r="D12" s="998">
        <f>'Haver Pivoted'!GO31</f>
        <v>2222.3000000000002</v>
      </c>
      <c r="E12" s="1009">
        <f>'Haver Pivoted'!GP31</f>
        <v>2298.1</v>
      </c>
      <c r="F12" s="1009">
        <f>'Haver Pivoted'!GQ31</f>
        <v>2315.5</v>
      </c>
      <c r="G12" s="1009">
        <f>'Haver Pivoted'!GR31</f>
        <v>2333.1999999999998</v>
      </c>
      <c r="H12" s="1009">
        <f>'Haver Pivoted'!GS31</f>
        <v>2350.8000000000002</v>
      </c>
      <c r="I12" s="1009">
        <f>'Haver Pivoted'!GT31</f>
        <v>2417.9</v>
      </c>
      <c r="J12" s="1009">
        <f>'Haver Pivoted'!GU31</f>
        <v>4766.7</v>
      </c>
      <c r="K12" s="1009">
        <f>'Haver Pivoted'!GV31</f>
        <v>3468.3</v>
      </c>
      <c r="L12" s="1009">
        <f>'Haver Pivoted'!GW31</f>
        <v>2839.1</v>
      </c>
      <c r="M12" s="1009">
        <f>'Haver Pivoted'!GX31</f>
        <v>5070.6000000000004</v>
      </c>
      <c r="N12" s="1009">
        <f>'Haver Pivoted'!GY31</f>
        <v>3372.3</v>
      </c>
      <c r="O12" s="1080">
        <f>'Haver Pivoted'!GZ31</f>
        <v>3141.4</v>
      </c>
      <c r="P12" s="1032"/>
      <c r="Q12" s="1032"/>
      <c r="R12" s="1032"/>
      <c r="S12" s="1032"/>
      <c r="T12" s="1032"/>
      <c r="U12" s="1032"/>
      <c r="V12" s="1032"/>
      <c r="W12" s="1032"/>
      <c r="X12" s="1032"/>
      <c r="Y12" s="1032"/>
      <c r="Z12" s="1032"/>
      <c r="AA12" s="1032"/>
      <c r="AB12" s="1032"/>
      <c r="AC12" s="409"/>
    </row>
    <row r="13" spans="2:29">
      <c r="B13" s="997"/>
      <c r="C13" s="1003"/>
      <c r="D13" s="998"/>
      <c r="E13" s="1009"/>
      <c r="F13" s="1009"/>
      <c r="G13" s="1009"/>
      <c r="H13" s="1009"/>
      <c r="I13" s="1009"/>
      <c r="J13" s="1009"/>
      <c r="K13" s="1009"/>
      <c r="L13" s="1009"/>
      <c r="M13" s="1009"/>
      <c r="N13" s="1009"/>
      <c r="O13" s="1080"/>
      <c r="P13" s="1032"/>
      <c r="Q13" s="1032"/>
      <c r="R13" s="1032"/>
      <c r="S13" s="1032"/>
      <c r="T13" s="1032"/>
      <c r="U13" s="1032"/>
      <c r="V13" s="1032"/>
      <c r="W13" s="1032"/>
      <c r="X13" s="1032"/>
      <c r="Y13" s="1032"/>
      <c r="Z13" s="1032"/>
      <c r="AA13" s="1032"/>
      <c r="AB13" s="1032"/>
      <c r="AC13" s="409"/>
    </row>
    <row r="14" spans="2:29" ht="35.5" customHeight="1">
      <c r="B14" s="1002" t="s">
        <v>641</v>
      </c>
      <c r="C14" s="1003"/>
      <c r="D14" s="998">
        <f>'Unemployment Insurance'!D20+'Unemployment Insurance'!D19</f>
        <v>27.1</v>
      </c>
      <c r="E14" s="1009">
        <f>'Unemployment Insurance'!E20+'Unemployment Insurance'!E19</f>
        <v>28.4</v>
      </c>
      <c r="F14" s="1009">
        <f>'Unemployment Insurance'!F20+'Unemployment Insurance'!F19</f>
        <v>27.8</v>
      </c>
      <c r="G14" s="1009">
        <f>'Unemployment Insurance'!G20+'Unemployment Insurance'!G19</f>
        <v>27.4</v>
      </c>
      <c r="H14" s="1009">
        <f>'Unemployment Insurance'!H20+'Unemployment Insurance'!H19</f>
        <v>26.8</v>
      </c>
      <c r="I14" s="1009">
        <f>'Unemployment Insurance'!I20+'Unemployment Insurance'!I19</f>
        <v>39.5</v>
      </c>
      <c r="J14" s="1009">
        <f>'Unemployment Insurance'!J20+'Unemployment Insurance'!J19</f>
        <v>1039.4000000000001</v>
      </c>
      <c r="K14" s="1009">
        <f>'Unemployment Insurance'!K20+'Unemployment Insurance'!K19</f>
        <v>767.8</v>
      </c>
      <c r="L14" s="1009">
        <f>'Unemployment Insurance'!L20+'Unemployment Insurance'!L19</f>
        <v>299.89999999999998</v>
      </c>
      <c r="M14" s="1009">
        <f>'Unemployment Insurance'!M20+'Unemployment Insurance'!M19</f>
        <v>565.79999999999995</v>
      </c>
      <c r="N14" s="1009">
        <f>'Unemployment Insurance'!N20+'Unemployment Insurance'!N19</f>
        <v>480.4</v>
      </c>
      <c r="O14" s="1080">
        <f>'Unemployment Insurance'!O20+'Unemployment Insurance'!O19</f>
        <v>272.60000000000002</v>
      </c>
      <c r="P14" s="1023">
        <f>'Unemployment Insurance'!P20+'Unemployment Insurance'!P19</f>
        <v>32.412642857142878</v>
      </c>
      <c r="Q14" s="1023">
        <f>'Unemployment Insurance'!Q20+'Unemployment Insurance'!Q19</f>
        <v>28.861246753246771</v>
      </c>
      <c r="R14" s="1023">
        <f>'Unemployment Insurance'!R20+'Unemployment Insurance'!R19</f>
        <v>26.856993506493524</v>
      </c>
      <c r="S14" s="1023">
        <f>'Unemployment Insurance'!S20+'Unemployment Insurance'!S19</f>
        <v>25.893545454545471</v>
      </c>
      <c r="T14" s="1023">
        <f>'Unemployment Insurance'!T20+'Unemployment Insurance'!T19</f>
        <v>25.57708441558443</v>
      </c>
      <c r="U14" s="1023">
        <f>'Unemployment Insurance'!U20+'Unemployment Insurance'!U19</f>
        <v>25.752896103896116</v>
      </c>
      <c r="V14" s="1023">
        <f>'Unemployment Insurance'!V20+'Unemployment Insurance'!V19</f>
        <v>26.1467142857143</v>
      </c>
      <c r="W14" s="1023">
        <f>'Unemployment Insurance'!W20+'Unemployment Insurance'!W19</f>
        <v>26.547564935064948</v>
      </c>
      <c r="X14" s="1023">
        <f>'Unemployment Insurance'!X20+'Unemployment Insurance'!X19</f>
        <v>26.969512987013001</v>
      </c>
      <c r="Y14" s="1023">
        <f>'Unemployment Insurance'!Y20+'Unemployment Insurance'!Y19</f>
        <v>27.496948051948067</v>
      </c>
      <c r="Z14" s="1023">
        <f>'Unemployment Insurance'!Z20+'Unemployment Insurance'!Z19</f>
        <v>27.932961038961054</v>
      </c>
      <c r="AA14" s="1023">
        <f>'Unemployment Insurance'!AA20+'Unemployment Insurance'!AA19</f>
        <v>28.277551948051961</v>
      </c>
      <c r="AB14" s="1023">
        <f>'Unemployment Insurance'!AB20+'Unemployment Insurance'!AB19</f>
        <v>28.706532467532483</v>
      </c>
      <c r="AC14" s="1024">
        <f>'Unemployment Insurance'!AC20+'Unemployment Insurance'!AC19</f>
        <v>29.121448051948068</v>
      </c>
    </row>
    <row r="15" spans="2:29" ht="17.5" customHeight="1">
      <c r="B15" s="1002" t="s">
        <v>76</v>
      </c>
      <c r="C15" s="1003"/>
      <c r="D15" s="998">
        <f>Medicare!D10</f>
        <v>754.2</v>
      </c>
      <c r="E15" s="1009">
        <f>Medicare!E10</f>
        <v>768.3</v>
      </c>
      <c r="F15" s="1009">
        <f>Medicare!F10</f>
        <v>781.1</v>
      </c>
      <c r="G15" s="1009">
        <f>Medicare!G10</f>
        <v>792.1</v>
      </c>
      <c r="H15" s="1009">
        <f>Medicare!H10</f>
        <v>801.3</v>
      </c>
      <c r="I15" s="1009">
        <f>Medicare!I10</f>
        <v>808.5</v>
      </c>
      <c r="J15" s="1009">
        <f>Medicare!J10</f>
        <v>821.6</v>
      </c>
      <c r="K15" s="1009">
        <f>Medicare!K10</f>
        <v>825.8</v>
      </c>
      <c r="L15" s="1009">
        <f>Medicare!L10</f>
        <v>821</v>
      </c>
      <c r="M15" s="1009">
        <f>Medicare!M10</f>
        <v>814.1</v>
      </c>
      <c r="N15" s="1009">
        <f>Medicare!N10</f>
        <v>815.3</v>
      </c>
      <c r="O15" s="1080">
        <f>Medicare!O10</f>
        <v>826.5</v>
      </c>
      <c r="P15" s="1023">
        <f>Medicare!P10</f>
        <v>840.90322653846329</v>
      </c>
      <c r="Q15" s="1023">
        <f>Medicare!Q10</f>
        <v>840.36452608091781</v>
      </c>
      <c r="R15" s="1023">
        <f>Medicare!R10</f>
        <v>856.11491844085015</v>
      </c>
      <c r="S15" s="1023">
        <f>Medicare!S10</f>
        <v>858.15980902786953</v>
      </c>
      <c r="T15" s="1023">
        <f>Medicare!T10</f>
        <v>874.5047043210385</v>
      </c>
      <c r="U15" s="1023">
        <f>Medicare!U10</f>
        <v>891.12996993440447</v>
      </c>
      <c r="V15" s="1023">
        <f>Medicare!V10</f>
        <v>908.06562072077816</v>
      </c>
      <c r="W15" s="1023">
        <f>Medicare!W10</f>
        <v>925.31745141197712</v>
      </c>
      <c r="X15" s="1023">
        <f>Medicare!X10</f>
        <v>942.89136492448665</v>
      </c>
      <c r="Y15" s="1023">
        <f>Medicare!Y10</f>
        <v>960.53728015007744</v>
      </c>
      <c r="Z15" s="1023">
        <f>Medicare!Z10</f>
        <v>978.50792280104577</v>
      </c>
      <c r="AA15" s="1023">
        <f>Medicare!AA10</f>
        <v>996.8092686456896</v>
      </c>
      <c r="AB15" s="1023">
        <f>Medicare!AB10</f>
        <v>1015.4474034208649</v>
      </c>
      <c r="AC15" s="1024">
        <f>Medicare!AC10</f>
        <v>1034.4285248556728</v>
      </c>
    </row>
    <row r="16" spans="2:29" ht="18" customHeight="1">
      <c r="B16" s="997" t="s">
        <v>642</v>
      </c>
      <c r="C16" s="1003"/>
      <c r="D16" s="1004"/>
      <c r="E16" s="1006"/>
      <c r="F16" s="1006"/>
      <c r="G16" s="1006"/>
      <c r="H16" s="1009">
        <f>'Rebate Checks'!H10 +'Rebate Checks'!H11</f>
        <v>0</v>
      </c>
      <c r="I16" s="1009">
        <f>'Rebate Checks'!I10 +'Rebate Checks'!I11</f>
        <v>0</v>
      </c>
      <c r="J16" s="1009">
        <f>'Rebate Checks'!J10 +'Rebate Checks'!J11</f>
        <v>1078.0999999999999</v>
      </c>
      <c r="K16" s="1009">
        <f>'Rebate Checks'!K10 +'Rebate Checks'!K11</f>
        <v>15.6</v>
      </c>
      <c r="L16" s="1009">
        <f>'Rebate Checks'!L10 +'Rebate Checks'!L11</f>
        <v>5</v>
      </c>
      <c r="M16" s="1009">
        <f>'Rebate Checks'!M10 +'Rebate Checks'!M11</f>
        <v>1933.6999999999998</v>
      </c>
      <c r="N16" s="1009">
        <f>'Rebate Checks'!N10 +'Rebate Checks'!N11</f>
        <v>290.10000000000002</v>
      </c>
      <c r="O16" s="1080">
        <f>'Rebate Checks'!O10 +'Rebate Checks'!O11</f>
        <v>38.9</v>
      </c>
      <c r="P16" s="1023">
        <f>'Rebate Checks'!P10 +'Rebate Checks'!P11</f>
        <v>0</v>
      </c>
      <c r="Q16" s="1023">
        <f>'Rebate Checks'!Q10 +'Rebate Checks'!Q11</f>
        <v>14.93</v>
      </c>
      <c r="R16" s="1023">
        <f>'Rebate Checks'!R10 +'Rebate Checks'!R11</f>
        <v>14.93</v>
      </c>
      <c r="S16" s="1023">
        <f>'Rebate Checks'!S10 +'Rebate Checks'!S11</f>
        <v>0</v>
      </c>
      <c r="T16" s="1023">
        <f>'Rebate Checks'!T10 +'Rebate Checks'!T11</f>
        <v>0</v>
      </c>
      <c r="U16" s="1023">
        <f>'Rebate Checks'!U10 +'Rebate Checks'!U11</f>
        <v>0</v>
      </c>
      <c r="V16" s="1023">
        <f>'Rebate Checks'!V10 +'Rebate Checks'!V11</f>
        <v>0</v>
      </c>
      <c r="W16" s="1023">
        <f>'Rebate Checks'!W10 +'Rebate Checks'!W11</f>
        <v>0</v>
      </c>
      <c r="X16" s="1023">
        <f>'Rebate Checks'!X10 +'Rebate Checks'!X11</f>
        <v>0</v>
      </c>
      <c r="Y16" s="1023">
        <f>'Rebate Checks'!Y10 +'Rebate Checks'!Y11</f>
        <v>0</v>
      </c>
      <c r="Z16" s="1023">
        <f>'Rebate Checks'!Z10 +'Rebate Checks'!Z11</f>
        <v>0</v>
      </c>
      <c r="AA16" s="1023">
        <f>'Rebate Checks'!AA10 +'Rebate Checks'!AA11</f>
        <v>0</v>
      </c>
      <c r="AB16" s="1023">
        <f>'Rebate Checks'!AB10 +'Rebate Checks'!AB11</f>
        <v>0</v>
      </c>
      <c r="AC16" s="1024">
        <f>'Rebate Checks'!AC10 +'Rebate Checks'!AC11</f>
        <v>0</v>
      </c>
    </row>
    <row r="17" spans="1:16384" s="139" customFormat="1" ht="20" customHeight="1">
      <c r="B17" s="999" t="s">
        <v>645</v>
      </c>
      <c r="C17" s="1001"/>
      <c r="D17" s="1056"/>
      <c r="E17" s="1014"/>
      <c r="F17" s="1014"/>
      <c r="G17" s="1014"/>
      <c r="H17" s="1015"/>
      <c r="I17" s="1015"/>
      <c r="J17" s="1015"/>
      <c r="K17" s="1015"/>
      <c r="L17" s="1015"/>
      <c r="M17" s="1015">
        <f>'ARP Quarterly'!C5</f>
        <v>0</v>
      </c>
      <c r="N17" s="1015">
        <f>'ARP Quarterly'!D5</f>
        <v>33.921840000000024</v>
      </c>
      <c r="O17" s="1081">
        <f>'ARP Quarterly'!E5</f>
        <v>44.966160000000031</v>
      </c>
      <c r="P17" s="1025">
        <f>'ARP Quarterly'!F5</f>
        <v>80.757000000000005</v>
      </c>
      <c r="Q17" s="1025">
        <f>'ARP Quarterly'!G5</f>
        <v>80.757000000000005</v>
      </c>
      <c r="R17" s="1025">
        <f>'ARP Quarterly'!H5</f>
        <v>80.757000000000005</v>
      </c>
      <c r="S17" s="1025">
        <f>'ARP Quarterly'!I5</f>
        <v>80.757000000000005</v>
      </c>
      <c r="T17" s="1025">
        <f>'ARP Quarterly'!J5</f>
        <v>12</v>
      </c>
      <c r="U17" s="1025">
        <f>'ARP Quarterly'!K5</f>
        <v>12</v>
      </c>
      <c r="V17" s="1025">
        <f>'ARP Quarterly'!L5</f>
        <v>12</v>
      </c>
      <c r="W17" s="1025">
        <f>'ARP Quarterly'!M5</f>
        <v>12</v>
      </c>
      <c r="X17" s="1025">
        <f>'ARP Quarterly'!N5</f>
        <v>4.2219999999999995</v>
      </c>
      <c r="Y17" s="1025">
        <f>'ARP Quarterly'!O5</f>
        <v>4.2219999999999995</v>
      </c>
      <c r="Z17" s="1025">
        <f>'ARP Quarterly'!P5</f>
        <v>4.2219999999999995</v>
      </c>
      <c r="AA17" s="1025">
        <f>'ARP Quarterly'!Q5</f>
        <v>4.2219999999999995</v>
      </c>
      <c r="AB17" s="1025">
        <f>'ARP Quarterly'!R5</f>
        <v>2.3719999999999999</v>
      </c>
      <c r="AC17" s="1026">
        <f>'ARP Quarterly'!S5</f>
        <v>2.3719999999999999</v>
      </c>
    </row>
    <row r="18" spans="1:16384" s="975" customFormat="1" ht="22" customHeight="1">
      <c r="A18" s="1000"/>
      <c r="B18" s="1013" t="s">
        <v>262</v>
      </c>
      <c r="C18" s="1008"/>
      <c r="D18" s="1005"/>
      <c r="E18" s="1010"/>
      <c r="F18" s="1010"/>
      <c r="G18" s="1010"/>
      <c r="H18" s="1010"/>
      <c r="I18" s="1010"/>
      <c r="J18" s="1010"/>
      <c r="K18" s="1010"/>
      <c r="L18" s="1010"/>
      <c r="M18" s="1009">
        <f>'ARP Quarterly'!C4</f>
        <v>0</v>
      </c>
      <c r="N18" s="1009">
        <f>'ARP Quarterly'!D4</f>
        <v>0</v>
      </c>
      <c r="O18" s="1080">
        <f>'ARP Quarterly'!E4</f>
        <v>3.1040000000000418</v>
      </c>
      <c r="P18" s="1023">
        <f>'ARP Quarterly'!F4</f>
        <v>19.719000000000005</v>
      </c>
      <c r="Q18" s="1023">
        <f>'ARP Quarterly'!G4</f>
        <v>19.719000000000005</v>
      </c>
      <c r="R18" s="1023">
        <f>'ARP Quarterly'!H4</f>
        <v>19.719000000000005</v>
      </c>
      <c r="S18" s="1023">
        <f>'ARP Quarterly'!I4</f>
        <v>19.719000000000005</v>
      </c>
      <c r="T18" s="1023">
        <f>'ARP Quarterly'!J4</f>
        <v>1.4159999999999999</v>
      </c>
      <c r="U18" s="1023">
        <f>'ARP Quarterly'!K4</f>
        <v>1.4159999999999999</v>
      </c>
      <c r="V18" s="1023">
        <f>'ARP Quarterly'!L4</f>
        <v>1.4159999999999999</v>
      </c>
      <c r="W18" s="1023">
        <f>'ARP Quarterly'!M4</f>
        <v>1.4159999999999999</v>
      </c>
      <c r="X18" s="1023">
        <f>'ARP Quarterly'!N4</f>
        <v>1.4790000000000001</v>
      </c>
      <c r="Y18" s="1023">
        <f>'ARP Quarterly'!O4</f>
        <v>1.4790000000000001</v>
      </c>
      <c r="Z18" s="1023">
        <f>'ARP Quarterly'!P4</f>
        <v>1.4790000000000001</v>
      </c>
      <c r="AA18" s="1023">
        <f>'ARP Quarterly'!Q4</f>
        <v>1.4790000000000001</v>
      </c>
      <c r="AB18" s="1023">
        <f>'ARP Quarterly'!R4</f>
        <v>1.63</v>
      </c>
      <c r="AC18" s="1024">
        <f>'ARP Quarterly'!S4</f>
        <v>1.63</v>
      </c>
      <c r="AD18" s="1008"/>
      <c r="AE18" s="1000"/>
      <c r="AF18" s="1000"/>
      <c r="AG18" s="1000"/>
      <c r="AH18" s="1000"/>
      <c r="AI18" s="1000"/>
      <c r="AJ18" s="1000"/>
      <c r="AK18" s="1000"/>
      <c r="AL18" s="1000"/>
      <c r="AM18" s="1000"/>
      <c r="AN18" s="1000"/>
      <c r="AO18" s="1000"/>
      <c r="AP18" s="1000"/>
      <c r="AQ18" s="1000"/>
      <c r="AR18" s="1000"/>
      <c r="AS18" s="1000"/>
      <c r="AT18" s="1000"/>
      <c r="AU18" s="1000"/>
      <c r="AV18" s="1000"/>
      <c r="AW18" s="1000"/>
      <c r="AX18" s="1000"/>
      <c r="AY18" s="1000"/>
      <c r="AZ18" s="1000"/>
      <c r="BA18" s="1000"/>
      <c r="BB18" s="1000"/>
      <c r="BC18" s="1000"/>
      <c r="BD18" s="1000"/>
      <c r="BE18" s="1000"/>
      <c r="BF18" s="1000"/>
      <c r="BG18" s="1000"/>
      <c r="BH18" s="1000"/>
      <c r="BI18" s="1000"/>
      <c r="BJ18" s="1000"/>
      <c r="BK18" s="1000"/>
      <c r="BL18" s="1000"/>
      <c r="BM18" s="1000"/>
      <c r="BN18" s="1000"/>
      <c r="BO18" s="1000"/>
      <c r="BP18" s="1000"/>
      <c r="BQ18" s="1000"/>
      <c r="BR18" s="1000"/>
      <c r="BS18" s="1000"/>
      <c r="BT18" s="1000"/>
      <c r="BU18" s="1000"/>
      <c r="BV18" s="1000"/>
      <c r="BW18" s="1000"/>
      <c r="BX18" s="1000"/>
      <c r="BY18" s="1000"/>
      <c r="BZ18" s="1000"/>
      <c r="CA18" s="1000"/>
      <c r="CB18" s="1000"/>
      <c r="CC18" s="1000"/>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c r="EC18" s="1000"/>
      <c r="ED18" s="1000"/>
      <c r="EE18" s="1000"/>
      <c r="EF18" s="1000"/>
      <c r="EG18" s="1000"/>
      <c r="EH18" s="1000"/>
      <c r="EI18" s="1000"/>
      <c r="EJ18" s="1000"/>
      <c r="EK18" s="1000"/>
      <c r="EL18" s="1000"/>
      <c r="EM18" s="1000"/>
      <c r="EN18" s="1000"/>
      <c r="EO18" s="1000"/>
      <c r="EP18" s="1000"/>
      <c r="EQ18" s="1000"/>
      <c r="ER18" s="1000"/>
      <c r="ES18" s="1000"/>
      <c r="ET18" s="1000"/>
      <c r="EU18" s="1000"/>
      <c r="EV18" s="1000"/>
      <c r="EW18" s="1000"/>
      <c r="EX18" s="1000"/>
      <c r="EY18" s="1000"/>
      <c r="EZ18" s="1000"/>
      <c r="FA18" s="1000"/>
      <c r="FB18" s="1000"/>
      <c r="FC18" s="1000"/>
      <c r="FD18" s="1000"/>
      <c r="FE18" s="1000"/>
      <c r="FF18" s="1000"/>
      <c r="FG18" s="1000"/>
      <c r="FH18" s="1000"/>
      <c r="FI18" s="1000"/>
      <c r="FJ18" s="1000"/>
      <c r="FK18" s="1000"/>
      <c r="FL18" s="1000"/>
      <c r="FM18" s="1000"/>
      <c r="FN18" s="1000"/>
      <c r="FO18" s="1000"/>
      <c r="FP18" s="1000"/>
      <c r="FQ18" s="1000"/>
      <c r="FR18" s="1000"/>
      <c r="FS18" s="1000"/>
      <c r="FT18" s="1000"/>
      <c r="FU18" s="1000"/>
      <c r="FV18" s="1000"/>
      <c r="FW18" s="1000"/>
      <c r="FX18" s="1000"/>
      <c r="FY18" s="1000"/>
      <c r="FZ18" s="1000"/>
      <c r="GA18" s="1000"/>
      <c r="GB18" s="1000"/>
      <c r="GC18" s="1000"/>
      <c r="GD18" s="1000"/>
      <c r="GE18" s="1000"/>
      <c r="GF18" s="1000"/>
      <c r="GG18" s="1000"/>
      <c r="GH18" s="1000"/>
      <c r="GI18" s="1000"/>
      <c r="GJ18" s="1000"/>
      <c r="GK18" s="1000"/>
      <c r="GL18" s="1000"/>
      <c r="GM18" s="1000"/>
      <c r="GN18" s="1000"/>
      <c r="GO18" s="1000"/>
      <c r="GP18" s="1000"/>
      <c r="GQ18" s="1000"/>
      <c r="GR18" s="1000"/>
      <c r="GS18" s="1000"/>
      <c r="GT18" s="1000"/>
      <c r="GU18" s="1000"/>
      <c r="GV18" s="1000"/>
      <c r="GW18" s="1000"/>
      <c r="GX18" s="1000"/>
      <c r="GY18" s="1000"/>
      <c r="GZ18" s="1000"/>
      <c r="HA18" s="1000"/>
      <c r="HB18" s="1000"/>
      <c r="HC18" s="1000"/>
      <c r="HD18" s="1000"/>
      <c r="HE18" s="1000"/>
      <c r="HF18" s="1000"/>
      <c r="HG18" s="1000"/>
      <c r="HH18" s="1000"/>
      <c r="HI18" s="1000"/>
      <c r="HJ18" s="1000"/>
      <c r="HK18" s="1000"/>
      <c r="HL18" s="1000"/>
      <c r="HM18" s="1000"/>
      <c r="HN18" s="1000"/>
      <c r="HO18" s="1000"/>
      <c r="HP18" s="1000"/>
      <c r="HQ18" s="1000"/>
      <c r="HR18" s="1000"/>
      <c r="HS18" s="1000"/>
      <c r="HT18" s="1000"/>
      <c r="HU18" s="1000"/>
      <c r="HV18" s="1000"/>
      <c r="HW18" s="1000"/>
      <c r="HX18" s="1000"/>
      <c r="HY18" s="1000"/>
      <c r="HZ18" s="1000"/>
      <c r="IA18" s="1000"/>
      <c r="IB18" s="1000"/>
      <c r="IC18" s="1000"/>
      <c r="ID18" s="1000"/>
      <c r="IE18" s="1000"/>
      <c r="IF18" s="1000"/>
      <c r="IG18" s="1000"/>
      <c r="IH18" s="1000"/>
      <c r="II18" s="1000"/>
      <c r="IJ18" s="1000"/>
      <c r="IK18" s="1000"/>
      <c r="IL18" s="1000"/>
      <c r="IM18" s="1000"/>
      <c r="IN18" s="1000"/>
      <c r="IO18" s="1000"/>
      <c r="IP18" s="1000"/>
      <c r="IQ18" s="1000"/>
      <c r="IR18" s="1000"/>
      <c r="IS18" s="1000"/>
      <c r="IT18" s="1000"/>
      <c r="IU18" s="1000"/>
      <c r="IV18" s="1000"/>
      <c r="IW18" s="1000"/>
      <c r="IX18" s="1000"/>
      <c r="IY18" s="1000"/>
      <c r="IZ18" s="1000"/>
      <c r="JA18" s="1000"/>
      <c r="JB18" s="1000"/>
      <c r="JC18" s="1000"/>
      <c r="JD18" s="1000"/>
      <c r="JE18" s="1000"/>
      <c r="JF18" s="1000"/>
      <c r="JG18" s="1000"/>
      <c r="JH18" s="1000"/>
      <c r="JI18" s="1000"/>
      <c r="JJ18" s="1000"/>
      <c r="JK18" s="1000"/>
      <c r="JL18" s="1000"/>
      <c r="JM18" s="1000"/>
      <c r="JN18" s="1000"/>
      <c r="JO18" s="1000"/>
      <c r="JP18" s="1000"/>
      <c r="JQ18" s="1000"/>
      <c r="JR18" s="1000"/>
      <c r="JS18" s="1000"/>
      <c r="JT18" s="1000"/>
      <c r="JU18" s="1000"/>
      <c r="JV18" s="1000"/>
      <c r="JW18" s="1000"/>
      <c r="JX18" s="1000"/>
      <c r="JY18" s="1000"/>
      <c r="JZ18" s="1000"/>
      <c r="KA18" s="1000"/>
      <c r="KB18" s="1000"/>
      <c r="KC18" s="1000"/>
      <c r="KD18" s="1000"/>
      <c r="KE18" s="1000"/>
      <c r="KF18" s="1000"/>
      <c r="KG18" s="1000"/>
      <c r="KH18" s="1000"/>
      <c r="KI18" s="1000"/>
      <c r="KJ18" s="1000"/>
      <c r="KK18" s="1000"/>
      <c r="KL18" s="1000"/>
      <c r="KM18" s="1000"/>
      <c r="KN18" s="1000"/>
      <c r="KO18" s="1000"/>
      <c r="KP18" s="1000"/>
      <c r="KQ18" s="1000"/>
      <c r="KR18" s="1000"/>
      <c r="KS18" s="1000"/>
      <c r="KT18" s="1000"/>
      <c r="KU18" s="1000"/>
      <c r="KV18" s="1000"/>
      <c r="KW18" s="1000"/>
      <c r="KX18" s="1000"/>
      <c r="KY18" s="1000"/>
      <c r="KZ18" s="1000"/>
      <c r="LA18" s="1000"/>
      <c r="LB18" s="1000"/>
      <c r="LC18" s="1000"/>
      <c r="LD18" s="1000"/>
      <c r="LE18" s="1000"/>
      <c r="LF18" s="1000"/>
      <c r="LG18" s="1000"/>
      <c r="LH18" s="1000"/>
      <c r="LI18" s="1000"/>
      <c r="LJ18" s="1000"/>
      <c r="LK18" s="1000"/>
      <c r="LL18" s="1000"/>
      <c r="LM18" s="1000"/>
      <c r="LN18" s="1000"/>
      <c r="LO18" s="1000"/>
      <c r="LP18" s="1000"/>
      <c r="LQ18" s="1000"/>
      <c r="LR18" s="1000"/>
      <c r="LS18" s="1000"/>
      <c r="LT18" s="1000"/>
      <c r="LU18" s="1000"/>
      <c r="LV18" s="1000"/>
      <c r="LW18" s="1000"/>
      <c r="LX18" s="1000"/>
      <c r="LY18" s="1000"/>
      <c r="LZ18" s="1000"/>
      <c r="MA18" s="1000"/>
      <c r="MB18" s="1000"/>
      <c r="MC18" s="1000"/>
      <c r="MD18" s="1000"/>
      <c r="ME18" s="1000"/>
      <c r="MF18" s="1000"/>
      <c r="MG18" s="1000"/>
      <c r="MH18" s="1000"/>
      <c r="MI18" s="1000"/>
      <c r="MJ18" s="1000"/>
      <c r="MK18" s="1000"/>
      <c r="ML18" s="1000"/>
      <c r="MM18" s="1000"/>
      <c r="MN18" s="1000"/>
      <c r="MO18" s="1000"/>
      <c r="MP18" s="1000"/>
      <c r="MQ18" s="1000"/>
      <c r="MR18" s="1000"/>
      <c r="MS18" s="1000"/>
      <c r="MT18" s="1000"/>
      <c r="MU18" s="1000"/>
      <c r="MV18" s="1000"/>
      <c r="MW18" s="1000"/>
      <c r="MX18" s="1000"/>
      <c r="MY18" s="1000"/>
      <c r="MZ18" s="1000"/>
      <c r="NA18" s="1000"/>
      <c r="NB18" s="1000"/>
      <c r="NC18" s="1000"/>
      <c r="ND18" s="1000"/>
      <c r="NE18" s="1000"/>
      <c r="NF18" s="1000"/>
      <c r="NG18" s="1000"/>
      <c r="NH18" s="1000"/>
      <c r="NI18" s="1000"/>
      <c r="NJ18" s="1000"/>
      <c r="NK18" s="1000"/>
      <c r="NL18" s="1000"/>
      <c r="NM18" s="1000"/>
      <c r="NN18" s="1000"/>
      <c r="NO18" s="1000"/>
      <c r="NP18" s="1000"/>
      <c r="NQ18" s="1000"/>
      <c r="NR18" s="1000"/>
      <c r="NS18" s="1000"/>
      <c r="NT18" s="1000"/>
      <c r="NU18" s="1000"/>
      <c r="NV18" s="1000"/>
      <c r="NW18" s="1000"/>
      <c r="NX18" s="1000"/>
      <c r="NY18" s="1000"/>
      <c r="NZ18" s="1000"/>
      <c r="OA18" s="1000"/>
      <c r="OB18" s="1000"/>
      <c r="OC18" s="1000"/>
      <c r="OD18" s="1000"/>
      <c r="OE18" s="1000"/>
      <c r="OF18" s="1000"/>
      <c r="OG18" s="1000"/>
      <c r="OH18" s="1000"/>
      <c r="OI18" s="1000"/>
      <c r="OJ18" s="1000"/>
      <c r="OK18" s="1000"/>
      <c r="OL18" s="1000"/>
      <c r="OM18" s="1000"/>
      <c r="ON18" s="1000"/>
      <c r="OO18" s="1000"/>
      <c r="OP18" s="1000"/>
      <c r="OQ18" s="1000"/>
      <c r="OR18" s="1000"/>
      <c r="OS18" s="1000"/>
      <c r="OT18" s="1000"/>
      <c r="OU18" s="1000"/>
      <c r="OV18" s="1000"/>
      <c r="OW18" s="1000"/>
      <c r="OX18" s="1000"/>
      <c r="OY18" s="1000"/>
      <c r="OZ18" s="1000"/>
      <c r="PA18" s="1000"/>
      <c r="PB18" s="1000"/>
      <c r="PC18" s="1000"/>
      <c r="PD18" s="1000"/>
      <c r="PE18" s="1000"/>
      <c r="PF18" s="1000"/>
      <c r="PG18" s="1000"/>
      <c r="PH18" s="1000"/>
      <c r="PI18" s="1000"/>
      <c r="PJ18" s="1000"/>
      <c r="PK18" s="1000"/>
      <c r="PL18" s="1000"/>
      <c r="PM18" s="1000"/>
      <c r="PN18" s="1000"/>
      <c r="PO18" s="1000"/>
      <c r="PP18" s="1000"/>
      <c r="PQ18" s="1000"/>
      <c r="PR18" s="1000"/>
      <c r="PS18" s="1000"/>
      <c r="PT18" s="1000"/>
      <c r="PU18" s="1000"/>
      <c r="PV18" s="1000"/>
      <c r="PW18" s="1000"/>
      <c r="PX18" s="1000"/>
      <c r="PY18" s="1000"/>
      <c r="PZ18" s="1000"/>
      <c r="QA18" s="1000"/>
      <c r="QB18" s="1000"/>
      <c r="QC18" s="1000"/>
      <c r="QD18" s="1000"/>
      <c r="QE18" s="1000"/>
      <c r="QF18" s="1000"/>
      <c r="QG18" s="1000"/>
      <c r="QH18" s="1000"/>
      <c r="QI18" s="1000"/>
      <c r="QJ18" s="1000"/>
      <c r="QK18" s="1000"/>
      <c r="QL18" s="1000"/>
      <c r="QM18" s="1000"/>
      <c r="QN18" s="1000"/>
      <c r="QO18" s="1000"/>
      <c r="QP18" s="1000"/>
      <c r="QQ18" s="1000"/>
      <c r="QR18" s="1000"/>
      <c r="QS18" s="1000"/>
      <c r="QT18" s="1000"/>
      <c r="QU18" s="1000"/>
      <c r="QV18" s="1000"/>
      <c r="QW18" s="1000"/>
      <c r="QX18" s="1000"/>
      <c r="QY18" s="1000"/>
      <c r="QZ18" s="1000"/>
      <c r="RA18" s="1000"/>
      <c r="RB18" s="1000"/>
      <c r="RC18" s="1000"/>
      <c r="RD18" s="1000"/>
      <c r="RE18" s="1000"/>
      <c r="RF18" s="1000"/>
      <c r="RG18" s="1000"/>
      <c r="RH18" s="1000"/>
      <c r="RI18" s="1000"/>
      <c r="RJ18" s="1000"/>
      <c r="RK18" s="1000"/>
      <c r="RL18" s="1000"/>
      <c r="RM18" s="1000"/>
      <c r="RN18" s="1000"/>
      <c r="RO18" s="1000"/>
      <c r="RP18" s="1000"/>
      <c r="RQ18" s="1000"/>
      <c r="RR18" s="1000"/>
      <c r="RS18" s="1000"/>
      <c r="RT18" s="1000"/>
      <c r="RU18" s="1000"/>
      <c r="RV18" s="1000"/>
      <c r="RW18" s="1000"/>
      <c r="RX18" s="1000"/>
      <c r="RY18" s="1000"/>
      <c r="RZ18" s="1000"/>
      <c r="SA18" s="1000"/>
      <c r="SB18" s="1000"/>
      <c r="SC18" s="1000"/>
      <c r="SD18" s="1000"/>
      <c r="SE18" s="1000"/>
      <c r="SF18" s="1000"/>
      <c r="SG18" s="1000"/>
      <c r="SH18" s="1000"/>
      <c r="SI18" s="1000"/>
      <c r="SJ18" s="1000"/>
      <c r="SK18" s="1000"/>
      <c r="SL18" s="1000"/>
      <c r="SM18" s="1000"/>
      <c r="SN18" s="1000"/>
      <c r="SO18" s="1000"/>
      <c r="SP18" s="1000"/>
      <c r="SQ18" s="1000"/>
      <c r="SR18" s="1000"/>
      <c r="SS18" s="1000"/>
      <c r="ST18" s="1000"/>
      <c r="SU18" s="1000"/>
      <c r="SV18" s="1000"/>
      <c r="SW18" s="1000"/>
      <c r="SX18" s="1000"/>
      <c r="SY18" s="1000"/>
      <c r="SZ18" s="1000"/>
      <c r="TA18" s="1000"/>
      <c r="TB18" s="1000"/>
      <c r="TC18" s="1000"/>
      <c r="TD18" s="1000"/>
      <c r="TE18" s="1000"/>
      <c r="TF18" s="1000"/>
      <c r="TG18" s="1000"/>
      <c r="TH18" s="1000"/>
      <c r="TI18" s="1000"/>
      <c r="TJ18" s="1000"/>
      <c r="TK18" s="1000"/>
      <c r="TL18" s="1000"/>
      <c r="TM18" s="1000"/>
      <c r="TN18" s="1000"/>
      <c r="TO18" s="1000"/>
      <c r="TP18" s="1000"/>
      <c r="TQ18" s="1000"/>
      <c r="TR18" s="1000"/>
      <c r="TS18" s="1000"/>
      <c r="TT18" s="1000"/>
      <c r="TU18" s="1000"/>
      <c r="TV18" s="1000"/>
      <c r="TW18" s="1000"/>
      <c r="TX18" s="1000"/>
      <c r="TY18" s="1000"/>
      <c r="TZ18" s="1000"/>
      <c r="UA18" s="1000"/>
      <c r="UB18" s="1000"/>
      <c r="UC18" s="1000"/>
      <c r="UD18" s="1000"/>
      <c r="UE18" s="1000"/>
      <c r="UF18" s="1000"/>
      <c r="UG18" s="1000"/>
      <c r="UH18" s="1000"/>
      <c r="UI18" s="1000"/>
      <c r="UJ18" s="1000"/>
      <c r="UK18" s="1000"/>
      <c r="UL18" s="1000"/>
      <c r="UM18" s="1000"/>
      <c r="UN18" s="1000"/>
      <c r="UO18" s="1000"/>
      <c r="UP18" s="1000"/>
      <c r="UQ18" s="1000"/>
      <c r="UR18" s="1000"/>
      <c r="US18" s="1000"/>
      <c r="UT18" s="1000"/>
      <c r="UU18" s="1000"/>
      <c r="UV18" s="1000"/>
      <c r="UW18" s="1000"/>
      <c r="UX18" s="1000"/>
      <c r="UY18" s="1000"/>
      <c r="UZ18" s="1000"/>
      <c r="VA18" s="1000"/>
      <c r="VB18" s="1000"/>
      <c r="VC18" s="1000"/>
      <c r="VD18" s="1000"/>
      <c r="VE18" s="1000"/>
      <c r="VF18" s="1000"/>
      <c r="VG18" s="1000"/>
      <c r="VH18" s="1000"/>
      <c r="VI18" s="1000"/>
      <c r="VJ18" s="1000"/>
      <c r="VK18" s="1000"/>
      <c r="VL18" s="1000"/>
      <c r="VM18" s="1000"/>
      <c r="VN18" s="1000"/>
      <c r="VO18" s="1000"/>
      <c r="VP18" s="1000"/>
      <c r="VQ18" s="1000"/>
      <c r="VR18" s="1000"/>
      <c r="VS18" s="1000"/>
      <c r="VT18" s="1000"/>
      <c r="VU18" s="1000"/>
      <c r="VV18" s="1000"/>
      <c r="VW18" s="1000"/>
      <c r="VX18" s="1000"/>
      <c r="VY18" s="1000"/>
      <c r="VZ18" s="1000"/>
      <c r="WA18" s="1000"/>
      <c r="WB18" s="1000"/>
      <c r="WC18" s="1000"/>
      <c r="WD18" s="1000"/>
      <c r="WE18" s="1000"/>
      <c r="WF18" s="1000"/>
      <c r="WG18" s="1000"/>
      <c r="WH18" s="1000"/>
      <c r="WI18" s="1000"/>
      <c r="WJ18" s="1000"/>
      <c r="WK18" s="1000"/>
      <c r="WL18" s="1000"/>
      <c r="WM18" s="1000"/>
      <c r="WN18" s="1000"/>
      <c r="WO18" s="1000"/>
      <c r="WP18" s="1000"/>
      <c r="WQ18" s="1000"/>
      <c r="WR18" s="1000"/>
      <c r="WS18" s="1000"/>
      <c r="WT18" s="1000"/>
      <c r="WU18" s="1000"/>
      <c r="WV18" s="1000"/>
      <c r="WW18" s="1000"/>
      <c r="WX18" s="1000"/>
      <c r="WY18" s="1000"/>
      <c r="WZ18" s="1000"/>
      <c r="XA18" s="1000"/>
      <c r="XB18" s="1000"/>
      <c r="XC18" s="1000"/>
      <c r="XD18" s="1000"/>
      <c r="XE18" s="1000"/>
      <c r="XF18" s="1000"/>
      <c r="XG18" s="1000"/>
      <c r="XH18" s="1000"/>
      <c r="XI18" s="1000"/>
      <c r="XJ18" s="1000"/>
      <c r="XK18" s="1000"/>
      <c r="XL18" s="1000"/>
      <c r="XM18" s="1000"/>
      <c r="XN18" s="1000"/>
      <c r="XO18" s="1000"/>
      <c r="XP18" s="1000"/>
      <c r="XQ18" s="1000"/>
      <c r="XR18" s="1000"/>
      <c r="XS18" s="1000"/>
      <c r="XT18" s="1000"/>
      <c r="XU18" s="1000"/>
      <c r="XV18" s="1000"/>
      <c r="XW18" s="1000"/>
      <c r="XX18" s="1000"/>
      <c r="XY18" s="1000"/>
      <c r="XZ18" s="1000"/>
      <c r="YA18" s="1000"/>
      <c r="YB18" s="1000"/>
      <c r="YC18" s="1000"/>
      <c r="YD18" s="1000"/>
      <c r="YE18" s="1000"/>
      <c r="YF18" s="1000"/>
      <c r="YG18" s="1000"/>
      <c r="YH18" s="1000"/>
      <c r="YI18" s="1000"/>
      <c r="YJ18" s="1000"/>
      <c r="YK18" s="1000"/>
      <c r="YL18" s="1000"/>
      <c r="YM18" s="1000"/>
      <c r="YN18" s="1000"/>
      <c r="YO18" s="1000"/>
      <c r="YP18" s="1000"/>
      <c r="YQ18" s="1000"/>
      <c r="YR18" s="1000"/>
      <c r="YS18" s="1000"/>
      <c r="YT18" s="1000"/>
      <c r="YU18" s="1000"/>
      <c r="YV18" s="1000"/>
      <c r="YW18" s="1000"/>
      <c r="YX18" s="1000"/>
      <c r="YY18" s="1000"/>
      <c r="YZ18" s="1000"/>
      <c r="ZA18" s="1000"/>
      <c r="ZB18" s="1000"/>
      <c r="ZC18" s="1000"/>
      <c r="ZD18" s="1000"/>
      <c r="ZE18" s="1000"/>
      <c r="ZF18" s="1000"/>
      <c r="ZG18" s="1000"/>
      <c r="ZH18" s="1000"/>
      <c r="ZI18" s="1000"/>
      <c r="ZJ18" s="1000"/>
      <c r="ZK18" s="1000"/>
      <c r="ZL18" s="1000"/>
      <c r="ZM18" s="1000"/>
      <c r="ZN18" s="1000"/>
      <c r="ZO18" s="1000"/>
      <c r="ZP18" s="1000"/>
      <c r="ZQ18" s="1000"/>
      <c r="ZR18" s="1000"/>
      <c r="ZS18" s="1000"/>
      <c r="ZT18" s="1000"/>
      <c r="ZU18" s="1000"/>
      <c r="ZV18" s="1000"/>
      <c r="ZW18" s="1000"/>
      <c r="ZX18" s="1000"/>
      <c r="ZY18" s="1000"/>
      <c r="ZZ18" s="1000"/>
      <c r="AAA18" s="1000"/>
      <c r="AAB18" s="1000"/>
      <c r="AAC18" s="1000"/>
      <c r="AAD18" s="1000"/>
      <c r="AAE18" s="1000"/>
      <c r="AAF18" s="1000"/>
      <c r="AAG18" s="1000"/>
      <c r="AAH18" s="1000"/>
      <c r="AAI18" s="1000"/>
      <c r="AAJ18" s="1000"/>
      <c r="AAK18" s="1000"/>
      <c r="AAL18" s="1000"/>
      <c r="AAM18" s="1000"/>
      <c r="AAN18" s="1000"/>
      <c r="AAO18" s="1000"/>
      <c r="AAP18" s="1000"/>
      <c r="AAQ18" s="1000"/>
      <c r="AAR18" s="1000"/>
      <c r="AAS18" s="1000"/>
      <c r="AAT18" s="1000"/>
      <c r="AAU18" s="1000"/>
      <c r="AAV18" s="1000"/>
      <c r="AAW18" s="1000"/>
      <c r="AAX18" s="1000"/>
      <c r="AAY18" s="1000"/>
      <c r="AAZ18" s="1000"/>
      <c r="ABA18" s="1000"/>
      <c r="ABB18" s="1000"/>
      <c r="ABC18" s="1000"/>
      <c r="ABD18" s="1000"/>
      <c r="ABE18" s="1000"/>
      <c r="ABF18" s="1000"/>
      <c r="ABG18" s="1000"/>
      <c r="ABH18" s="1000"/>
      <c r="ABI18" s="1000"/>
      <c r="ABJ18" s="1000"/>
      <c r="ABK18" s="1000"/>
      <c r="ABL18" s="1000"/>
      <c r="ABM18" s="1000"/>
      <c r="ABN18" s="1000"/>
      <c r="ABO18" s="1000"/>
      <c r="ABP18" s="1000"/>
      <c r="ABQ18" s="1000"/>
      <c r="ABR18" s="1000"/>
      <c r="ABS18" s="1000"/>
      <c r="ABT18" s="1000"/>
      <c r="ABU18" s="1000"/>
      <c r="ABV18" s="1000"/>
      <c r="ABW18" s="1000"/>
      <c r="ABX18" s="1000"/>
      <c r="ABY18" s="1000"/>
      <c r="ABZ18" s="1000"/>
      <c r="ACA18" s="1000"/>
      <c r="ACB18" s="1000"/>
      <c r="ACC18" s="1000"/>
      <c r="ACD18" s="1000"/>
      <c r="ACE18" s="1000"/>
      <c r="ACF18" s="1000"/>
      <c r="ACG18" s="1000"/>
      <c r="ACH18" s="1000"/>
      <c r="ACI18" s="1000"/>
      <c r="ACJ18" s="1000"/>
      <c r="ACK18" s="1000"/>
      <c r="ACL18" s="1000"/>
      <c r="ACM18" s="1000"/>
      <c r="ACN18" s="1000"/>
      <c r="ACO18" s="1000"/>
      <c r="ACP18" s="1000"/>
      <c r="ACQ18" s="1000"/>
      <c r="ACR18" s="1000"/>
      <c r="ACS18" s="1000"/>
      <c r="ACT18" s="1000"/>
      <c r="ACU18" s="1000"/>
      <c r="ACV18" s="1000"/>
      <c r="ACW18" s="1000"/>
      <c r="ACX18" s="1000"/>
      <c r="ACY18" s="1000"/>
      <c r="ACZ18" s="1000"/>
      <c r="ADA18" s="1000"/>
      <c r="ADB18" s="1000"/>
      <c r="ADC18" s="1000"/>
      <c r="ADD18" s="1000"/>
      <c r="ADE18" s="1000"/>
      <c r="ADF18" s="1000"/>
      <c r="ADG18" s="1000"/>
      <c r="ADH18" s="1000"/>
      <c r="ADI18" s="1000"/>
      <c r="ADJ18" s="1000"/>
      <c r="ADK18" s="1000"/>
      <c r="ADL18" s="1000"/>
      <c r="ADM18" s="1000"/>
      <c r="ADN18" s="1000"/>
      <c r="ADO18" s="1000"/>
      <c r="ADP18" s="1000"/>
      <c r="ADQ18" s="1000"/>
      <c r="ADR18" s="1000"/>
      <c r="ADS18" s="1000"/>
      <c r="ADT18" s="1000"/>
      <c r="ADU18" s="1000"/>
      <c r="ADV18" s="1000"/>
      <c r="ADW18" s="1000"/>
      <c r="ADX18" s="1000"/>
      <c r="ADY18" s="1000"/>
      <c r="ADZ18" s="1000"/>
      <c r="AEA18" s="1000"/>
      <c r="AEB18" s="1000"/>
      <c r="AEC18" s="1000"/>
      <c r="AED18" s="1000"/>
      <c r="AEE18" s="1000"/>
      <c r="AEF18" s="1000"/>
      <c r="AEG18" s="1000"/>
      <c r="AEH18" s="1000"/>
      <c r="AEI18" s="1000"/>
      <c r="AEJ18" s="1000"/>
      <c r="AEK18" s="1000"/>
      <c r="AEL18" s="1000"/>
      <c r="AEM18" s="1000"/>
      <c r="AEN18" s="1000"/>
      <c r="AEO18" s="1000"/>
      <c r="AEP18" s="1000"/>
      <c r="AEQ18" s="1000"/>
      <c r="AER18" s="1000"/>
      <c r="AES18" s="1000"/>
      <c r="AET18" s="1000"/>
      <c r="AEU18" s="1000"/>
      <c r="AEV18" s="1000"/>
      <c r="AEW18" s="1000"/>
      <c r="AEX18" s="1000"/>
      <c r="AEY18" s="1000"/>
      <c r="AEZ18" s="1000"/>
      <c r="AFA18" s="1000"/>
      <c r="AFB18" s="1000"/>
      <c r="AFC18" s="1000"/>
      <c r="AFD18" s="1000"/>
      <c r="AFE18" s="1000"/>
      <c r="AFF18" s="1000"/>
      <c r="AFG18" s="1000"/>
      <c r="AFH18" s="1000"/>
      <c r="AFI18" s="1000"/>
      <c r="AFJ18" s="1000"/>
      <c r="AFK18" s="1000"/>
      <c r="AFL18" s="1000"/>
      <c r="AFM18" s="1000"/>
      <c r="AFN18" s="1000"/>
      <c r="AFO18" s="1000"/>
      <c r="AFP18" s="1000"/>
      <c r="AFQ18" s="1000"/>
      <c r="AFR18" s="1000"/>
      <c r="AFS18" s="1000"/>
      <c r="AFT18" s="1000"/>
      <c r="AFU18" s="1000"/>
      <c r="AFV18" s="1000"/>
      <c r="AFW18" s="1000"/>
      <c r="AFX18" s="1000"/>
      <c r="AFY18" s="1000"/>
      <c r="AFZ18" s="1000"/>
      <c r="AGA18" s="1000"/>
      <c r="AGB18" s="1000"/>
      <c r="AGC18" s="1000"/>
      <c r="AGD18" s="1000"/>
      <c r="AGE18" s="1000"/>
      <c r="AGF18" s="1000"/>
      <c r="AGG18" s="1000"/>
      <c r="AGH18" s="1000"/>
      <c r="AGI18" s="1000"/>
      <c r="AGJ18" s="1000"/>
      <c r="AGK18" s="1000"/>
      <c r="AGL18" s="1000"/>
      <c r="AGM18" s="1000"/>
      <c r="AGN18" s="1000"/>
      <c r="AGO18" s="1000"/>
      <c r="AGP18" s="1000"/>
      <c r="AGQ18" s="1000"/>
      <c r="AGR18" s="1000"/>
      <c r="AGS18" s="1000"/>
      <c r="AGT18" s="1000"/>
      <c r="AGU18" s="1000"/>
      <c r="AGV18" s="1000"/>
      <c r="AGW18" s="1000"/>
      <c r="AGX18" s="1000"/>
      <c r="AGY18" s="1000"/>
      <c r="AGZ18" s="1000"/>
      <c r="AHA18" s="1000"/>
      <c r="AHB18" s="1000"/>
      <c r="AHC18" s="1000"/>
      <c r="AHD18" s="1000"/>
      <c r="AHE18" s="1000"/>
      <c r="AHF18" s="1000"/>
      <c r="AHG18" s="1000"/>
      <c r="AHH18" s="1000"/>
      <c r="AHI18" s="1000"/>
      <c r="AHJ18" s="1000"/>
      <c r="AHK18" s="1000"/>
      <c r="AHL18" s="1000"/>
      <c r="AHM18" s="1000"/>
      <c r="AHN18" s="1000"/>
      <c r="AHO18" s="1000"/>
      <c r="AHP18" s="1000"/>
      <c r="AHQ18" s="1000"/>
      <c r="AHR18" s="1000"/>
      <c r="AHS18" s="1000"/>
      <c r="AHT18" s="1000"/>
      <c r="AHU18" s="1000"/>
      <c r="AHV18" s="1000"/>
      <c r="AHW18" s="1000"/>
      <c r="AHX18" s="1000"/>
      <c r="AHY18" s="1000"/>
      <c r="AHZ18" s="1000"/>
      <c r="AIA18" s="1000"/>
      <c r="AIB18" s="1000"/>
      <c r="AIC18" s="1000"/>
      <c r="AID18" s="1000"/>
      <c r="AIE18" s="1000"/>
      <c r="AIF18" s="1000"/>
      <c r="AIG18" s="1000"/>
      <c r="AIH18" s="1000"/>
      <c r="AII18" s="1000"/>
      <c r="AIJ18" s="1000"/>
      <c r="AIK18" s="1000"/>
      <c r="AIL18" s="1000"/>
      <c r="AIM18" s="1000"/>
      <c r="AIN18" s="1000"/>
      <c r="AIO18" s="1000"/>
      <c r="AIP18" s="1000"/>
      <c r="AIQ18" s="1000"/>
      <c r="AIR18" s="1000"/>
      <c r="AIS18" s="1000"/>
      <c r="AIT18" s="1000"/>
      <c r="AIU18" s="1000"/>
      <c r="AIV18" s="1000"/>
      <c r="AIW18" s="1000"/>
      <c r="AIX18" s="1000"/>
      <c r="AIY18" s="1000"/>
      <c r="AIZ18" s="1000"/>
      <c r="AJA18" s="1000"/>
      <c r="AJB18" s="1000"/>
      <c r="AJC18" s="1000"/>
      <c r="AJD18" s="1000"/>
      <c r="AJE18" s="1000"/>
      <c r="AJF18" s="1000"/>
      <c r="AJG18" s="1000"/>
      <c r="AJH18" s="1000"/>
      <c r="AJI18" s="1000"/>
      <c r="AJJ18" s="1000"/>
      <c r="AJK18" s="1000"/>
      <c r="AJL18" s="1000"/>
      <c r="AJM18" s="1000"/>
      <c r="AJN18" s="1000"/>
      <c r="AJO18" s="1000"/>
      <c r="AJP18" s="1000"/>
      <c r="AJQ18" s="1000"/>
      <c r="AJR18" s="1000"/>
      <c r="AJS18" s="1000"/>
      <c r="AJT18" s="1000"/>
      <c r="AJU18" s="1000"/>
      <c r="AJV18" s="1000"/>
      <c r="AJW18" s="1000"/>
      <c r="AJX18" s="1000"/>
      <c r="AJY18" s="1000"/>
      <c r="AJZ18" s="1000"/>
      <c r="AKA18" s="1000"/>
      <c r="AKB18" s="1000"/>
      <c r="AKC18" s="1000"/>
      <c r="AKD18" s="1000"/>
      <c r="AKE18" s="1000"/>
      <c r="AKF18" s="1000"/>
      <c r="AKG18" s="1000"/>
      <c r="AKH18" s="1000"/>
      <c r="AKI18" s="1000"/>
      <c r="AKJ18" s="1000"/>
      <c r="AKK18" s="1000"/>
      <c r="AKL18" s="1000"/>
      <c r="AKM18" s="1000"/>
      <c r="AKN18" s="1000"/>
      <c r="AKO18" s="1000"/>
      <c r="AKP18" s="1000"/>
      <c r="AKQ18" s="1000"/>
      <c r="AKR18" s="1000"/>
      <c r="AKS18" s="1000"/>
      <c r="AKT18" s="1000"/>
      <c r="AKU18" s="1000"/>
      <c r="AKV18" s="1000"/>
      <c r="AKW18" s="1000"/>
      <c r="AKX18" s="1000"/>
      <c r="AKY18" s="1000"/>
      <c r="AKZ18" s="1000"/>
      <c r="ALA18" s="1000"/>
      <c r="ALB18" s="1000"/>
      <c r="ALC18" s="1000"/>
      <c r="ALD18" s="1000"/>
      <c r="ALE18" s="1000"/>
      <c r="ALF18" s="1000"/>
      <c r="ALG18" s="1000"/>
      <c r="ALH18" s="1000"/>
      <c r="ALI18" s="1000"/>
      <c r="ALJ18" s="1000"/>
      <c r="ALK18" s="1000"/>
      <c r="ALL18" s="1000"/>
      <c r="ALM18" s="1000"/>
      <c r="ALN18" s="1000"/>
      <c r="ALO18" s="1000"/>
      <c r="ALP18" s="1000"/>
      <c r="ALQ18" s="1000"/>
      <c r="ALR18" s="1000"/>
      <c r="ALS18" s="1000"/>
      <c r="ALT18" s="1000"/>
      <c r="ALU18" s="1000"/>
      <c r="ALV18" s="1000"/>
      <c r="ALW18" s="1000"/>
      <c r="ALX18" s="1000"/>
      <c r="ALY18" s="1000"/>
      <c r="ALZ18" s="1000"/>
      <c r="AMA18" s="1000"/>
      <c r="AMB18" s="1000"/>
      <c r="AMC18" s="1000"/>
      <c r="AMD18" s="1000"/>
      <c r="AME18" s="1000"/>
      <c r="AMF18" s="1000"/>
      <c r="AMG18" s="1000"/>
      <c r="AMH18" s="1000"/>
      <c r="AMI18" s="1000"/>
      <c r="AMJ18" s="1000"/>
      <c r="AMK18" s="1000"/>
      <c r="AML18" s="1000"/>
      <c r="AMM18" s="1000"/>
      <c r="AMN18" s="1000"/>
      <c r="AMO18" s="1000"/>
      <c r="AMP18" s="1000"/>
      <c r="AMQ18" s="1000"/>
      <c r="AMR18" s="1000"/>
      <c r="AMS18" s="1000"/>
      <c r="AMT18" s="1000"/>
      <c r="AMU18" s="1000"/>
      <c r="AMV18" s="1000"/>
      <c r="AMW18" s="1000"/>
      <c r="AMX18" s="1000"/>
      <c r="AMY18" s="1000"/>
      <c r="AMZ18" s="1000"/>
      <c r="ANA18" s="1000"/>
      <c r="ANB18" s="1000"/>
      <c r="ANC18" s="1000"/>
      <c r="AND18" s="1000"/>
      <c r="ANE18" s="1000"/>
      <c r="ANF18" s="1000"/>
      <c r="ANG18" s="1000"/>
      <c r="ANH18" s="1000"/>
      <c r="ANI18" s="1000"/>
      <c r="ANJ18" s="1000"/>
      <c r="ANK18" s="1000"/>
      <c r="ANL18" s="1000"/>
      <c r="ANM18" s="1000"/>
      <c r="ANN18" s="1000"/>
      <c r="ANO18" s="1000"/>
      <c r="ANP18" s="1000"/>
      <c r="ANQ18" s="1000"/>
      <c r="ANR18" s="1000"/>
      <c r="ANS18" s="1000"/>
      <c r="ANT18" s="1000"/>
      <c r="ANU18" s="1000"/>
      <c r="ANV18" s="1000"/>
      <c r="ANW18" s="1000"/>
      <c r="ANX18" s="1000"/>
      <c r="ANY18" s="1000"/>
      <c r="ANZ18" s="1000"/>
      <c r="AOA18" s="1000"/>
      <c r="AOB18" s="1000"/>
      <c r="AOC18" s="1000"/>
      <c r="AOD18" s="1000"/>
      <c r="AOE18" s="1000"/>
      <c r="AOF18" s="1000"/>
      <c r="AOG18" s="1000"/>
      <c r="AOH18" s="1000"/>
      <c r="AOI18" s="1000"/>
      <c r="AOJ18" s="1000"/>
      <c r="AOK18" s="1000"/>
      <c r="AOL18" s="1000"/>
      <c r="AOM18" s="1000"/>
      <c r="AON18" s="1000"/>
      <c r="AOO18" s="1000"/>
      <c r="AOP18" s="1000"/>
      <c r="AOQ18" s="1000"/>
      <c r="AOR18" s="1000"/>
      <c r="AOS18" s="1000"/>
      <c r="AOT18" s="1000"/>
      <c r="AOU18" s="1000"/>
      <c r="AOV18" s="1000"/>
      <c r="AOW18" s="1000"/>
      <c r="AOX18" s="1000"/>
      <c r="AOY18" s="1000"/>
      <c r="AOZ18" s="1000"/>
      <c r="APA18" s="1000"/>
      <c r="APB18" s="1000"/>
      <c r="APC18" s="1000"/>
      <c r="APD18" s="1000"/>
      <c r="APE18" s="1000"/>
      <c r="APF18" s="1000"/>
      <c r="APG18" s="1000"/>
      <c r="APH18" s="1000"/>
      <c r="API18" s="1000"/>
      <c r="APJ18" s="1000"/>
      <c r="APK18" s="1000"/>
      <c r="APL18" s="1000"/>
      <c r="APM18" s="1000"/>
      <c r="APN18" s="1000"/>
      <c r="APO18" s="1000"/>
      <c r="APP18" s="1000"/>
      <c r="APQ18" s="1000"/>
      <c r="APR18" s="1000"/>
      <c r="APS18" s="1000"/>
      <c r="APT18" s="1000"/>
      <c r="APU18" s="1000"/>
      <c r="APV18" s="1000"/>
      <c r="APW18" s="1000"/>
      <c r="APX18" s="1000"/>
      <c r="APY18" s="1000"/>
      <c r="APZ18" s="1000"/>
      <c r="AQA18" s="1000"/>
      <c r="AQB18" s="1000"/>
      <c r="AQC18" s="1000"/>
      <c r="AQD18" s="1000"/>
      <c r="AQE18" s="1000"/>
      <c r="AQF18" s="1000"/>
      <c r="AQG18" s="1000"/>
      <c r="AQH18" s="1000"/>
      <c r="AQI18" s="1000"/>
      <c r="AQJ18" s="1000"/>
      <c r="AQK18" s="1000"/>
      <c r="AQL18" s="1000"/>
      <c r="AQM18" s="1000"/>
      <c r="AQN18" s="1000"/>
      <c r="AQO18" s="1000"/>
      <c r="AQP18" s="1000"/>
      <c r="AQQ18" s="1000"/>
      <c r="AQR18" s="1000"/>
      <c r="AQS18" s="1000"/>
      <c r="AQT18" s="1000"/>
      <c r="AQU18" s="1000"/>
      <c r="AQV18" s="1000"/>
      <c r="AQW18" s="1000"/>
      <c r="AQX18" s="1000"/>
      <c r="AQY18" s="1000"/>
      <c r="AQZ18" s="1000"/>
      <c r="ARA18" s="1000"/>
      <c r="ARB18" s="1000"/>
      <c r="ARC18" s="1000"/>
      <c r="ARD18" s="1000"/>
      <c r="ARE18" s="1000"/>
      <c r="ARF18" s="1000"/>
      <c r="ARG18" s="1000"/>
      <c r="ARH18" s="1000"/>
      <c r="ARI18" s="1000"/>
      <c r="ARJ18" s="1000"/>
      <c r="ARK18" s="1000"/>
      <c r="ARL18" s="1000"/>
      <c r="ARM18" s="1000"/>
      <c r="ARN18" s="1000"/>
      <c r="ARO18" s="1000"/>
      <c r="ARP18" s="1000"/>
      <c r="ARQ18" s="1000"/>
      <c r="ARR18" s="1000"/>
      <c r="ARS18" s="1000"/>
      <c r="ART18" s="1000"/>
      <c r="ARU18" s="1000"/>
      <c r="ARV18" s="1000"/>
      <c r="ARW18" s="1000"/>
      <c r="ARX18" s="1000"/>
      <c r="ARY18" s="1000"/>
      <c r="ARZ18" s="1000"/>
      <c r="ASA18" s="1000"/>
      <c r="ASB18" s="1000"/>
      <c r="ASC18" s="1000"/>
      <c r="ASD18" s="1000"/>
      <c r="ASE18" s="1000"/>
      <c r="ASF18" s="1000"/>
      <c r="ASG18" s="1000"/>
      <c r="ASH18" s="1000"/>
      <c r="ASI18" s="1000"/>
      <c r="ASJ18" s="1000"/>
      <c r="ASK18" s="1000"/>
      <c r="ASL18" s="1000"/>
      <c r="ASM18" s="1000"/>
      <c r="ASN18" s="1000"/>
      <c r="ASO18" s="1000"/>
      <c r="ASP18" s="1000"/>
      <c r="ASQ18" s="1000"/>
      <c r="ASR18" s="1000"/>
      <c r="ASS18" s="1000"/>
      <c r="AST18" s="1000"/>
      <c r="ASU18" s="1000"/>
      <c r="ASV18" s="1000"/>
      <c r="ASW18" s="1000"/>
      <c r="ASX18" s="1000"/>
      <c r="ASY18" s="1000"/>
      <c r="ASZ18" s="1000"/>
      <c r="ATA18" s="1000"/>
      <c r="ATB18" s="1000"/>
      <c r="ATC18" s="1000"/>
      <c r="ATD18" s="1000"/>
      <c r="ATE18" s="1000"/>
      <c r="ATF18" s="1000"/>
      <c r="ATG18" s="1000"/>
      <c r="ATH18" s="1000"/>
      <c r="ATI18" s="1000"/>
      <c r="ATJ18" s="1000"/>
      <c r="ATK18" s="1000"/>
      <c r="ATL18" s="1000"/>
      <c r="ATM18" s="1000"/>
      <c r="ATN18" s="1000"/>
      <c r="ATO18" s="1000"/>
      <c r="ATP18" s="1000"/>
      <c r="ATQ18" s="1000"/>
      <c r="ATR18" s="1000"/>
      <c r="ATS18" s="1000"/>
      <c r="ATT18" s="1000"/>
      <c r="ATU18" s="1000"/>
      <c r="ATV18" s="1000"/>
      <c r="ATW18" s="1000"/>
      <c r="ATX18" s="1000"/>
      <c r="ATY18" s="1000"/>
      <c r="ATZ18" s="1000"/>
      <c r="AUA18" s="1000"/>
      <c r="AUB18" s="1000"/>
      <c r="AUC18" s="1000"/>
      <c r="AUD18" s="1000"/>
      <c r="AUE18" s="1000"/>
      <c r="AUF18" s="1000"/>
      <c r="AUG18" s="1000"/>
      <c r="AUH18" s="1000"/>
      <c r="AUI18" s="1000"/>
      <c r="AUJ18" s="1000"/>
      <c r="AUK18" s="1000"/>
      <c r="AUL18" s="1000"/>
      <c r="AUM18" s="1000"/>
      <c r="AUN18" s="1000"/>
      <c r="AUO18" s="1000"/>
      <c r="AUP18" s="1000"/>
      <c r="AUQ18" s="1000"/>
      <c r="AUR18" s="1000"/>
      <c r="AUS18" s="1000"/>
      <c r="AUT18" s="1000"/>
      <c r="AUU18" s="1000"/>
      <c r="AUV18" s="1000"/>
      <c r="AUW18" s="1000"/>
      <c r="AUX18" s="1000"/>
      <c r="AUY18" s="1000"/>
      <c r="AUZ18" s="1000"/>
      <c r="AVA18" s="1000"/>
      <c r="AVB18" s="1000"/>
      <c r="AVC18" s="1000"/>
      <c r="AVD18" s="1000"/>
      <c r="AVE18" s="1000"/>
      <c r="AVF18" s="1000"/>
      <c r="AVG18" s="1000"/>
      <c r="AVH18" s="1000"/>
      <c r="AVI18" s="1000"/>
      <c r="AVJ18" s="1000"/>
      <c r="AVK18" s="1000"/>
      <c r="AVL18" s="1000"/>
      <c r="AVM18" s="1000"/>
      <c r="AVN18" s="1000"/>
      <c r="AVO18" s="1000"/>
      <c r="AVP18" s="1000"/>
      <c r="AVQ18" s="1000"/>
      <c r="AVR18" s="1000"/>
      <c r="AVS18" s="1000"/>
      <c r="AVT18" s="1000"/>
      <c r="AVU18" s="1000"/>
      <c r="AVV18" s="1000"/>
      <c r="AVW18" s="1000"/>
      <c r="AVX18" s="1000"/>
      <c r="AVY18" s="1000"/>
      <c r="AVZ18" s="1000"/>
      <c r="AWA18" s="1000"/>
      <c r="AWB18" s="1000"/>
      <c r="AWC18" s="1000"/>
      <c r="AWD18" s="1000"/>
      <c r="AWE18" s="1000"/>
      <c r="AWF18" s="1000"/>
      <c r="AWG18" s="1000"/>
      <c r="AWH18" s="1000"/>
      <c r="AWI18" s="1000"/>
      <c r="AWJ18" s="1000"/>
      <c r="AWK18" s="1000"/>
      <c r="AWL18" s="1000"/>
      <c r="AWM18" s="1000"/>
      <c r="AWN18" s="1000"/>
      <c r="AWO18" s="1000"/>
      <c r="AWP18" s="1000"/>
      <c r="AWQ18" s="1000"/>
      <c r="AWR18" s="1000"/>
      <c r="AWS18" s="1000"/>
      <c r="AWT18" s="1000"/>
      <c r="AWU18" s="1000"/>
      <c r="AWV18" s="1000"/>
      <c r="AWW18" s="1000"/>
      <c r="AWX18" s="1000"/>
      <c r="AWY18" s="1000"/>
      <c r="AWZ18" s="1000"/>
      <c r="AXA18" s="1000"/>
      <c r="AXB18" s="1000"/>
      <c r="AXC18" s="1000"/>
      <c r="AXD18" s="1000"/>
      <c r="AXE18" s="1000"/>
      <c r="AXF18" s="1000"/>
      <c r="AXG18" s="1000"/>
      <c r="AXH18" s="1000"/>
      <c r="AXI18" s="1000"/>
      <c r="AXJ18" s="1000"/>
      <c r="AXK18" s="1000"/>
      <c r="AXL18" s="1000"/>
      <c r="AXM18" s="1000"/>
      <c r="AXN18" s="1000"/>
      <c r="AXO18" s="1000"/>
      <c r="AXP18" s="1000"/>
      <c r="AXQ18" s="1000"/>
      <c r="AXR18" s="1000"/>
      <c r="AXS18" s="1000"/>
      <c r="AXT18" s="1000"/>
      <c r="AXU18" s="1000"/>
      <c r="AXV18" s="1000"/>
      <c r="AXW18" s="1000"/>
      <c r="AXX18" s="1000"/>
      <c r="AXY18" s="1000"/>
      <c r="AXZ18" s="1000"/>
      <c r="AYA18" s="1000"/>
      <c r="AYB18" s="1000"/>
      <c r="AYC18" s="1000"/>
      <c r="AYD18" s="1000"/>
      <c r="AYE18" s="1000"/>
      <c r="AYF18" s="1000"/>
      <c r="AYG18" s="1000"/>
      <c r="AYH18" s="1000"/>
      <c r="AYI18" s="1000"/>
      <c r="AYJ18" s="1000"/>
      <c r="AYK18" s="1000"/>
      <c r="AYL18" s="1000"/>
      <c r="AYM18" s="1000"/>
      <c r="AYN18" s="1000"/>
      <c r="AYO18" s="1000"/>
      <c r="AYP18" s="1000"/>
      <c r="AYQ18" s="1000"/>
      <c r="AYR18" s="1000"/>
      <c r="AYS18" s="1000"/>
      <c r="AYT18" s="1000"/>
      <c r="AYU18" s="1000"/>
      <c r="AYV18" s="1000"/>
      <c r="AYW18" s="1000"/>
      <c r="AYX18" s="1000"/>
      <c r="AYY18" s="1000"/>
      <c r="AYZ18" s="1000"/>
      <c r="AZA18" s="1000"/>
      <c r="AZB18" s="1000"/>
      <c r="AZC18" s="1000"/>
      <c r="AZD18" s="1000"/>
      <c r="AZE18" s="1000"/>
      <c r="AZF18" s="1000"/>
      <c r="AZG18" s="1000"/>
      <c r="AZH18" s="1000"/>
      <c r="AZI18" s="1000"/>
      <c r="AZJ18" s="1000"/>
      <c r="AZK18" s="1000"/>
      <c r="AZL18" s="1000"/>
      <c r="AZM18" s="1000"/>
      <c r="AZN18" s="1000"/>
      <c r="AZO18" s="1000"/>
      <c r="AZP18" s="1000"/>
      <c r="AZQ18" s="1000"/>
      <c r="AZR18" s="1000"/>
      <c r="AZS18" s="1000"/>
      <c r="AZT18" s="1000"/>
      <c r="AZU18" s="1000"/>
      <c r="AZV18" s="1000"/>
      <c r="AZW18" s="1000"/>
      <c r="AZX18" s="1000"/>
      <c r="AZY18" s="1000"/>
      <c r="AZZ18" s="1000"/>
      <c r="BAA18" s="1000"/>
      <c r="BAB18" s="1000"/>
      <c r="BAC18" s="1000"/>
      <c r="BAD18" s="1000"/>
      <c r="BAE18" s="1000"/>
      <c r="BAF18" s="1000"/>
      <c r="BAG18" s="1000"/>
      <c r="BAH18" s="1000"/>
      <c r="BAI18" s="1000"/>
      <c r="BAJ18" s="1000"/>
      <c r="BAK18" s="1000"/>
      <c r="BAL18" s="1000"/>
      <c r="BAM18" s="1000"/>
      <c r="BAN18" s="1000"/>
      <c r="BAO18" s="1000"/>
      <c r="BAP18" s="1000"/>
      <c r="BAQ18" s="1000"/>
      <c r="BAR18" s="1000"/>
      <c r="BAS18" s="1000"/>
      <c r="BAT18" s="1000"/>
      <c r="BAU18" s="1000"/>
      <c r="BAV18" s="1000"/>
      <c r="BAW18" s="1000"/>
      <c r="BAX18" s="1000"/>
      <c r="BAY18" s="1000"/>
      <c r="BAZ18" s="1000"/>
      <c r="BBA18" s="1000"/>
      <c r="BBB18" s="1000"/>
      <c r="BBC18" s="1000"/>
      <c r="BBD18" s="1000"/>
      <c r="BBE18" s="1000"/>
      <c r="BBF18" s="1000"/>
      <c r="BBG18" s="1000"/>
      <c r="BBH18" s="1000"/>
      <c r="BBI18" s="1000"/>
      <c r="BBJ18" s="1000"/>
      <c r="BBK18" s="1000"/>
      <c r="BBL18" s="1000"/>
      <c r="BBM18" s="1000"/>
      <c r="BBN18" s="1000"/>
      <c r="BBO18" s="1000"/>
      <c r="BBP18" s="1000"/>
      <c r="BBQ18" s="1000"/>
      <c r="BBR18" s="1000"/>
      <c r="BBS18" s="1000"/>
      <c r="BBT18" s="1000"/>
      <c r="BBU18" s="1000"/>
      <c r="BBV18" s="1000"/>
      <c r="BBW18" s="1000"/>
      <c r="BBX18" s="1000"/>
      <c r="BBY18" s="1000"/>
      <c r="BBZ18" s="1000"/>
      <c r="BCA18" s="1000"/>
      <c r="BCB18" s="1000"/>
      <c r="BCC18" s="1000"/>
      <c r="BCD18" s="1000"/>
      <c r="BCE18" s="1000"/>
      <c r="BCF18" s="1000"/>
      <c r="BCG18" s="1000"/>
      <c r="BCH18" s="1000"/>
      <c r="BCI18" s="1000"/>
      <c r="BCJ18" s="1000"/>
      <c r="BCK18" s="1000"/>
      <c r="BCL18" s="1000"/>
      <c r="BCM18" s="1000"/>
      <c r="BCN18" s="1000"/>
      <c r="BCO18" s="1000"/>
      <c r="BCP18" s="1000"/>
      <c r="BCQ18" s="1000"/>
      <c r="BCR18" s="1000"/>
      <c r="BCS18" s="1000"/>
      <c r="BCT18" s="1000"/>
      <c r="BCU18" s="1000"/>
      <c r="BCV18" s="1000"/>
      <c r="BCW18" s="1000"/>
      <c r="BCX18" s="1000"/>
      <c r="BCY18" s="1000"/>
      <c r="BCZ18" s="1000"/>
      <c r="BDA18" s="1000"/>
      <c r="BDB18" s="1000"/>
      <c r="BDC18" s="1000"/>
      <c r="BDD18" s="1000"/>
      <c r="BDE18" s="1000"/>
      <c r="BDF18" s="1000"/>
      <c r="BDG18" s="1000"/>
      <c r="BDH18" s="1000"/>
      <c r="BDI18" s="1000"/>
      <c r="BDJ18" s="1000"/>
      <c r="BDK18" s="1000"/>
      <c r="BDL18" s="1000"/>
      <c r="BDM18" s="1000"/>
      <c r="BDN18" s="1000"/>
      <c r="BDO18" s="1000"/>
      <c r="BDP18" s="1000"/>
      <c r="BDQ18" s="1000"/>
      <c r="BDR18" s="1000"/>
      <c r="BDS18" s="1000"/>
      <c r="BDT18" s="1000"/>
      <c r="BDU18" s="1000"/>
      <c r="BDV18" s="1000"/>
      <c r="BDW18" s="1000"/>
      <c r="BDX18" s="1000"/>
      <c r="BDY18" s="1000"/>
      <c r="BDZ18" s="1000"/>
      <c r="BEA18" s="1000"/>
      <c r="BEB18" s="1000"/>
      <c r="BEC18" s="1000"/>
      <c r="BED18" s="1000"/>
      <c r="BEE18" s="1000"/>
      <c r="BEF18" s="1000"/>
      <c r="BEG18" s="1000"/>
      <c r="BEH18" s="1000"/>
      <c r="BEI18" s="1000"/>
      <c r="BEJ18" s="1000"/>
      <c r="BEK18" s="1000"/>
      <c r="BEL18" s="1000"/>
      <c r="BEM18" s="1000"/>
      <c r="BEN18" s="1000"/>
      <c r="BEO18" s="1000"/>
      <c r="BEP18" s="1000"/>
      <c r="BEQ18" s="1000"/>
      <c r="BER18" s="1000"/>
      <c r="BES18" s="1000"/>
      <c r="BET18" s="1000"/>
      <c r="BEU18" s="1000"/>
      <c r="BEV18" s="1000"/>
      <c r="BEW18" s="1000"/>
      <c r="BEX18" s="1000"/>
      <c r="BEY18" s="1000"/>
      <c r="BEZ18" s="1000"/>
      <c r="BFA18" s="1000"/>
      <c r="BFB18" s="1000"/>
      <c r="BFC18" s="1000"/>
      <c r="BFD18" s="1000"/>
      <c r="BFE18" s="1000"/>
      <c r="BFF18" s="1000"/>
      <c r="BFG18" s="1000"/>
      <c r="BFH18" s="1000"/>
      <c r="BFI18" s="1000"/>
      <c r="BFJ18" s="1000"/>
      <c r="BFK18" s="1000"/>
      <c r="BFL18" s="1000"/>
      <c r="BFM18" s="1000"/>
      <c r="BFN18" s="1000"/>
      <c r="BFO18" s="1000"/>
      <c r="BFP18" s="1000"/>
      <c r="BFQ18" s="1000"/>
      <c r="BFR18" s="1000"/>
      <c r="BFS18" s="1000"/>
      <c r="BFT18" s="1000"/>
      <c r="BFU18" s="1000"/>
      <c r="BFV18" s="1000"/>
      <c r="BFW18" s="1000"/>
      <c r="BFX18" s="1000"/>
      <c r="BFY18" s="1000"/>
      <c r="BFZ18" s="1000"/>
      <c r="BGA18" s="1000"/>
      <c r="BGB18" s="1000"/>
      <c r="BGC18" s="1000"/>
      <c r="BGD18" s="1000"/>
      <c r="BGE18" s="1000"/>
      <c r="BGF18" s="1000"/>
      <c r="BGG18" s="1000"/>
      <c r="BGH18" s="1000"/>
      <c r="BGI18" s="1000"/>
      <c r="BGJ18" s="1000"/>
      <c r="BGK18" s="1000"/>
      <c r="BGL18" s="1000"/>
      <c r="BGM18" s="1000"/>
      <c r="BGN18" s="1000"/>
      <c r="BGO18" s="1000"/>
      <c r="BGP18" s="1000"/>
      <c r="BGQ18" s="1000"/>
      <c r="BGR18" s="1000"/>
      <c r="BGS18" s="1000"/>
      <c r="BGT18" s="1000"/>
      <c r="BGU18" s="1000"/>
      <c r="BGV18" s="1000"/>
      <c r="BGW18" s="1000"/>
      <c r="BGX18" s="1000"/>
      <c r="BGY18" s="1000"/>
      <c r="BGZ18" s="1000"/>
      <c r="BHA18" s="1000"/>
      <c r="BHB18" s="1000"/>
      <c r="BHC18" s="1000"/>
      <c r="BHD18" s="1000"/>
      <c r="BHE18" s="1000"/>
      <c r="BHF18" s="1000"/>
      <c r="BHG18" s="1000"/>
      <c r="BHH18" s="1000"/>
      <c r="BHI18" s="1000"/>
      <c r="BHJ18" s="1000"/>
      <c r="BHK18" s="1000"/>
      <c r="BHL18" s="1000"/>
      <c r="BHM18" s="1000"/>
      <c r="BHN18" s="1000"/>
      <c r="BHO18" s="1000"/>
      <c r="BHP18" s="1000"/>
      <c r="BHQ18" s="1000"/>
      <c r="BHR18" s="1000"/>
      <c r="BHS18" s="1000"/>
      <c r="BHT18" s="1000"/>
      <c r="BHU18" s="1000"/>
      <c r="BHV18" s="1000"/>
      <c r="BHW18" s="1000"/>
      <c r="BHX18" s="1000"/>
      <c r="BHY18" s="1000"/>
      <c r="BHZ18" s="1000"/>
      <c r="BIA18" s="1000"/>
      <c r="BIB18" s="1000"/>
      <c r="BIC18" s="1000"/>
      <c r="BID18" s="1000"/>
      <c r="BIE18" s="1000"/>
      <c r="BIF18" s="1000"/>
      <c r="BIG18" s="1000"/>
      <c r="BIH18" s="1000"/>
      <c r="BII18" s="1000"/>
      <c r="BIJ18" s="1000"/>
      <c r="BIK18" s="1000"/>
      <c r="BIL18" s="1000"/>
      <c r="BIM18" s="1000"/>
      <c r="BIN18" s="1000"/>
      <c r="BIO18" s="1000"/>
      <c r="BIP18" s="1000"/>
      <c r="BIQ18" s="1000"/>
      <c r="BIR18" s="1000"/>
      <c r="BIS18" s="1000"/>
      <c r="BIT18" s="1000"/>
      <c r="BIU18" s="1000"/>
      <c r="BIV18" s="1000"/>
      <c r="BIW18" s="1000"/>
      <c r="BIX18" s="1000"/>
      <c r="BIY18" s="1000"/>
      <c r="BIZ18" s="1000"/>
      <c r="BJA18" s="1000"/>
      <c r="BJB18" s="1000"/>
      <c r="BJC18" s="1000"/>
      <c r="BJD18" s="1000"/>
      <c r="BJE18" s="1000"/>
      <c r="BJF18" s="1000"/>
      <c r="BJG18" s="1000"/>
      <c r="BJH18" s="1000"/>
      <c r="BJI18" s="1000"/>
      <c r="BJJ18" s="1000"/>
      <c r="BJK18" s="1000"/>
      <c r="BJL18" s="1000"/>
      <c r="BJM18" s="1000"/>
      <c r="BJN18" s="1000"/>
      <c r="BJO18" s="1000"/>
      <c r="BJP18" s="1000"/>
      <c r="BJQ18" s="1000"/>
      <c r="BJR18" s="1000"/>
      <c r="BJS18" s="1000"/>
      <c r="BJT18" s="1000"/>
      <c r="BJU18" s="1000"/>
      <c r="BJV18" s="1000"/>
      <c r="BJW18" s="1000"/>
      <c r="BJX18" s="1000"/>
      <c r="BJY18" s="1000"/>
      <c r="BJZ18" s="1000"/>
      <c r="BKA18" s="1000"/>
      <c r="BKB18" s="1000"/>
      <c r="BKC18" s="1000"/>
      <c r="BKD18" s="1000"/>
      <c r="BKE18" s="1000"/>
      <c r="BKF18" s="1000"/>
      <c r="BKG18" s="1000"/>
      <c r="BKH18" s="1000"/>
      <c r="BKI18" s="1000"/>
      <c r="BKJ18" s="1000"/>
      <c r="BKK18" s="1000"/>
      <c r="BKL18" s="1000"/>
      <c r="BKM18" s="1000"/>
      <c r="BKN18" s="1000"/>
      <c r="BKO18" s="1000"/>
      <c r="BKP18" s="1000"/>
      <c r="BKQ18" s="1000"/>
      <c r="BKR18" s="1000"/>
      <c r="BKS18" s="1000"/>
      <c r="BKT18" s="1000"/>
      <c r="BKU18" s="1000"/>
      <c r="BKV18" s="1000"/>
      <c r="BKW18" s="1000"/>
      <c r="BKX18" s="1000"/>
      <c r="BKY18" s="1000"/>
      <c r="BKZ18" s="1000"/>
      <c r="BLA18" s="1000"/>
      <c r="BLB18" s="1000"/>
      <c r="BLC18" s="1000"/>
      <c r="BLD18" s="1000"/>
      <c r="BLE18" s="1000"/>
      <c r="BLF18" s="1000"/>
      <c r="BLG18" s="1000"/>
      <c r="BLH18" s="1000"/>
      <c r="BLI18" s="1000"/>
      <c r="BLJ18" s="1000"/>
      <c r="BLK18" s="1000"/>
      <c r="BLL18" s="1000"/>
      <c r="BLM18" s="1000"/>
      <c r="BLN18" s="1000"/>
      <c r="BLO18" s="1000"/>
      <c r="BLP18" s="1000"/>
      <c r="BLQ18" s="1000"/>
      <c r="BLR18" s="1000"/>
      <c r="BLS18" s="1000"/>
      <c r="BLT18" s="1000"/>
      <c r="BLU18" s="1000"/>
      <c r="BLV18" s="1000"/>
      <c r="BLW18" s="1000"/>
      <c r="BLX18" s="1000"/>
      <c r="BLY18" s="1000"/>
      <c r="BLZ18" s="1000"/>
      <c r="BMA18" s="1000"/>
      <c r="BMB18" s="1000"/>
      <c r="BMC18" s="1000"/>
      <c r="BMD18" s="1000"/>
      <c r="BME18" s="1000"/>
      <c r="BMF18" s="1000"/>
      <c r="BMG18" s="1000"/>
      <c r="BMH18" s="1000"/>
      <c r="BMI18" s="1000"/>
      <c r="BMJ18" s="1000"/>
      <c r="BMK18" s="1000"/>
      <c r="BML18" s="1000"/>
      <c r="BMM18" s="1000"/>
      <c r="BMN18" s="1000"/>
      <c r="BMO18" s="1000"/>
      <c r="BMP18" s="1000"/>
      <c r="BMQ18" s="1000"/>
      <c r="BMR18" s="1000"/>
      <c r="BMS18" s="1000"/>
      <c r="BMT18" s="1000"/>
      <c r="BMU18" s="1000"/>
      <c r="BMV18" s="1000"/>
      <c r="BMW18" s="1000"/>
      <c r="BMX18" s="1000"/>
      <c r="BMY18" s="1000"/>
      <c r="BMZ18" s="1000"/>
      <c r="BNA18" s="1000"/>
      <c r="BNB18" s="1000"/>
      <c r="BNC18" s="1000"/>
      <c r="BND18" s="1000"/>
      <c r="BNE18" s="1000"/>
      <c r="BNF18" s="1000"/>
      <c r="BNG18" s="1000"/>
      <c r="BNH18" s="1000"/>
      <c r="BNI18" s="1000"/>
      <c r="BNJ18" s="1000"/>
      <c r="BNK18" s="1000"/>
      <c r="BNL18" s="1000"/>
      <c r="BNM18" s="1000"/>
      <c r="BNN18" s="1000"/>
      <c r="BNO18" s="1000"/>
      <c r="BNP18" s="1000"/>
      <c r="BNQ18" s="1000"/>
      <c r="BNR18" s="1000"/>
      <c r="BNS18" s="1000"/>
      <c r="BNT18" s="1000"/>
      <c r="BNU18" s="1000"/>
      <c r="BNV18" s="1000"/>
      <c r="BNW18" s="1000"/>
      <c r="BNX18" s="1000"/>
      <c r="BNY18" s="1000"/>
      <c r="BNZ18" s="1000"/>
      <c r="BOA18" s="1000"/>
      <c r="BOB18" s="1000"/>
      <c r="BOC18" s="1000"/>
      <c r="BOD18" s="1000"/>
      <c r="BOE18" s="1000"/>
      <c r="BOF18" s="1000"/>
      <c r="BOG18" s="1000"/>
      <c r="BOH18" s="1000"/>
      <c r="BOI18" s="1000"/>
      <c r="BOJ18" s="1000"/>
      <c r="BOK18" s="1000"/>
      <c r="BOL18" s="1000"/>
      <c r="BOM18" s="1000"/>
      <c r="BON18" s="1000"/>
      <c r="BOO18" s="1000"/>
      <c r="BOP18" s="1000"/>
      <c r="BOQ18" s="1000"/>
      <c r="BOR18" s="1000"/>
      <c r="BOS18" s="1000"/>
      <c r="BOT18" s="1000"/>
      <c r="BOU18" s="1000"/>
      <c r="BOV18" s="1000"/>
      <c r="BOW18" s="1000"/>
      <c r="BOX18" s="1000"/>
      <c r="BOY18" s="1000"/>
      <c r="BOZ18" s="1000"/>
      <c r="BPA18" s="1000"/>
      <c r="BPB18" s="1000"/>
      <c r="BPC18" s="1000"/>
      <c r="BPD18" s="1000"/>
      <c r="BPE18" s="1000"/>
      <c r="BPF18" s="1000"/>
      <c r="BPG18" s="1000"/>
      <c r="BPH18" s="1000"/>
      <c r="BPI18" s="1000"/>
      <c r="BPJ18" s="1000"/>
      <c r="BPK18" s="1000"/>
      <c r="BPL18" s="1000"/>
      <c r="BPM18" s="1000"/>
      <c r="BPN18" s="1000"/>
      <c r="BPO18" s="1000"/>
      <c r="BPP18" s="1000"/>
      <c r="BPQ18" s="1000"/>
      <c r="BPR18" s="1000"/>
      <c r="BPS18" s="1000"/>
      <c r="BPT18" s="1000"/>
      <c r="BPU18" s="1000"/>
      <c r="BPV18" s="1000"/>
      <c r="BPW18" s="1000"/>
      <c r="BPX18" s="1000"/>
      <c r="BPY18" s="1000"/>
      <c r="BPZ18" s="1000"/>
      <c r="BQA18" s="1000"/>
      <c r="BQB18" s="1000"/>
      <c r="BQC18" s="1000"/>
      <c r="BQD18" s="1000"/>
      <c r="BQE18" s="1000"/>
      <c r="BQF18" s="1000"/>
      <c r="BQG18" s="1000"/>
      <c r="BQH18" s="1000"/>
      <c r="BQI18" s="1000"/>
      <c r="BQJ18" s="1000"/>
      <c r="BQK18" s="1000"/>
      <c r="BQL18" s="1000"/>
      <c r="BQM18" s="1000"/>
      <c r="BQN18" s="1000"/>
      <c r="BQO18" s="1000"/>
      <c r="BQP18" s="1000"/>
      <c r="BQQ18" s="1000"/>
      <c r="BQR18" s="1000"/>
      <c r="BQS18" s="1000"/>
      <c r="BQT18" s="1000"/>
      <c r="BQU18" s="1000"/>
      <c r="BQV18" s="1000"/>
      <c r="BQW18" s="1000"/>
      <c r="BQX18" s="1000"/>
      <c r="BQY18" s="1000"/>
      <c r="BQZ18" s="1000"/>
      <c r="BRA18" s="1000"/>
      <c r="BRB18" s="1000"/>
      <c r="BRC18" s="1000"/>
      <c r="BRD18" s="1000"/>
      <c r="BRE18" s="1000"/>
      <c r="BRF18" s="1000"/>
      <c r="BRG18" s="1000"/>
      <c r="BRH18" s="1000"/>
      <c r="BRI18" s="1000"/>
      <c r="BRJ18" s="1000"/>
      <c r="BRK18" s="1000"/>
      <c r="BRL18" s="1000"/>
      <c r="BRM18" s="1000"/>
      <c r="BRN18" s="1000"/>
      <c r="BRO18" s="1000"/>
      <c r="BRP18" s="1000"/>
      <c r="BRQ18" s="1000"/>
      <c r="BRR18" s="1000"/>
      <c r="BRS18" s="1000"/>
      <c r="BRT18" s="1000"/>
      <c r="BRU18" s="1000"/>
      <c r="BRV18" s="1000"/>
      <c r="BRW18" s="1000"/>
      <c r="BRX18" s="1000"/>
      <c r="BRY18" s="1000"/>
      <c r="BRZ18" s="1000"/>
      <c r="BSA18" s="1000"/>
      <c r="BSB18" s="1000"/>
      <c r="BSC18" s="1000"/>
      <c r="BSD18" s="1000"/>
      <c r="BSE18" s="1000"/>
      <c r="BSF18" s="1000"/>
      <c r="BSG18" s="1000"/>
      <c r="BSH18" s="1000"/>
      <c r="BSI18" s="1000"/>
      <c r="BSJ18" s="1000"/>
      <c r="BSK18" s="1000"/>
      <c r="BSL18" s="1000"/>
      <c r="BSM18" s="1000"/>
      <c r="BSN18" s="1000"/>
      <c r="BSO18" s="1000"/>
      <c r="BSP18" s="1000"/>
      <c r="BSQ18" s="1000"/>
      <c r="BSR18" s="1000"/>
      <c r="BSS18" s="1000"/>
      <c r="BST18" s="1000"/>
      <c r="BSU18" s="1000"/>
      <c r="BSV18" s="1000"/>
      <c r="BSW18" s="1000"/>
      <c r="BSX18" s="1000"/>
      <c r="BSY18" s="1000"/>
      <c r="BSZ18" s="1000"/>
      <c r="BTA18" s="1000"/>
      <c r="BTB18" s="1000"/>
      <c r="BTC18" s="1000"/>
      <c r="BTD18" s="1000"/>
      <c r="BTE18" s="1000"/>
      <c r="BTF18" s="1000"/>
      <c r="BTG18" s="1000"/>
      <c r="BTH18" s="1000"/>
      <c r="BTI18" s="1000"/>
      <c r="BTJ18" s="1000"/>
      <c r="BTK18" s="1000"/>
      <c r="BTL18" s="1000"/>
      <c r="BTM18" s="1000"/>
      <c r="BTN18" s="1000"/>
      <c r="BTO18" s="1000"/>
      <c r="BTP18" s="1000"/>
      <c r="BTQ18" s="1000"/>
      <c r="BTR18" s="1000"/>
      <c r="BTS18" s="1000"/>
      <c r="BTT18" s="1000"/>
      <c r="BTU18" s="1000"/>
      <c r="BTV18" s="1000"/>
      <c r="BTW18" s="1000"/>
      <c r="BTX18" s="1000"/>
      <c r="BTY18" s="1000"/>
      <c r="BTZ18" s="1000"/>
      <c r="BUA18" s="1000"/>
      <c r="BUB18" s="1000"/>
      <c r="BUC18" s="1000"/>
      <c r="BUD18" s="1000"/>
      <c r="BUE18" s="1000"/>
      <c r="BUF18" s="1000"/>
      <c r="BUG18" s="1000"/>
      <c r="BUH18" s="1000"/>
      <c r="BUI18" s="1000"/>
      <c r="BUJ18" s="1000"/>
      <c r="BUK18" s="1000"/>
      <c r="BUL18" s="1000"/>
      <c r="BUM18" s="1000"/>
      <c r="BUN18" s="1000"/>
      <c r="BUO18" s="1000"/>
      <c r="BUP18" s="1000"/>
      <c r="BUQ18" s="1000"/>
      <c r="BUR18" s="1000"/>
      <c r="BUS18" s="1000"/>
      <c r="BUT18" s="1000"/>
      <c r="BUU18" s="1000"/>
      <c r="BUV18" s="1000"/>
      <c r="BUW18" s="1000"/>
      <c r="BUX18" s="1000"/>
      <c r="BUY18" s="1000"/>
      <c r="BUZ18" s="1000"/>
      <c r="BVA18" s="1000"/>
      <c r="BVB18" s="1000"/>
      <c r="BVC18" s="1000"/>
      <c r="BVD18" s="1000"/>
      <c r="BVE18" s="1000"/>
      <c r="BVF18" s="1000"/>
      <c r="BVG18" s="1000"/>
      <c r="BVH18" s="1000"/>
      <c r="BVI18" s="1000"/>
      <c r="BVJ18" s="1000"/>
      <c r="BVK18" s="1000"/>
      <c r="BVL18" s="1000"/>
      <c r="BVM18" s="1000"/>
      <c r="BVN18" s="1000"/>
      <c r="BVO18" s="1000"/>
      <c r="BVP18" s="1000"/>
      <c r="BVQ18" s="1000"/>
      <c r="BVR18" s="1000"/>
      <c r="BVS18" s="1000"/>
      <c r="BVT18" s="1000"/>
      <c r="BVU18" s="1000"/>
      <c r="BVV18" s="1000"/>
      <c r="BVW18" s="1000"/>
      <c r="BVX18" s="1000"/>
      <c r="BVY18" s="1000"/>
      <c r="BVZ18" s="1000"/>
      <c r="BWA18" s="1000"/>
      <c r="BWB18" s="1000"/>
      <c r="BWC18" s="1000"/>
      <c r="BWD18" s="1000"/>
      <c r="BWE18" s="1000"/>
      <c r="BWF18" s="1000"/>
      <c r="BWG18" s="1000"/>
      <c r="BWH18" s="1000"/>
      <c r="BWI18" s="1000"/>
      <c r="BWJ18" s="1000"/>
      <c r="BWK18" s="1000"/>
      <c r="BWL18" s="1000"/>
      <c r="BWM18" s="1000"/>
      <c r="BWN18" s="1000"/>
      <c r="BWO18" s="1000"/>
      <c r="BWP18" s="1000"/>
      <c r="BWQ18" s="1000"/>
      <c r="BWR18" s="1000"/>
      <c r="BWS18" s="1000"/>
      <c r="BWT18" s="1000"/>
      <c r="BWU18" s="1000"/>
      <c r="BWV18" s="1000"/>
      <c r="BWW18" s="1000"/>
      <c r="BWX18" s="1000"/>
      <c r="BWY18" s="1000"/>
      <c r="BWZ18" s="1000"/>
      <c r="BXA18" s="1000"/>
      <c r="BXB18" s="1000"/>
      <c r="BXC18" s="1000"/>
      <c r="BXD18" s="1000"/>
      <c r="BXE18" s="1000"/>
      <c r="BXF18" s="1000"/>
      <c r="BXG18" s="1000"/>
      <c r="BXH18" s="1000"/>
      <c r="BXI18" s="1000"/>
      <c r="BXJ18" s="1000"/>
      <c r="BXK18" s="1000"/>
      <c r="BXL18" s="1000"/>
      <c r="BXM18" s="1000"/>
      <c r="BXN18" s="1000"/>
      <c r="BXO18" s="1000"/>
      <c r="BXP18" s="1000"/>
      <c r="BXQ18" s="1000"/>
      <c r="BXR18" s="1000"/>
      <c r="BXS18" s="1000"/>
      <c r="BXT18" s="1000"/>
      <c r="BXU18" s="1000"/>
      <c r="BXV18" s="1000"/>
      <c r="BXW18" s="1000"/>
      <c r="BXX18" s="1000"/>
      <c r="BXY18" s="1000"/>
      <c r="BXZ18" s="1000"/>
      <c r="BYA18" s="1000"/>
      <c r="BYB18" s="1000"/>
      <c r="BYC18" s="1000"/>
      <c r="BYD18" s="1000"/>
      <c r="BYE18" s="1000"/>
      <c r="BYF18" s="1000"/>
      <c r="BYG18" s="1000"/>
      <c r="BYH18" s="1000"/>
      <c r="BYI18" s="1000"/>
      <c r="BYJ18" s="1000"/>
      <c r="BYK18" s="1000"/>
      <c r="BYL18" s="1000"/>
      <c r="BYM18" s="1000"/>
      <c r="BYN18" s="1000"/>
      <c r="BYO18" s="1000"/>
      <c r="BYP18" s="1000"/>
      <c r="BYQ18" s="1000"/>
      <c r="BYR18" s="1000"/>
      <c r="BYS18" s="1000"/>
      <c r="BYT18" s="1000"/>
      <c r="BYU18" s="1000"/>
      <c r="BYV18" s="1000"/>
      <c r="BYW18" s="1000"/>
      <c r="BYX18" s="1000"/>
      <c r="BYY18" s="1000"/>
      <c r="BYZ18" s="1000"/>
      <c r="BZA18" s="1000"/>
      <c r="BZB18" s="1000"/>
      <c r="BZC18" s="1000"/>
      <c r="BZD18" s="1000"/>
      <c r="BZE18" s="1000"/>
      <c r="BZF18" s="1000"/>
      <c r="BZG18" s="1000"/>
      <c r="BZH18" s="1000"/>
      <c r="BZI18" s="1000"/>
      <c r="BZJ18" s="1000"/>
      <c r="BZK18" s="1000"/>
      <c r="BZL18" s="1000"/>
      <c r="BZM18" s="1000"/>
      <c r="BZN18" s="1000"/>
      <c r="BZO18" s="1000"/>
      <c r="BZP18" s="1000"/>
      <c r="BZQ18" s="1000"/>
      <c r="BZR18" s="1000"/>
      <c r="BZS18" s="1000"/>
      <c r="BZT18" s="1000"/>
      <c r="BZU18" s="1000"/>
      <c r="BZV18" s="1000"/>
      <c r="BZW18" s="1000"/>
      <c r="BZX18" s="1000"/>
      <c r="BZY18" s="1000"/>
      <c r="BZZ18" s="1000"/>
      <c r="CAA18" s="1000"/>
      <c r="CAB18" s="1000"/>
      <c r="CAC18" s="1000"/>
      <c r="CAD18" s="1000"/>
      <c r="CAE18" s="1000"/>
      <c r="CAF18" s="1000"/>
      <c r="CAG18" s="1000"/>
      <c r="CAH18" s="1000"/>
      <c r="CAI18" s="1000"/>
      <c r="CAJ18" s="1000"/>
      <c r="CAK18" s="1000"/>
      <c r="CAL18" s="1000"/>
      <c r="CAM18" s="1000"/>
      <c r="CAN18" s="1000"/>
      <c r="CAO18" s="1000"/>
      <c r="CAP18" s="1000"/>
      <c r="CAQ18" s="1000"/>
      <c r="CAR18" s="1000"/>
      <c r="CAS18" s="1000"/>
      <c r="CAT18" s="1000"/>
      <c r="CAU18" s="1000"/>
      <c r="CAV18" s="1000"/>
      <c r="CAW18" s="1000"/>
      <c r="CAX18" s="1000"/>
      <c r="CAY18" s="1000"/>
      <c r="CAZ18" s="1000"/>
      <c r="CBA18" s="1000"/>
      <c r="CBB18" s="1000"/>
      <c r="CBC18" s="1000"/>
      <c r="CBD18" s="1000"/>
      <c r="CBE18" s="1000"/>
      <c r="CBF18" s="1000"/>
      <c r="CBG18" s="1000"/>
      <c r="CBH18" s="1000"/>
      <c r="CBI18" s="1000"/>
      <c r="CBJ18" s="1000"/>
      <c r="CBK18" s="1000"/>
      <c r="CBL18" s="1000"/>
      <c r="CBM18" s="1000"/>
      <c r="CBN18" s="1000"/>
      <c r="CBO18" s="1000"/>
      <c r="CBP18" s="1000"/>
      <c r="CBQ18" s="1000"/>
      <c r="CBR18" s="1000"/>
      <c r="CBS18" s="1000"/>
      <c r="CBT18" s="1000"/>
      <c r="CBU18" s="1000"/>
      <c r="CBV18" s="1000"/>
      <c r="CBW18" s="1000"/>
      <c r="CBX18" s="1000"/>
      <c r="CBY18" s="1000"/>
      <c r="CBZ18" s="1000"/>
      <c r="CCA18" s="1000"/>
      <c r="CCB18" s="1000"/>
      <c r="CCC18" s="1000"/>
      <c r="CCD18" s="1000"/>
      <c r="CCE18" s="1000"/>
      <c r="CCF18" s="1000"/>
      <c r="CCG18" s="1000"/>
      <c r="CCH18" s="1000"/>
      <c r="CCI18" s="1000"/>
      <c r="CCJ18" s="1000"/>
      <c r="CCK18" s="1000"/>
      <c r="CCL18" s="1000"/>
      <c r="CCM18" s="1000"/>
      <c r="CCN18" s="1000"/>
      <c r="CCO18" s="1000"/>
      <c r="CCP18" s="1000"/>
      <c r="CCQ18" s="1000"/>
      <c r="CCR18" s="1000"/>
      <c r="CCS18" s="1000"/>
      <c r="CCT18" s="1000"/>
      <c r="CCU18" s="1000"/>
      <c r="CCV18" s="1000"/>
      <c r="CCW18" s="1000"/>
      <c r="CCX18" s="1000"/>
      <c r="CCY18" s="1000"/>
      <c r="CCZ18" s="1000"/>
      <c r="CDA18" s="1000"/>
      <c r="CDB18" s="1000"/>
      <c r="CDC18" s="1000"/>
      <c r="CDD18" s="1000"/>
      <c r="CDE18" s="1000"/>
      <c r="CDF18" s="1000"/>
      <c r="CDG18" s="1000"/>
      <c r="CDH18" s="1000"/>
      <c r="CDI18" s="1000"/>
      <c r="CDJ18" s="1000"/>
      <c r="CDK18" s="1000"/>
      <c r="CDL18" s="1000"/>
      <c r="CDM18" s="1000"/>
      <c r="CDN18" s="1000"/>
      <c r="CDO18" s="1000"/>
      <c r="CDP18" s="1000"/>
      <c r="CDQ18" s="1000"/>
      <c r="CDR18" s="1000"/>
      <c r="CDS18" s="1000"/>
      <c r="CDT18" s="1000"/>
      <c r="CDU18" s="1000"/>
      <c r="CDV18" s="1000"/>
      <c r="CDW18" s="1000"/>
      <c r="CDX18" s="1000"/>
      <c r="CDY18" s="1000"/>
      <c r="CDZ18" s="1000"/>
      <c r="CEA18" s="1000"/>
      <c r="CEB18" s="1000"/>
      <c r="CEC18" s="1000"/>
      <c r="CED18" s="1000"/>
      <c r="CEE18" s="1000"/>
      <c r="CEF18" s="1000"/>
      <c r="CEG18" s="1000"/>
      <c r="CEH18" s="1000"/>
      <c r="CEI18" s="1000"/>
      <c r="CEJ18" s="1000"/>
      <c r="CEK18" s="1000"/>
      <c r="CEL18" s="1000"/>
      <c r="CEM18" s="1000"/>
      <c r="CEN18" s="1000"/>
      <c r="CEO18" s="1000"/>
      <c r="CEP18" s="1000"/>
      <c r="CEQ18" s="1000"/>
      <c r="CER18" s="1000"/>
      <c r="CES18" s="1000"/>
      <c r="CET18" s="1000"/>
      <c r="CEU18" s="1000"/>
      <c r="CEV18" s="1000"/>
      <c r="CEW18" s="1000"/>
      <c r="CEX18" s="1000"/>
      <c r="CEY18" s="1000"/>
      <c r="CEZ18" s="1000"/>
      <c r="CFA18" s="1000"/>
      <c r="CFB18" s="1000"/>
      <c r="CFC18" s="1000"/>
      <c r="CFD18" s="1000"/>
      <c r="CFE18" s="1000"/>
      <c r="CFF18" s="1000"/>
      <c r="CFG18" s="1000"/>
      <c r="CFH18" s="1000"/>
      <c r="CFI18" s="1000"/>
      <c r="CFJ18" s="1000"/>
      <c r="CFK18" s="1000"/>
      <c r="CFL18" s="1000"/>
      <c r="CFM18" s="1000"/>
      <c r="CFN18" s="1000"/>
      <c r="CFO18" s="1000"/>
      <c r="CFP18" s="1000"/>
      <c r="CFQ18" s="1000"/>
      <c r="CFR18" s="1000"/>
      <c r="CFS18" s="1000"/>
      <c r="CFT18" s="1000"/>
      <c r="CFU18" s="1000"/>
      <c r="CFV18" s="1000"/>
      <c r="CFW18" s="1000"/>
      <c r="CFX18" s="1000"/>
      <c r="CFY18" s="1000"/>
      <c r="CFZ18" s="1000"/>
      <c r="CGA18" s="1000"/>
      <c r="CGB18" s="1000"/>
      <c r="CGC18" s="1000"/>
      <c r="CGD18" s="1000"/>
      <c r="CGE18" s="1000"/>
      <c r="CGF18" s="1000"/>
      <c r="CGG18" s="1000"/>
      <c r="CGH18" s="1000"/>
      <c r="CGI18" s="1000"/>
      <c r="CGJ18" s="1000"/>
      <c r="CGK18" s="1000"/>
      <c r="CGL18" s="1000"/>
      <c r="CGM18" s="1000"/>
      <c r="CGN18" s="1000"/>
      <c r="CGO18" s="1000"/>
      <c r="CGP18" s="1000"/>
      <c r="CGQ18" s="1000"/>
      <c r="CGR18" s="1000"/>
      <c r="CGS18" s="1000"/>
      <c r="CGT18" s="1000"/>
      <c r="CGU18" s="1000"/>
      <c r="CGV18" s="1000"/>
      <c r="CGW18" s="1000"/>
      <c r="CGX18" s="1000"/>
      <c r="CGY18" s="1000"/>
      <c r="CGZ18" s="1000"/>
      <c r="CHA18" s="1000"/>
      <c r="CHB18" s="1000"/>
      <c r="CHC18" s="1000"/>
      <c r="CHD18" s="1000"/>
      <c r="CHE18" s="1000"/>
      <c r="CHF18" s="1000"/>
      <c r="CHG18" s="1000"/>
      <c r="CHH18" s="1000"/>
      <c r="CHI18" s="1000"/>
      <c r="CHJ18" s="1000"/>
      <c r="CHK18" s="1000"/>
      <c r="CHL18" s="1000"/>
      <c r="CHM18" s="1000"/>
      <c r="CHN18" s="1000"/>
      <c r="CHO18" s="1000"/>
      <c r="CHP18" s="1000"/>
      <c r="CHQ18" s="1000"/>
      <c r="CHR18" s="1000"/>
      <c r="CHS18" s="1000"/>
      <c r="CHT18" s="1000"/>
      <c r="CHU18" s="1000"/>
      <c r="CHV18" s="1000"/>
      <c r="CHW18" s="1000"/>
      <c r="CHX18" s="1000"/>
      <c r="CHY18" s="1000"/>
      <c r="CHZ18" s="1000"/>
      <c r="CIA18" s="1000"/>
      <c r="CIB18" s="1000"/>
      <c r="CIC18" s="1000"/>
      <c r="CID18" s="1000"/>
      <c r="CIE18" s="1000"/>
      <c r="CIF18" s="1000"/>
      <c r="CIG18" s="1000"/>
      <c r="CIH18" s="1000"/>
      <c r="CII18" s="1000"/>
      <c r="CIJ18" s="1000"/>
      <c r="CIK18" s="1000"/>
      <c r="CIL18" s="1000"/>
      <c r="CIM18" s="1000"/>
      <c r="CIN18" s="1000"/>
      <c r="CIO18" s="1000"/>
      <c r="CIP18" s="1000"/>
      <c r="CIQ18" s="1000"/>
      <c r="CIR18" s="1000"/>
      <c r="CIS18" s="1000"/>
      <c r="CIT18" s="1000"/>
      <c r="CIU18" s="1000"/>
      <c r="CIV18" s="1000"/>
      <c r="CIW18" s="1000"/>
      <c r="CIX18" s="1000"/>
      <c r="CIY18" s="1000"/>
      <c r="CIZ18" s="1000"/>
      <c r="CJA18" s="1000"/>
      <c r="CJB18" s="1000"/>
      <c r="CJC18" s="1000"/>
      <c r="CJD18" s="1000"/>
      <c r="CJE18" s="1000"/>
      <c r="CJF18" s="1000"/>
      <c r="CJG18" s="1000"/>
      <c r="CJH18" s="1000"/>
      <c r="CJI18" s="1000"/>
      <c r="CJJ18" s="1000"/>
      <c r="CJK18" s="1000"/>
      <c r="CJL18" s="1000"/>
      <c r="CJM18" s="1000"/>
      <c r="CJN18" s="1000"/>
      <c r="CJO18" s="1000"/>
      <c r="CJP18" s="1000"/>
      <c r="CJQ18" s="1000"/>
      <c r="CJR18" s="1000"/>
      <c r="CJS18" s="1000"/>
      <c r="CJT18" s="1000"/>
      <c r="CJU18" s="1000"/>
      <c r="CJV18" s="1000"/>
      <c r="CJW18" s="1000"/>
      <c r="CJX18" s="1000"/>
      <c r="CJY18" s="1000"/>
      <c r="CJZ18" s="1000"/>
      <c r="CKA18" s="1000"/>
      <c r="CKB18" s="1000"/>
      <c r="CKC18" s="1000"/>
      <c r="CKD18" s="1000"/>
      <c r="CKE18" s="1000"/>
      <c r="CKF18" s="1000"/>
      <c r="CKG18" s="1000"/>
      <c r="CKH18" s="1000"/>
      <c r="CKI18" s="1000"/>
      <c r="CKJ18" s="1000"/>
      <c r="CKK18" s="1000"/>
      <c r="CKL18" s="1000"/>
      <c r="CKM18" s="1000"/>
      <c r="CKN18" s="1000"/>
      <c r="CKO18" s="1000"/>
      <c r="CKP18" s="1000"/>
      <c r="CKQ18" s="1000"/>
      <c r="CKR18" s="1000"/>
      <c r="CKS18" s="1000"/>
      <c r="CKT18" s="1000"/>
      <c r="CKU18" s="1000"/>
      <c r="CKV18" s="1000"/>
      <c r="CKW18" s="1000"/>
      <c r="CKX18" s="1000"/>
      <c r="CKY18" s="1000"/>
      <c r="CKZ18" s="1000"/>
      <c r="CLA18" s="1000"/>
      <c r="CLB18" s="1000"/>
      <c r="CLC18" s="1000"/>
      <c r="CLD18" s="1000"/>
      <c r="CLE18" s="1000"/>
      <c r="CLF18" s="1000"/>
      <c r="CLG18" s="1000"/>
      <c r="CLH18" s="1000"/>
      <c r="CLI18" s="1000"/>
      <c r="CLJ18" s="1000"/>
      <c r="CLK18" s="1000"/>
      <c r="CLL18" s="1000"/>
      <c r="CLM18" s="1000"/>
      <c r="CLN18" s="1000"/>
      <c r="CLO18" s="1000"/>
      <c r="CLP18" s="1000"/>
      <c r="CLQ18" s="1000"/>
      <c r="CLR18" s="1000"/>
      <c r="CLS18" s="1000"/>
      <c r="CLT18" s="1000"/>
      <c r="CLU18" s="1000"/>
      <c r="CLV18" s="1000"/>
      <c r="CLW18" s="1000"/>
      <c r="CLX18" s="1000"/>
      <c r="CLY18" s="1000"/>
      <c r="CLZ18" s="1000"/>
      <c r="CMA18" s="1000"/>
      <c r="CMB18" s="1000"/>
      <c r="CMC18" s="1000"/>
      <c r="CMD18" s="1000"/>
      <c r="CME18" s="1000"/>
      <c r="CMF18" s="1000"/>
      <c r="CMG18" s="1000"/>
      <c r="CMH18" s="1000"/>
      <c r="CMI18" s="1000"/>
      <c r="CMJ18" s="1000"/>
      <c r="CMK18" s="1000"/>
      <c r="CML18" s="1000"/>
      <c r="CMM18" s="1000"/>
      <c r="CMN18" s="1000"/>
      <c r="CMO18" s="1000"/>
      <c r="CMP18" s="1000"/>
      <c r="CMQ18" s="1000"/>
      <c r="CMR18" s="1000"/>
      <c r="CMS18" s="1000"/>
      <c r="CMT18" s="1000"/>
      <c r="CMU18" s="1000"/>
      <c r="CMV18" s="1000"/>
      <c r="CMW18" s="1000"/>
      <c r="CMX18" s="1000"/>
      <c r="CMY18" s="1000"/>
      <c r="CMZ18" s="1000"/>
      <c r="CNA18" s="1000"/>
      <c r="CNB18" s="1000"/>
      <c r="CNC18" s="1000"/>
      <c r="CND18" s="1000"/>
      <c r="CNE18" s="1000"/>
      <c r="CNF18" s="1000"/>
      <c r="CNG18" s="1000"/>
      <c r="CNH18" s="1000"/>
      <c r="CNI18" s="1000"/>
      <c r="CNJ18" s="1000"/>
      <c r="CNK18" s="1000"/>
      <c r="CNL18" s="1000"/>
      <c r="CNM18" s="1000"/>
      <c r="CNN18" s="1000"/>
      <c r="CNO18" s="1000"/>
      <c r="CNP18" s="1000"/>
      <c r="CNQ18" s="1000"/>
      <c r="CNR18" s="1000"/>
      <c r="CNS18" s="1000"/>
      <c r="CNT18" s="1000"/>
      <c r="CNU18" s="1000"/>
      <c r="CNV18" s="1000"/>
      <c r="CNW18" s="1000"/>
      <c r="CNX18" s="1000"/>
      <c r="CNY18" s="1000"/>
      <c r="CNZ18" s="1000"/>
      <c r="COA18" s="1000"/>
      <c r="COB18" s="1000"/>
      <c r="COC18" s="1000"/>
      <c r="COD18" s="1000"/>
      <c r="COE18" s="1000"/>
      <c r="COF18" s="1000"/>
      <c r="COG18" s="1000"/>
      <c r="COH18" s="1000"/>
      <c r="COI18" s="1000"/>
      <c r="COJ18" s="1000"/>
      <c r="COK18" s="1000"/>
      <c r="COL18" s="1000"/>
      <c r="COM18" s="1000"/>
      <c r="CON18" s="1000"/>
      <c r="COO18" s="1000"/>
      <c r="COP18" s="1000"/>
      <c r="COQ18" s="1000"/>
      <c r="COR18" s="1000"/>
      <c r="COS18" s="1000"/>
      <c r="COT18" s="1000"/>
      <c r="COU18" s="1000"/>
      <c r="COV18" s="1000"/>
      <c r="COW18" s="1000"/>
      <c r="COX18" s="1000"/>
      <c r="COY18" s="1000"/>
      <c r="COZ18" s="1000"/>
      <c r="CPA18" s="1000"/>
      <c r="CPB18" s="1000"/>
      <c r="CPC18" s="1000"/>
      <c r="CPD18" s="1000"/>
      <c r="CPE18" s="1000"/>
      <c r="CPF18" s="1000"/>
      <c r="CPG18" s="1000"/>
      <c r="CPH18" s="1000"/>
      <c r="CPI18" s="1000"/>
      <c r="CPJ18" s="1000"/>
      <c r="CPK18" s="1000"/>
      <c r="CPL18" s="1000"/>
      <c r="CPM18" s="1000"/>
      <c r="CPN18" s="1000"/>
      <c r="CPO18" s="1000"/>
      <c r="CPP18" s="1000"/>
      <c r="CPQ18" s="1000"/>
      <c r="CPR18" s="1000"/>
      <c r="CPS18" s="1000"/>
      <c r="CPT18" s="1000"/>
      <c r="CPU18" s="1000"/>
      <c r="CPV18" s="1000"/>
      <c r="CPW18" s="1000"/>
      <c r="CPX18" s="1000"/>
      <c r="CPY18" s="1000"/>
      <c r="CPZ18" s="1000"/>
      <c r="CQA18" s="1000"/>
      <c r="CQB18" s="1000"/>
      <c r="CQC18" s="1000"/>
      <c r="CQD18" s="1000"/>
      <c r="CQE18" s="1000"/>
      <c r="CQF18" s="1000"/>
      <c r="CQG18" s="1000"/>
      <c r="CQH18" s="1000"/>
      <c r="CQI18" s="1000"/>
      <c r="CQJ18" s="1000"/>
      <c r="CQK18" s="1000"/>
      <c r="CQL18" s="1000"/>
      <c r="CQM18" s="1000"/>
      <c r="CQN18" s="1000"/>
      <c r="CQO18" s="1000"/>
      <c r="CQP18" s="1000"/>
      <c r="CQQ18" s="1000"/>
      <c r="CQR18" s="1000"/>
      <c r="CQS18" s="1000"/>
      <c r="CQT18" s="1000"/>
      <c r="CQU18" s="1000"/>
      <c r="CQV18" s="1000"/>
      <c r="CQW18" s="1000"/>
      <c r="CQX18" s="1000"/>
      <c r="CQY18" s="1000"/>
      <c r="CQZ18" s="1000"/>
      <c r="CRA18" s="1000"/>
      <c r="CRB18" s="1000"/>
      <c r="CRC18" s="1000"/>
      <c r="CRD18" s="1000"/>
      <c r="CRE18" s="1000"/>
      <c r="CRF18" s="1000"/>
      <c r="CRG18" s="1000"/>
      <c r="CRH18" s="1000"/>
      <c r="CRI18" s="1000"/>
      <c r="CRJ18" s="1000"/>
      <c r="CRK18" s="1000"/>
      <c r="CRL18" s="1000"/>
      <c r="CRM18" s="1000"/>
      <c r="CRN18" s="1000"/>
      <c r="CRO18" s="1000"/>
      <c r="CRP18" s="1000"/>
      <c r="CRQ18" s="1000"/>
      <c r="CRR18" s="1000"/>
      <c r="CRS18" s="1000"/>
      <c r="CRT18" s="1000"/>
      <c r="CRU18" s="1000"/>
      <c r="CRV18" s="1000"/>
      <c r="CRW18" s="1000"/>
      <c r="CRX18" s="1000"/>
      <c r="CRY18" s="1000"/>
      <c r="CRZ18" s="1000"/>
      <c r="CSA18" s="1000"/>
      <c r="CSB18" s="1000"/>
      <c r="CSC18" s="1000"/>
      <c r="CSD18" s="1000"/>
      <c r="CSE18" s="1000"/>
      <c r="CSF18" s="1000"/>
      <c r="CSG18" s="1000"/>
      <c r="CSH18" s="1000"/>
      <c r="CSI18" s="1000"/>
      <c r="CSJ18" s="1000"/>
      <c r="CSK18" s="1000"/>
      <c r="CSL18" s="1000"/>
      <c r="CSM18" s="1000"/>
      <c r="CSN18" s="1000"/>
      <c r="CSO18" s="1000"/>
      <c r="CSP18" s="1000"/>
      <c r="CSQ18" s="1000"/>
      <c r="CSR18" s="1000"/>
      <c r="CSS18" s="1000"/>
      <c r="CST18" s="1000"/>
      <c r="CSU18" s="1000"/>
      <c r="CSV18" s="1000"/>
      <c r="CSW18" s="1000"/>
      <c r="CSX18" s="1000"/>
      <c r="CSY18" s="1000"/>
      <c r="CSZ18" s="1000"/>
      <c r="CTA18" s="1000"/>
      <c r="CTB18" s="1000"/>
      <c r="CTC18" s="1000"/>
      <c r="CTD18" s="1000"/>
      <c r="CTE18" s="1000"/>
      <c r="CTF18" s="1000"/>
      <c r="CTG18" s="1000"/>
      <c r="CTH18" s="1000"/>
      <c r="CTI18" s="1000"/>
      <c r="CTJ18" s="1000"/>
      <c r="CTK18" s="1000"/>
      <c r="CTL18" s="1000"/>
      <c r="CTM18" s="1000"/>
      <c r="CTN18" s="1000"/>
      <c r="CTO18" s="1000"/>
      <c r="CTP18" s="1000"/>
      <c r="CTQ18" s="1000"/>
      <c r="CTR18" s="1000"/>
      <c r="CTS18" s="1000"/>
      <c r="CTT18" s="1000"/>
      <c r="CTU18" s="1000"/>
      <c r="CTV18" s="1000"/>
      <c r="CTW18" s="1000"/>
      <c r="CTX18" s="1000"/>
      <c r="CTY18" s="1000"/>
      <c r="CTZ18" s="1000"/>
      <c r="CUA18" s="1000"/>
      <c r="CUB18" s="1000"/>
      <c r="CUC18" s="1000"/>
      <c r="CUD18" s="1000"/>
      <c r="CUE18" s="1000"/>
      <c r="CUF18" s="1000"/>
      <c r="CUG18" s="1000"/>
      <c r="CUH18" s="1000"/>
      <c r="CUI18" s="1000"/>
      <c r="CUJ18" s="1000"/>
      <c r="CUK18" s="1000"/>
      <c r="CUL18" s="1000"/>
      <c r="CUM18" s="1000"/>
      <c r="CUN18" s="1000"/>
      <c r="CUO18" s="1000"/>
      <c r="CUP18" s="1000"/>
      <c r="CUQ18" s="1000"/>
      <c r="CUR18" s="1000"/>
      <c r="CUS18" s="1000"/>
      <c r="CUT18" s="1000"/>
      <c r="CUU18" s="1000"/>
      <c r="CUV18" s="1000"/>
      <c r="CUW18" s="1000"/>
      <c r="CUX18" s="1000"/>
      <c r="CUY18" s="1000"/>
      <c r="CUZ18" s="1000"/>
      <c r="CVA18" s="1000"/>
      <c r="CVB18" s="1000"/>
      <c r="CVC18" s="1000"/>
      <c r="CVD18" s="1000"/>
      <c r="CVE18" s="1000"/>
      <c r="CVF18" s="1000"/>
      <c r="CVG18" s="1000"/>
      <c r="CVH18" s="1000"/>
      <c r="CVI18" s="1000"/>
      <c r="CVJ18" s="1000"/>
      <c r="CVK18" s="1000"/>
      <c r="CVL18" s="1000"/>
      <c r="CVM18" s="1000"/>
      <c r="CVN18" s="1000"/>
      <c r="CVO18" s="1000"/>
      <c r="CVP18" s="1000"/>
      <c r="CVQ18" s="1000"/>
      <c r="CVR18" s="1000"/>
      <c r="CVS18" s="1000"/>
      <c r="CVT18" s="1000"/>
      <c r="CVU18" s="1000"/>
      <c r="CVV18" s="1000"/>
      <c r="CVW18" s="1000"/>
      <c r="CVX18" s="1000"/>
      <c r="CVY18" s="1000"/>
      <c r="CVZ18" s="1000"/>
      <c r="CWA18" s="1000"/>
      <c r="CWB18" s="1000"/>
      <c r="CWC18" s="1000"/>
      <c r="CWD18" s="1000"/>
      <c r="CWE18" s="1000"/>
      <c r="CWF18" s="1000"/>
      <c r="CWG18" s="1000"/>
      <c r="CWH18" s="1000"/>
      <c r="CWI18" s="1000"/>
      <c r="CWJ18" s="1000"/>
      <c r="CWK18" s="1000"/>
      <c r="CWL18" s="1000"/>
      <c r="CWM18" s="1000"/>
      <c r="CWN18" s="1000"/>
      <c r="CWO18" s="1000"/>
      <c r="CWP18" s="1000"/>
      <c r="CWQ18" s="1000"/>
      <c r="CWR18" s="1000"/>
      <c r="CWS18" s="1000"/>
      <c r="CWT18" s="1000"/>
      <c r="CWU18" s="1000"/>
      <c r="CWV18" s="1000"/>
      <c r="CWW18" s="1000"/>
      <c r="CWX18" s="1000"/>
      <c r="CWY18" s="1000"/>
      <c r="CWZ18" s="1000"/>
      <c r="CXA18" s="1000"/>
      <c r="CXB18" s="1000"/>
      <c r="CXC18" s="1000"/>
      <c r="CXD18" s="1000"/>
      <c r="CXE18" s="1000"/>
      <c r="CXF18" s="1000"/>
      <c r="CXG18" s="1000"/>
      <c r="CXH18" s="1000"/>
      <c r="CXI18" s="1000"/>
      <c r="CXJ18" s="1000"/>
      <c r="CXK18" s="1000"/>
      <c r="CXL18" s="1000"/>
      <c r="CXM18" s="1000"/>
      <c r="CXN18" s="1000"/>
      <c r="CXO18" s="1000"/>
      <c r="CXP18" s="1000"/>
      <c r="CXQ18" s="1000"/>
      <c r="CXR18" s="1000"/>
      <c r="CXS18" s="1000"/>
      <c r="CXT18" s="1000"/>
      <c r="CXU18" s="1000"/>
      <c r="CXV18" s="1000"/>
      <c r="CXW18" s="1000"/>
      <c r="CXX18" s="1000"/>
      <c r="CXY18" s="1000"/>
      <c r="CXZ18" s="1000"/>
      <c r="CYA18" s="1000"/>
      <c r="CYB18" s="1000"/>
      <c r="CYC18" s="1000"/>
      <c r="CYD18" s="1000"/>
      <c r="CYE18" s="1000"/>
      <c r="CYF18" s="1000"/>
      <c r="CYG18" s="1000"/>
      <c r="CYH18" s="1000"/>
      <c r="CYI18" s="1000"/>
      <c r="CYJ18" s="1000"/>
      <c r="CYK18" s="1000"/>
      <c r="CYL18" s="1000"/>
      <c r="CYM18" s="1000"/>
      <c r="CYN18" s="1000"/>
      <c r="CYO18" s="1000"/>
      <c r="CYP18" s="1000"/>
      <c r="CYQ18" s="1000"/>
      <c r="CYR18" s="1000"/>
      <c r="CYS18" s="1000"/>
      <c r="CYT18" s="1000"/>
      <c r="CYU18" s="1000"/>
      <c r="CYV18" s="1000"/>
      <c r="CYW18" s="1000"/>
      <c r="CYX18" s="1000"/>
      <c r="CYY18" s="1000"/>
      <c r="CYZ18" s="1000"/>
      <c r="CZA18" s="1000"/>
      <c r="CZB18" s="1000"/>
      <c r="CZC18" s="1000"/>
      <c r="CZD18" s="1000"/>
      <c r="CZE18" s="1000"/>
      <c r="CZF18" s="1000"/>
      <c r="CZG18" s="1000"/>
      <c r="CZH18" s="1000"/>
      <c r="CZI18" s="1000"/>
      <c r="CZJ18" s="1000"/>
      <c r="CZK18" s="1000"/>
      <c r="CZL18" s="1000"/>
      <c r="CZM18" s="1000"/>
      <c r="CZN18" s="1000"/>
      <c r="CZO18" s="1000"/>
      <c r="CZP18" s="1000"/>
      <c r="CZQ18" s="1000"/>
      <c r="CZR18" s="1000"/>
      <c r="CZS18" s="1000"/>
      <c r="CZT18" s="1000"/>
      <c r="CZU18" s="1000"/>
      <c r="CZV18" s="1000"/>
      <c r="CZW18" s="1000"/>
      <c r="CZX18" s="1000"/>
      <c r="CZY18" s="1000"/>
      <c r="CZZ18" s="1000"/>
      <c r="DAA18" s="1000"/>
      <c r="DAB18" s="1000"/>
      <c r="DAC18" s="1000"/>
      <c r="DAD18" s="1000"/>
      <c r="DAE18" s="1000"/>
      <c r="DAF18" s="1000"/>
      <c r="DAG18" s="1000"/>
      <c r="DAH18" s="1000"/>
      <c r="DAI18" s="1000"/>
      <c r="DAJ18" s="1000"/>
      <c r="DAK18" s="1000"/>
      <c r="DAL18" s="1000"/>
      <c r="DAM18" s="1000"/>
      <c r="DAN18" s="1000"/>
      <c r="DAO18" s="1000"/>
      <c r="DAP18" s="1000"/>
      <c r="DAQ18" s="1000"/>
      <c r="DAR18" s="1000"/>
      <c r="DAS18" s="1000"/>
      <c r="DAT18" s="1000"/>
      <c r="DAU18" s="1000"/>
      <c r="DAV18" s="1000"/>
      <c r="DAW18" s="1000"/>
      <c r="DAX18" s="1000"/>
      <c r="DAY18" s="1000"/>
      <c r="DAZ18" s="1000"/>
      <c r="DBA18" s="1000"/>
      <c r="DBB18" s="1000"/>
      <c r="DBC18" s="1000"/>
      <c r="DBD18" s="1000"/>
      <c r="DBE18" s="1000"/>
      <c r="DBF18" s="1000"/>
      <c r="DBG18" s="1000"/>
      <c r="DBH18" s="1000"/>
      <c r="DBI18" s="1000"/>
      <c r="DBJ18" s="1000"/>
      <c r="DBK18" s="1000"/>
      <c r="DBL18" s="1000"/>
      <c r="DBM18" s="1000"/>
      <c r="DBN18" s="1000"/>
      <c r="DBO18" s="1000"/>
      <c r="DBP18" s="1000"/>
      <c r="DBQ18" s="1000"/>
      <c r="DBR18" s="1000"/>
      <c r="DBS18" s="1000"/>
      <c r="DBT18" s="1000"/>
      <c r="DBU18" s="1000"/>
      <c r="DBV18" s="1000"/>
      <c r="DBW18" s="1000"/>
      <c r="DBX18" s="1000"/>
      <c r="DBY18" s="1000"/>
      <c r="DBZ18" s="1000"/>
      <c r="DCA18" s="1000"/>
      <c r="DCB18" s="1000"/>
      <c r="DCC18" s="1000"/>
      <c r="DCD18" s="1000"/>
      <c r="DCE18" s="1000"/>
      <c r="DCF18" s="1000"/>
      <c r="DCG18" s="1000"/>
      <c r="DCH18" s="1000"/>
      <c r="DCI18" s="1000"/>
      <c r="DCJ18" s="1000"/>
      <c r="DCK18" s="1000"/>
      <c r="DCL18" s="1000"/>
      <c r="DCM18" s="1000"/>
      <c r="DCN18" s="1000"/>
      <c r="DCO18" s="1000"/>
      <c r="DCP18" s="1000"/>
      <c r="DCQ18" s="1000"/>
      <c r="DCR18" s="1000"/>
      <c r="DCS18" s="1000"/>
      <c r="DCT18" s="1000"/>
      <c r="DCU18" s="1000"/>
      <c r="DCV18" s="1000"/>
      <c r="DCW18" s="1000"/>
      <c r="DCX18" s="1000"/>
      <c r="DCY18" s="1000"/>
      <c r="DCZ18" s="1000"/>
      <c r="DDA18" s="1000"/>
      <c r="DDB18" s="1000"/>
      <c r="DDC18" s="1000"/>
      <c r="DDD18" s="1000"/>
      <c r="DDE18" s="1000"/>
      <c r="DDF18" s="1000"/>
      <c r="DDG18" s="1000"/>
      <c r="DDH18" s="1000"/>
      <c r="DDI18" s="1000"/>
      <c r="DDJ18" s="1000"/>
      <c r="DDK18" s="1000"/>
      <c r="DDL18" s="1000"/>
      <c r="DDM18" s="1000"/>
      <c r="DDN18" s="1000"/>
      <c r="DDO18" s="1000"/>
      <c r="DDP18" s="1000"/>
      <c r="DDQ18" s="1000"/>
      <c r="DDR18" s="1000"/>
      <c r="DDS18" s="1000"/>
      <c r="DDT18" s="1000"/>
      <c r="DDU18" s="1000"/>
      <c r="DDV18" s="1000"/>
      <c r="DDW18" s="1000"/>
      <c r="DDX18" s="1000"/>
      <c r="DDY18" s="1000"/>
      <c r="DDZ18" s="1000"/>
      <c r="DEA18" s="1000"/>
      <c r="DEB18" s="1000"/>
      <c r="DEC18" s="1000"/>
      <c r="DED18" s="1000"/>
      <c r="DEE18" s="1000"/>
      <c r="DEF18" s="1000"/>
      <c r="DEG18" s="1000"/>
      <c r="DEH18" s="1000"/>
      <c r="DEI18" s="1000"/>
      <c r="DEJ18" s="1000"/>
      <c r="DEK18" s="1000"/>
      <c r="DEL18" s="1000"/>
      <c r="DEM18" s="1000"/>
      <c r="DEN18" s="1000"/>
      <c r="DEO18" s="1000"/>
      <c r="DEP18" s="1000"/>
      <c r="DEQ18" s="1000"/>
      <c r="DER18" s="1000"/>
      <c r="DES18" s="1000"/>
      <c r="DET18" s="1000"/>
      <c r="DEU18" s="1000"/>
      <c r="DEV18" s="1000"/>
      <c r="DEW18" s="1000"/>
      <c r="DEX18" s="1000"/>
      <c r="DEY18" s="1000"/>
      <c r="DEZ18" s="1000"/>
      <c r="DFA18" s="1000"/>
      <c r="DFB18" s="1000"/>
      <c r="DFC18" s="1000"/>
      <c r="DFD18" s="1000"/>
      <c r="DFE18" s="1000"/>
      <c r="DFF18" s="1000"/>
      <c r="DFG18" s="1000"/>
      <c r="DFH18" s="1000"/>
      <c r="DFI18" s="1000"/>
      <c r="DFJ18" s="1000"/>
      <c r="DFK18" s="1000"/>
      <c r="DFL18" s="1000"/>
      <c r="DFM18" s="1000"/>
      <c r="DFN18" s="1000"/>
      <c r="DFO18" s="1000"/>
      <c r="DFP18" s="1000"/>
      <c r="DFQ18" s="1000"/>
      <c r="DFR18" s="1000"/>
      <c r="DFS18" s="1000"/>
      <c r="DFT18" s="1000"/>
      <c r="DFU18" s="1000"/>
      <c r="DFV18" s="1000"/>
      <c r="DFW18" s="1000"/>
      <c r="DFX18" s="1000"/>
      <c r="DFY18" s="1000"/>
      <c r="DFZ18" s="1000"/>
      <c r="DGA18" s="1000"/>
      <c r="DGB18" s="1000"/>
      <c r="DGC18" s="1000"/>
      <c r="DGD18" s="1000"/>
      <c r="DGE18" s="1000"/>
      <c r="DGF18" s="1000"/>
      <c r="DGG18" s="1000"/>
      <c r="DGH18" s="1000"/>
      <c r="DGI18" s="1000"/>
      <c r="DGJ18" s="1000"/>
      <c r="DGK18" s="1000"/>
      <c r="DGL18" s="1000"/>
      <c r="DGM18" s="1000"/>
      <c r="DGN18" s="1000"/>
      <c r="DGO18" s="1000"/>
      <c r="DGP18" s="1000"/>
      <c r="DGQ18" s="1000"/>
      <c r="DGR18" s="1000"/>
      <c r="DGS18" s="1000"/>
      <c r="DGT18" s="1000"/>
      <c r="DGU18" s="1000"/>
      <c r="DGV18" s="1000"/>
      <c r="DGW18" s="1000"/>
      <c r="DGX18" s="1000"/>
      <c r="DGY18" s="1000"/>
      <c r="DGZ18" s="1000"/>
      <c r="DHA18" s="1000"/>
      <c r="DHB18" s="1000"/>
      <c r="DHC18" s="1000"/>
      <c r="DHD18" s="1000"/>
      <c r="DHE18" s="1000"/>
      <c r="DHF18" s="1000"/>
      <c r="DHG18" s="1000"/>
      <c r="DHH18" s="1000"/>
      <c r="DHI18" s="1000"/>
      <c r="DHJ18" s="1000"/>
      <c r="DHK18" s="1000"/>
      <c r="DHL18" s="1000"/>
      <c r="DHM18" s="1000"/>
      <c r="DHN18" s="1000"/>
      <c r="DHO18" s="1000"/>
      <c r="DHP18" s="1000"/>
      <c r="DHQ18" s="1000"/>
      <c r="DHR18" s="1000"/>
      <c r="DHS18" s="1000"/>
      <c r="DHT18" s="1000"/>
      <c r="DHU18" s="1000"/>
      <c r="DHV18" s="1000"/>
      <c r="DHW18" s="1000"/>
      <c r="DHX18" s="1000"/>
      <c r="DHY18" s="1000"/>
      <c r="DHZ18" s="1000"/>
      <c r="DIA18" s="1000"/>
      <c r="DIB18" s="1000"/>
      <c r="DIC18" s="1000"/>
      <c r="DID18" s="1000"/>
      <c r="DIE18" s="1000"/>
      <c r="DIF18" s="1000"/>
      <c r="DIG18" s="1000"/>
      <c r="DIH18" s="1000"/>
      <c r="DII18" s="1000"/>
      <c r="DIJ18" s="1000"/>
      <c r="DIK18" s="1000"/>
      <c r="DIL18" s="1000"/>
      <c r="DIM18" s="1000"/>
      <c r="DIN18" s="1000"/>
      <c r="DIO18" s="1000"/>
      <c r="DIP18" s="1000"/>
      <c r="DIQ18" s="1000"/>
      <c r="DIR18" s="1000"/>
      <c r="DIS18" s="1000"/>
      <c r="DIT18" s="1000"/>
      <c r="DIU18" s="1000"/>
      <c r="DIV18" s="1000"/>
      <c r="DIW18" s="1000"/>
      <c r="DIX18" s="1000"/>
      <c r="DIY18" s="1000"/>
      <c r="DIZ18" s="1000"/>
      <c r="DJA18" s="1000"/>
      <c r="DJB18" s="1000"/>
      <c r="DJC18" s="1000"/>
      <c r="DJD18" s="1000"/>
      <c r="DJE18" s="1000"/>
      <c r="DJF18" s="1000"/>
      <c r="DJG18" s="1000"/>
      <c r="DJH18" s="1000"/>
      <c r="DJI18" s="1000"/>
      <c r="DJJ18" s="1000"/>
      <c r="DJK18" s="1000"/>
      <c r="DJL18" s="1000"/>
      <c r="DJM18" s="1000"/>
      <c r="DJN18" s="1000"/>
      <c r="DJO18" s="1000"/>
      <c r="DJP18" s="1000"/>
      <c r="DJQ18" s="1000"/>
      <c r="DJR18" s="1000"/>
      <c r="DJS18" s="1000"/>
      <c r="DJT18" s="1000"/>
      <c r="DJU18" s="1000"/>
      <c r="DJV18" s="1000"/>
      <c r="DJW18" s="1000"/>
      <c r="DJX18" s="1000"/>
      <c r="DJY18" s="1000"/>
      <c r="DJZ18" s="1000"/>
      <c r="DKA18" s="1000"/>
      <c r="DKB18" s="1000"/>
      <c r="DKC18" s="1000"/>
      <c r="DKD18" s="1000"/>
      <c r="DKE18" s="1000"/>
      <c r="DKF18" s="1000"/>
      <c r="DKG18" s="1000"/>
      <c r="DKH18" s="1000"/>
      <c r="DKI18" s="1000"/>
      <c r="DKJ18" s="1000"/>
      <c r="DKK18" s="1000"/>
      <c r="DKL18" s="1000"/>
      <c r="DKM18" s="1000"/>
      <c r="DKN18" s="1000"/>
      <c r="DKO18" s="1000"/>
      <c r="DKP18" s="1000"/>
      <c r="DKQ18" s="1000"/>
      <c r="DKR18" s="1000"/>
      <c r="DKS18" s="1000"/>
      <c r="DKT18" s="1000"/>
      <c r="DKU18" s="1000"/>
      <c r="DKV18" s="1000"/>
      <c r="DKW18" s="1000"/>
      <c r="DKX18" s="1000"/>
      <c r="DKY18" s="1000"/>
      <c r="DKZ18" s="1000"/>
      <c r="DLA18" s="1000"/>
      <c r="DLB18" s="1000"/>
      <c r="DLC18" s="1000"/>
      <c r="DLD18" s="1000"/>
      <c r="DLE18" s="1000"/>
      <c r="DLF18" s="1000"/>
      <c r="DLG18" s="1000"/>
      <c r="DLH18" s="1000"/>
      <c r="DLI18" s="1000"/>
      <c r="DLJ18" s="1000"/>
      <c r="DLK18" s="1000"/>
      <c r="DLL18" s="1000"/>
      <c r="DLM18" s="1000"/>
      <c r="DLN18" s="1000"/>
      <c r="DLO18" s="1000"/>
      <c r="DLP18" s="1000"/>
      <c r="DLQ18" s="1000"/>
      <c r="DLR18" s="1000"/>
      <c r="DLS18" s="1000"/>
      <c r="DLT18" s="1000"/>
      <c r="DLU18" s="1000"/>
      <c r="DLV18" s="1000"/>
      <c r="DLW18" s="1000"/>
      <c r="DLX18" s="1000"/>
      <c r="DLY18" s="1000"/>
      <c r="DLZ18" s="1000"/>
      <c r="DMA18" s="1000"/>
      <c r="DMB18" s="1000"/>
      <c r="DMC18" s="1000"/>
      <c r="DMD18" s="1000"/>
      <c r="DME18" s="1000"/>
      <c r="DMF18" s="1000"/>
      <c r="DMG18" s="1000"/>
      <c r="DMH18" s="1000"/>
      <c r="DMI18" s="1000"/>
      <c r="DMJ18" s="1000"/>
      <c r="DMK18" s="1000"/>
      <c r="DML18" s="1000"/>
      <c r="DMM18" s="1000"/>
      <c r="DMN18" s="1000"/>
      <c r="DMO18" s="1000"/>
      <c r="DMP18" s="1000"/>
      <c r="DMQ18" s="1000"/>
      <c r="DMR18" s="1000"/>
      <c r="DMS18" s="1000"/>
      <c r="DMT18" s="1000"/>
      <c r="DMU18" s="1000"/>
      <c r="DMV18" s="1000"/>
      <c r="DMW18" s="1000"/>
      <c r="DMX18" s="1000"/>
      <c r="DMY18" s="1000"/>
      <c r="DMZ18" s="1000"/>
      <c r="DNA18" s="1000"/>
      <c r="DNB18" s="1000"/>
      <c r="DNC18" s="1000"/>
      <c r="DND18" s="1000"/>
      <c r="DNE18" s="1000"/>
      <c r="DNF18" s="1000"/>
      <c r="DNG18" s="1000"/>
      <c r="DNH18" s="1000"/>
      <c r="DNI18" s="1000"/>
      <c r="DNJ18" s="1000"/>
      <c r="DNK18" s="1000"/>
      <c r="DNL18" s="1000"/>
      <c r="DNM18" s="1000"/>
      <c r="DNN18" s="1000"/>
      <c r="DNO18" s="1000"/>
      <c r="DNP18" s="1000"/>
      <c r="DNQ18" s="1000"/>
      <c r="DNR18" s="1000"/>
      <c r="DNS18" s="1000"/>
      <c r="DNT18" s="1000"/>
      <c r="DNU18" s="1000"/>
      <c r="DNV18" s="1000"/>
      <c r="DNW18" s="1000"/>
      <c r="DNX18" s="1000"/>
      <c r="DNY18" s="1000"/>
      <c r="DNZ18" s="1000"/>
      <c r="DOA18" s="1000"/>
      <c r="DOB18" s="1000"/>
      <c r="DOC18" s="1000"/>
      <c r="DOD18" s="1000"/>
      <c r="DOE18" s="1000"/>
      <c r="DOF18" s="1000"/>
      <c r="DOG18" s="1000"/>
      <c r="DOH18" s="1000"/>
      <c r="DOI18" s="1000"/>
      <c r="DOJ18" s="1000"/>
      <c r="DOK18" s="1000"/>
      <c r="DOL18" s="1000"/>
      <c r="DOM18" s="1000"/>
      <c r="DON18" s="1000"/>
      <c r="DOO18" s="1000"/>
      <c r="DOP18" s="1000"/>
      <c r="DOQ18" s="1000"/>
      <c r="DOR18" s="1000"/>
      <c r="DOS18" s="1000"/>
      <c r="DOT18" s="1000"/>
      <c r="DOU18" s="1000"/>
      <c r="DOV18" s="1000"/>
      <c r="DOW18" s="1000"/>
      <c r="DOX18" s="1000"/>
      <c r="DOY18" s="1000"/>
      <c r="DOZ18" s="1000"/>
      <c r="DPA18" s="1000"/>
      <c r="DPB18" s="1000"/>
      <c r="DPC18" s="1000"/>
      <c r="DPD18" s="1000"/>
      <c r="DPE18" s="1000"/>
      <c r="DPF18" s="1000"/>
      <c r="DPG18" s="1000"/>
      <c r="DPH18" s="1000"/>
      <c r="DPI18" s="1000"/>
      <c r="DPJ18" s="1000"/>
      <c r="DPK18" s="1000"/>
      <c r="DPL18" s="1000"/>
      <c r="DPM18" s="1000"/>
      <c r="DPN18" s="1000"/>
      <c r="DPO18" s="1000"/>
      <c r="DPP18" s="1000"/>
      <c r="DPQ18" s="1000"/>
      <c r="DPR18" s="1000"/>
      <c r="DPS18" s="1000"/>
      <c r="DPT18" s="1000"/>
      <c r="DPU18" s="1000"/>
      <c r="DPV18" s="1000"/>
      <c r="DPW18" s="1000"/>
      <c r="DPX18" s="1000"/>
      <c r="DPY18" s="1000"/>
      <c r="DPZ18" s="1000"/>
      <c r="DQA18" s="1000"/>
      <c r="DQB18" s="1000"/>
      <c r="DQC18" s="1000"/>
      <c r="DQD18" s="1000"/>
      <c r="DQE18" s="1000"/>
      <c r="DQF18" s="1000"/>
      <c r="DQG18" s="1000"/>
      <c r="DQH18" s="1000"/>
      <c r="DQI18" s="1000"/>
      <c r="DQJ18" s="1000"/>
      <c r="DQK18" s="1000"/>
      <c r="DQL18" s="1000"/>
      <c r="DQM18" s="1000"/>
      <c r="DQN18" s="1000"/>
      <c r="DQO18" s="1000"/>
      <c r="DQP18" s="1000"/>
      <c r="DQQ18" s="1000"/>
      <c r="DQR18" s="1000"/>
      <c r="DQS18" s="1000"/>
      <c r="DQT18" s="1000"/>
      <c r="DQU18" s="1000"/>
      <c r="DQV18" s="1000"/>
      <c r="DQW18" s="1000"/>
      <c r="DQX18" s="1000"/>
      <c r="DQY18" s="1000"/>
      <c r="DQZ18" s="1000"/>
      <c r="DRA18" s="1000"/>
      <c r="DRB18" s="1000"/>
      <c r="DRC18" s="1000"/>
      <c r="DRD18" s="1000"/>
      <c r="DRE18" s="1000"/>
      <c r="DRF18" s="1000"/>
      <c r="DRG18" s="1000"/>
      <c r="DRH18" s="1000"/>
      <c r="DRI18" s="1000"/>
      <c r="DRJ18" s="1000"/>
      <c r="DRK18" s="1000"/>
      <c r="DRL18" s="1000"/>
      <c r="DRM18" s="1000"/>
      <c r="DRN18" s="1000"/>
      <c r="DRO18" s="1000"/>
      <c r="DRP18" s="1000"/>
      <c r="DRQ18" s="1000"/>
      <c r="DRR18" s="1000"/>
      <c r="DRS18" s="1000"/>
      <c r="DRT18" s="1000"/>
      <c r="DRU18" s="1000"/>
      <c r="DRV18" s="1000"/>
      <c r="DRW18" s="1000"/>
      <c r="DRX18" s="1000"/>
      <c r="DRY18" s="1000"/>
      <c r="DRZ18" s="1000"/>
      <c r="DSA18" s="1000"/>
      <c r="DSB18" s="1000"/>
      <c r="DSC18" s="1000"/>
      <c r="DSD18" s="1000"/>
      <c r="DSE18" s="1000"/>
      <c r="DSF18" s="1000"/>
      <c r="DSG18" s="1000"/>
      <c r="DSH18" s="1000"/>
      <c r="DSI18" s="1000"/>
      <c r="DSJ18" s="1000"/>
      <c r="DSK18" s="1000"/>
      <c r="DSL18" s="1000"/>
      <c r="DSM18" s="1000"/>
      <c r="DSN18" s="1000"/>
      <c r="DSO18" s="1000"/>
      <c r="DSP18" s="1000"/>
      <c r="DSQ18" s="1000"/>
      <c r="DSR18" s="1000"/>
      <c r="DSS18" s="1000"/>
      <c r="DST18" s="1000"/>
      <c r="DSU18" s="1000"/>
      <c r="DSV18" s="1000"/>
      <c r="DSW18" s="1000"/>
      <c r="DSX18" s="1000"/>
      <c r="DSY18" s="1000"/>
      <c r="DSZ18" s="1000"/>
      <c r="DTA18" s="1000"/>
      <c r="DTB18" s="1000"/>
      <c r="DTC18" s="1000"/>
      <c r="DTD18" s="1000"/>
      <c r="DTE18" s="1000"/>
      <c r="DTF18" s="1000"/>
      <c r="DTG18" s="1000"/>
      <c r="DTH18" s="1000"/>
      <c r="DTI18" s="1000"/>
      <c r="DTJ18" s="1000"/>
      <c r="DTK18" s="1000"/>
      <c r="DTL18" s="1000"/>
      <c r="DTM18" s="1000"/>
      <c r="DTN18" s="1000"/>
      <c r="DTO18" s="1000"/>
      <c r="DTP18" s="1000"/>
      <c r="DTQ18" s="1000"/>
      <c r="DTR18" s="1000"/>
      <c r="DTS18" s="1000"/>
      <c r="DTT18" s="1000"/>
      <c r="DTU18" s="1000"/>
      <c r="DTV18" s="1000"/>
      <c r="DTW18" s="1000"/>
      <c r="DTX18" s="1000"/>
      <c r="DTY18" s="1000"/>
      <c r="DTZ18" s="1000"/>
      <c r="DUA18" s="1000"/>
      <c r="DUB18" s="1000"/>
      <c r="DUC18" s="1000"/>
      <c r="DUD18" s="1000"/>
      <c r="DUE18" s="1000"/>
      <c r="DUF18" s="1000"/>
      <c r="DUG18" s="1000"/>
      <c r="DUH18" s="1000"/>
      <c r="DUI18" s="1000"/>
      <c r="DUJ18" s="1000"/>
      <c r="DUK18" s="1000"/>
      <c r="DUL18" s="1000"/>
      <c r="DUM18" s="1000"/>
      <c r="DUN18" s="1000"/>
      <c r="DUO18" s="1000"/>
      <c r="DUP18" s="1000"/>
      <c r="DUQ18" s="1000"/>
      <c r="DUR18" s="1000"/>
      <c r="DUS18" s="1000"/>
      <c r="DUT18" s="1000"/>
      <c r="DUU18" s="1000"/>
      <c r="DUV18" s="1000"/>
      <c r="DUW18" s="1000"/>
      <c r="DUX18" s="1000"/>
      <c r="DUY18" s="1000"/>
      <c r="DUZ18" s="1000"/>
      <c r="DVA18" s="1000"/>
      <c r="DVB18" s="1000"/>
      <c r="DVC18" s="1000"/>
      <c r="DVD18" s="1000"/>
      <c r="DVE18" s="1000"/>
      <c r="DVF18" s="1000"/>
      <c r="DVG18" s="1000"/>
      <c r="DVH18" s="1000"/>
      <c r="DVI18" s="1000"/>
      <c r="DVJ18" s="1000"/>
      <c r="DVK18" s="1000"/>
      <c r="DVL18" s="1000"/>
      <c r="DVM18" s="1000"/>
      <c r="DVN18" s="1000"/>
      <c r="DVO18" s="1000"/>
      <c r="DVP18" s="1000"/>
      <c r="DVQ18" s="1000"/>
      <c r="DVR18" s="1000"/>
      <c r="DVS18" s="1000"/>
      <c r="DVT18" s="1000"/>
      <c r="DVU18" s="1000"/>
      <c r="DVV18" s="1000"/>
      <c r="DVW18" s="1000"/>
      <c r="DVX18" s="1000"/>
      <c r="DVY18" s="1000"/>
      <c r="DVZ18" s="1000"/>
      <c r="DWA18" s="1000"/>
      <c r="DWB18" s="1000"/>
      <c r="DWC18" s="1000"/>
      <c r="DWD18" s="1000"/>
      <c r="DWE18" s="1000"/>
      <c r="DWF18" s="1000"/>
      <c r="DWG18" s="1000"/>
      <c r="DWH18" s="1000"/>
      <c r="DWI18" s="1000"/>
      <c r="DWJ18" s="1000"/>
      <c r="DWK18" s="1000"/>
      <c r="DWL18" s="1000"/>
      <c r="DWM18" s="1000"/>
      <c r="DWN18" s="1000"/>
      <c r="DWO18" s="1000"/>
      <c r="DWP18" s="1000"/>
      <c r="DWQ18" s="1000"/>
      <c r="DWR18" s="1000"/>
      <c r="DWS18" s="1000"/>
      <c r="DWT18" s="1000"/>
      <c r="DWU18" s="1000"/>
      <c r="DWV18" s="1000"/>
      <c r="DWW18" s="1000"/>
      <c r="DWX18" s="1000"/>
      <c r="DWY18" s="1000"/>
      <c r="DWZ18" s="1000"/>
      <c r="DXA18" s="1000"/>
      <c r="DXB18" s="1000"/>
      <c r="DXC18" s="1000"/>
      <c r="DXD18" s="1000"/>
      <c r="DXE18" s="1000"/>
      <c r="DXF18" s="1000"/>
      <c r="DXG18" s="1000"/>
      <c r="DXH18" s="1000"/>
      <c r="DXI18" s="1000"/>
      <c r="DXJ18" s="1000"/>
      <c r="DXK18" s="1000"/>
      <c r="DXL18" s="1000"/>
      <c r="DXM18" s="1000"/>
      <c r="DXN18" s="1000"/>
      <c r="DXO18" s="1000"/>
      <c r="DXP18" s="1000"/>
      <c r="DXQ18" s="1000"/>
      <c r="DXR18" s="1000"/>
      <c r="DXS18" s="1000"/>
      <c r="DXT18" s="1000"/>
      <c r="DXU18" s="1000"/>
      <c r="DXV18" s="1000"/>
      <c r="DXW18" s="1000"/>
      <c r="DXX18" s="1000"/>
      <c r="DXY18" s="1000"/>
      <c r="DXZ18" s="1000"/>
      <c r="DYA18" s="1000"/>
      <c r="DYB18" s="1000"/>
      <c r="DYC18" s="1000"/>
      <c r="DYD18" s="1000"/>
      <c r="DYE18" s="1000"/>
      <c r="DYF18" s="1000"/>
      <c r="DYG18" s="1000"/>
      <c r="DYH18" s="1000"/>
      <c r="DYI18" s="1000"/>
      <c r="DYJ18" s="1000"/>
      <c r="DYK18" s="1000"/>
      <c r="DYL18" s="1000"/>
      <c r="DYM18" s="1000"/>
      <c r="DYN18" s="1000"/>
      <c r="DYO18" s="1000"/>
      <c r="DYP18" s="1000"/>
      <c r="DYQ18" s="1000"/>
      <c r="DYR18" s="1000"/>
      <c r="DYS18" s="1000"/>
      <c r="DYT18" s="1000"/>
      <c r="DYU18" s="1000"/>
      <c r="DYV18" s="1000"/>
      <c r="DYW18" s="1000"/>
      <c r="DYX18" s="1000"/>
      <c r="DYY18" s="1000"/>
      <c r="DYZ18" s="1000"/>
      <c r="DZA18" s="1000"/>
      <c r="DZB18" s="1000"/>
      <c r="DZC18" s="1000"/>
      <c r="DZD18" s="1000"/>
      <c r="DZE18" s="1000"/>
      <c r="DZF18" s="1000"/>
      <c r="DZG18" s="1000"/>
      <c r="DZH18" s="1000"/>
      <c r="DZI18" s="1000"/>
      <c r="DZJ18" s="1000"/>
      <c r="DZK18" s="1000"/>
      <c r="DZL18" s="1000"/>
      <c r="DZM18" s="1000"/>
      <c r="DZN18" s="1000"/>
      <c r="DZO18" s="1000"/>
      <c r="DZP18" s="1000"/>
      <c r="DZQ18" s="1000"/>
      <c r="DZR18" s="1000"/>
      <c r="DZS18" s="1000"/>
      <c r="DZT18" s="1000"/>
      <c r="DZU18" s="1000"/>
      <c r="DZV18" s="1000"/>
      <c r="DZW18" s="1000"/>
      <c r="DZX18" s="1000"/>
      <c r="DZY18" s="1000"/>
      <c r="DZZ18" s="1000"/>
      <c r="EAA18" s="1000"/>
      <c r="EAB18" s="1000"/>
      <c r="EAC18" s="1000"/>
      <c r="EAD18" s="1000"/>
      <c r="EAE18" s="1000"/>
      <c r="EAF18" s="1000"/>
      <c r="EAG18" s="1000"/>
      <c r="EAH18" s="1000"/>
      <c r="EAI18" s="1000"/>
      <c r="EAJ18" s="1000"/>
      <c r="EAK18" s="1000"/>
      <c r="EAL18" s="1000"/>
      <c r="EAM18" s="1000"/>
      <c r="EAN18" s="1000"/>
      <c r="EAO18" s="1000"/>
      <c r="EAP18" s="1000"/>
      <c r="EAQ18" s="1000"/>
      <c r="EAR18" s="1000"/>
      <c r="EAS18" s="1000"/>
      <c r="EAT18" s="1000"/>
      <c r="EAU18" s="1000"/>
      <c r="EAV18" s="1000"/>
      <c r="EAW18" s="1000"/>
      <c r="EAX18" s="1000"/>
      <c r="EAY18" s="1000"/>
      <c r="EAZ18" s="1000"/>
      <c r="EBA18" s="1000"/>
      <c r="EBB18" s="1000"/>
      <c r="EBC18" s="1000"/>
      <c r="EBD18" s="1000"/>
      <c r="EBE18" s="1000"/>
      <c r="EBF18" s="1000"/>
      <c r="EBG18" s="1000"/>
      <c r="EBH18" s="1000"/>
      <c r="EBI18" s="1000"/>
      <c r="EBJ18" s="1000"/>
      <c r="EBK18" s="1000"/>
      <c r="EBL18" s="1000"/>
      <c r="EBM18" s="1000"/>
      <c r="EBN18" s="1000"/>
      <c r="EBO18" s="1000"/>
      <c r="EBP18" s="1000"/>
      <c r="EBQ18" s="1000"/>
      <c r="EBR18" s="1000"/>
      <c r="EBS18" s="1000"/>
      <c r="EBT18" s="1000"/>
      <c r="EBU18" s="1000"/>
      <c r="EBV18" s="1000"/>
      <c r="EBW18" s="1000"/>
      <c r="EBX18" s="1000"/>
      <c r="EBY18" s="1000"/>
      <c r="EBZ18" s="1000"/>
      <c r="ECA18" s="1000"/>
      <c r="ECB18" s="1000"/>
      <c r="ECC18" s="1000"/>
      <c r="ECD18" s="1000"/>
      <c r="ECE18" s="1000"/>
      <c r="ECF18" s="1000"/>
      <c r="ECG18" s="1000"/>
      <c r="ECH18" s="1000"/>
      <c r="ECI18" s="1000"/>
      <c r="ECJ18" s="1000"/>
      <c r="ECK18" s="1000"/>
      <c r="ECL18" s="1000"/>
      <c r="ECM18" s="1000"/>
      <c r="ECN18" s="1000"/>
      <c r="ECO18" s="1000"/>
      <c r="ECP18" s="1000"/>
      <c r="ECQ18" s="1000"/>
      <c r="ECR18" s="1000"/>
      <c r="ECS18" s="1000"/>
      <c r="ECT18" s="1000"/>
      <c r="ECU18" s="1000"/>
      <c r="ECV18" s="1000"/>
      <c r="ECW18" s="1000"/>
      <c r="ECX18" s="1000"/>
      <c r="ECY18" s="1000"/>
      <c r="ECZ18" s="1000"/>
      <c r="EDA18" s="1000"/>
      <c r="EDB18" s="1000"/>
      <c r="EDC18" s="1000"/>
      <c r="EDD18" s="1000"/>
      <c r="EDE18" s="1000"/>
      <c r="EDF18" s="1000"/>
      <c r="EDG18" s="1000"/>
      <c r="EDH18" s="1000"/>
      <c r="EDI18" s="1000"/>
      <c r="EDJ18" s="1000"/>
      <c r="EDK18" s="1000"/>
      <c r="EDL18" s="1000"/>
      <c r="EDM18" s="1000"/>
      <c r="EDN18" s="1000"/>
      <c r="EDO18" s="1000"/>
      <c r="EDP18" s="1000"/>
      <c r="EDQ18" s="1000"/>
      <c r="EDR18" s="1000"/>
      <c r="EDS18" s="1000"/>
      <c r="EDT18" s="1000"/>
      <c r="EDU18" s="1000"/>
      <c r="EDV18" s="1000"/>
      <c r="EDW18" s="1000"/>
      <c r="EDX18" s="1000"/>
      <c r="EDY18" s="1000"/>
      <c r="EDZ18" s="1000"/>
      <c r="EEA18" s="1000"/>
      <c r="EEB18" s="1000"/>
      <c r="EEC18" s="1000"/>
      <c r="EED18" s="1000"/>
      <c r="EEE18" s="1000"/>
      <c r="EEF18" s="1000"/>
      <c r="EEG18" s="1000"/>
      <c r="EEH18" s="1000"/>
      <c r="EEI18" s="1000"/>
      <c r="EEJ18" s="1000"/>
      <c r="EEK18" s="1000"/>
      <c r="EEL18" s="1000"/>
      <c r="EEM18" s="1000"/>
      <c r="EEN18" s="1000"/>
      <c r="EEO18" s="1000"/>
      <c r="EEP18" s="1000"/>
      <c r="EEQ18" s="1000"/>
      <c r="EER18" s="1000"/>
      <c r="EES18" s="1000"/>
      <c r="EET18" s="1000"/>
      <c r="EEU18" s="1000"/>
      <c r="EEV18" s="1000"/>
      <c r="EEW18" s="1000"/>
      <c r="EEX18" s="1000"/>
      <c r="EEY18" s="1000"/>
      <c r="EEZ18" s="1000"/>
      <c r="EFA18" s="1000"/>
      <c r="EFB18" s="1000"/>
      <c r="EFC18" s="1000"/>
      <c r="EFD18" s="1000"/>
      <c r="EFE18" s="1000"/>
      <c r="EFF18" s="1000"/>
      <c r="EFG18" s="1000"/>
      <c r="EFH18" s="1000"/>
      <c r="EFI18" s="1000"/>
      <c r="EFJ18" s="1000"/>
      <c r="EFK18" s="1000"/>
      <c r="EFL18" s="1000"/>
      <c r="EFM18" s="1000"/>
      <c r="EFN18" s="1000"/>
      <c r="EFO18" s="1000"/>
      <c r="EFP18" s="1000"/>
      <c r="EFQ18" s="1000"/>
      <c r="EFR18" s="1000"/>
      <c r="EFS18" s="1000"/>
      <c r="EFT18" s="1000"/>
      <c r="EFU18" s="1000"/>
      <c r="EFV18" s="1000"/>
      <c r="EFW18" s="1000"/>
      <c r="EFX18" s="1000"/>
      <c r="EFY18" s="1000"/>
      <c r="EFZ18" s="1000"/>
      <c r="EGA18" s="1000"/>
      <c r="EGB18" s="1000"/>
      <c r="EGC18" s="1000"/>
      <c r="EGD18" s="1000"/>
      <c r="EGE18" s="1000"/>
      <c r="EGF18" s="1000"/>
      <c r="EGG18" s="1000"/>
      <c r="EGH18" s="1000"/>
      <c r="EGI18" s="1000"/>
      <c r="EGJ18" s="1000"/>
      <c r="EGK18" s="1000"/>
      <c r="EGL18" s="1000"/>
      <c r="EGM18" s="1000"/>
      <c r="EGN18" s="1000"/>
      <c r="EGO18" s="1000"/>
      <c r="EGP18" s="1000"/>
      <c r="EGQ18" s="1000"/>
      <c r="EGR18" s="1000"/>
      <c r="EGS18" s="1000"/>
      <c r="EGT18" s="1000"/>
      <c r="EGU18" s="1000"/>
      <c r="EGV18" s="1000"/>
      <c r="EGW18" s="1000"/>
      <c r="EGX18" s="1000"/>
      <c r="EGY18" s="1000"/>
      <c r="EGZ18" s="1000"/>
      <c r="EHA18" s="1000"/>
      <c r="EHB18" s="1000"/>
      <c r="EHC18" s="1000"/>
      <c r="EHD18" s="1000"/>
      <c r="EHE18" s="1000"/>
      <c r="EHF18" s="1000"/>
      <c r="EHG18" s="1000"/>
      <c r="EHH18" s="1000"/>
      <c r="EHI18" s="1000"/>
      <c r="EHJ18" s="1000"/>
      <c r="EHK18" s="1000"/>
      <c r="EHL18" s="1000"/>
      <c r="EHM18" s="1000"/>
      <c r="EHN18" s="1000"/>
      <c r="EHO18" s="1000"/>
      <c r="EHP18" s="1000"/>
      <c r="EHQ18" s="1000"/>
      <c r="EHR18" s="1000"/>
      <c r="EHS18" s="1000"/>
      <c r="EHT18" s="1000"/>
      <c r="EHU18" s="1000"/>
      <c r="EHV18" s="1000"/>
      <c r="EHW18" s="1000"/>
      <c r="EHX18" s="1000"/>
      <c r="EHY18" s="1000"/>
      <c r="EHZ18" s="1000"/>
      <c r="EIA18" s="1000"/>
      <c r="EIB18" s="1000"/>
      <c r="EIC18" s="1000"/>
      <c r="EID18" s="1000"/>
      <c r="EIE18" s="1000"/>
      <c r="EIF18" s="1000"/>
      <c r="EIG18" s="1000"/>
      <c r="EIH18" s="1000"/>
      <c r="EII18" s="1000"/>
      <c r="EIJ18" s="1000"/>
      <c r="EIK18" s="1000"/>
      <c r="EIL18" s="1000"/>
      <c r="EIM18" s="1000"/>
      <c r="EIN18" s="1000"/>
      <c r="EIO18" s="1000"/>
      <c r="EIP18" s="1000"/>
      <c r="EIQ18" s="1000"/>
      <c r="EIR18" s="1000"/>
      <c r="EIS18" s="1000"/>
      <c r="EIT18" s="1000"/>
      <c r="EIU18" s="1000"/>
      <c r="EIV18" s="1000"/>
      <c r="EIW18" s="1000"/>
      <c r="EIX18" s="1000"/>
      <c r="EIY18" s="1000"/>
      <c r="EIZ18" s="1000"/>
      <c r="EJA18" s="1000"/>
      <c r="EJB18" s="1000"/>
      <c r="EJC18" s="1000"/>
      <c r="EJD18" s="1000"/>
      <c r="EJE18" s="1000"/>
      <c r="EJF18" s="1000"/>
      <c r="EJG18" s="1000"/>
      <c r="EJH18" s="1000"/>
      <c r="EJI18" s="1000"/>
      <c r="EJJ18" s="1000"/>
      <c r="EJK18" s="1000"/>
      <c r="EJL18" s="1000"/>
      <c r="EJM18" s="1000"/>
      <c r="EJN18" s="1000"/>
      <c r="EJO18" s="1000"/>
      <c r="EJP18" s="1000"/>
      <c r="EJQ18" s="1000"/>
      <c r="EJR18" s="1000"/>
      <c r="EJS18" s="1000"/>
      <c r="EJT18" s="1000"/>
      <c r="EJU18" s="1000"/>
      <c r="EJV18" s="1000"/>
      <c r="EJW18" s="1000"/>
      <c r="EJX18" s="1000"/>
      <c r="EJY18" s="1000"/>
      <c r="EJZ18" s="1000"/>
      <c r="EKA18" s="1000"/>
      <c r="EKB18" s="1000"/>
      <c r="EKC18" s="1000"/>
      <c r="EKD18" s="1000"/>
      <c r="EKE18" s="1000"/>
      <c r="EKF18" s="1000"/>
      <c r="EKG18" s="1000"/>
      <c r="EKH18" s="1000"/>
      <c r="EKI18" s="1000"/>
      <c r="EKJ18" s="1000"/>
      <c r="EKK18" s="1000"/>
      <c r="EKL18" s="1000"/>
      <c r="EKM18" s="1000"/>
      <c r="EKN18" s="1000"/>
      <c r="EKO18" s="1000"/>
      <c r="EKP18" s="1000"/>
      <c r="EKQ18" s="1000"/>
      <c r="EKR18" s="1000"/>
      <c r="EKS18" s="1000"/>
      <c r="EKT18" s="1000"/>
      <c r="EKU18" s="1000"/>
      <c r="EKV18" s="1000"/>
      <c r="EKW18" s="1000"/>
      <c r="EKX18" s="1000"/>
      <c r="EKY18" s="1000"/>
      <c r="EKZ18" s="1000"/>
      <c r="ELA18" s="1000"/>
      <c r="ELB18" s="1000"/>
      <c r="ELC18" s="1000"/>
      <c r="ELD18" s="1000"/>
      <c r="ELE18" s="1000"/>
      <c r="ELF18" s="1000"/>
      <c r="ELG18" s="1000"/>
      <c r="ELH18" s="1000"/>
      <c r="ELI18" s="1000"/>
      <c r="ELJ18" s="1000"/>
      <c r="ELK18" s="1000"/>
      <c r="ELL18" s="1000"/>
      <c r="ELM18" s="1000"/>
      <c r="ELN18" s="1000"/>
      <c r="ELO18" s="1000"/>
      <c r="ELP18" s="1000"/>
      <c r="ELQ18" s="1000"/>
      <c r="ELR18" s="1000"/>
      <c r="ELS18" s="1000"/>
      <c r="ELT18" s="1000"/>
      <c r="ELU18" s="1000"/>
      <c r="ELV18" s="1000"/>
      <c r="ELW18" s="1000"/>
      <c r="ELX18" s="1000"/>
      <c r="ELY18" s="1000"/>
      <c r="ELZ18" s="1000"/>
      <c r="EMA18" s="1000"/>
      <c r="EMB18" s="1000"/>
      <c r="EMC18" s="1000"/>
      <c r="EMD18" s="1000"/>
      <c r="EME18" s="1000"/>
      <c r="EMF18" s="1000"/>
      <c r="EMG18" s="1000"/>
      <c r="EMH18" s="1000"/>
      <c r="EMI18" s="1000"/>
      <c r="EMJ18" s="1000"/>
      <c r="EMK18" s="1000"/>
      <c r="EML18" s="1000"/>
      <c r="EMM18" s="1000"/>
      <c r="EMN18" s="1000"/>
      <c r="EMO18" s="1000"/>
      <c r="EMP18" s="1000"/>
      <c r="EMQ18" s="1000"/>
      <c r="EMR18" s="1000"/>
      <c r="EMS18" s="1000"/>
      <c r="EMT18" s="1000"/>
      <c r="EMU18" s="1000"/>
      <c r="EMV18" s="1000"/>
      <c r="EMW18" s="1000"/>
      <c r="EMX18" s="1000"/>
      <c r="EMY18" s="1000"/>
      <c r="EMZ18" s="1000"/>
      <c r="ENA18" s="1000"/>
      <c r="ENB18" s="1000"/>
      <c r="ENC18" s="1000"/>
      <c r="END18" s="1000"/>
      <c r="ENE18" s="1000"/>
      <c r="ENF18" s="1000"/>
      <c r="ENG18" s="1000"/>
      <c r="ENH18" s="1000"/>
      <c r="ENI18" s="1000"/>
      <c r="ENJ18" s="1000"/>
      <c r="ENK18" s="1000"/>
      <c r="ENL18" s="1000"/>
      <c r="ENM18" s="1000"/>
      <c r="ENN18" s="1000"/>
      <c r="ENO18" s="1000"/>
      <c r="ENP18" s="1000"/>
      <c r="ENQ18" s="1000"/>
      <c r="ENR18" s="1000"/>
      <c r="ENS18" s="1000"/>
      <c r="ENT18" s="1000"/>
      <c r="ENU18" s="1000"/>
      <c r="ENV18" s="1000"/>
      <c r="ENW18" s="1000"/>
      <c r="ENX18" s="1000"/>
      <c r="ENY18" s="1000"/>
      <c r="ENZ18" s="1000"/>
      <c r="EOA18" s="1000"/>
      <c r="EOB18" s="1000"/>
      <c r="EOC18" s="1000"/>
      <c r="EOD18" s="1000"/>
      <c r="EOE18" s="1000"/>
      <c r="EOF18" s="1000"/>
      <c r="EOG18" s="1000"/>
      <c r="EOH18" s="1000"/>
      <c r="EOI18" s="1000"/>
      <c r="EOJ18" s="1000"/>
      <c r="EOK18" s="1000"/>
      <c r="EOL18" s="1000"/>
      <c r="EOM18" s="1000"/>
      <c r="EON18" s="1000"/>
      <c r="EOO18" s="1000"/>
      <c r="EOP18" s="1000"/>
      <c r="EOQ18" s="1000"/>
      <c r="EOR18" s="1000"/>
      <c r="EOS18" s="1000"/>
      <c r="EOT18" s="1000"/>
      <c r="EOU18" s="1000"/>
      <c r="EOV18" s="1000"/>
      <c r="EOW18" s="1000"/>
      <c r="EOX18" s="1000"/>
      <c r="EOY18" s="1000"/>
      <c r="EOZ18" s="1000"/>
      <c r="EPA18" s="1000"/>
      <c r="EPB18" s="1000"/>
      <c r="EPC18" s="1000"/>
      <c r="EPD18" s="1000"/>
      <c r="EPE18" s="1000"/>
      <c r="EPF18" s="1000"/>
      <c r="EPG18" s="1000"/>
      <c r="EPH18" s="1000"/>
      <c r="EPI18" s="1000"/>
      <c r="EPJ18" s="1000"/>
      <c r="EPK18" s="1000"/>
      <c r="EPL18" s="1000"/>
      <c r="EPM18" s="1000"/>
      <c r="EPN18" s="1000"/>
      <c r="EPO18" s="1000"/>
      <c r="EPP18" s="1000"/>
      <c r="EPQ18" s="1000"/>
      <c r="EPR18" s="1000"/>
      <c r="EPS18" s="1000"/>
      <c r="EPT18" s="1000"/>
      <c r="EPU18" s="1000"/>
      <c r="EPV18" s="1000"/>
      <c r="EPW18" s="1000"/>
      <c r="EPX18" s="1000"/>
      <c r="EPY18" s="1000"/>
      <c r="EPZ18" s="1000"/>
      <c r="EQA18" s="1000"/>
      <c r="EQB18" s="1000"/>
      <c r="EQC18" s="1000"/>
      <c r="EQD18" s="1000"/>
      <c r="EQE18" s="1000"/>
      <c r="EQF18" s="1000"/>
      <c r="EQG18" s="1000"/>
      <c r="EQH18" s="1000"/>
      <c r="EQI18" s="1000"/>
      <c r="EQJ18" s="1000"/>
      <c r="EQK18" s="1000"/>
      <c r="EQL18" s="1000"/>
      <c r="EQM18" s="1000"/>
      <c r="EQN18" s="1000"/>
      <c r="EQO18" s="1000"/>
      <c r="EQP18" s="1000"/>
      <c r="EQQ18" s="1000"/>
      <c r="EQR18" s="1000"/>
      <c r="EQS18" s="1000"/>
      <c r="EQT18" s="1000"/>
      <c r="EQU18" s="1000"/>
      <c r="EQV18" s="1000"/>
      <c r="EQW18" s="1000"/>
      <c r="EQX18" s="1000"/>
      <c r="EQY18" s="1000"/>
      <c r="EQZ18" s="1000"/>
      <c r="ERA18" s="1000"/>
      <c r="ERB18" s="1000"/>
      <c r="ERC18" s="1000"/>
      <c r="ERD18" s="1000"/>
      <c r="ERE18" s="1000"/>
      <c r="ERF18" s="1000"/>
      <c r="ERG18" s="1000"/>
      <c r="ERH18" s="1000"/>
      <c r="ERI18" s="1000"/>
      <c r="ERJ18" s="1000"/>
      <c r="ERK18" s="1000"/>
      <c r="ERL18" s="1000"/>
      <c r="ERM18" s="1000"/>
      <c r="ERN18" s="1000"/>
      <c r="ERO18" s="1000"/>
      <c r="ERP18" s="1000"/>
      <c r="ERQ18" s="1000"/>
      <c r="ERR18" s="1000"/>
      <c r="ERS18" s="1000"/>
      <c r="ERT18" s="1000"/>
      <c r="ERU18" s="1000"/>
      <c r="ERV18" s="1000"/>
      <c r="ERW18" s="1000"/>
      <c r="ERX18" s="1000"/>
      <c r="ERY18" s="1000"/>
      <c r="ERZ18" s="1000"/>
      <c r="ESA18" s="1000"/>
      <c r="ESB18" s="1000"/>
      <c r="ESC18" s="1000"/>
      <c r="ESD18" s="1000"/>
      <c r="ESE18" s="1000"/>
      <c r="ESF18" s="1000"/>
      <c r="ESG18" s="1000"/>
      <c r="ESH18" s="1000"/>
      <c r="ESI18" s="1000"/>
      <c r="ESJ18" s="1000"/>
      <c r="ESK18" s="1000"/>
      <c r="ESL18" s="1000"/>
      <c r="ESM18" s="1000"/>
      <c r="ESN18" s="1000"/>
      <c r="ESO18" s="1000"/>
      <c r="ESP18" s="1000"/>
      <c r="ESQ18" s="1000"/>
      <c r="ESR18" s="1000"/>
      <c r="ESS18" s="1000"/>
      <c r="EST18" s="1000"/>
      <c r="ESU18" s="1000"/>
      <c r="ESV18" s="1000"/>
      <c r="ESW18" s="1000"/>
      <c r="ESX18" s="1000"/>
      <c r="ESY18" s="1000"/>
      <c r="ESZ18" s="1000"/>
      <c r="ETA18" s="1000"/>
      <c r="ETB18" s="1000"/>
      <c r="ETC18" s="1000"/>
      <c r="ETD18" s="1000"/>
      <c r="ETE18" s="1000"/>
      <c r="ETF18" s="1000"/>
      <c r="ETG18" s="1000"/>
      <c r="ETH18" s="1000"/>
      <c r="ETI18" s="1000"/>
      <c r="ETJ18" s="1000"/>
      <c r="ETK18" s="1000"/>
      <c r="ETL18" s="1000"/>
      <c r="ETM18" s="1000"/>
      <c r="ETN18" s="1000"/>
      <c r="ETO18" s="1000"/>
      <c r="ETP18" s="1000"/>
      <c r="ETQ18" s="1000"/>
      <c r="ETR18" s="1000"/>
      <c r="ETS18" s="1000"/>
      <c r="ETT18" s="1000"/>
      <c r="ETU18" s="1000"/>
      <c r="ETV18" s="1000"/>
      <c r="ETW18" s="1000"/>
      <c r="ETX18" s="1000"/>
      <c r="ETY18" s="1000"/>
      <c r="ETZ18" s="1000"/>
      <c r="EUA18" s="1000"/>
      <c r="EUB18" s="1000"/>
      <c r="EUC18" s="1000"/>
      <c r="EUD18" s="1000"/>
      <c r="EUE18" s="1000"/>
      <c r="EUF18" s="1000"/>
      <c r="EUG18" s="1000"/>
      <c r="EUH18" s="1000"/>
      <c r="EUI18" s="1000"/>
      <c r="EUJ18" s="1000"/>
      <c r="EUK18" s="1000"/>
      <c r="EUL18" s="1000"/>
      <c r="EUM18" s="1000"/>
      <c r="EUN18" s="1000"/>
      <c r="EUO18" s="1000"/>
      <c r="EUP18" s="1000"/>
      <c r="EUQ18" s="1000"/>
      <c r="EUR18" s="1000"/>
      <c r="EUS18" s="1000"/>
      <c r="EUT18" s="1000"/>
      <c r="EUU18" s="1000"/>
      <c r="EUV18" s="1000"/>
      <c r="EUW18" s="1000"/>
      <c r="EUX18" s="1000"/>
      <c r="EUY18" s="1000"/>
      <c r="EUZ18" s="1000"/>
      <c r="EVA18" s="1000"/>
      <c r="EVB18" s="1000"/>
      <c r="EVC18" s="1000"/>
      <c r="EVD18" s="1000"/>
      <c r="EVE18" s="1000"/>
      <c r="EVF18" s="1000"/>
      <c r="EVG18" s="1000"/>
      <c r="EVH18" s="1000"/>
      <c r="EVI18" s="1000"/>
      <c r="EVJ18" s="1000"/>
      <c r="EVK18" s="1000"/>
      <c r="EVL18" s="1000"/>
      <c r="EVM18" s="1000"/>
      <c r="EVN18" s="1000"/>
      <c r="EVO18" s="1000"/>
      <c r="EVP18" s="1000"/>
      <c r="EVQ18" s="1000"/>
      <c r="EVR18" s="1000"/>
      <c r="EVS18" s="1000"/>
      <c r="EVT18" s="1000"/>
      <c r="EVU18" s="1000"/>
      <c r="EVV18" s="1000"/>
      <c r="EVW18" s="1000"/>
      <c r="EVX18" s="1000"/>
      <c r="EVY18" s="1000"/>
      <c r="EVZ18" s="1000"/>
      <c r="EWA18" s="1000"/>
      <c r="EWB18" s="1000"/>
      <c r="EWC18" s="1000"/>
      <c r="EWD18" s="1000"/>
      <c r="EWE18" s="1000"/>
      <c r="EWF18" s="1000"/>
      <c r="EWG18" s="1000"/>
      <c r="EWH18" s="1000"/>
      <c r="EWI18" s="1000"/>
      <c r="EWJ18" s="1000"/>
      <c r="EWK18" s="1000"/>
      <c r="EWL18" s="1000"/>
      <c r="EWM18" s="1000"/>
      <c r="EWN18" s="1000"/>
      <c r="EWO18" s="1000"/>
      <c r="EWP18" s="1000"/>
      <c r="EWQ18" s="1000"/>
      <c r="EWR18" s="1000"/>
      <c r="EWS18" s="1000"/>
      <c r="EWT18" s="1000"/>
      <c r="EWU18" s="1000"/>
      <c r="EWV18" s="1000"/>
      <c r="EWW18" s="1000"/>
      <c r="EWX18" s="1000"/>
      <c r="EWY18" s="1000"/>
      <c r="EWZ18" s="1000"/>
      <c r="EXA18" s="1000"/>
      <c r="EXB18" s="1000"/>
      <c r="EXC18" s="1000"/>
      <c r="EXD18" s="1000"/>
      <c r="EXE18" s="1000"/>
      <c r="EXF18" s="1000"/>
      <c r="EXG18" s="1000"/>
      <c r="EXH18" s="1000"/>
      <c r="EXI18" s="1000"/>
      <c r="EXJ18" s="1000"/>
      <c r="EXK18" s="1000"/>
      <c r="EXL18" s="1000"/>
      <c r="EXM18" s="1000"/>
      <c r="EXN18" s="1000"/>
      <c r="EXO18" s="1000"/>
      <c r="EXP18" s="1000"/>
      <c r="EXQ18" s="1000"/>
      <c r="EXR18" s="1000"/>
      <c r="EXS18" s="1000"/>
      <c r="EXT18" s="1000"/>
      <c r="EXU18" s="1000"/>
      <c r="EXV18" s="1000"/>
      <c r="EXW18" s="1000"/>
      <c r="EXX18" s="1000"/>
      <c r="EXY18" s="1000"/>
      <c r="EXZ18" s="1000"/>
      <c r="EYA18" s="1000"/>
      <c r="EYB18" s="1000"/>
      <c r="EYC18" s="1000"/>
      <c r="EYD18" s="1000"/>
      <c r="EYE18" s="1000"/>
      <c r="EYF18" s="1000"/>
      <c r="EYG18" s="1000"/>
      <c r="EYH18" s="1000"/>
      <c r="EYI18" s="1000"/>
      <c r="EYJ18" s="1000"/>
      <c r="EYK18" s="1000"/>
      <c r="EYL18" s="1000"/>
      <c r="EYM18" s="1000"/>
      <c r="EYN18" s="1000"/>
      <c r="EYO18" s="1000"/>
      <c r="EYP18" s="1000"/>
      <c r="EYQ18" s="1000"/>
      <c r="EYR18" s="1000"/>
      <c r="EYS18" s="1000"/>
      <c r="EYT18" s="1000"/>
      <c r="EYU18" s="1000"/>
      <c r="EYV18" s="1000"/>
      <c r="EYW18" s="1000"/>
      <c r="EYX18" s="1000"/>
      <c r="EYY18" s="1000"/>
      <c r="EYZ18" s="1000"/>
      <c r="EZA18" s="1000"/>
      <c r="EZB18" s="1000"/>
      <c r="EZC18" s="1000"/>
      <c r="EZD18" s="1000"/>
      <c r="EZE18" s="1000"/>
      <c r="EZF18" s="1000"/>
      <c r="EZG18" s="1000"/>
      <c r="EZH18" s="1000"/>
      <c r="EZI18" s="1000"/>
      <c r="EZJ18" s="1000"/>
      <c r="EZK18" s="1000"/>
      <c r="EZL18" s="1000"/>
      <c r="EZM18" s="1000"/>
      <c r="EZN18" s="1000"/>
      <c r="EZO18" s="1000"/>
      <c r="EZP18" s="1000"/>
      <c r="EZQ18" s="1000"/>
      <c r="EZR18" s="1000"/>
      <c r="EZS18" s="1000"/>
      <c r="EZT18" s="1000"/>
      <c r="EZU18" s="1000"/>
      <c r="EZV18" s="1000"/>
      <c r="EZW18" s="1000"/>
      <c r="EZX18" s="1000"/>
      <c r="EZY18" s="1000"/>
      <c r="EZZ18" s="1000"/>
      <c r="FAA18" s="1000"/>
      <c r="FAB18" s="1000"/>
      <c r="FAC18" s="1000"/>
      <c r="FAD18" s="1000"/>
      <c r="FAE18" s="1000"/>
      <c r="FAF18" s="1000"/>
      <c r="FAG18" s="1000"/>
      <c r="FAH18" s="1000"/>
      <c r="FAI18" s="1000"/>
      <c r="FAJ18" s="1000"/>
      <c r="FAK18" s="1000"/>
      <c r="FAL18" s="1000"/>
      <c r="FAM18" s="1000"/>
      <c r="FAN18" s="1000"/>
      <c r="FAO18" s="1000"/>
      <c r="FAP18" s="1000"/>
      <c r="FAQ18" s="1000"/>
      <c r="FAR18" s="1000"/>
      <c r="FAS18" s="1000"/>
      <c r="FAT18" s="1000"/>
      <c r="FAU18" s="1000"/>
      <c r="FAV18" s="1000"/>
      <c r="FAW18" s="1000"/>
      <c r="FAX18" s="1000"/>
      <c r="FAY18" s="1000"/>
      <c r="FAZ18" s="1000"/>
      <c r="FBA18" s="1000"/>
      <c r="FBB18" s="1000"/>
      <c r="FBC18" s="1000"/>
      <c r="FBD18" s="1000"/>
      <c r="FBE18" s="1000"/>
      <c r="FBF18" s="1000"/>
      <c r="FBG18" s="1000"/>
      <c r="FBH18" s="1000"/>
      <c r="FBI18" s="1000"/>
      <c r="FBJ18" s="1000"/>
      <c r="FBK18" s="1000"/>
      <c r="FBL18" s="1000"/>
      <c r="FBM18" s="1000"/>
      <c r="FBN18" s="1000"/>
      <c r="FBO18" s="1000"/>
      <c r="FBP18" s="1000"/>
      <c r="FBQ18" s="1000"/>
      <c r="FBR18" s="1000"/>
      <c r="FBS18" s="1000"/>
      <c r="FBT18" s="1000"/>
      <c r="FBU18" s="1000"/>
      <c r="FBV18" s="1000"/>
      <c r="FBW18" s="1000"/>
      <c r="FBX18" s="1000"/>
      <c r="FBY18" s="1000"/>
      <c r="FBZ18" s="1000"/>
      <c r="FCA18" s="1000"/>
      <c r="FCB18" s="1000"/>
      <c r="FCC18" s="1000"/>
      <c r="FCD18" s="1000"/>
      <c r="FCE18" s="1000"/>
      <c r="FCF18" s="1000"/>
      <c r="FCG18" s="1000"/>
      <c r="FCH18" s="1000"/>
      <c r="FCI18" s="1000"/>
      <c r="FCJ18" s="1000"/>
      <c r="FCK18" s="1000"/>
      <c r="FCL18" s="1000"/>
      <c r="FCM18" s="1000"/>
      <c r="FCN18" s="1000"/>
      <c r="FCO18" s="1000"/>
      <c r="FCP18" s="1000"/>
      <c r="FCQ18" s="1000"/>
      <c r="FCR18" s="1000"/>
      <c r="FCS18" s="1000"/>
      <c r="FCT18" s="1000"/>
      <c r="FCU18" s="1000"/>
      <c r="FCV18" s="1000"/>
      <c r="FCW18" s="1000"/>
      <c r="FCX18" s="1000"/>
      <c r="FCY18" s="1000"/>
      <c r="FCZ18" s="1000"/>
      <c r="FDA18" s="1000"/>
      <c r="FDB18" s="1000"/>
      <c r="FDC18" s="1000"/>
      <c r="FDD18" s="1000"/>
      <c r="FDE18" s="1000"/>
      <c r="FDF18" s="1000"/>
      <c r="FDG18" s="1000"/>
      <c r="FDH18" s="1000"/>
      <c r="FDI18" s="1000"/>
      <c r="FDJ18" s="1000"/>
      <c r="FDK18" s="1000"/>
      <c r="FDL18" s="1000"/>
      <c r="FDM18" s="1000"/>
      <c r="FDN18" s="1000"/>
      <c r="FDO18" s="1000"/>
      <c r="FDP18" s="1000"/>
      <c r="FDQ18" s="1000"/>
      <c r="FDR18" s="1000"/>
      <c r="FDS18" s="1000"/>
      <c r="FDT18" s="1000"/>
      <c r="FDU18" s="1000"/>
      <c r="FDV18" s="1000"/>
      <c r="FDW18" s="1000"/>
      <c r="FDX18" s="1000"/>
      <c r="FDY18" s="1000"/>
      <c r="FDZ18" s="1000"/>
      <c r="FEA18" s="1000"/>
      <c r="FEB18" s="1000"/>
      <c r="FEC18" s="1000"/>
      <c r="FED18" s="1000"/>
      <c r="FEE18" s="1000"/>
      <c r="FEF18" s="1000"/>
      <c r="FEG18" s="1000"/>
      <c r="FEH18" s="1000"/>
      <c r="FEI18" s="1000"/>
      <c r="FEJ18" s="1000"/>
      <c r="FEK18" s="1000"/>
      <c r="FEL18" s="1000"/>
      <c r="FEM18" s="1000"/>
      <c r="FEN18" s="1000"/>
      <c r="FEO18" s="1000"/>
      <c r="FEP18" s="1000"/>
      <c r="FEQ18" s="1000"/>
      <c r="FER18" s="1000"/>
      <c r="FES18" s="1000"/>
      <c r="FET18" s="1000"/>
      <c r="FEU18" s="1000"/>
      <c r="FEV18" s="1000"/>
      <c r="FEW18" s="1000"/>
      <c r="FEX18" s="1000"/>
      <c r="FEY18" s="1000"/>
      <c r="FEZ18" s="1000"/>
      <c r="FFA18" s="1000"/>
      <c r="FFB18" s="1000"/>
      <c r="FFC18" s="1000"/>
      <c r="FFD18" s="1000"/>
      <c r="FFE18" s="1000"/>
      <c r="FFF18" s="1000"/>
      <c r="FFG18" s="1000"/>
      <c r="FFH18" s="1000"/>
      <c r="FFI18" s="1000"/>
      <c r="FFJ18" s="1000"/>
      <c r="FFK18" s="1000"/>
      <c r="FFL18" s="1000"/>
      <c r="FFM18" s="1000"/>
      <c r="FFN18" s="1000"/>
      <c r="FFO18" s="1000"/>
      <c r="FFP18" s="1000"/>
      <c r="FFQ18" s="1000"/>
      <c r="FFR18" s="1000"/>
      <c r="FFS18" s="1000"/>
      <c r="FFT18" s="1000"/>
      <c r="FFU18" s="1000"/>
      <c r="FFV18" s="1000"/>
      <c r="FFW18" s="1000"/>
      <c r="FFX18" s="1000"/>
      <c r="FFY18" s="1000"/>
      <c r="FFZ18" s="1000"/>
      <c r="FGA18" s="1000"/>
      <c r="FGB18" s="1000"/>
      <c r="FGC18" s="1000"/>
      <c r="FGD18" s="1000"/>
      <c r="FGE18" s="1000"/>
      <c r="FGF18" s="1000"/>
      <c r="FGG18" s="1000"/>
      <c r="FGH18" s="1000"/>
      <c r="FGI18" s="1000"/>
      <c r="FGJ18" s="1000"/>
      <c r="FGK18" s="1000"/>
      <c r="FGL18" s="1000"/>
      <c r="FGM18" s="1000"/>
      <c r="FGN18" s="1000"/>
      <c r="FGO18" s="1000"/>
      <c r="FGP18" s="1000"/>
      <c r="FGQ18" s="1000"/>
      <c r="FGR18" s="1000"/>
      <c r="FGS18" s="1000"/>
      <c r="FGT18" s="1000"/>
      <c r="FGU18" s="1000"/>
      <c r="FGV18" s="1000"/>
      <c r="FGW18" s="1000"/>
      <c r="FGX18" s="1000"/>
      <c r="FGY18" s="1000"/>
      <c r="FGZ18" s="1000"/>
      <c r="FHA18" s="1000"/>
      <c r="FHB18" s="1000"/>
      <c r="FHC18" s="1000"/>
      <c r="FHD18" s="1000"/>
      <c r="FHE18" s="1000"/>
      <c r="FHF18" s="1000"/>
      <c r="FHG18" s="1000"/>
      <c r="FHH18" s="1000"/>
      <c r="FHI18" s="1000"/>
      <c r="FHJ18" s="1000"/>
      <c r="FHK18" s="1000"/>
      <c r="FHL18" s="1000"/>
      <c r="FHM18" s="1000"/>
      <c r="FHN18" s="1000"/>
      <c r="FHO18" s="1000"/>
      <c r="FHP18" s="1000"/>
      <c r="FHQ18" s="1000"/>
      <c r="FHR18" s="1000"/>
      <c r="FHS18" s="1000"/>
      <c r="FHT18" s="1000"/>
      <c r="FHU18" s="1000"/>
      <c r="FHV18" s="1000"/>
      <c r="FHW18" s="1000"/>
      <c r="FHX18" s="1000"/>
      <c r="FHY18" s="1000"/>
      <c r="FHZ18" s="1000"/>
      <c r="FIA18" s="1000"/>
      <c r="FIB18" s="1000"/>
      <c r="FIC18" s="1000"/>
      <c r="FID18" s="1000"/>
      <c r="FIE18" s="1000"/>
      <c r="FIF18" s="1000"/>
      <c r="FIG18" s="1000"/>
      <c r="FIH18" s="1000"/>
      <c r="FII18" s="1000"/>
      <c r="FIJ18" s="1000"/>
      <c r="FIK18" s="1000"/>
      <c r="FIL18" s="1000"/>
      <c r="FIM18" s="1000"/>
      <c r="FIN18" s="1000"/>
      <c r="FIO18" s="1000"/>
      <c r="FIP18" s="1000"/>
      <c r="FIQ18" s="1000"/>
      <c r="FIR18" s="1000"/>
      <c r="FIS18" s="1000"/>
      <c r="FIT18" s="1000"/>
      <c r="FIU18" s="1000"/>
      <c r="FIV18" s="1000"/>
      <c r="FIW18" s="1000"/>
      <c r="FIX18" s="1000"/>
      <c r="FIY18" s="1000"/>
      <c r="FIZ18" s="1000"/>
      <c r="FJA18" s="1000"/>
      <c r="FJB18" s="1000"/>
      <c r="FJC18" s="1000"/>
      <c r="FJD18" s="1000"/>
      <c r="FJE18" s="1000"/>
      <c r="FJF18" s="1000"/>
      <c r="FJG18" s="1000"/>
      <c r="FJH18" s="1000"/>
      <c r="FJI18" s="1000"/>
      <c r="FJJ18" s="1000"/>
      <c r="FJK18" s="1000"/>
      <c r="FJL18" s="1000"/>
      <c r="FJM18" s="1000"/>
      <c r="FJN18" s="1000"/>
      <c r="FJO18" s="1000"/>
      <c r="FJP18" s="1000"/>
      <c r="FJQ18" s="1000"/>
      <c r="FJR18" s="1000"/>
      <c r="FJS18" s="1000"/>
      <c r="FJT18" s="1000"/>
      <c r="FJU18" s="1000"/>
      <c r="FJV18" s="1000"/>
      <c r="FJW18" s="1000"/>
      <c r="FJX18" s="1000"/>
      <c r="FJY18" s="1000"/>
      <c r="FJZ18" s="1000"/>
      <c r="FKA18" s="1000"/>
      <c r="FKB18" s="1000"/>
      <c r="FKC18" s="1000"/>
      <c r="FKD18" s="1000"/>
      <c r="FKE18" s="1000"/>
      <c r="FKF18" s="1000"/>
      <c r="FKG18" s="1000"/>
      <c r="FKH18" s="1000"/>
      <c r="FKI18" s="1000"/>
      <c r="FKJ18" s="1000"/>
      <c r="FKK18" s="1000"/>
      <c r="FKL18" s="1000"/>
      <c r="FKM18" s="1000"/>
      <c r="FKN18" s="1000"/>
      <c r="FKO18" s="1000"/>
      <c r="FKP18" s="1000"/>
      <c r="FKQ18" s="1000"/>
      <c r="FKR18" s="1000"/>
      <c r="FKS18" s="1000"/>
      <c r="FKT18" s="1000"/>
      <c r="FKU18" s="1000"/>
      <c r="FKV18" s="1000"/>
      <c r="FKW18" s="1000"/>
      <c r="FKX18" s="1000"/>
      <c r="FKY18" s="1000"/>
      <c r="FKZ18" s="1000"/>
      <c r="FLA18" s="1000"/>
      <c r="FLB18" s="1000"/>
      <c r="FLC18" s="1000"/>
      <c r="FLD18" s="1000"/>
      <c r="FLE18" s="1000"/>
      <c r="FLF18" s="1000"/>
      <c r="FLG18" s="1000"/>
      <c r="FLH18" s="1000"/>
      <c r="FLI18" s="1000"/>
      <c r="FLJ18" s="1000"/>
      <c r="FLK18" s="1000"/>
      <c r="FLL18" s="1000"/>
      <c r="FLM18" s="1000"/>
      <c r="FLN18" s="1000"/>
      <c r="FLO18" s="1000"/>
      <c r="FLP18" s="1000"/>
      <c r="FLQ18" s="1000"/>
      <c r="FLR18" s="1000"/>
      <c r="FLS18" s="1000"/>
      <c r="FLT18" s="1000"/>
      <c r="FLU18" s="1000"/>
      <c r="FLV18" s="1000"/>
      <c r="FLW18" s="1000"/>
      <c r="FLX18" s="1000"/>
      <c r="FLY18" s="1000"/>
      <c r="FLZ18" s="1000"/>
      <c r="FMA18" s="1000"/>
      <c r="FMB18" s="1000"/>
      <c r="FMC18" s="1000"/>
      <c r="FMD18" s="1000"/>
      <c r="FME18" s="1000"/>
      <c r="FMF18" s="1000"/>
      <c r="FMG18" s="1000"/>
      <c r="FMH18" s="1000"/>
      <c r="FMI18" s="1000"/>
      <c r="FMJ18" s="1000"/>
      <c r="FMK18" s="1000"/>
      <c r="FML18" s="1000"/>
      <c r="FMM18" s="1000"/>
      <c r="FMN18" s="1000"/>
      <c r="FMO18" s="1000"/>
      <c r="FMP18" s="1000"/>
      <c r="FMQ18" s="1000"/>
      <c r="FMR18" s="1000"/>
      <c r="FMS18" s="1000"/>
      <c r="FMT18" s="1000"/>
      <c r="FMU18" s="1000"/>
      <c r="FMV18" s="1000"/>
      <c r="FMW18" s="1000"/>
      <c r="FMX18" s="1000"/>
      <c r="FMY18" s="1000"/>
      <c r="FMZ18" s="1000"/>
      <c r="FNA18" s="1000"/>
      <c r="FNB18" s="1000"/>
      <c r="FNC18" s="1000"/>
      <c r="FND18" s="1000"/>
      <c r="FNE18" s="1000"/>
      <c r="FNF18" s="1000"/>
      <c r="FNG18" s="1000"/>
      <c r="FNH18" s="1000"/>
      <c r="FNI18" s="1000"/>
      <c r="FNJ18" s="1000"/>
      <c r="FNK18" s="1000"/>
      <c r="FNL18" s="1000"/>
      <c r="FNM18" s="1000"/>
      <c r="FNN18" s="1000"/>
      <c r="FNO18" s="1000"/>
      <c r="FNP18" s="1000"/>
      <c r="FNQ18" s="1000"/>
      <c r="FNR18" s="1000"/>
      <c r="FNS18" s="1000"/>
      <c r="FNT18" s="1000"/>
      <c r="FNU18" s="1000"/>
      <c r="FNV18" s="1000"/>
      <c r="FNW18" s="1000"/>
      <c r="FNX18" s="1000"/>
      <c r="FNY18" s="1000"/>
      <c r="FNZ18" s="1000"/>
      <c r="FOA18" s="1000"/>
      <c r="FOB18" s="1000"/>
      <c r="FOC18" s="1000"/>
      <c r="FOD18" s="1000"/>
      <c r="FOE18" s="1000"/>
      <c r="FOF18" s="1000"/>
      <c r="FOG18" s="1000"/>
      <c r="FOH18" s="1000"/>
      <c r="FOI18" s="1000"/>
      <c r="FOJ18" s="1000"/>
      <c r="FOK18" s="1000"/>
      <c r="FOL18" s="1000"/>
      <c r="FOM18" s="1000"/>
      <c r="FON18" s="1000"/>
      <c r="FOO18" s="1000"/>
      <c r="FOP18" s="1000"/>
      <c r="FOQ18" s="1000"/>
      <c r="FOR18" s="1000"/>
      <c r="FOS18" s="1000"/>
      <c r="FOT18" s="1000"/>
      <c r="FOU18" s="1000"/>
      <c r="FOV18" s="1000"/>
      <c r="FOW18" s="1000"/>
      <c r="FOX18" s="1000"/>
      <c r="FOY18" s="1000"/>
      <c r="FOZ18" s="1000"/>
      <c r="FPA18" s="1000"/>
      <c r="FPB18" s="1000"/>
      <c r="FPC18" s="1000"/>
      <c r="FPD18" s="1000"/>
      <c r="FPE18" s="1000"/>
      <c r="FPF18" s="1000"/>
      <c r="FPG18" s="1000"/>
      <c r="FPH18" s="1000"/>
      <c r="FPI18" s="1000"/>
      <c r="FPJ18" s="1000"/>
      <c r="FPK18" s="1000"/>
      <c r="FPL18" s="1000"/>
      <c r="FPM18" s="1000"/>
      <c r="FPN18" s="1000"/>
      <c r="FPO18" s="1000"/>
      <c r="FPP18" s="1000"/>
      <c r="FPQ18" s="1000"/>
      <c r="FPR18" s="1000"/>
      <c r="FPS18" s="1000"/>
      <c r="FPT18" s="1000"/>
      <c r="FPU18" s="1000"/>
      <c r="FPV18" s="1000"/>
      <c r="FPW18" s="1000"/>
      <c r="FPX18" s="1000"/>
      <c r="FPY18" s="1000"/>
      <c r="FPZ18" s="1000"/>
      <c r="FQA18" s="1000"/>
      <c r="FQB18" s="1000"/>
      <c r="FQC18" s="1000"/>
      <c r="FQD18" s="1000"/>
      <c r="FQE18" s="1000"/>
      <c r="FQF18" s="1000"/>
      <c r="FQG18" s="1000"/>
      <c r="FQH18" s="1000"/>
      <c r="FQI18" s="1000"/>
      <c r="FQJ18" s="1000"/>
      <c r="FQK18" s="1000"/>
      <c r="FQL18" s="1000"/>
      <c r="FQM18" s="1000"/>
      <c r="FQN18" s="1000"/>
      <c r="FQO18" s="1000"/>
      <c r="FQP18" s="1000"/>
      <c r="FQQ18" s="1000"/>
      <c r="FQR18" s="1000"/>
      <c r="FQS18" s="1000"/>
      <c r="FQT18" s="1000"/>
      <c r="FQU18" s="1000"/>
      <c r="FQV18" s="1000"/>
      <c r="FQW18" s="1000"/>
      <c r="FQX18" s="1000"/>
      <c r="FQY18" s="1000"/>
      <c r="FQZ18" s="1000"/>
      <c r="FRA18" s="1000"/>
      <c r="FRB18" s="1000"/>
      <c r="FRC18" s="1000"/>
      <c r="FRD18" s="1000"/>
      <c r="FRE18" s="1000"/>
      <c r="FRF18" s="1000"/>
      <c r="FRG18" s="1000"/>
      <c r="FRH18" s="1000"/>
      <c r="FRI18" s="1000"/>
      <c r="FRJ18" s="1000"/>
      <c r="FRK18" s="1000"/>
      <c r="FRL18" s="1000"/>
      <c r="FRM18" s="1000"/>
      <c r="FRN18" s="1000"/>
      <c r="FRO18" s="1000"/>
      <c r="FRP18" s="1000"/>
      <c r="FRQ18" s="1000"/>
      <c r="FRR18" s="1000"/>
      <c r="FRS18" s="1000"/>
      <c r="FRT18" s="1000"/>
      <c r="FRU18" s="1000"/>
      <c r="FRV18" s="1000"/>
      <c r="FRW18" s="1000"/>
      <c r="FRX18" s="1000"/>
      <c r="FRY18" s="1000"/>
      <c r="FRZ18" s="1000"/>
      <c r="FSA18" s="1000"/>
      <c r="FSB18" s="1000"/>
      <c r="FSC18" s="1000"/>
      <c r="FSD18" s="1000"/>
      <c r="FSE18" s="1000"/>
      <c r="FSF18" s="1000"/>
      <c r="FSG18" s="1000"/>
      <c r="FSH18" s="1000"/>
      <c r="FSI18" s="1000"/>
      <c r="FSJ18" s="1000"/>
      <c r="FSK18" s="1000"/>
      <c r="FSL18" s="1000"/>
      <c r="FSM18" s="1000"/>
      <c r="FSN18" s="1000"/>
      <c r="FSO18" s="1000"/>
      <c r="FSP18" s="1000"/>
      <c r="FSQ18" s="1000"/>
      <c r="FSR18" s="1000"/>
      <c r="FSS18" s="1000"/>
      <c r="FST18" s="1000"/>
      <c r="FSU18" s="1000"/>
      <c r="FSV18" s="1000"/>
      <c r="FSW18" s="1000"/>
      <c r="FSX18" s="1000"/>
      <c r="FSY18" s="1000"/>
      <c r="FSZ18" s="1000"/>
      <c r="FTA18" s="1000"/>
      <c r="FTB18" s="1000"/>
      <c r="FTC18" s="1000"/>
      <c r="FTD18" s="1000"/>
      <c r="FTE18" s="1000"/>
      <c r="FTF18" s="1000"/>
      <c r="FTG18" s="1000"/>
      <c r="FTH18" s="1000"/>
      <c r="FTI18" s="1000"/>
      <c r="FTJ18" s="1000"/>
      <c r="FTK18" s="1000"/>
      <c r="FTL18" s="1000"/>
      <c r="FTM18" s="1000"/>
      <c r="FTN18" s="1000"/>
      <c r="FTO18" s="1000"/>
      <c r="FTP18" s="1000"/>
      <c r="FTQ18" s="1000"/>
      <c r="FTR18" s="1000"/>
      <c r="FTS18" s="1000"/>
      <c r="FTT18" s="1000"/>
      <c r="FTU18" s="1000"/>
      <c r="FTV18" s="1000"/>
      <c r="FTW18" s="1000"/>
      <c r="FTX18" s="1000"/>
      <c r="FTY18" s="1000"/>
      <c r="FTZ18" s="1000"/>
      <c r="FUA18" s="1000"/>
      <c r="FUB18" s="1000"/>
      <c r="FUC18" s="1000"/>
      <c r="FUD18" s="1000"/>
      <c r="FUE18" s="1000"/>
      <c r="FUF18" s="1000"/>
      <c r="FUG18" s="1000"/>
      <c r="FUH18" s="1000"/>
      <c r="FUI18" s="1000"/>
      <c r="FUJ18" s="1000"/>
      <c r="FUK18" s="1000"/>
      <c r="FUL18" s="1000"/>
      <c r="FUM18" s="1000"/>
      <c r="FUN18" s="1000"/>
      <c r="FUO18" s="1000"/>
      <c r="FUP18" s="1000"/>
      <c r="FUQ18" s="1000"/>
      <c r="FUR18" s="1000"/>
      <c r="FUS18" s="1000"/>
      <c r="FUT18" s="1000"/>
      <c r="FUU18" s="1000"/>
      <c r="FUV18" s="1000"/>
      <c r="FUW18" s="1000"/>
      <c r="FUX18" s="1000"/>
      <c r="FUY18" s="1000"/>
      <c r="FUZ18" s="1000"/>
      <c r="FVA18" s="1000"/>
      <c r="FVB18" s="1000"/>
      <c r="FVC18" s="1000"/>
      <c r="FVD18" s="1000"/>
      <c r="FVE18" s="1000"/>
      <c r="FVF18" s="1000"/>
      <c r="FVG18" s="1000"/>
      <c r="FVH18" s="1000"/>
      <c r="FVI18" s="1000"/>
      <c r="FVJ18" s="1000"/>
      <c r="FVK18" s="1000"/>
      <c r="FVL18" s="1000"/>
      <c r="FVM18" s="1000"/>
      <c r="FVN18" s="1000"/>
      <c r="FVO18" s="1000"/>
      <c r="FVP18" s="1000"/>
      <c r="FVQ18" s="1000"/>
      <c r="FVR18" s="1000"/>
      <c r="FVS18" s="1000"/>
      <c r="FVT18" s="1000"/>
      <c r="FVU18" s="1000"/>
      <c r="FVV18" s="1000"/>
      <c r="FVW18" s="1000"/>
      <c r="FVX18" s="1000"/>
      <c r="FVY18" s="1000"/>
      <c r="FVZ18" s="1000"/>
      <c r="FWA18" s="1000"/>
      <c r="FWB18" s="1000"/>
      <c r="FWC18" s="1000"/>
      <c r="FWD18" s="1000"/>
      <c r="FWE18" s="1000"/>
      <c r="FWF18" s="1000"/>
      <c r="FWG18" s="1000"/>
      <c r="FWH18" s="1000"/>
      <c r="FWI18" s="1000"/>
      <c r="FWJ18" s="1000"/>
      <c r="FWK18" s="1000"/>
      <c r="FWL18" s="1000"/>
      <c r="FWM18" s="1000"/>
      <c r="FWN18" s="1000"/>
      <c r="FWO18" s="1000"/>
      <c r="FWP18" s="1000"/>
      <c r="FWQ18" s="1000"/>
      <c r="FWR18" s="1000"/>
      <c r="FWS18" s="1000"/>
      <c r="FWT18" s="1000"/>
      <c r="FWU18" s="1000"/>
      <c r="FWV18" s="1000"/>
      <c r="FWW18" s="1000"/>
      <c r="FWX18" s="1000"/>
      <c r="FWY18" s="1000"/>
      <c r="FWZ18" s="1000"/>
      <c r="FXA18" s="1000"/>
      <c r="FXB18" s="1000"/>
      <c r="FXC18" s="1000"/>
      <c r="FXD18" s="1000"/>
      <c r="FXE18" s="1000"/>
      <c r="FXF18" s="1000"/>
      <c r="FXG18" s="1000"/>
      <c r="FXH18" s="1000"/>
      <c r="FXI18" s="1000"/>
      <c r="FXJ18" s="1000"/>
      <c r="FXK18" s="1000"/>
      <c r="FXL18" s="1000"/>
      <c r="FXM18" s="1000"/>
      <c r="FXN18" s="1000"/>
      <c r="FXO18" s="1000"/>
      <c r="FXP18" s="1000"/>
      <c r="FXQ18" s="1000"/>
      <c r="FXR18" s="1000"/>
      <c r="FXS18" s="1000"/>
      <c r="FXT18" s="1000"/>
      <c r="FXU18" s="1000"/>
      <c r="FXV18" s="1000"/>
      <c r="FXW18" s="1000"/>
      <c r="FXX18" s="1000"/>
      <c r="FXY18" s="1000"/>
      <c r="FXZ18" s="1000"/>
      <c r="FYA18" s="1000"/>
      <c r="FYB18" s="1000"/>
      <c r="FYC18" s="1000"/>
      <c r="FYD18" s="1000"/>
      <c r="FYE18" s="1000"/>
      <c r="FYF18" s="1000"/>
      <c r="FYG18" s="1000"/>
      <c r="FYH18" s="1000"/>
      <c r="FYI18" s="1000"/>
      <c r="FYJ18" s="1000"/>
      <c r="FYK18" s="1000"/>
      <c r="FYL18" s="1000"/>
      <c r="FYM18" s="1000"/>
      <c r="FYN18" s="1000"/>
      <c r="FYO18" s="1000"/>
      <c r="FYP18" s="1000"/>
      <c r="FYQ18" s="1000"/>
      <c r="FYR18" s="1000"/>
      <c r="FYS18" s="1000"/>
      <c r="FYT18" s="1000"/>
      <c r="FYU18" s="1000"/>
      <c r="FYV18" s="1000"/>
      <c r="FYW18" s="1000"/>
      <c r="FYX18" s="1000"/>
      <c r="FYY18" s="1000"/>
      <c r="FYZ18" s="1000"/>
      <c r="FZA18" s="1000"/>
      <c r="FZB18" s="1000"/>
      <c r="FZC18" s="1000"/>
      <c r="FZD18" s="1000"/>
      <c r="FZE18" s="1000"/>
      <c r="FZF18" s="1000"/>
      <c r="FZG18" s="1000"/>
      <c r="FZH18" s="1000"/>
      <c r="FZI18" s="1000"/>
      <c r="FZJ18" s="1000"/>
      <c r="FZK18" s="1000"/>
      <c r="FZL18" s="1000"/>
      <c r="FZM18" s="1000"/>
      <c r="FZN18" s="1000"/>
      <c r="FZO18" s="1000"/>
      <c r="FZP18" s="1000"/>
      <c r="FZQ18" s="1000"/>
      <c r="FZR18" s="1000"/>
      <c r="FZS18" s="1000"/>
      <c r="FZT18" s="1000"/>
      <c r="FZU18" s="1000"/>
      <c r="FZV18" s="1000"/>
      <c r="FZW18" s="1000"/>
      <c r="FZX18" s="1000"/>
      <c r="FZY18" s="1000"/>
      <c r="FZZ18" s="1000"/>
      <c r="GAA18" s="1000"/>
      <c r="GAB18" s="1000"/>
      <c r="GAC18" s="1000"/>
      <c r="GAD18" s="1000"/>
      <c r="GAE18" s="1000"/>
      <c r="GAF18" s="1000"/>
      <c r="GAG18" s="1000"/>
      <c r="GAH18" s="1000"/>
      <c r="GAI18" s="1000"/>
      <c r="GAJ18" s="1000"/>
      <c r="GAK18" s="1000"/>
      <c r="GAL18" s="1000"/>
      <c r="GAM18" s="1000"/>
      <c r="GAN18" s="1000"/>
      <c r="GAO18" s="1000"/>
      <c r="GAP18" s="1000"/>
      <c r="GAQ18" s="1000"/>
      <c r="GAR18" s="1000"/>
      <c r="GAS18" s="1000"/>
      <c r="GAT18" s="1000"/>
      <c r="GAU18" s="1000"/>
      <c r="GAV18" s="1000"/>
      <c r="GAW18" s="1000"/>
      <c r="GAX18" s="1000"/>
      <c r="GAY18" s="1000"/>
      <c r="GAZ18" s="1000"/>
      <c r="GBA18" s="1000"/>
      <c r="GBB18" s="1000"/>
      <c r="GBC18" s="1000"/>
      <c r="GBD18" s="1000"/>
      <c r="GBE18" s="1000"/>
      <c r="GBF18" s="1000"/>
      <c r="GBG18" s="1000"/>
      <c r="GBH18" s="1000"/>
      <c r="GBI18" s="1000"/>
      <c r="GBJ18" s="1000"/>
      <c r="GBK18" s="1000"/>
      <c r="GBL18" s="1000"/>
      <c r="GBM18" s="1000"/>
      <c r="GBN18" s="1000"/>
      <c r="GBO18" s="1000"/>
      <c r="GBP18" s="1000"/>
      <c r="GBQ18" s="1000"/>
      <c r="GBR18" s="1000"/>
      <c r="GBS18" s="1000"/>
      <c r="GBT18" s="1000"/>
      <c r="GBU18" s="1000"/>
      <c r="GBV18" s="1000"/>
      <c r="GBW18" s="1000"/>
      <c r="GBX18" s="1000"/>
      <c r="GBY18" s="1000"/>
      <c r="GBZ18" s="1000"/>
      <c r="GCA18" s="1000"/>
      <c r="GCB18" s="1000"/>
      <c r="GCC18" s="1000"/>
      <c r="GCD18" s="1000"/>
      <c r="GCE18" s="1000"/>
      <c r="GCF18" s="1000"/>
      <c r="GCG18" s="1000"/>
      <c r="GCH18" s="1000"/>
      <c r="GCI18" s="1000"/>
      <c r="GCJ18" s="1000"/>
      <c r="GCK18" s="1000"/>
      <c r="GCL18" s="1000"/>
      <c r="GCM18" s="1000"/>
      <c r="GCN18" s="1000"/>
      <c r="GCO18" s="1000"/>
      <c r="GCP18" s="1000"/>
      <c r="GCQ18" s="1000"/>
      <c r="GCR18" s="1000"/>
      <c r="GCS18" s="1000"/>
      <c r="GCT18" s="1000"/>
      <c r="GCU18" s="1000"/>
      <c r="GCV18" s="1000"/>
      <c r="GCW18" s="1000"/>
      <c r="GCX18" s="1000"/>
      <c r="GCY18" s="1000"/>
      <c r="GCZ18" s="1000"/>
      <c r="GDA18" s="1000"/>
      <c r="GDB18" s="1000"/>
      <c r="GDC18" s="1000"/>
      <c r="GDD18" s="1000"/>
      <c r="GDE18" s="1000"/>
      <c r="GDF18" s="1000"/>
      <c r="GDG18" s="1000"/>
      <c r="GDH18" s="1000"/>
      <c r="GDI18" s="1000"/>
      <c r="GDJ18" s="1000"/>
      <c r="GDK18" s="1000"/>
      <c r="GDL18" s="1000"/>
      <c r="GDM18" s="1000"/>
      <c r="GDN18" s="1000"/>
      <c r="GDO18" s="1000"/>
      <c r="GDP18" s="1000"/>
      <c r="GDQ18" s="1000"/>
      <c r="GDR18" s="1000"/>
      <c r="GDS18" s="1000"/>
      <c r="GDT18" s="1000"/>
      <c r="GDU18" s="1000"/>
      <c r="GDV18" s="1000"/>
      <c r="GDW18" s="1000"/>
      <c r="GDX18" s="1000"/>
      <c r="GDY18" s="1000"/>
      <c r="GDZ18" s="1000"/>
      <c r="GEA18" s="1000"/>
      <c r="GEB18" s="1000"/>
      <c r="GEC18" s="1000"/>
      <c r="GED18" s="1000"/>
      <c r="GEE18" s="1000"/>
      <c r="GEF18" s="1000"/>
      <c r="GEG18" s="1000"/>
      <c r="GEH18" s="1000"/>
      <c r="GEI18" s="1000"/>
      <c r="GEJ18" s="1000"/>
      <c r="GEK18" s="1000"/>
      <c r="GEL18" s="1000"/>
      <c r="GEM18" s="1000"/>
      <c r="GEN18" s="1000"/>
      <c r="GEO18" s="1000"/>
      <c r="GEP18" s="1000"/>
      <c r="GEQ18" s="1000"/>
      <c r="GER18" s="1000"/>
      <c r="GES18" s="1000"/>
      <c r="GET18" s="1000"/>
      <c r="GEU18" s="1000"/>
      <c r="GEV18" s="1000"/>
      <c r="GEW18" s="1000"/>
      <c r="GEX18" s="1000"/>
      <c r="GEY18" s="1000"/>
      <c r="GEZ18" s="1000"/>
      <c r="GFA18" s="1000"/>
      <c r="GFB18" s="1000"/>
      <c r="GFC18" s="1000"/>
      <c r="GFD18" s="1000"/>
      <c r="GFE18" s="1000"/>
      <c r="GFF18" s="1000"/>
      <c r="GFG18" s="1000"/>
      <c r="GFH18" s="1000"/>
      <c r="GFI18" s="1000"/>
      <c r="GFJ18" s="1000"/>
      <c r="GFK18" s="1000"/>
      <c r="GFL18" s="1000"/>
      <c r="GFM18" s="1000"/>
      <c r="GFN18" s="1000"/>
      <c r="GFO18" s="1000"/>
      <c r="GFP18" s="1000"/>
      <c r="GFQ18" s="1000"/>
      <c r="GFR18" s="1000"/>
      <c r="GFS18" s="1000"/>
      <c r="GFT18" s="1000"/>
      <c r="GFU18" s="1000"/>
      <c r="GFV18" s="1000"/>
      <c r="GFW18" s="1000"/>
      <c r="GFX18" s="1000"/>
      <c r="GFY18" s="1000"/>
      <c r="GFZ18" s="1000"/>
      <c r="GGA18" s="1000"/>
      <c r="GGB18" s="1000"/>
      <c r="GGC18" s="1000"/>
      <c r="GGD18" s="1000"/>
      <c r="GGE18" s="1000"/>
      <c r="GGF18" s="1000"/>
      <c r="GGG18" s="1000"/>
      <c r="GGH18" s="1000"/>
      <c r="GGI18" s="1000"/>
      <c r="GGJ18" s="1000"/>
      <c r="GGK18" s="1000"/>
      <c r="GGL18" s="1000"/>
      <c r="GGM18" s="1000"/>
      <c r="GGN18" s="1000"/>
      <c r="GGO18" s="1000"/>
      <c r="GGP18" s="1000"/>
      <c r="GGQ18" s="1000"/>
      <c r="GGR18" s="1000"/>
      <c r="GGS18" s="1000"/>
      <c r="GGT18" s="1000"/>
      <c r="GGU18" s="1000"/>
      <c r="GGV18" s="1000"/>
      <c r="GGW18" s="1000"/>
      <c r="GGX18" s="1000"/>
      <c r="GGY18" s="1000"/>
      <c r="GGZ18" s="1000"/>
      <c r="GHA18" s="1000"/>
      <c r="GHB18" s="1000"/>
      <c r="GHC18" s="1000"/>
      <c r="GHD18" s="1000"/>
      <c r="GHE18" s="1000"/>
      <c r="GHF18" s="1000"/>
      <c r="GHG18" s="1000"/>
      <c r="GHH18" s="1000"/>
      <c r="GHI18" s="1000"/>
      <c r="GHJ18" s="1000"/>
      <c r="GHK18" s="1000"/>
      <c r="GHL18" s="1000"/>
      <c r="GHM18" s="1000"/>
      <c r="GHN18" s="1000"/>
      <c r="GHO18" s="1000"/>
      <c r="GHP18" s="1000"/>
      <c r="GHQ18" s="1000"/>
      <c r="GHR18" s="1000"/>
      <c r="GHS18" s="1000"/>
      <c r="GHT18" s="1000"/>
      <c r="GHU18" s="1000"/>
      <c r="GHV18" s="1000"/>
      <c r="GHW18" s="1000"/>
      <c r="GHX18" s="1000"/>
      <c r="GHY18" s="1000"/>
      <c r="GHZ18" s="1000"/>
      <c r="GIA18" s="1000"/>
      <c r="GIB18" s="1000"/>
      <c r="GIC18" s="1000"/>
      <c r="GID18" s="1000"/>
      <c r="GIE18" s="1000"/>
      <c r="GIF18" s="1000"/>
      <c r="GIG18" s="1000"/>
      <c r="GIH18" s="1000"/>
      <c r="GII18" s="1000"/>
      <c r="GIJ18" s="1000"/>
      <c r="GIK18" s="1000"/>
      <c r="GIL18" s="1000"/>
      <c r="GIM18" s="1000"/>
      <c r="GIN18" s="1000"/>
      <c r="GIO18" s="1000"/>
      <c r="GIP18" s="1000"/>
      <c r="GIQ18" s="1000"/>
      <c r="GIR18" s="1000"/>
      <c r="GIS18" s="1000"/>
      <c r="GIT18" s="1000"/>
      <c r="GIU18" s="1000"/>
      <c r="GIV18" s="1000"/>
      <c r="GIW18" s="1000"/>
      <c r="GIX18" s="1000"/>
      <c r="GIY18" s="1000"/>
      <c r="GIZ18" s="1000"/>
      <c r="GJA18" s="1000"/>
      <c r="GJB18" s="1000"/>
      <c r="GJC18" s="1000"/>
      <c r="GJD18" s="1000"/>
      <c r="GJE18" s="1000"/>
      <c r="GJF18" s="1000"/>
      <c r="GJG18" s="1000"/>
      <c r="GJH18" s="1000"/>
      <c r="GJI18" s="1000"/>
      <c r="GJJ18" s="1000"/>
      <c r="GJK18" s="1000"/>
      <c r="GJL18" s="1000"/>
      <c r="GJM18" s="1000"/>
      <c r="GJN18" s="1000"/>
      <c r="GJO18" s="1000"/>
      <c r="GJP18" s="1000"/>
      <c r="GJQ18" s="1000"/>
      <c r="GJR18" s="1000"/>
      <c r="GJS18" s="1000"/>
      <c r="GJT18" s="1000"/>
      <c r="GJU18" s="1000"/>
      <c r="GJV18" s="1000"/>
      <c r="GJW18" s="1000"/>
      <c r="GJX18" s="1000"/>
      <c r="GJY18" s="1000"/>
      <c r="GJZ18" s="1000"/>
      <c r="GKA18" s="1000"/>
      <c r="GKB18" s="1000"/>
      <c r="GKC18" s="1000"/>
      <c r="GKD18" s="1000"/>
      <c r="GKE18" s="1000"/>
      <c r="GKF18" s="1000"/>
      <c r="GKG18" s="1000"/>
      <c r="GKH18" s="1000"/>
      <c r="GKI18" s="1000"/>
      <c r="GKJ18" s="1000"/>
      <c r="GKK18" s="1000"/>
      <c r="GKL18" s="1000"/>
      <c r="GKM18" s="1000"/>
      <c r="GKN18" s="1000"/>
      <c r="GKO18" s="1000"/>
      <c r="GKP18" s="1000"/>
      <c r="GKQ18" s="1000"/>
      <c r="GKR18" s="1000"/>
      <c r="GKS18" s="1000"/>
      <c r="GKT18" s="1000"/>
      <c r="GKU18" s="1000"/>
      <c r="GKV18" s="1000"/>
      <c r="GKW18" s="1000"/>
      <c r="GKX18" s="1000"/>
      <c r="GKY18" s="1000"/>
      <c r="GKZ18" s="1000"/>
      <c r="GLA18" s="1000"/>
      <c r="GLB18" s="1000"/>
      <c r="GLC18" s="1000"/>
      <c r="GLD18" s="1000"/>
      <c r="GLE18" s="1000"/>
      <c r="GLF18" s="1000"/>
      <c r="GLG18" s="1000"/>
      <c r="GLH18" s="1000"/>
      <c r="GLI18" s="1000"/>
      <c r="GLJ18" s="1000"/>
      <c r="GLK18" s="1000"/>
      <c r="GLL18" s="1000"/>
      <c r="GLM18" s="1000"/>
      <c r="GLN18" s="1000"/>
      <c r="GLO18" s="1000"/>
      <c r="GLP18" s="1000"/>
      <c r="GLQ18" s="1000"/>
      <c r="GLR18" s="1000"/>
      <c r="GLS18" s="1000"/>
      <c r="GLT18" s="1000"/>
      <c r="GLU18" s="1000"/>
      <c r="GLV18" s="1000"/>
      <c r="GLW18" s="1000"/>
      <c r="GLX18" s="1000"/>
      <c r="GLY18" s="1000"/>
      <c r="GLZ18" s="1000"/>
      <c r="GMA18" s="1000"/>
      <c r="GMB18" s="1000"/>
      <c r="GMC18" s="1000"/>
      <c r="GMD18" s="1000"/>
      <c r="GME18" s="1000"/>
      <c r="GMF18" s="1000"/>
      <c r="GMG18" s="1000"/>
      <c r="GMH18" s="1000"/>
      <c r="GMI18" s="1000"/>
      <c r="GMJ18" s="1000"/>
      <c r="GMK18" s="1000"/>
      <c r="GML18" s="1000"/>
      <c r="GMM18" s="1000"/>
      <c r="GMN18" s="1000"/>
      <c r="GMO18" s="1000"/>
      <c r="GMP18" s="1000"/>
      <c r="GMQ18" s="1000"/>
      <c r="GMR18" s="1000"/>
      <c r="GMS18" s="1000"/>
      <c r="GMT18" s="1000"/>
      <c r="GMU18" s="1000"/>
      <c r="GMV18" s="1000"/>
      <c r="GMW18" s="1000"/>
      <c r="GMX18" s="1000"/>
      <c r="GMY18" s="1000"/>
      <c r="GMZ18" s="1000"/>
      <c r="GNA18" s="1000"/>
      <c r="GNB18" s="1000"/>
      <c r="GNC18" s="1000"/>
      <c r="GND18" s="1000"/>
      <c r="GNE18" s="1000"/>
      <c r="GNF18" s="1000"/>
      <c r="GNG18" s="1000"/>
      <c r="GNH18" s="1000"/>
      <c r="GNI18" s="1000"/>
      <c r="GNJ18" s="1000"/>
      <c r="GNK18" s="1000"/>
      <c r="GNL18" s="1000"/>
      <c r="GNM18" s="1000"/>
      <c r="GNN18" s="1000"/>
      <c r="GNO18" s="1000"/>
      <c r="GNP18" s="1000"/>
      <c r="GNQ18" s="1000"/>
      <c r="GNR18" s="1000"/>
      <c r="GNS18" s="1000"/>
      <c r="GNT18" s="1000"/>
      <c r="GNU18" s="1000"/>
      <c r="GNV18" s="1000"/>
      <c r="GNW18" s="1000"/>
      <c r="GNX18" s="1000"/>
      <c r="GNY18" s="1000"/>
      <c r="GNZ18" s="1000"/>
      <c r="GOA18" s="1000"/>
      <c r="GOB18" s="1000"/>
      <c r="GOC18" s="1000"/>
      <c r="GOD18" s="1000"/>
      <c r="GOE18" s="1000"/>
      <c r="GOF18" s="1000"/>
      <c r="GOG18" s="1000"/>
      <c r="GOH18" s="1000"/>
      <c r="GOI18" s="1000"/>
      <c r="GOJ18" s="1000"/>
      <c r="GOK18" s="1000"/>
      <c r="GOL18" s="1000"/>
      <c r="GOM18" s="1000"/>
      <c r="GON18" s="1000"/>
      <c r="GOO18" s="1000"/>
      <c r="GOP18" s="1000"/>
      <c r="GOQ18" s="1000"/>
      <c r="GOR18" s="1000"/>
      <c r="GOS18" s="1000"/>
      <c r="GOT18" s="1000"/>
      <c r="GOU18" s="1000"/>
      <c r="GOV18" s="1000"/>
      <c r="GOW18" s="1000"/>
      <c r="GOX18" s="1000"/>
      <c r="GOY18" s="1000"/>
      <c r="GOZ18" s="1000"/>
      <c r="GPA18" s="1000"/>
      <c r="GPB18" s="1000"/>
      <c r="GPC18" s="1000"/>
      <c r="GPD18" s="1000"/>
      <c r="GPE18" s="1000"/>
      <c r="GPF18" s="1000"/>
      <c r="GPG18" s="1000"/>
      <c r="GPH18" s="1000"/>
      <c r="GPI18" s="1000"/>
      <c r="GPJ18" s="1000"/>
      <c r="GPK18" s="1000"/>
      <c r="GPL18" s="1000"/>
      <c r="GPM18" s="1000"/>
      <c r="GPN18" s="1000"/>
      <c r="GPO18" s="1000"/>
      <c r="GPP18" s="1000"/>
      <c r="GPQ18" s="1000"/>
      <c r="GPR18" s="1000"/>
      <c r="GPS18" s="1000"/>
      <c r="GPT18" s="1000"/>
      <c r="GPU18" s="1000"/>
      <c r="GPV18" s="1000"/>
      <c r="GPW18" s="1000"/>
      <c r="GPX18" s="1000"/>
      <c r="GPY18" s="1000"/>
      <c r="GPZ18" s="1000"/>
      <c r="GQA18" s="1000"/>
      <c r="GQB18" s="1000"/>
      <c r="GQC18" s="1000"/>
      <c r="GQD18" s="1000"/>
      <c r="GQE18" s="1000"/>
      <c r="GQF18" s="1000"/>
      <c r="GQG18" s="1000"/>
      <c r="GQH18" s="1000"/>
      <c r="GQI18" s="1000"/>
      <c r="GQJ18" s="1000"/>
      <c r="GQK18" s="1000"/>
      <c r="GQL18" s="1000"/>
      <c r="GQM18" s="1000"/>
      <c r="GQN18" s="1000"/>
      <c r="GQO18" s="1000"/>
      <c r="GQP18" s="1000"/>
      <c r="GQQ18" s="1000"/>
      <c r="GQR18" s="1000"/>
      <c r="GQS18" s="1000"/>
      <c r="GQT18" s="1000"/>
      <c r="GQU18" s="1000"/>
      <c r="GQV18" s="1000"/>
      <c r="GQW18" s="1000"/>
      <c r="GQX18" s="1000"/>
      <c r="GQY18" s="1000"/>
      <c r="GQZ18" s="1000"/>
      <c r="GRA18" s="1000"/>
      <c r="GRB18" s="1000"/>
      <c r="GRC18" s="1000"/>
      <c r="GRD18" s="1000"/>
      <c r="GRE18" s="1000"/>
      <c r="GRF18" s="1000"/>
      <c r="GRG18" s="1000"/>
      <c r="GRH18" s="1000"/>
      <c r="GRI18" s="1000"/>
      <c r="GRJ18" s="1000"/>
      <c r="GRK18" s="1000"/>
      <c r="GRL18" s="1000"/>
      <c r="GRM18" s="1000"/>
      <c r="GRN18" s="1000"/>
      <c r="GRO18" s="1000"/>
      <c r="GRP18" s="1000"/>
      <c r="GRQ18" s="1000"/>
      <c r="GRR18" s="1000"/>
      <c r="GRS18" s="1000"/>
      <c r="GRT18" s="1000"/>
      <c r="GRU18" s="1000"/>
      <c r="GRV18" s="1000"/>
      <c r="GRW18" s="1000"/>
      <c r="GRX18" s="1000"/>
      <c r="GRY18" s="1000"/>
      <c r="GRZ18" s="1000"/>
      <c r="GSA18" s="1000"/>
      <c r="GSB18" s="1000"/>
      <c r="GSC18" s="1000"/>
      <c r="GSD18" s="1000"/>
      <c r="GSE18" s="1000"/>
      <c r="GSF18" s="1000"/>
      <c r="GSG18" s="1000"/>
      <c r="GSH18" s="1000"/>
      <c r="GSI18" s="1000"/>
      <c r="GSJ18" s="1000"/>
      <c r="GSK18" s="1000"/>
      <c r="GSL18" s="1000"/>
      <c r="GSM18" s="1000"/>
      <c r="GSN18" s="1000"/>
      <c r="GSO18" s="1000"/>
      <c r="GSP18" s="1000"/>
      <c r="GSQ18" s="1000"/>
      <c r="GSR18" s="1000"/>
      <c r="GSS18" s="1000"/>
      <c r="GST18" s="1000"/>
      <c r="GSU18" s="1000"/>
      <c r="GSV18" s="1000"/>
      <c r="GSW18" s="1000"/>
      <c r="GSX18" s="1000"/>
      <c r="GSY18" s="1000"/>
      <c r="GSZ18" s="1000"/>
      <c r="GTA18" s="1000"/>
      <c r="GTB18" s="1000"/>
      <c r="GTC18" s="1000"/>
      <c r="GTD18" s="1000"/>
      <c r="GTE18" s="1000"/>
      <c r="GTF18" s="1000"/>
      <c r="GTG18" s="1000"/>
      <c r="GTH18" s="1000"/>
      <c r="GTI18" s="1000"/>
      <c r="GTJ18" s="1000"/>
      <c r="GTK18" s="1000"/>
      <c r="GTL18" s="1000"/>
      <c r="GTM18" s="1000"/>
      <c r="GTN18" s="1000"/>
      <c r="GTO18" s="1000"/>
      <c r="GTP18" s="1000"/>
      <c r="GTQ18" s="1000"/>
      <c r="GTR18" s="1000"/>
      <c r="GTS18" s="1000"/>
      <c r="GTT18" s="1000"/>
      <c r="GTU18" s="1000"/>
      <c r="GTV18" s="1000"/>
      <c r="GTW18" s="1000"/>
      <c r="GTX18" s="1000"/>
      <c r="GTY18" s="1000"/>
      <c r="GTZ18" s="1000"/>
      <c r="GUA18" s="1000"/>
      <c r="GUB18" s="1000"/>
      <c r="GUC18" s="1000"/>
      <c r="GUD18" s="1000"/>
      <c r="GUE18" s="1000"/>
      <c r="GUF18" s="1000"/>
      <c r="GUG18" s="1000"/>
      <c r="GUH18" s="1000"/>
      <c r="GUI18" s="1000"/>
      <c r="GUJ18" s="1000"/>
      <c r="GUK18" s="1000"/>
      <c r="GUL18" s="1000"/>
      <c r="GUM18" s="1000"/>
      <c r="GUN18" s="1000"/>
      <c r="GUO18" s="1000"/>
      <c r="GUP18" s="1000"/>
      <c r="GUQ18" s="1000"/>
      <c r="GUR18" s="1000"/>
      <c r="GUS18" s="1000"/>
      <c r="GUT18" s="1000"/>
      <c r="GUU18" s="1000"/>
      <c r="GUV18" s="1000"/>
      <c r="GUW18" s="1000"/>
      <c r="GUX18" s="1000"/>
      <c r="GUY18" s="1000"/>
      <c r="GUZ18" s="1000"/>
      <c r="GVA18" s="1000"/>
      <c r="GVB18" s="1000"/>
      <c r="GVC18" s="1000"/>
      <c r="GVD18" s="1000"/>
      <c r="GVE18" s="1000"/>
      <c r="GVF18" s="1000"/>
      <c r="GVG18" s="1000"/>
      <c r="GVH18" s="1000"/>
      <c r="GVI18" s="1000"/>
      <c r="GVJ18" s="1000"/>
      <c r="GVK18" s="1000"/>
      <c r="GVL18" s="1000"/>
      <c r="GVM18" s="1000"/>
      <c r="GVN18" s="1000"/>
      <c r="GVO18" s="1000"/>
      <c r="GVP18" s="1000"/>
      <c r="GVQ18" s="1000"/>
      <c r="GVR18" s="1000"/>
      <c r="GVS18" s="1000"/>
      <c r="GVT18" s="1000"/>
      <c r="GVU18" s="1000"/>
      <c r="GVV18" s="1000"/>
      <c r="GVW18" s="1000"/>
      <c r="GVX18" s="1000"/>
      <c r="GVY18" s="1000"/>
      <c r="GVZ18" s="1000"/>
      <c r="GWA18" s="1000"/>
      <c r="GWB18" s="1000"/>
      <c r="GWC18" s="1000"/>
      <c r="GWD18" s="1000"/>
      <c r="GWE18" s="1000"/>
      <c r="GWF18" s="1000"/>
      <c r="GWG18" s="1000"/>
      <c r="GWH18" s="1000"/>
      <c r="GWI18" s="1000"/>
      <c r="GWJ18" s="1000"/>
      <c r="GWK18" s="1000"/>
      <c r="GWL18" s="1000"/>
      <c r="GWM18" s="1000"/>
      <c r="GWN18" s="1000"/>
      <c r="GWO18" s="1000"/>
      <c r="GWP18" s="1000"/>
      <c r="GWQ18" s="1000"/>
      <c r="GWR18" s="1000"/>
      <c r="GWS18" s="1000"/>
      <c r="GWT18" s="1000"/>
      <c r="GWU18" s="1000"/>
      <c r="GWV18" s="1000"/>
      <c r="GWW18" s="1000"/>
      <c r="GWX18" s="1000"/>
      <c r="GWY18" s="1000"/>
      <c r="GWZ18" s="1000"/>
      <c r="GXA18" s="1000"/>
      <c r="GXB18" s="1000"/>
      <c r="GXC18" s="1000"/>
      <c r="GXD18" s="1000"/>
      <c r="GXE18" s="1000"/>
      <c r="GXF18" s="1000"/>
      <c r="GXG18" s="1000"/>
      <c r="GXH18" s="1000"/>
      <c r="GXI18" s="1000"/>
      <c r="GXJ18" s="1000"/>
      <c r="GXK18" s="1000"/>
      <c r="GXL18" s="1000"/>
      <c r="GXM18" s="1000"/>
      <c r="GXN18" s="1000"/>
      <c r="GXO18" s="1000"/>
      <c r="GXP18" s="1000"/>
      <c r="GXQ18" s="1000"/>
      <c r="GXR18" s="1000"/>
      <c r="GXS18" s="1000"/>
      <c r="GXT18" s="1000"/>
      <c r="GXU18" s="1000"/>
      <c r="GXV18" s="1000"/>
      <c r="GXW18" s="1000"/>
      <c r="GXX18" s="1000"/>
      <c r="GXY18" s="1000"/>
      <c r="GXZ18" s="1000"/>
      <c r="GYA18" s="1000"/>
      <c r="GYB18" s="1000"/>
      <c r="GYC18" s="1000"/>
      <c r="GYD18" s="1000"/>
      <c r="GYE18" s="1000"/>
      <c r="GYF18" s="1000"/>
      <c r="GYG18" s="1000"/>
      <c r="GYH18" s="1000"/>
      <c r="GYI18" s="1000"/>
      <c r="GYJ18" s="1000"/>
      <c r="GYK18" s="1000"/>
      <c r="GYL18" s="1000"/>
      <c r="GYM18" s="1000"/>
      <c r="GYN18" s="1000"/>
      <c r="GYO18" s="1000"/>
      <c r="GYP18" s="1000"/>
      <c r="GYQ18" s="1000"/>
      <c r="GYR18" s="1000"/>
      <c r="GYS18" s="1000"/>
      <c r="GYT18" s="1000"/>
      <c r="GYU18" s="1000"/>
      <c r="GYV18" s="1000"/>
      <c r="GYW18" s="1000"/>
      <c r="GYX18" s="1000"/>
      <c r="GYY18" s="1000"/>
      <c r="GYZ18" s="1000"/>
      <c r="GZA18" s="1000"/>
      <c r="GZB18" s="1000"/>
      <c r="GZC18" s="1000"/>
      <c r="GZD18" s="1000"/>
      <c r="GZE18" s="1000"/>
      <c r="GZF18" s="1000"/>
      <c r="GZG18" s="1000"/>
      <c r="GZH18" s="1000"/>
      <c r="GZI18" s="1000"/>
      <c r="GZJ18" s="1000"/>
      <c r="GZK18" s="1000"/>
      <c r="GZL18" s="1000"/>
      <c r="GZM18" s="1000"/>
      <c r="GZN18" s="1000"/>
      <c r="GZO18" s="1000"/>
      <c r="GZP18" s="1000"/>
      <c r="GZQ18" s="1000"/>
      <c r="GZR18" s="1000"/>
      <c r="GZS18" s="1000"/>
      <c r="GZT18" s="1000"/>
      <c r="GZU18" s="1000"/>
      <c r="GZV18" s="1000"/>
      <c r="GZW18" s="1000"/>
      <c r="GZX18" s="1000"/>
      <c r="GZY18" s="1000"/>
      <c r="GZZ18" s="1000"/>
      <c r="HAA18" s="1000"/>
      <c r="HAB18" s="1000"/>
      <c r="HAC18" s="1000"/>
      <c r="HAD18" s="1000"/>
      <c r="HAE18" s="1000"/>
      <c r="HAF18" s="1000"/>
      <c r="HAG18" s="1000"/>
      <c r="HAH18" s="1000"/>
      <c r="HAI18" s="1000"/>
      <c r="HAJ18" s="1000"/>
      <c r="HAK18" s="1000"/>
      <c r="HAL18" s="1000"/>
      <c r="HAM18" s="1000"/>
      <c r="HAN18" s="1000"/>
      <c r="HAO18" s="1000"/>
      <c r="HAP18" s="1000"/>
      <c r="HAQ18" s="1000"/>
      <c r="HAR18" s="1000"/>
      <c r="HAS18" s="1000"/>
      <c r="HAT18" s="1000"/>
      <c r="HAU18" s="1000"/>
      <c r="HAV18" s="1000"/>
      <c r="HAW18" s="1000"/>
      <c r="HAX18" s="1000"/>
      <c r="HAY18" s="1000"/>
      <c r="HAZ18" s="1000"/>
      <c r="HBA18" s="1000"/>
      <c r="HBB18" s="1000"/>
      <c r="HBC18" s="1000"/>
      <c r="HBD18" s="1000"/>
      <c r="HBE18" s="1000"/>
      <c r="HBF18" s="1000"/>
      <c r="HBG18" s="1000"/>
      <c r="HBH18" s="1000"/>
      <c r="HBI18" s="1000"/>
      <c r="HBJ18" s="1000"/>
      <c r="HBK18" s="1000"/>
      <c r="HBL18" s="1000"/>
      <c r="HBM18" s="1000"/>
      <c r="HBN18" s="1000"/>
      <c r="HBO18" s="1000"/>
      <c r="HBP18" s="1000"/>
      <c r="HBQ18" s="1000"/>
      <c r="HBR18" s="1000"/>
      <c r="HBS18" s="1000"/>
      <c r="HBT18" s="1000"/>
      <c r="HBU18" s="1000"/>
      <c r="HBV18" s="1000"/>
      <c r="HBW18" s="1000"/>
      <c r="HBX18" s="1000"/>
      <c r="HBY18" s="1000"/>
      <c r="HBZ18" s="1000"/>
      <c r="HCA18" s="1000"/>
      <c r="HCB18" s="1000"/>
      <c r="HCC18" s="1000"/>
      <c r="HCD18" s="1000"/>
      <c r="HCE18" s="1000"/>
      <c r="HCF18" s="1000"/>
      <c r="HCG18" s="1000"/>
      <c r="HCH18" s="1000"/>
      <c r="HCI18" s="1000"/>
      <c r="HCJ18" s="1000"/>
      <c r="HCK18" s="1000"/>
      <c r="HCL18" s="1000"/>
      <c r="HCM18" s="1000"/>
      <c r="HCN18" s="1000"/>
      <c r="HCO18" s="1000"/>
      <c r="HCP18" s="1000"/>
      <c r="HCQ18" s="1000"/>
      <c r="HCR18" s="1000"/>
      <c r="HCS18" s="1000"/>
      <c r="HCT18" s="1000"/>
      <c r="HCU18" s="1000"/>
      <c r="HCV18" s="1000"/>
      <c r="HCW18" s="1000"/>
      <c r="HCX18" s="1000"/>
      <c r="HCY18" s="1000"/>
      <c r="HCZ18" s="1000"/>
      <c r="HDA18" s="1000"/>
      <c r="HDB18" s="1000"/>
      <c r="HDC18" s="1000"/>
      <c r="HDD18" s="1000"/>
      <c r="HDE18" s="1000"/>
      <c r="HDF18" s="1000"/>
      <c r="HDG18" s="1000"/>
      <c r="HDH18" s="1000"/>
      <c r="HDI18" s="1000"/>
      <c r="HDJ18" s="1000"/>
      <c r="HDK18" s="1000"/>
      <c r="HDL18" s="1000"/>
      <c r="HDM18" s="1000"/>
      <c r="HDN18" s="1000"/>
      <c r="HDO18" s="1000"/>
      <c r="HDP18" s="1000"/>
      <c r="HDQ18" s="1000"/>
      <c r="HDR18" s="1000"/>
      <c r="HDS18" s="1000"/>
      <c r="HDT18" s="1000"/>
      <c r="HDU18" s="1000"/>
      <c r="HDV18" s="1000"/>
      <c r="HDW18" s="1000"/>
      <c r="HDX18" s="1000"/>
      <c r="HDY18" s="1000"/>
      <c r="HDZ18" s="1000"/>
      <c r="HEA18" s="1000"/>
      <c r="HEB18" s="1000"/>
      <c r="HEC18" s="1000"/>
      <c r="HED18" s="1000"/>
      <c r="HEE18" s="1000"/>
      <c r="HEF18" s="1000"/>
      <c r="HEG18" s="1000"/>
      <c r="HEH18" s="1000"/>
      <c r="HEI18" s="1000"/>
      <c r="HEJ18" s="1000"/>
      <c r="HEK18" s="1000"/>
      <c r="HEL18" s="1000"/>
      <c r="HEM18" s="1000"/>
      <c r="HEN18" s="1000"/>
      <c r="HEO18" s="1000"/>
      <c r="HEP18" s="1000"/>
      <c r="HEQ18" s="1000"/>
      <c r="HER18" s="1000"/>
      <c r="HES18" s="1000"/>
      <c r="HET18" s="1000"/>
      <c r="HEU18" s="1000"/>
      <c r="HEV18" s="1000"/>
      <c r="HEW18" s="1000"/>
      <c r="HEX18" s="1000"/>
      <c r="HEY18" s="1000"/>
      <c r="HEZ18" s="1000"/>
      <c r="HFA18" s="1000"/>
      <c r="HFB18" s="1000"/>
      <c r="HFC18" s="1000"/>
      <c r="HFD18" s="1000"/>
      <c r="HFE18" s="1000"/>
      <c r="HFF18" s="1000"/>
      <c r="HFG18" s="1000"/>
      <c r="HFH18" s="1000"/>
      <c r="HFI18" s="1000"/>
      <c r="HFJ18" s="1000"/>
      <c r="HFK18" s="1000"/>
      <c r="HFL18" s="1000"/>
      <c r="HFM18" s="1000"/>
      <c r="HFN18" s="1000"/>
      <c r="HFO18" s="1000"/>
      <c r="HFP18" s="1000"/>
      <c r="HFQ18" s="1000"/>
      <c r="HFR18" s="1000"/>
      <c r="HFS18" s="1000"/>
      <c r="HFT18" s="1000"/>
      <c r="HFU18" s="1000"/>
      <c r="HFV18" s="1000"/>
      <c r="HFW18" s="1000"/>
      <c r="HFX18" s="1000"/>
      <c r="HFY18" s="1000"/>
      <c r="HFZ18" s="1000"/>
      <c r="HGA18" s="1000"/>
      <c r="HGB18" s="1000"/>
      <c r="HGC18" s="1000"/>
      <c r="HGD18" s="1000"/>
      <c r="HGE18" s="1000"/>
      <c r="HGF18" s="1000"/>
      <c r="HGG18" s="1000"/>
      <c r="HGH18" s="1000"/>
      <c r="HGI18" s="1000"/>
      <c r="HGJ18" s="1000"/>
      <c r="HGK18" s="1000"/>
      <c r="HGL18" s="1000"/>
      <c r="HGM18" s="1000"/>
      <c r="HGN18" s="1000"/>
      <c r="HGO18" s="1000"/>
      <c r="HGP18" s="1000"/>
      <c r="HGQ18" s="1000"/>
      <c r="HGR18" s="1000"/>
      <c r="HGS18" s="1000"/>
      <c r="HGT18" s="1000"/>
      <c r="HGU18" s="1000"/>
      <c r="HGV18" s="1000"/>
      <c r="HGW18" s="1000"/>
      <c r="HGX18" s="1000"/>
      <c r="HGY18" s="1000"/>
      <c r="HGZ18" s="1000"/>
      <c r="HHA18" s="1000"/>
      <c r="HHB18" s="1000"/>
      <c r="HHC18" s="1000"/>
      <c r="HHD18" s="1000"/>
      <c r="HHE18" s="1000"/>
      <c r="HHF18" s="1000"/>
      <c r="HHG18" s="1000"/>
      <c r="HHH18" s="1000"/>
      <c r="HHI18" s="1000"/>
      <c r="HHJ18" s="1000"/>
      <c r="HHK18" s="1000"/>
      <c r="HHL18" s="1000"/>
      <c r="HHM18" s="1000"/>
      <c r="HHN18" s="1000"/>
      <c r="HHO18" s="1000"/>
      <c r="HHP18" s="1000"/>
      <c r="HHQ18" s="1000"/>
      <c r="HHR18" s="1000"/>
      <c r="HHS18" s="1000"/>
      <c r="HHT18" s="1000"/>
      <c r="HHU18" s="1000"/>
      <c r="HHV18" s="1000"/>
      <c r="HHW18" s="1000"/>
      <c r="HHX18" s="1000"/>
      <c r="HHY18" s="1000"/>
      <c r="HHZ18" s="1000"/>
      <c r="HIA18" s="1000"/>
      <c r="HIB18" s="1000"/>
      <c r="HIC18" s="1000"/>
      <c r="HID18" s="1000"/>
      <c r="HIE18" s="1000"/>
      <c r="HIF18" s="1000"/>
      <c r="HIG18" s="1000"/>
      <c r="HIH18" s="1000"/>
      <c r="HII18" s="1000"/>
      <c r="HIJ18" s="1000"/>
      <c r="HIK18" s="1000"/>
      <c r="HIL18" s="1000"/>
      <c r="HIM18" s="1000"/>
      <c r="HIN18" s="1000"/>
      <c r="HIO18" s="1000"/>
      <c r="HIP18" s="1000"/>
      <c r="HIQ18" s="1000"/>
      <c r="HIR18" s="1000"/>
      <c r="HIS18" s="1000"/>
      <c r="HIT18" s="1000"/>
      <c r="HIU18" s="1000"/>
      <c r="HIV18" s="1000"/>
      <c r="HIW18" s="1000"/>
      <c r="HIX18" s="1000"/>
      <c r="HIY18" s="1000"/>
      <c r="HIZ18" s="1000"/>
      <c r="HJA18" s="1000"/>
      <c r="HJB18" s="1000"/>
      <c r="HJC18" s="1000"/>
      <c r="HJD18" s="1000"/>
      <c r="HJE18" s="1000"/>
      <c r="HJF18" s="1000"/>
      <c r="HJG18" s="1000"/>
      <c r="HJH18" s="1000"/>
      <c r="HJI18" s="1000"/>
      <c r="HJJ18" s="1000"/>
      <c r="HJK18" s="1000"/>
      <c r="HJL18" s="1000"/>
      <c r="HJM18" s="1000"/>
      <c r="HJN18" s="1000"/>
      <c r="HJO18" s="1000"/>
      <c r="HJP18" s="1000"/>
      <c r="HJQ18" s="1000"/>
      <c r="HJR18" s="1000"/>
      <c r="HJS18" s="1000"/>
      <c r="HJT18" s="1000"/>
      <c r="HJU18" s="1000"/>
      <c r="HJV18" s="1000"/>
      <c r="HJW18" s="1000"/>
      <c r="HJX18" s="1000"/>
      <c r="HJY18" s="1000"/>
      <c r="HJZ18" s="1000"/>
      <c r="HKA18" s="1000"/>
      <c r="HKB18" s="1000"/>
      <c r="HKC18" s="1000"/>
      <c r="HKD18" s="1000"/>
      <c r="HKE18" s="1000"/>
      <c r="HKF18" s="1000"/>
      <c r="HKG18" s="1000"/>
      <c r="HKH18" s="1000"/>
      <c r="HKI18" s="1000"/>
      <c r="HKJ18" s="1000"/>
      <c r="HKK18" s="1000"/>
      <c r="HKL18" s="1000"/>
      <c r="HKM18" s="1000"/>
      <c r="HKN18" s="1000"/>
      <c r="HKO18" s="1000"/>
      <c r="HKP18" s="1000"/>
      <c r="HKQ18" s="1000"/>
      <c r="HKR18" s="1000"/>
      <c r="HKS18" s="1000"/>
      <c r="HKT18" s="1000"/>
      <c r="HKU18" s="1000"/>
      <c r="HKV18" s="1000"/>
      <c r="HKW18" s="1000"/>
      <c r="HKX18" s="1000"/>
      <c r="HKY18" s="1000"/>
      <c r="HKZ18" s="1000"/>
      <c r="HLA18" s="1000"/>
      <c r="HLB18" s="1000"/>
      <c r="HLC18" s="1000"/>
      <c r="HLD18" s="1000"/>
      <c r="HLE18" s="1000"/>
      <c r="HLF18" s="1000"/>
      <c r="HLG18" s="1000"/>
      <c r="HLH18" s="1000"/>
      <c r="HLI18" s="1000"/>
      <c r="HLJ18" s="1000"/>
      <c r="HLK18" s="1000"/>
      <c r="HLL18" s="1000"/>
      <c r="HLM18" s="1000"/>
      <c r="HLN18" s="1000"/>
      <c r="HLO18" s="1000"/>
      <c r="HLP18" s="1000"/>
      <c r="HLQ18" s="1000"/>
      <c r="HLR18" s="1000"/>
      <c r="HLS18" s="1000"/>
      <c r="HLT18" s="1000"/>
      <c r="HLU18" s="1000"/>
      <c r="HLV18" s="1000"/>
      <c r="HLW18" s="1000"/>
      <c r="HLX18" s="1000"/>
      <c r="HLY18" s="1000"/>
      <c r="HLZ18" s="1000"/>
      <c r="HMA18" s="1000"/>
      <c r="HMB18" s="1000"/>
      <c r="HMC18" s="1000"/>
      <c r="HMD18" s="1000"/>
      <c r="HME18" s="1000"/>
      <c r="HMF18" s="1000"/>
      <c r="HMG18" s="1000"/>
      <c r="HMH18" s="1000"/>
      <c r="HMI18" s="1000"/>
      <c r="HMJ18" s="1000"/>
      <c r="HMK18" s="1000"/>
      <c r="HML18" s="1000"/>
      <c r="HMM18" s="1000"/>
      <c r="HMN18" s="1000"/>
      <c r="HMO18" s="1000"/>
      <c r="HMP18" s="1000"/>
      <c r="HMQ18" s="1000"/>
      <c r="HMR18" s="1000"/>
      <c r="HMS18" s="1000"/>
      <c r="HMT18" s="1000"/>
      <c r="HMU18" s="1000"/>
      <c r="HMV18" s="1000"/>
      <c r="HMW18" s="1000"/>
      <c r="HMX18" s="1000"/>
      <c r="HMY18" s="1000"/>
      <c r="HMZ18" s="1000"/>
      <c r="HNA18" s="1000"/>
      <c r="HNB18" s="1000"/>
      <c r="HNC18" s="1000"/>
      <c r="HND18" s="1000"/>
      <c r="HNE18" s="1000"/>
      <c r="HNF18" s="1000"/>
      <c r="HNG18" s="1000"/>
      <c r="HNH18" s="1000"/>
      <c r="HNI18" s="1000"/>
      <c r="HNJ18" s="1000"/>
      <c r="HNK18" s="1000"/>
      <c r="HNL18" s="1000"/>
      <c r="HNM18" s="1000"/>
      <c r="HNN18" s="1000"/>
      <c r="HNO18" s="1000"/>
      <c r="HNP18" s="1000"/>
      <c r="HNQ18" s="1000"/>
      <c r="HNR18" s="1000"/>
      <c r="HNS18" s="1000"/>
      <c r="HNT18" s="1000"/>
      <c r="HNU18" s="1000"/>
      <c r="HNV18" s="1000"/>
      <c r="HNW18" s="1000"/>
      <c r="HNX18" s="1000"/>
      <c r="HNY18" s="1000"/>
      <c r="HNZ18" s="1000"/>
      <c r="HOA18" s="1000"/>
      <c r="HOB18" s="1000"/>
      <c r="HOC18" s="1000"/>
      <c r="HOD18" s="1000"/>
      <c r="HOE18" s="1000"/>
      <c r="HOF18" s="1000"/>
      <c r="HOG18" s="1000"/>
      <c r="HOH18" s="1000"/>
      <c r="HOI18" s="1000"/>
      <c r="HOJ18" s="1000"/>
      <c r="HOK18" s="1000"/>
      <c r="HOL18" s="1000"/>
      <c r="HOM18" s="1000"/>
      <c r="HON18" s="1000"/>
      <c r="HOO18" s="1000"/>
      <c r="HOP18" s="1000"/>
      <c r="HOQ18" s="1000"/>
      <c r="HOR18" s="1000"/>
      <c r="HOS18" s="1000"/>
      <c r="HOT18" s="1000"/>
      <c r="HOU18" s="1000"/>
      <c r="HOV18" s="1000"/>
      <c r="HOW18" s="1000"/>
      <c r="HOX18" s="1000"/>
      <c r="HOY18" s="1000"/>
      <c r="HOZ18" s="1000"/>
      <c r="HPA18" s="1000"/>
      <c r="HPB18" s="1000"/>
      <c r="HPC18" s="1000"/>
      <c r="HPD18" s="1000"/>
      <c r="HPE18" s="1000"/>
      <c r="HPF18" s="1000"/>
      <c r="HPG18" s="1000"/>
      <c r="HPH18" s="1000"/>
      <c r="HPI18" s="1000"/>
      <c r="HPJ18" s="1000"/>
      <c r="HPK18" s="1000"/>
      <c r="HPL18" s="1000"/>
      <c r="HPM18" s="1000"/>
      <c r="HPN18" s="1000"/>
      <c r="HPO18" s="1000"/>
      <c r="HPP18" s="1000"/>
      <c r="HPQ18" s="1000"/>
      <c r="HPR18" s="1000"/>
      <c r="HPS18" s="1000"/>
      <c r="HPT18" s="1000"/>
      <c r="HPU18" s="1000"/>
      <c r="HPV18" s="1000"/>
      <c r="HPW18" s="1000"/>
      <c r="HPX18" s="1000"/>
      <c r="HPY18" s="1000"/>
      <c r="HPZ18" s="1000"/>
      <c r="HQA18" s="1000"/>
      <c r="HQB18" s="1000"/>
      <c r="HQC18" s="1000"/>
      <c r="HQD18" s="1000"/>
      <c r="HQE18" s="1000"/>
      <c r="HQF18" s="1000"/>
      <c r="HQG18" s="1000"/>
      <c r="HQH18" s="1000"/>
      <c r="HQI18" s="1000"/>
      <c r="HQJ18" s="1000"/>
      <c r="HQK18" s="1000"/>
      <c r="HQL18" s="1000"/>
      <c r="HQM18" s="1000"/>
      <c r="HQN18" s="1000"/>
      <c r="HQO18" s="1000"/>
      <c r="HQP18" s="1000"/>
      <c r="HQQ18" s="1000"/>
      <c r="HQR18" s="1000"/>
      <c r="HQS18" s="1000"/>
      <c r="HQT18" s="1000"/>
      <c r="HQU18" s="1000"/>
      <c r="HQV18" s="1000"/>
      <c r="HQW18" s="1000"/>
      <c r="HQX18" s="1000"/>
      <c r="HQY18" s="1000"/>
      <c r="HQZ18" s="1000"/>
      <c r="HRA18" s="1000"/>
      <c r="HRB18" s="1000"/>
      <c r="HRC18" s="1000"/>
      <c r="HRD18" s="1000"/>
      <c r="HRE18" s="1000"/>
      <c r="HRF18" s="1000"/>
      <c r="HRG18" s="1000"/>
      <c r="HRH18" s="1000"/>
      <c r="HRI18" s="1000"/>
      <c r="HRJ18" s="1000"/>
      <c r="HRK18" s="1000"/>
      <c r="HRL18" s="1000"/>
      <c r="HRM18" s="1000"/>
      <c r="HRN18" s="1000"/>
      <c r="HRO18" s="1000"/>
      <c r="HRP18" s="1000"/>
      <c r="HRQ18" s="1000"/>
      <c r="HRR18" s="1000"/>
      <c r="HRS18" s="1000"/>
      <c r="HRT18" s="1000"/>
      <c r="HRU18" s="1000"/>
      <c r="HRV18" s="1000"/>
      <c r="HRW18" s="1000"/>
      <c r="HRX18" s="1000"/>
      <c r="HRY18" s="1000"/>
      <c r="HRZ18" s="1000"/>
      <c r="HSA18" s="1000"/>
      <c r="HSB18" s="1000"/>
      <c r="HSC18" s="1000"/>
      <c r="HSD18" s="1000"/>
      <c r="HSE18" s="1000"/>
      <c r="HSF18" s="1000"/>
      <c r="HSG18" s="1000"/>
      <c r="HSH18" s="1000"/>
      <c r="HSI18" s="1000"/>
      <c r="HSJ18" s="1000"/>
      <c r="HSK18" s="1000"/>
      <c r="HSL18" s="1000"/>
      <c r="HSM18" s="1000"/>
      <c r="HSN18" s="1000"/>
      <c r="HSO18" s="1000"/>
      <c r="HSP18" s="1000"/>
      <c r="HSQ18" s="1000"/>
      <c r="HSR18" s="1000"/>
      <c r="HSS18" s="1000"/>
      <c r="HST18" s="1000"/>
      <c r="HSU18" s="1000"/>
      <c r="HSV18" s="1000"/>
      <c r="HSW18" s="1000"/>
      <c r="HSX18" s="1000"/>
      <c r="HSY18" s="1000"/>
      <c r="HSZ18" s="1000"/>
      <c r="HTA18" s="1000"/>
      <c r="HTB18" s="1000"/>
      <c r="HTC18" s="1000"/>
      <c r="HTD18" s="1000"/>
      <c r="HTE18" s="1000"/>
      <c r="HTF18" s="1000"/>
      <c r="HTG18" s="1000"/>
      <c r="HTH18" s="1000"/>
      <c r="HTI18" s="1000"/>
      <c r="HTJ18" s="1000"/>
      <c r="HTK18" s="1000"/>
      <c r="HTL18" s="1000"/>
      <c r="HTM18" s="1000"/>
      <c r="HTN18" s="1000"/>
      <c r="HTO18" s="1000"/>
      <c r="HTP18" s="1000"/>
      <c r="HTQ18" s="1000"/>
      <c r="HTR18" s="1000"/>
      <c r="HTS18" s="1000"/>
      <c r="HTT18" s="1000"/>
      <c r="HTU18" s="1000"/>
      <c r="HTV18" s="1000"/>
      <c r="HTW18" s="1000"/>
      <c r="HTX18" s="1000"/>
      <c r="HTY18" s="1000"/>
      <c r="HTZ18" s="1000"/>
      <c r="HUA18" s="1000"/>
      <c r="HUB18" s="1000"/>
      <c r="HUC18" s="1000"/>
      <c r="HUD18" s="1000"/>
      <c r="HUE18" s="1000"/>
      <c r="HUF18" s="1000"/>
      <c r="HUG18" s="1000"/>
      <c r="HUH18" s="1000"/>
      <c r="HUI18" s="1000"/>
      <c r="HUJ18" s="1000"/>
      <c r="HUK18" s="1000"/>
      <c r="HUL18" s="1000"/>
      <c r="HUM18" s="1000"/>
      <c r="HUN18" s="1000"/>
      <c r="HUO18" s="1000"/>
      <c r="HUP18" s="1000"/>
      <c r="HUQ18" s="1000"/>
      <c r="HUR18" s="1000"/>
      <c r="HUS18" s="1000"/>
      <c r="HUT18" s="1000"/>
      <c r="HUU18" s="1000"/>
      <c r="HUV18" s="1000"/>
      <c r="HUW18" s="1000"/>
      <c r="HUX18" s="1000"/>
      <c r="HUY18" s="1000"/>
      <c r="HUZ18" s="1000"/>
      <c r="HVA18" s="1000"/>
      <c r="HVB18" s="1000"/>
      <c r="HVC18" s="1000"/>
      <c r="HVD18" s="1000"/>
      <c r="HVE18" s="1000"/>
      <c r="HVF18" s="1000"/>
      <c r="HVG18" s="1000"/>
      <c r="HVH18" s="1000"/>
      <c r="HVI18" s="1000"/>
      <c r="HVJ18" s="1000"/>
      <c r="HVK18" s="1000"/>
      <c r="HVL18" s="1000"/>
      <c r="HVM18" s="1000"/>
      <c r="HVN18" s="1000"/>
      <c r="HVO18" s="1000"/>
      <c r="HVP18" s="1000"/>
      <c r="HVQ18" s="1000"/>
      <c r="HVR18" s="1000"/>
      <c r="HVS18" s="1000"/>
      <c r="HVT18" s="1000"/>
      <c r="HVU18" s="1000"/>
      <c r="HVV18" s="1000"/>
      <c r="HVW18" s="1000"/>
      <c r="HVX18" s="1000"/>
      <c r="HVY18" s="1000"/>
      <c r="HVZ18" s="1000"/>
      <c r="HWA18" s="1000"/>
      <c r="HWB18" s="1000"/>
      <c r="HWC18" s="1000"/>
      <c r="HWD18" s="1000"/>
      <c r="HWE18" s="1000"/>
      <c r="HWF18" s="1000"/>
      <c r="HWG18" s="1000"/>
      <c r="HWH18" s="1000"/>
      <c r="HWI18" s="1000"/>
      <c r="HWJ18" s="1000"/>
      <c r="HWK18" s="1000"/>
      <c r="HWL18" s="1000"/>
      <c r="HWM18" s="1000"/>
      <c r="HWN18" s="1000"/>
      <c r="HWO18" s="1000"/>
      <c r="HWP18" s="1000"/>
      <c r="HWQ18" s="1000"/>
      <c r="HWR18" s="1000"/>
      <c r="HWS18" s="1000"/>
      <c r="HWT18" s="1000"/>
      <c r="HWU18" s="1000"/>
      <c r="HWV18" s="1000"/>
      <c r="HWW18" s="1000"/>
      <c r="HWX18" s="1000"/>
      <c r="HWY18" s="1000"/>
      <c r="HWZ18" s="1000"/>
      <c r="HXA18" s="1000"/>
      <c r="HXB18" s="1000"/>
      <c r="HXC18" s="1000"/>
      <c r="HXD18" s="1000"/>
      <c r="HXE18" s="1000"/>
      <c r="HXF18" s="1000"/>
      <c r="HXG18" s="1000"/>
      <c r="HXH18" s="1000"/>
      <c r="HXI18" s="1000"/>
      <c r="HXJ18" s="1000"/>
      <c r="HXK18" s="1000"/>
      <c r="HXL18" s="1000"/>
      <c r="HXM18" s="1000"/>
      <c r="HXN18" s="1000"/>
      <c r="HXO18" s="1000"/>
      <c r="HXP18" s="1000"/>
      <c r="HXQ18" s="1000"/>
      <c r="HXR18" s="1000"/>
      <c r="HXS18" s="1000"/>
      <c r="HXT18" s="1000"/>
      <c r="HXU18" s="1000"/>
      <c r="HXV18" s="1000"/>
      <c r="HXW18" s="1000"/>
      <c r="HXX18" s="1000"/>
      <c r="HXY18" s="1000"/>
      <c r="HXZ18" s="1000"/>
      <c r="HYA18" s="1000"/>
      <c r="HYB18" s="1000"/>
      <c r="HYC18" s="1000"/>
      <c r="HYD18" s="1000"/>
      <c r="HYE18" s="1000"/>
      <c r="HYF18" s="1000"/>
      <c r="HYG18" s="1000"/>
      <c r="HYH18" s="1000"/>
      <c r="HYI18" s="1000"/>
      <c r="HYJ18" s="1000"/>
      <c r="HYK18" s="1000"/>
      <c r="HYL18" s="1000"/>
      <c r="HYM18" s="1000"/>
      <c r="HYN18" s="1000"/>
      <c r="HYO18" s="1000"/>
      <c r="HYP18" s="1000"/>
      <c r="HYQ18" s="1000"/>
      <c r="HYR18" s="1000"/>
      <c r="HYS18" s="1000"/>
      <c r="HYT18" s="1000"/>
      <c r="HYU18" s="1000"/>
      <c r="HYV18" s="1000"/>
      <c r="HYW18" s="1000"/>
      <c r="HYX18" s="1000"/>
      <c r="HYY18" s="1000"/>
      <c r="HYZ18" s="1000"/>
      <c r="HZA18" s="1000"/>
      <c r="HZB18" s="1000"/>
      <c r="HZC18" s="1000"/>
      <c r="HZD18" s="1000"/>
      <c r="HZE18" s="1000"/>
      <c r="HZF18" s="1000"/>
      <c r="HZG18" s="1000"/>
      <c r="HZH18" s="1000"/>
      <c r="HZI18" s="1000"/>
      <c r="HZJ18" s="1000"/>
      <c r="HZK18" s="1000"/>
      <c r="HZL18" s="1000"/>
      <c r="HZM18" s="1000"/>
      <c r="HZN18" s="1000"/>
      <c r="HZO18" s="1000"/>
      <c r="HZP18" s="1000"/>
      <c r="HZQ18" s="1000"/>
      <c r="HZR18" s="1000"/>
      <c r="HZS18" s="1000"/>
      <c r="HZT18" s="1000"/>
      <c r="HZU18" s="1000"/>
      <c r="HZV18" s="1000"/>
      <c r="HZW18" s="1000"/>
      <c r="HZX18" s="1000"/>
      <c r="HZY18" s="1000"/>
      <c r="HZZ18" s="1000"/>
      <c r="IAA18" s="1000"/>
      <c r="IAB18" s="1000"/>
      <c r="IAC18" s="1000"/>
      <c r="IAD18" s="1000"/>
      <c r="IAE18" s="1000"/>
      <c r="IAF18" s="1000"/>
      <c r="IAG18" s="1000"/>
      <c r="IAH18" s="1000"/>
      <c r="IAI18" s="1000"/>
      <c r="IAJ18" s="1000"/>
      <c r="IAK18" s="1000"/>
      <c r="IAL18" s="1000"/>
      <c r="IAM18" s="1000"/>
      <c r="IAN18" s="1000"/>
      <c r="IAO18" s="1000"/>
      <c r="IAP18" s="1000"/>
      <c r="IAQ18" s="1000"/>
      <c r="IAR18" s="1000"/>
      <c r="IAS18" s="1000"/>
      <c r="IAT18" s="1000"/>
      <c r="IAU18" s="1000"/>
      <c r="IAV18" s="1000"/>
      <c r="IAW18" s="1000"/>
      <c r="IAX18" s="1000"/>
      <c r="IAY18" s="1000"/>
      <c r="IAZ18" s="1000"/>
      <c r="IBA18" s="1000"/>
      <c r="IBB18" s="1000"/>
      <c r="IBC18" s="1000"/>
      <c r="IBD18" s="1000"/>
      <c r="IBE18" s="1000"/>
      <c r="IBF18" s="1000"/>
      <c r="IBG18" s="1000"/>
      <c r="IBH18" s="1000"/>
      <c r="IBI18" s="1000"/>
      <c r="IBJ18" s="1000"/>
      <c r="IBK18" s="1000"/>
      <c r="IBL18" s="1000"/>
      <c r="IBM18" s="1000"/>
      <c r="IBN18" s="1000"/>
      <c r="IBO18" s="1000"/>
      <c r="IBP18" s="1000"/>
      <c r="IBQ18" s="1000"/>
      <c r="IBR18" s="1000"/>
      <c r="IBS18" s="1000"/>
      <c r="IBT18" s="1000"/>
      <c r="IBU18" s="1000"/>
      <c r="IBV18" s="1000"/>
      <c r="IBW18" s="1000"/>
      <c r="IBX18" s="1000"/>
      <c r="IBY18" s="1000"/>
      <c r="IBZ18" s="1000"/>
      <c r="ICA18" s="1000"/>
      <c r="ICB18" s="1000"/>
      <c r="ICC18" s="1000"/>
      <c r="ICD18" s="1000"/>
      <c r="ICE18" s="1000"/>
      <c r="ICF18" s="1000"/>
      <c r="ICG18" s="1000"/>
      <c r="ICH18" s="1000"/>
      <c r="ICI18" s="1000"/>
      <c r="ICJ18" s="1000"/>
      <c r="ICK18" s="1000"/>
      <c r="ICL18" s="1000"/>
      <c r="ICM18" s="1000"/>
      <c r="ICN18" s="1000"/>
      <c r="ICO18" s="1000"/>
      <c r="ICP18" s="1000"/>
      <c r="ICQ18" s="1000"/>
      <c r="ICR18" s="1000"/>
      <c r="ICS18" s="1000"/>
      <c r="ICT18" s="1000"/>
      <c r="ICU18" s="1000"/>
      <c r="ICV18" s="1000"/>
      <c r="ICW18" s="1000"/>
      <c r="ICX18" s="1000"/>
      <c r="ICY18" s="1000"/>
      <c r="ICZ18" s="1000"/>
      <c r="IDA18" s="1000"/>
      <c r="IDB18" s="1000"/>
      <c r="IDC18" s="1000"/>
      <c r="IDD18" s="1000"/>
      <c r="IDE18" s="1000"/>
      <c r="IDF18" s="1000"/>
      <c r="IDG18" s="1000"/>
      <c r="IDH18" s="1000"/>
      <c r="IDI18" s="1000"/>
      <c r="IDJ18" s="1000"/>
      <c r="IDK18" s="1000"/>
      <c r="IDL18" s="1000"/>
      <c r="IDM18" s="1000"/>
      <c r="IDN18" s="1000"/>
      <c r="IDO18" s="1000"/>
      <c r="IDP18" s="1000"/>
      <c r="IDQ18" s="1000"/>
      <c r="IDR18" s="1000"/>
      <c r="IDS18" s="1000"/>
      <c r="IDT18" s="1000"/>
      <c r="IDU18" s="1000"/>
      <c r="IDV18" s="1000"/>
      <c r="IDW18" s="1000"/>
      <c r="IDX18" s="1000"/>
      <c r="IDY18" s="1000"/>
      <c r="IDZ18" s="1000"/>
      <c r="IEA18" s="1000"/>
      <c r="IEB18" s="1000"/>
      <c r="IEC18" s="1000"/>
      <c r="IED18" s="1000"/>
      <c r="IEE18" s="1000"/>
      <c r="IEF18" s="1000"/>
      <c r="IEG18" s="1000"/>
      <c r="IEH18" s="1000"/>
      <c r="IEI18" s="1000"/>
      <c r="IEJ18" s="1000"/>
      <c r="IEK18" s="1000"/>
      <c r="IEL18" s="1000"/>
      <c r="IEM18" s="1000"/>
      <c r="IEN18" s="1000"/>
      <c r="IEO18" s="1000"/>
      <c r="IEP18" s="1000"/>
      <c r="IEQ18" s="1000"/>
      <c r="IER18" s="1000"/>
      <c r="IES18" s="1000"/>
      <c r="IET18" s="1000"/>
      <c r="IEU18" s="1000"/>
      <c r="IEV18" s="1000"/>
      <c r="IEW18" s="1000"/>
      <c r="IEX18" s="1000"/>
      <c r="IEY18" s="1000"/>
      <c r="IEZ18" s="1000"/>
      <c r="IFA18" s="1000"/>
      <c r="IFB18" s="1000"/>
      <c r="IFC18" s="1000"/>
      <c r="IFD18" s="1000"/>
      <c r="IFE18" s="1000"/>
      <c r="IFF18" s="1000"/>
      <c r="IFG18" s="1000"/>
      <c r="IFH18" s="1000"/>
      <c r="IFI18" s="1000"/>
      <c r="IFJ18" s="1000"/>
      <c r="IFK18" s="1000"/>
      <c r="IFL18" s="1000"/>
      <c r="IFM18" s="1000"/>
      <c r="IFN18" s="1000"/>
      <c r="IFO18" s="1000"/>
      <c r="IFP18" s="1000"/>
      <c r="IFQ18" s="1000"/>
      <c r="IFR18" s="1000"/>
      <c r="IFS18" s="1000"/>
      <c r="IFT18" s="1000"/>
      <c r="IFU18" s="1000"/>
      <c r="IFV18" s="1000"/>
      <c r="IFW18" s="1000"/>
      <c r="IFX18" s="1000"/>
      <c r="IFY18" s="1000"/>
      <c r="IFZ18" s="1000"/>
      <c r="IGA18" s="1000"/>
      <c r="IGB18" s="1000"/>
      <c r="IGC18" s="1000"/>
      <c r="IGD18" s="1000"/>
      <c r="IGE18" s="1000"/>
      <c r="IGF18" s="1000"/>
      <c r="IGG18" s="1000"/>
      <c r="IGH18" s="1000"/>
      <c r="IGI18" s="1000"/>
      <c r="IGJ18" s="1000"/>
      <c r="IGK18" s="1000"/>
      <c r="IGL18" s="1000"/>
      <c r="IGM18" s="1000"/>
      <c r="IGN18" s="1000"/>
      <c r="IGO18" s="1000"/>
      <c r="IGP18" s="1000"/>
      <c r="IGQ18" s="1000"/>
      <c r="IGR18" s="1000"/>
      <c r="IGS18" s="1000"/>
      <c r="IGT18" s="1000"/>
      <c r="IGU18" s="1000"/>
      <c r="IGV18" s="1000"/>
      <c r="IGW18" s="1000"/>
      <c r="IGX18" s="1000"/>
      <c r="IGY18" s="1000"/>
      <c r="IGZ18" s="1000"/>
      <c r="IHA18" s="1000"/>
      <c r="IHB18" s="1000"/>
      <c r="IHC18" s="1000"/>
      <c r="IHD18" s="1000"/>
      <c r="IHE18" s="1000"/>
      <c r="IHF18" s="1000"/>
      <c r="IHG18" s="1000"/>
      <c r="IHH18" s="1000"/>
      <c r="IHI18" s="1000"/>
      <c r="IHJ18" s="1000"/>
      <c r="IHK18" s="1000"/>
      <c r="IHL18" s="1000"/>
      <c r="IHM18" s="1000"/>
      <c r="IHN18" s="1000"/>
      <c r="IHO18" s="1000"/>
      <c r="IHP18" s="1000"/>
      <c r="IHQ18" s="1000"/>
      <c r="IHR18" s="1000"/>
      <c r="IHS18" s="1000"/>
      <c r="IHT18" s="1000"/>
      <c r="IHU18" s="1000"/>
      <c r="IHV18" s="1000"/>
      <c r="IHW18" s="1000"/>
      <c r="IHX18" s="1000"/>
      <c r="IHY18" s="1000"/>
      <c r="IHZ18" s="1000"/>
      <c r="IIA18" s="1000"/>
      <c r="IIB18" s="1000"/>
      <c r="IIC18" s="1000"/>
      <c r="IID18" s="1000"/>
      <c r="IIE18" s="1000"/>
      <c r="IIF18" s="1000"/>
      <c r="IIG18" s="1000"/>
      <c r="IIH18" s="1000"/>
      <c r="III18" s="1000"/>
      <c r="IIJ18" s="1000"/>
      <c r="IIK18" s="1000"/>
      <c r="IIL18" s="1000"/>
      <c r="IIM18" s="1000"/>
      <c r="IIN18" s="1000"/>
      <c r="IIO18" s="1000"/>
      <c r="IIP18" s="1000"/>
      <c r="IIQ18" s="1000"/>
      <c r="IIR18" s="1000"/>
      <c r="IIS18" s="1000"/>
      <c r="IIT18" s="1000"/>
      <c r="IIU18" s="1000"/>
      <c r="IIV18" s="1000"/>
      <c r="IIW18" s="1000"/>
      <c r="IIX18" s="1000"/>
      <c r="IIY18" s="1000"/>
      <c r="IIZ18" s="1000"/>
      <c r="IJA18" s="1000"/>
      <c r="IJB18" s="1000"/>
      <c r="IJC18" s="1000"/>
      <c r="IJD18" s="1000"/>
      <c r="IJE18" s="1000"/>
      <c r="IJF18" s="1000"/>
      <c r="IJG18" s="1000"/>
      <c r="IJH18" s="1000"/>
      <c r="IJI18" s="1000"/>
      <c r="IJJ18" s="1000"/>
      <c r="IJK18" s="1000"/>
      <c r="IJL18" s="1000"/>
      <c r="IJM18" s="1000"/>
      <c r="IJN18" s="1000"/>
      <c r="IJO18" s="1000"/>
      <c r="IJP18" s="1000"/>
      <c r="IJQ18" s="1000"/>
      <c r="IJR18" s="1000"/>
      <c r="IJS18" s="1000"/>
      <c r="IJT18" s="1000"/>
      <c r="IJU18" s="1000"/>
      <c r="IJV18" s="1000"/>
      <c r="IJW18" s="1000"/>
      <c r="IJX18" s="1000"/>
      <c r="IJY18" s="1000"/>
      <c r="IJZ18" s="1000"/>
      <c r="IKA18" s="1000"/>
      <c r="IKB18" s="1000"/>
      <c r="IKC18" s="1000"/>
      <c r="IKD18" s="1000"/>
      <c r="IKE18" s="1000"/>
      <c r="IKF18" s="1000"/>
      <c r="IKG18" s="1000"/>
      <c r="IKH18" s="1000"/>
      <c r="IKI18" s="1000"/>
      <c r="IKJ18" s="1000"/>
      <c r="IKK18" s="1000"/>
      <c r="IKL18" s="1000"/>
      <c r="IKM18" s="1000"/>
      <c r="IKN18" s="1000"/>
      <c r="IKO18" s="1000"/>
      <c r="IKP18" s="1000"/>
      <c r="IKQ18" s="1000"/>
      <c r="IKR18" s="1000"/>
      <c r="IKS18" s="1000"/>
      <c r="IKT18" s="1000"/>
      <c r="IKU18" s="1000"/>
      <c r="IKV18" s="1000"/>
      <c r="IKW18" s="1000"/>
      <c r="IKX18" s="1000"/>
      <c r="IKY18" s="1000"/>
      <c r="IKZ18" s="1000"/>
      <c r="ILA18" s="1000"/>
      <c r="ILB18" s="1000"/>
      <c r="ILC18" s="1000"/>
      <c r="ILD18" s="1000"/>
      <c r="ILE18" s="1000"/>
      <c r="ILF18" s="1000"/>
      <c r="ILG18" s="1000"/>
      <c r="ILH18" s="1000"/>
      <c r="ILI18" s="1000"/>
      <c r="ILJ18" s="1000"/>
      <c r="ILK18" s="1000"/>
      <c r="ILL18" s="1000"/>
      <c r="ILM18" s="1000"/>
      <c r="ILN18" s="1000"/>
      <c r="ILO18" s="1000"/>
      <c r="ILP18" s="1000"/>
      <c r="ILQ18" s="1000"/>
      <c r="ILR18" s="1000"/>
      <c r="ILS18" s="1000"/>
      <c r="ILT18" s="1000"/>
      <c r="ILU18" s="1000"/>
      <c r="ILV18" s="1000"/>
      <c r="ILW18" s="1000"/>
      <c r="ILX18" s="1000"/>
      <c r="ILY18" s="1000"/>
      <c r="ILZ18" s="1000"/>
      <c r="IMA18" s="1000"/>
      <c r="IMB18" s="1000"/>
      <c r="IMC18" s="1000"/>
      <c r="IMD18" s="1000"/>
      <c r="IME18" s="1000"/>
      <c r="IMF18" s="1000"/>
      <c r="IMG18" s="1000"/>
      <c r="IMH18" s="1000"/>
      <c r="IMI18" s="1000"/>
      <c r="IMJ18" s="1000"/>
      <c r="IMK18" s="1000"/>
      <c r="IML18" s="1000"/>
      <c r="IMM18" s="1000"/>
      <c r="IMN18" s="1000"/>
      <c r="IMO18" s="1000"/>
      <c r="IMP18" s="1000"/>
      <c r="IMQ18" s="1000"/>
      <c r="IMR18" s="1000"/>
      <c r="IMS18" s="1000"/>
      <c r="IMT18" s="1000"/>
      <c r="IMU18" s="1000"/>
      <c r="IMV18" s="1000"/>
      <c r="IMW18" s="1000"/>
      <c r="IMX18" s="1000"/>
      <c r="IMY18" s="1000"/>
      <c r="IMZ18" s="1000"/>
      <c r="INA18" s="1000"/>
      <c r="INB18" s="1000"/>
      <c r="INC18" s="1000"/>
      <c r="IND18" s="1000"/>
      <c r="INE18" s="1000"/>
      <c r="INF18" s="1000"/>
      <c r="ING18" s="1000"/>
      <c r="INH18" s="1000"/>
      <c r="INI18" s="1000"/>
      <c r="INJ18" s="1000"/>
      <c r="INK18" s="1000"/>
      <c r="INL18" s="1000"/>
      <c r="INM18" s="1000"/>
      <c r="INN18" s="1000"/>
      <c r="INO18" s="1000"/>
      <c r="INP18" s="1000"/>
      <c r="INQ18" s="1000"/>
      <c r="INR18" s="1000"/>
      <c r="INS18" s="1000"/>
      <c r="INT18" s="1000"/>
      <c r="INU18" s="1000"/>
      <c r="INV18" s="1000"/>
      <c r="INW18" s="1000"/>
      <c r="INX18" s="1000"/>
      <c r="INY18" s="1000"/>
      <c r="INZ18" s="1000"/>
      <c r="IOA18" s="1000"/>
      <c r="IOB18" s="1000"/>
      <c r="IOC18" s="1000"/>
      <c r="IOD18" s="1000"/>
      <c r="IOE18" s="1000"/>
      <c r="IOF18" s="1000"/>
      <c r="IOG18" s="1000"/>
      <c r="IOH18" s="1000"/>
      <c r="IOI18" s="1000"/>
      <c r="IOJ18" s="1000"/>
      <c r="IOK18" s="1000"/>
      <c r="IOL18" s="1000"/>
      <c r="IOM18" s="1000"/>
      <c r="ION18" s="1000"/>
      <c r="IOO18" s="1000"/>
      <c r="IOP18" s="1000"/>
      <c r="IOQ18" s="1000"/>
      <c r="IOR18" s="1000"/>
      <c r="IOS18" s="1000"/>
      <c r="IOT18" s="1000"/>
      <c r="IOU18" s="1000"/>
      <c r="IOV18" s="1000"/>
      <c r="IOW18" s="1000"/>
      <c r="IOX18" s="1000"/>
      <c r="IOY18" s="1000"/>
      <c r="IOZ18" s="1000"/>
      <c r="IPA18" s="1000"/>
      <c r="IPB18" s="1000"/>
      <c r="IPC18" s="1000"/>
      <c r="IPD18" s="1000"/>
      <c r="IPE18" s="1000"/>
      <c r="IPF18" s="1000"/>
      <c r="IPG18" s="1000"/>
      <c r="IPH18" s="1000"/>
      <c r="IPI18" s="1000"/>
      <c r="IPJ18" s="1000"/>
      <c r="IPK18" s="1000"/>
      <c r="IPL18" s="1000"/>
      <c r="IPM18" s="1000"/>
      <c r="IPN18" s="1000"/>
      <c r="IPO18" s="1000"/>
      <c r="IPP18" s="1000"/>
      <c r="IPQ18" s="1000"/>
      <c r="IPR18" s="1000"/>
      <c r="IPS18" s="1000"/>
      <c r="IPT18" s="1000"/>
      <c r="IPU18" s="1000"/>
      <c r="IPV18" s="1000"/>
      <c r="IPW18" s="1000"/>
      <c r="IPX18" s="1000"/>
      <c r="IPY18" s="1000"/>
      <c r="IPZ18" s="1000"/>
      <c r="IQA18" s="1000"/>
      <c r="IQB18" s="1000"/>
      <c r="IQC18" s="1000"/>
      <c r="IQD18" s="1000"/>
      <c r="IQE18" s="1000"/>
      <c r="IQF18" s="1000"/>
      <c r="IQG18" s="1000"/>
      <c r="IQH18" s="1000"/>
      <c r="IQI18" s="1000"/>
      <c r="IQJ18" s="1000"/>
      <c r="IQK18" s="1000"/>
      <c r="IQL18" s="1000"/>
      <c r="IQM18" s="1000"/>
      <c r="IQN18" s="1000"/>
      <c r="IQO18" s="1000"/>
      <c r="IQP18" s="1000"/>
      <c r="IQQ18" s="1000"/>
      <c r="IQR18" s="1000"/>
      <c r="IQS18" s="1000"/>
      <c r="IQT18" s="1000"/>
      <c r="IQU18" s="1000"/>
      <c r="IQV18" s="1000"/>
      <c r="IQW18" s="1000"/>
      <c r="IQX18" s="1000"/>
      <c r="IQY18" s="1000"/>
      <c r="IQZ18" s="1000"/>
      <c r="IRA18" s="1000"/>
      <c r="IRB18" s="1000"/>
      <c r="IRC18" s="1000"/>
      <c r="IRD18" s="1000"/>
      <c r="IRE18" s="1000"/>
      <c r="IRF18" s="1000"/>
      <c r="IRG18" s="1000"/>
      <c r="IRH18" s="1000"/>
      <c r="IRI18" s="1000"/>
      <c r="IRJ18" s="1000"/>
      <c r="IRK18" s="1000"/>
      <c r="IRL18" s="1000"/>
      <c r="IRM18" s="1000"/>
      <c r="IRN18" s="1000"/>
      <c r="IRO18" s="1000"/>
      <c r="IRP18" s="1000"/>
      <c r="IRQ18" s="1000"/>
      <c r="IRR18" s="1000"/>
      <c r="IRS18" s="1000"/>
      <c r="IRT18" s="1000"/>
      <c r="IRU18" s="1000"/>
      <c r="IRV18" s="1000"/>
      <c r="IRW18" s="1000"/>
      <c r="IRX18" s="1000"/>
      <c r="IRY18" s="1000"/>
      <c r="IRZ18" s="1000"/>
      <c r="ISA18" s="1000"/>
      <c r="ISB18" s="1000"/>
      <c r="ISC18" s="1000"/>
      <c r="ISD18" s="1000"/>
      <c r="ISE18" s="1000"/>
      <c r="ISF18" s="1000"/>
      <c r="ISG18" s="1000"/>
      <c r="ISH18" s="1000"/>
      <c r="ISI18" s="1000"/>
      <c r="ISJ18" s="1000"/>
      <c r="ISK18" s="1000"/>
      <c r="ISL18" s="1000"/>
      <c r="ISM18" s="1000"/>
      <c r="ISN18" s="1000"/>
      <c r="ISO18" s="1000"/>
      <c r="ISP18" s="1000"/>
      <c r="ISQ18" s="1000"/>
      <c r="ISR18" s="1000"/>
      <c r="ISS18" s="1000"/>
      <c r="IST18" s="1000"/>
      <c r="ISU18" s="1000"/>
      <c r="ISV18" s="1000"/>
      <c r="ISW18" s="1000"/>
      <c r="ISX18" s="1000"/>
      <c r="ISY18" s="1000"/>
      <c r="ISZ18" s="1000"/>
      <c r="ITA18" s="1000"/>
      <c r="ITB18" s="1000"/>
      <c r="ITC18" s="1000"/>
      <c r="ITD18" s="1000"/>
      <c r="ITE18" s="1000"/>
      <c r="ITF18" s="1000"/>
      <c r="ITG18" s="1000"/>
      <c r="ITH18" s="1000"/>
      <c r="ITI18" s="1000"/>
      <c r="ITJ18" s="1000"/>
      <c r="ITK18" s="1000"/>
      <c r="ITL18" s="1000"/>
      <c r="ITM18" s="1000"/>
      <c r="ITN18" s="1000"/>
      <c r="ITO18" s="1000"/>
      <c r="ITP18" s="1000"/>
      <c r="ITQ18" s="1000"/>
      <c r="ITR18" s="1000"/>
      <c r="ITS18" s="1000"/>
      <c r="ITT18" s="1000"/>
      <c r="ITU18" s="1000"/>
      <c r="ITV18" s="1000"/>
      <c r="ITW18" s="1000"/>
      <c r="ITX18" s="1000"/>
      <c r="ITY18" s="1000"/>
      <c r="ITZ18" s="1000"/>
      <c r="IUA18" s="1000"/>
      <c r="IUB18" s="1000"/>
      <c r="IUC18" s="1000"/>
      <c r="IUD18" s="1000"/>
      <c r="IUE18" s="1000"/>
      <c r="IUF18" s="1000"/>
      <c r="IUG18" s="1000"/>
      <c r="IUH18" s="1000"/>
      <c r="IUI18" s="1000"/>
      <c r="IUJ18" s="1000"/>
      <c r="IUK18" s="1000"/>
      <c r="IUL18" s="1000"/>
      <c r="IUM18" s="1000"/>
      <c r="IUN18" s="1000"/>
      <c r="IUO18" s="1000"/>
      <c r="IUP18" s="1000"/>
      <c r="IUQ18" s="1000"/>
      <c r="IUR18" s="1000"/>
      <c r="IUS18" s="1000"/>
      <c r="IUT18" s="1000"/>
      <c r="IUU18" s="1000"/>
      <c r="IUV18" s="1000"/>
      <c r="IUW18" s="1000"/>
      <c r="IUX18" s="1000"/>
      <c r="IUY18" s="1000"/>
      <c r="IUZ18" s="1000"/>
      <c r="IVA18" s="1000"/>
      <c r="IVB18" s="1000"/>
      <c r="IVC18" s="1000"/>
      <c r="IVD18" s="1000"/>
      <c r="IVE18" s="1000"/>
      <c r="IVF18" s="1000"/>
      <c r="IVG18" s="1000"/>
      <c r="IVH18" s="1000"/>
      <c r="IVI18" s="1000"/>
      <c r="IVJ18" s="1000"/>
      <c r="IVK18" s="1000"/>
      <c r="IVL18" s="1000"/>
      <c r="IVM18" s="1000"/>
      <c r="IVN18" s="1000"/>
      <c r="IVO18" s="1000"/>
      <c r="IVP18" s="1000"/>
      <c r="IVQ18" s="1000"/>
      <c r="IVR18" s="1000"/>
      <c r="IVS18" s="1000"/>
      <c r="IVT18" s="1000"/>
      <c r="IVU18" s="1000"/>
      <c r="IVV18" s="1000"/>
      <c r="IVW18" s="1000"/>
      <c r="IVX18" s="1000"/>
      <c r="IVY18" s="1000"/>
      <c r="IVZ18" s="1000"/>
      <c r="IWA18" s="1000"/>
      <c r="IWB18" s="1000"/>
      <c r="IWC18" s="1000"/>
      <c r="IWD18" s="1000"/>
      <c r="IWE18" s="1000"/>
      <c r="IWF18" s="1000"/>
      <c r="IWG18" s="1000"/>
      <c r="IWH18" s="1000"/>
      <c r="IWI18" s="1000"/>
      <c r="IWJ18" s="1000"/>
      <c r="IWK18" s="1000"/>
      <c r="IWL18" s="1000"/>
      <c r="IWM18" s="1000"/>
      <c r="IWN18" s="1000"/>
      <c r="IWO18" s="1000"/>
      <c r="IWP18" s="1000"/>
      <c r="IWQ18" s="1000"/>
      <c r="IWR18" s="1000"/>
      <c r="IWS18" s="1000"/>
      <c r="IWT18" s="1000"/>
      <c r="IWU18" s="1000"/>
      <c r="IWV18" s="1000"/>
      <c r="IWW18" s="1000"/>
      <c r="IWX18" s="1000"/>
      <c r="IWY18" s="1000"/>
      <c r="IWZ18" s="1000"/>
      <c r="IXA18" s="1000"/>
      <c r="IXB18" s="1000"/>
      <c r="IXC18" s="1000"/>
      <c r="IXD18" s="1000"/>
      <c r="IXE18" s="1000"/>
      <c r="IXF18" s="1000"/>
      <c r="IXG18" s="1000"/>
      <c r="IXH18" s="1000"/>
      <c r="IXI18" s="1000"/>
      <c r="IXJ18" s="1000"/>
      <c r="IXK18" s="1000"/>
      <c r="IXL18" s="1000"/>
      <c r="IXM18" s="1000"/>
      <c r="IXN18" s="1000"/>
      <c r="IXO18" s="1000"/>
      <c r="IXP18" s="1000"/>
      <c r="IXQ18" s="1000"/>
      <c r="IXR18" s="1000"/>
      <c r="IXS18" s="1000"/>
      <c r="IXT18" s="1000"/>
      <c r="IXU18" s="1000"/>
      <c r="IXV18" s="1000"/>
      <c r="IXW18" s="1000"/>
      <c r="IXX18" s="1000"/>
      <c r="IXY18" s="1000"/>
      <c r="IXZ18" s="1000"/>
      <c r="IYA18" s="1000"/>
      <c r="IYB18" s="1000"/>
      <c r="IYC18" s="1000"/>
      <c r="IYD18" s="1000"/>
      <c r="IYE18" s="1000"/>
      <c r="IYF18" s="1000"/>
      <c r="IYG18" s="1000"/>
      <c r="IYH18" s="1000"/>
      <c r="IYI18" s="1000"/>
      <c r="IYJ18" s="1000"/>
      <c r="IYK18" s="1000"/>
      <c r="IYL18" s="1000"/>
      <c r="IYM18" s="1000"/>
      <c r="IYN18" s="1000"/>
      <c r="IYO18" s="1000"/>
      <c r="IYP18" s="1000"/>
      <c r="IYQ18" s="1000"/>
      <c r="IYR18" s="1000"/>
      <c r="IYS18" s="1000"/>
      <c r="IYT18" s="1000"/>
      <c r="IYU18" s="1000"/>
      <c r="IYV18" s="1000"/>
      <c r="IYW18" s="1000"/>
      <c r="IYX18" s="1000"/>
      <c r="IYY18" s="1000"/>
      <c r="IYZ18" s="1000"/>
      <c r="IZA18" s="1000"/>
      <c r="IZB18" s="1000"/>
      <c r="IZC18" s="1000"/>
      <c r="IZD18" s="1000"/>
      <c r="IZE18" s="1000"/>
      <c r="IZF18" s="1000"/>
      <c r="IZG18" s="1000"/>
      <c r="IZH18" s="1000"/>
      <c r="IZI18" s="1000"/>
      <c r="IZJ18" s="1000"/>
      <c r="IZK18" s="1000"/>
      <c r="IZL18" s="1000"/>
      <c r="IZM18" s="1000"/>
      <c r="IZN18" s="1000"/>
      <c r="IZO18" s="1000"/>
      <c r="IZP18" s="1000"/>
      <c r="IZQ18" s="1000"/>
      <c r="IZR18" s="1000"/>
      <c r="IZS18" s="1000"/>
      <c r="IZT18" s="1000"/>
      <c r="IZU18" s="1000"/>
      <c r="IZV18" s="1000"/>
      <c r="IZW18" s="1000"/>
      <c r="IZX18" s="1000"/>
      <c r="IZY18" s="1000"/>
      <c r="IZZ18" s="1000"/>
      <c r="JAA18" s="1000"/>
      <c r="JAB18" s="1000"/>
      <c r="JAC18" s="1000"/>
      <c r="JAD18" s="1000"/>
      <c r="JAE18" s="1000"/>
      <c r="JAF18" s="1000"/>
      <c r="JAG18" s="1000"/>
      <c r="JAH18" s="1000"/>
      <c r="JAI18" s="1000"/>
      <c r="JAJ18" s="1000"/>
      <c r="JAK18" s="1000"/>
      <c r="JAL18" s="1000"/>
      <c r="JAM18" s="1000"/>
      <c r="JAN18" s="1000"/>
      <c r="JAO18" s="1000"/>
      <c r="JAP18" s="1000"/>
      <c r="JAQ18" s="1000"/>
      <c r="JAR18" s="1000"/>
      <c r="JAS18" s="1000"/>
      <c r="JAT18" s="1000"/>
      <c r="JAU18" s="1000"/>
      <c r="JAV18" s="1000"/>
      <c r="JAW18" s="1000"/>
      <c r="JAX18" s="1000"/>
      <c r="JAY18" s="1000"/>
      <c r="JAZ18" s="1000"/>
      <c r="JBA18" s="1000"/>
      <c r="JBB18" s="1000"/>
      <c r="JBC18" s="1000"/>
      <c r="JBD18" s="1000"/>
      <c r="JBE18" s="1000"/>
      <c r="JBF18" s="1000"/>
      <c r="JBG18" s="1000"/>
      <c r="JBH18" s="1000"/>
      <c r="JBI18" s="1000"/>
      <c r="JBJ18" s="1000"/>
      <c r="JBK18" s="1000"/>
      <c r="JBL18" s="1000"/>
      <c r="JBM18" s="1000"/>
      <c r="JBN18" s="1000"/>
      <c r="JBO18" s="1000"/>
      <c r="JBP18" s="1000"/>
      <c r="JBQ18" s="1000"/>
      <c r="JBR18" s="1000"/>
      <c r="JBS18" s="1000"/>
      <c r="JBT18" s="1000"/>
      <c r="JBU18" s="1000"/>
      <c r="JBV18" s="1000"/>
      <c r="JBW18" s="1000"/>
      <c r="JBX18" s="1000"/>
      <c r="JBY18" s="1000"/>
      <c r="JBZ18" s="1000"/>
      <c r="JCA18" s="1000"/>
      <c r="JCB18" s="1000"/>
      <c r="JCC18" s="1000"/>
      <c r="JCD18" s="1000"/>
      <c r="JCE18" s="1000"/>
      <c r="JCF18" s="1000"/>
      <c r="JCG18" s="1000"/>
      <c r="JCH18" s="1000"/>
      <c r="JCI18" s="1000"/>
      <c r="JCJ18" s="1000"/>
      <c r="JCK18" s="1000"/>
      <c r="JCL18" s="1000"/>
      <c r="JCM18" s="1000"/>
      <c r="JCN18" s="1000"/>
      <c r="JCO18" s="1000"/>
      <c r="JCP18" s="1000"/>
      <c r="JCQ18" s="1000"/>
      <c r="JCR18" s="1000"/>
      <c r="JCS18" s="1000"/>
      <c r="JCT18" s="1000"/>
      <c r="JCU18" s="1000"/>
      <c r="JCV18" s="1000"/>
      <c r="JCW18" s="1000"/>
      <c r="JCX18" s="1000"/>
      <c r="JCY18" s="1000"/>
      <c r="JCZ18" s="1000"/>
      <c r="JDA18" s="1000"/>
      <c r="JDB18" s="1000"/>
      <c r="JDC18" s="1000"/>
      <c r="JDD18" s="1000"/>
      <c r="JDE18" s="1000"/>
      <c r="JDF18" s="1000"/>
      <c r="JDG18" s="1000"/>
      <c r="JDH18" s="1000"/>
      <c r="JDI18" s="1000"/>
      <c r="JDJ18" s="1000"/>
      <c r="JDK18" s="1000"/>
      <c r="JDL18" s="1000"/>
      <c r="JDM18" s="1000"/>
      <c r="JDN18" s="1000"/>
      <c r="JDO18" s="1000"/>
      <c r="JDP18" s="1000"/>
      <c r="JDQ18" s="1000"/>
      <c r="JDR18" s="1000"/>
      <c r="JDS18" s="1000"/>
      <c r="JDT18" s="1000"/>
      <c r="JDU18" s="1000"/>
      <c r="JDV18" s="1000"/>
      <c r="JDW18" s="1000"/>
      <c r="JDX18" s="1000"/>
      <c r="JDY18" s="1000"/>
      <c r="JDZ18" s="1000"/>
      <c r="JEA18" s="1000"/>
      <c r="JEB18" s="1000"/>
      <c r="JEC18" s="1000"/>
      <c r="JED18" s="1000"/>
      <c r="JEE18" s="1000"/>
      <c r="JEF18" s="1000"/>
      <c r="JEG18" s="1000"/>
      <c r="JEH18" s="1000"/>
      <c r="JEI18" s="1000"/>
      <c r="JEJ18" s="1000"/>
      <c r="JEK18" s="1000"/>
      <c r="JEL18" s="1000"/>
      <c r="JEM18" s="1000"/>
      <c r="JEN18" s="1000"/>
      <c r="JEO18" s="1000"/>
      <c r="JEP18" s="1000"/>
      <c r="JEQ18" s="1000"/>
      <c r="JER18" s="1000"/>
      <c r="JES18" s="1000"/>
      <c r="JET18" s="1000"/>
      <c r="JEU18" s="1000"/>
      <c r="JEV18" s="1000"/>
      <c r="JEW18" s="1000"/>
      <c r="JEX18" s="1000"/>
      <c r="JEY18" s="1000"/>
      <c r="JEZ18" s="1000"/>
      <c r="JFA18" s="1000"/>
      <c r="JFB18" s="1000"/>
      <c r="JFC18" s="1000"/>
      <c r="JFD18" s="1000"/>
      <c r="JFE18" s="1000"/>
      <c r="JFF18" s="1000"/>
      <c r="JFG18" s="1000"/>
      <c r="JFH18" s="1000"/>
      <c r="JFI18" s="1000"/>
      <c r="JFJ18" s="1000"/>
      <c r="JFK18" s="1000"/>
      <c r="JFL18" s="1000"/>
      <c r="JFM18" s="1000"/>
      <c r="JFN18" s="1000"/>
      <c r="JFO18" s="1000"/>
      <c r="JFP18" s="1000"/>
      <c r="JFQ18" s="1000"/>
      <c r="JFR18" s="1000"/>
      <c r="JFS18" s="1000"/>
      <c r="JFT18" s="1000"/>
      <c r="JFU18" s="1000"/>
      <c r="JFV18" s="1000"/>
      <c r="JFW18" s="1000"/>
      <c r="JFX18" s="1000"/>
      <c r="JFY18" s="1000"/>
      <c r="JFZ18" s="1000"/>
      <c r="JGA18" s="1000"/>
      <c r="JGB18" s="1000"/>
      <c r="JGC18" s="1000"/>
      <c r="JGD18" s="1000"/>
      <c r="JGE18" s="1000"/>
      <c r="JGF18" s="1000"/>
      <c r="JGG18" s="1000"/>
      <c r="JGH18" s="1000"/>
      <c r="JGI18" s="1000"/>
      <c r="JGJ18" s="1000"/>
      <c r="JGK18" s="1000"/>
      <c r="JGL18" s="1000"/>
      <c r="JGM18" s="1000"/>
      <c r="JGN18" s="1000"/>
      <c r="JGO18" s="1000"/>
      <c r="JGP18" s="1000"/>
      <c r="JGQ18" s="1000"/>
      <c r="JGR18" s="1000"/>
      <c r="JGS18" s="1000"/>
      <c r="JGT18" s="1000"/>
      <c r="JGU18" s="1000"/>
      <c r="JGV18" s="1000"/>
      <c r="JGW18" s="1000"/>
      <c r="JGX18" s="1000"/>
      <c r="JGY18" s="1000"/>
      <c r="JGZ18" s="1000"/>
      <c r="JHA18" s="1000"/>
      <c r="JHB18" s="1000"/>
      <c r="JHC18" s="1000"/>
      <c r="JHD18" s="1000"/>
      <c r="JHE18" s="1000"/>
      <c r="JHF18" s="1000"/>
      <c r="JHG18" s="1000"/>
      <c r="JHH18" s="1000"/>
      <c r="JHI18" s="1000"/>
      <c r="JHJ18" s="1000"/>
      <c r="JHK18" s="1000"/>
      <c r="JHL18" s="1000"/>
      <c r="JHM18" s="1000"/>
      <c r="JHN18" s="1000"/>
      <c r="JHO18" s="1000"/>
      <c r="JHP18" s="1000"/>
      <c r="JHQ18" s="1000"/>
      <c r="JHR18" s="1000"/>
      <c r="JHS18" s="1000"/>
      <c r="JHT18" s="1000"/>
      <c r="JHU18" s="1000"/>
      <c r="JHV18" s="1000"/>
      <c r="JHW18" s="1000"/>
      <c r="JHX18" s="1000"/>
      <c r="JHY18" s="1000"/>
      <c r="JHZ18" s="1000"/>
      <c r="JIA18" s="1000"/>
      <c r="JIB18" s="1000"/>
      <c r="JIC18" s="1000"/>
      <c r="JID18" s="1000"/>
      <c r="JIE18" s="1000"/>
      <c r="JIF18" s="1000"/>
      <c r="JIG18" s="1000"/>
      <c r="JIH18" s="1000"/>
      <c r="JII18" s="1000"/>
      <c r="JIJ18" s="1000"/>
      <c r="JIK18" s="1000"/>
      <c r="JIL18" s="1000"/>
      <c r="JIM18" s="1000"/>
      <c r="JIN18" s="1000"/>
      <c r="JIO18" s="1000"/>
      <c r="JIP18" s="1000"/>
      <c r="JIQ18" s="1000"/>
      <c r="JIR18" s="1000"/>
      <c r="JIS18" s="1000"/>
      <c r="JIT18" s="1000"/>
      <c r="JIU18" s="1000"/>
      <c r="JIV18" s="1000"/>
      <c r="JIW18" s="1000"/>
      <c r="JIX18" s="1000"/>
      <c r="JIY18" s="1000"/>
      <c r="JIZ18" s="1000"/>
      <c r="JJA18" s="1000"/>
      <c r="JJB18" s="1000"/>
      <c r="JJC18" s="1000"/>
      <c r="JJD18" s="1000"/>
      <c r="JJE18" s="1000"/>
      <c r="JJF18" s="1000"/>
      <c r="JJG18" s="1000"/>
      <c r="JJH18" s="1000"/>
      <c r="JJI18" s="1000"/>
      <c r="JJJ18" s="1000"/>
      <c r="JJK18" s="1000"/>
      <c r="JJL18" s="1000"/>
      <c r="JJM18" s="1000"/>
      <c r="JJN18" s="1000"/>
      <c r="JJO18" s="1000"/>
      <c r="JJP18" s="1000"/>
      <c r="JJQ18" s="1000"/>
      <c r="JJR18" s="1000"/>
      <c r="JJS18" s="1000"/>
      <c r="JJT18" s="1000"/>
      <c r="JJU18" s="1000"/>
      <c r="JJV18" s="1000"/>
      <c r="JJW18" s="1000"/>
      <c r="JJX18" s="1000"/>
      <c r="JJY18" s="1000"/>
      <c r="JJZ18" s="1000"/>
      <c r="JKA18" s="1000"/>
      <c r="JKB18" s="1000"/>
      <c r="JKC18" s="1000"/>
      <c r="JKD18" s="1000"/>
      <c r="JKE18" s="1000"/>
      <c r="JKF18" s="1000"/>
      <c r="JKG18" s="1000"/>
      <c r="JKH18" s="1000"/>
      <c r="JKI18" s="1000"/>
      <c r="JKJ18" s="1000"/>
      <c r="JKK18" s="1000"/>
      <c r="JKL18" s="1000"/>
      <c r="JKM18" s="1000"/>
      <c r="JKN18" s="1000"/>
      <c r="JKO18" s="1000"/>
      <c r="JKP18" s="1000"/>
      <c r="JKQ18" s="1000"/>
      <c r="JKR18" s="1000"/>
      <c r="JKS18" s="1000"/>
      <c r="JKT18" s="1000"/>
      <c r="JKU18" s="1000"/>
      <c r="JKV18" s="1000"/>
      <c r="JKW18" s="1000"/>
      <c r="JKX18" s="1000"/>
      <c r="JKY18" s="1000"/>
      <c r="JKZ18" s="1000"/>
      <c r="JLA18" s="1000"/>
      <c r="JLB18" s="1000"/>
      <c r="JLC18" s="1000"/>
      <c r="JLD18" s="1000"/>
      <c r="JLE18" s="1000"/>
      <c r="JLF18" s="1000"/>
      <c r="JLG18" s="1000"/>
      <c r="JLH18" s="1000"/>
      <c r="JLI18" s="1000"/>
      <c r="JLJ18" s="1000"/>
      <c r="JLK18" s="1000"/>
      <c r="JLL18" s="1000"/>
      <c r="JLM18" s="1000"/>
      <c r="JLN18" s="1000"/>
      <c r="JLO18" s="1000"/>
      <c r="JLP18" s="1000"/>
      <c r="JLQ18" s="1000"/>
      <c r="JLR18" s="1000"/>
      <c r="JLS18" s="1000"/>
      <c r="JLT18" s="1000"/>
      <c r="JLU18" s="1000"/>
      <c r="JLV18" s="1000"/>
      <c r="JLW18" s="1000"/>
      <c r="JLX18" s="1000"/>
      <c r="JLY18" s="1000"/>
      <c r="JLZ18" s="1000"/>
      <c r="JMA18" s="1000"/>
      <c r="JMB18" s="1000"/>
      <c r="JMC18" s="1000"/>
      <c r="JMD18" s="1000"/>
      <c r="JME18" s="1000"/>
      <c r="JMF18" s="1000"/>
      <c r="JMG18" s="1000"/>
      <c r="JMH18" s="1000"/>
      <c r="JMI18" s="1000"/>
      <c r="JMJ18" s="1000"/>
      <c r="JMK18" s="1000"/>
      <c r="JML18" s="1000"/>
      <c r="JMM18" s="1000"/>
      <c r="JMN18" s="1000"/>
      <c r="JMO18" s="1000"/>
      <c r="JMP18" s="1000"/>
      <c r="JMQ18" s="1000"/>
      <c r="JMR18" s="1000"/>
      <c r="JMS18" s="1000"/>
      <c r="JMT18" s="1000"/>
      <c r="JMU18" s="1000"/>
      <c r="JMV18" s="1000"/>
      <c r="JMW18" s="1000"/>
      <c r="JMX18" s="1000"/>
      <c r="JMY18" s="1000"/>
      <c r="JMZ18" s="1000"/>
      <c r="JNA18" s="1000"/>
      <c r="JNB18" s="1000"/>
      <c r="JNC18" s="1000"/>
      <c r="JND18" s="1000"/>
      <c r="JNE18" s="1000"/>
      <c r="JNF18" s="1000"/>
      <c r="JNG18" s="1000"/>
      <c r="JNH18" s="1000"/>
      <c r="JNI18" s="1000"/>
      <c r="JNJ18" s="1000"/>
      <c r="JNK18" s="1000"/>
      <c r="JNL18" s="1000"/>
      <c r="JNM18" s="1000"/>
      <c r="JNN18" s="1000"/>
      <c r="JNO18" s="1000"/>
      <c r="JNP18" s="1000"/>
      <c r="JNQ18" s="1000"/>
      <c r="JNR18" s="1000"/>
      <c r="JNS18" s="1000"/>
      <c r="JNT18" s="1000"/>
      <c r="JNU18" s="1000"/>
      <c r="JNV18" s="1000"/>
      <c r="JNW18" s="1000"/>
      <c r="JNX18" s="1000"/>
      <c r="JNY18" s="1000"/>
      <c r="JNZ18" s="1000"/>
      <c r="JOA18" s="1000"/>
      <c r="JOB18" s="1000"/>
      <c r="JOC18" s="1000"/>
      <c r="JOD18" s="1000"/>
      <c r="JOE18" s="1000"/>
      <c r="JOF18" s="1000"/>
      <c r="JOG18" s="1000"/>
      <c r="JOH18" s="1000"/>
      <c r="JOI18" s="1000"/>
      <c r="JOJ18" s="1000"/>
      <c r="JOK18" s="1000"/>
      <c r="JOL18" s="1000"/>
      <c r="JOM18" s="1000"/>
      <c r="JON18" s="1000"/>
      <c r="JOO18" s="1000"/>
      <c r="JOP18" s="1000"/>
      <c r="JOQ18" s="1000"/>
      <c r="JOR18" s="1000"/>
      <c r="JOS18" s="1000"/>
      <c r="JOT18" s="1000"/>
      <c r="JOU18" s="1000"/>
      <c r="JOV18" s="1000"/>
      <c r="JOW18" s="1000"/>
      <c r="JOX18" s="1000"/>
      <c r="JOY18" s="1000"/>
      <c r="JOZ18" s="1000"/>
      <c r="JPA18" s="1000"/>
      <c r="JPB18" s="1000"/>
      <c r="JPC18" s="1000"/>
      <c r="JPD18" s="1000"/>
      <c r="JPE18" s="1000"/>
      <c r="JPF18" s="1000"/>
      <c r="JPG18" s="1000"/>
      <c r="JPH18" s="1000"/>
      <c r="JPI18" s="1000"/>
      <c r="JPJ18" s="1000"/>
      <c r="JPK18" s="1000"/>
      <c r="JPL18" s="1000"/>
      <c r="JPM18" s="1000"/>
      <c r="JPN18" s="1000"/>
      <c r="JPO18" s="1000"/>
      <c r="JPP18" s="1000"/>
      <c r="JPQ18" s="1000"/>
      <c r="JPR18" s="1000"/>
      <c r="JPS18" s="1000"/>
      <c r="JPT18" s="1000"/>
      <c r="JPU18" s="1000"/>
      <c r="JPV18" s="1000"/>
      <c r="JPW18" s="1000"/>
      <c r="JPX18" s="1000"/>
      <c r="JPY18" s="1000"/>
      <c r="JPZ18" s="1000"/>
      <c r="JQA18" s="1000"/>
      <c r="JQB18" s="1000"/>
      <c r="JQC18" s="1000"/>
      <c r="JQD18" s="1000"/>
      <c r="JQE18" s="1000"/>
      <c r="JQF18" s="1000"/>
      <c r="JQG18" s="1000"/>
      <c r="JQH18" s="1000"/>
      <c r="JQI18" s="1000"/>
      <c r="JQJ18" s="1000"/>
      <c r="JQK18" s="1000"/>
      <c r="JQL18" s="1000"/>
      <c r="JQM18" s="1000"/>
      <c r="JQN18" s="1000"/>
      <c r="JQO18" s="1000"/>
      <c r="JQP18" s="1000"/>
      <c r="JQQ18" s="1000"/>
      <c r="JQR18" s="1000"/>
      <c r="JQS18" s="1000"/>
      <c r="JQT18" s="1000"/>
      <c r="JQU18" s="1000"/>
      <c r="JQV18" s="1000"/>
      <c r="JQW18" s="1000"/>
      <c r="JQX18" s="1000"/>
      <c r="JQY18" s="1000"/>
      <c r="JQZ18" s="1000"/>
      <c r="JRA18" s="1000"/>
      <c r="JRB18" s="1000"/>
      <c r="JRC18" s="1000"/>
      <c r="JRD18" s="1000"/>
      <c r="JRE18" s="1000"/>
      <c r="JRF18" s="1000"/>
      <c r="JRG18" s="1000"/>
      <c r="JRH18" s="1000"/>
      <c r="JRI18" s="1000"/>
      <c r="JRJ18" s="1000"/>
      <c r="JRK18" s="1000"/>
      <c r="JRL18" s="1000"/>
      <c r="JRM18" s="1000"/>
      <c r="JRN18" s="1000"/>
      <c r="JRO18" s="1000"/>
      <c r="JRP18" s="1000"/>
      <c r="JRQ18" s="1000"/>
      <c r="JRR18" s="1000"/>
      <c r="JRS18" s="1000"/>
      <c r="JRT18" s="1000"/>
      <c r="JRU18" s="1000"/>
      <c r="JRV18" s="1000"/>
      <c r="JRW18" s="1000"/>
      <c r="JRX18" s="1000"/>
      <c r="JRY18" s="1000"/>
      <c r="JRZ18" s="1000"/>
      <c r="JSA18" s="1000"/>
      <c r="JSB18" s="1000"/>
      <c r="JSC18" s="1000"/>
      <c r="JSD18" s="1000"/>
      <c r="JSE18" s="1000"/>
      <c r="JSF18" s="1000"/>
      <c r="JSG18" s="1000"/>
      <c r="JSH18" s="1000"/>
      <c r="JSI18" s="1000"/>
      <c r="JSJ18" s="1000"/>
      <c r="JSK18" s="1000"/>
      <c r="JSL18" s="1000"/>
      <c r="JSM18" s="1000"/>
      <c r="JSN18" s="1000"/>
      <c r="JSO18" s="1000"/>
      <c r="JSP18" s="1000"/>
      <c r="JSQ18" s="1000"/>
      <c r="JSR18" s="1000"/>
      <c r="JSS18" s="1000"/>
      <c r="JST18" s="1000"/>
      <c r="JSU18" s="1000"/>
      <c r="JSV18" s="1000"/>
      <c r="JSW18" s="1000"/>
      <c r="JSX18" s="1000"/>
      <c r="JSY18" s="1000"/>
      <c r="JSZ18" s="1000"/>
      <c r="JTA18" s="1000"/>
      <c r="JTB18" s="1000"/>
      <c r="JTC18" s="1000"/>
      <c r="JTD18" s="1000"/>
      <c r="JTE18" s="1000"/>
      <c r="JTF18" s="1000"/>
      <c r="JTG18" s="1000"/>
      <c r="JTH18" s="1000"/>
      <c r="JTI18" s="1000"/>
      <c r="JTJ18" s="1000"/>
      <c r="JTK18" s="1000"/>
      <c r="JTL18" s="1000"/>
      <c r="JTM18" s="1000"/>
      <c r="JTN18" s="1000"/>
      <c r="JTO18" s="1000"/>
      <c r="JTP18" s="1000"/>
      <c r="JTQ18" s="1000"/>
      <c r="JTR18" s="1000"/>
      <c r="JTS18" s="1000"/>
      <c r="JTT18" s="1000"/>
      <c r="JTU18" s="1000"/>
      <c r="JTV18" s="1000"/>
      <c r="JTW18" s="1000"/>
      <c r="JTX18" s="1000"/>
      <c r="JTY18" s="1000"/>
      <c r="JTZ18" s="1000"/>
      <c r="JUA18" s="1000"/>
      <c r="JUB18" s="1000"/>
      <c r="JUC18" s="1000"/>
      <c r="JUD18" s="1000"/>
      <c r="JUE18" s="1000"/>
      <c r="JUF18" s="1000"/>
      <c r="JUG18" s="1000"/>
      <c r="JUH18" s="1000"/>
      <c r="JUI18" s="1000"/>
      <c r="JUJ18" s="1000"/>
      <c r="JUK18" s="1000"/>
      <c r="JUL18" s="1000"/>
      <c r="JUM18" s="1000"/>
      <c r="JUN18" s="1000"/>
      <c r="JUO18" s="1000"/>
      <c r="JUP18" s="1000"/>
      <c r="JUQ18" s="1000"/>
      <c r="JUR18" s="1000"/>
      <c r="JUS18" s="1000"/>
      <c r="JUT18" s="1000"/>
      <c r="JUU18" s="1000"/>
      <c r="JUV18" s="1000"/>
      <c r="JUW18" s="1000"/>
      <c r="JUX18" s="1000"/>
      <c r="JUY18" s="1000"/>
      <c r="JUZ18" s="1000"/>
      <c r="JVA18" s="1000"/>
      <c r="JVB18" s="1000"/>
      <c r="JVC18" s="1000"/>
      <c r="JVD18" s="1000"/>
      <c r="JVE18" s="1000"/>
      <c r="JVF18" s="1000"/>
      <c r="JVG18" s="1000"/>
      <c r="JVH18" s="1000"/>
      <c r="JVI18" s="1000"/>
      <c r="JVJ18" s="1000"/>
      <c r="JVK18" s="1000"/>
      <c r="JVL18" s="1000"/>
      <c r="JVM18" s="1000"/>
      <c r="JVN18" s="1000"/>
      <c r="JVO18" s="1000"/>
      <c r="JVP18" s="1000"/>
      <c r="JVQ18" s="1000"/>
      <c r="JVR18" s="1000"/>
      <c r="JVS18" s="1000"/>
      <c r="JVT18" s="1000"/>
      <c r="JVU18" s="1000"/>
      <c r="JVV18" s="1000"/>
      <c r="JVW18" s="1000"/>
      <c r="JVX18" s="1000"/>
      <c r="JVY18" s="1000"/>
      <c r="JVZ18" s="1000"/>
      <c r="JWA18" s="1000"/>
      <c r="JWB18" s="1000"/>
      <c r="JWC18" s="1000"/>
      <c r="JWD18" s="1000"/>
      <c r="JWE18" s="1000"/>
      <c r="JWF18" s="1000"/>
      <c r="JWG18" s="1000"/>
      <c r="JWH18" s="1000"/>
      <c r="JWI18" s="1000"/>
      <c r="JWJ18" s="1000"/>
      <c r="JWK18" s="1000"/>
      <c r="JWL18" s="1000"/>
      <c r="JWM18" s="1000"/>
      <c r="JWN18" s="1000"/>
      <c r="JWO18" s="1000"/>
      <c r="JWP18" s="1000"/>
      <c r="JWQ18" s="1000"/>
      <c r="JWR18" s="1000"/>
      <c r="JWS18" s="1000"/>
      <c r="JWT18" s="1000"/>
      <c r="JWU18" s="1000"/>
      <c r="JWV18" s="1000"/>
      <c r="JWW18" s="1000"/>
      <c r="JWX18" s="1000"/>
      <c r="JWY18" s="1000"/>
      <c r="JWZ18" s="1000"/>
      <c r="JXA18" s="1000"/>
      <c r="JXB18" s="1000"/>
      <c r="JXC18" s="1000"/>
      <c r="JXD18" s="1000"/>
      <c r="JXE18" s="1000"/>
      <c r="JXF18" s="1000"/>
      <c r="JXG18" s="1000"/>
      <c r="JXH18" s="1000"/>
      <c r="JXI18" s="1000"/>
      <c r="JXJ18" s="1000"/>
      <c r="JXK18" s="1000"/>
      <c r="JXL18" s="1000"/>
      <c r="JXM18" s="1000"/>
      <c r="JXN18" s="1000"/>
      <c r="JXO18" s="1000"/>
      <c r="JXP18" s="1000"/>
      <c r="JXQ18" s="1000"/>
      <c r="JXR18" s="1000"/>
      <c r="JXS18" s="1000"/>
      <c r="JXT18" s="1000"/>
      <c r="JXU18" s="1000"/>
      <c r="JXV18" s="1000"/>
      <c r="JXW18" s="1000"/>
      <c r="JXX18" s="1000"/>
      <c r="JXY18" s="1000"/>
      <c r="JXZ18" s="1000"/>
      <c r="JYA18" s="1000"/>
      <c r="JYB18" s="1000"/>
      <c r="JYC18" s="1000"/>
      <c r="JYD18" s="1000"/>
      <c r="JYE18" s="1000"/>
      <c r="JYF18" s="1000"/>
      <c r="JYG18" s="1000"/>
      <c r="JYH18" s="1000"/>
      <c r="JYI18" s="1000"/>
      <c r="JYJ18" s="1000"/>
      <c r="JYK18" s="1000"/>
      <c r="JYL18" s="1000"/>
      <c r="JYM18" s="1000"/>
      <c r="JYN18" s="1000"/>
      <c r="JYO18" s="1000"/>
      <c r="JYP18" s="1000"/>
      <c r="JYQ18" s="1000"/>
      <c r="JYR18" s="1000"/>
      <c r="JYS18" s="1000"/>
      <c r="JYT18" s="1000"/>
      <c r="JYU18" s="1000"/>
      <c r="JYV18" s="1000"/>
      <c r="JYW18" s="1000"/>
      <c r="JYX18" s="1000"/>
      <c r="JYY18" s="1000"/>
      <c r="JYZ18" s="1000"/>
      <c r="JZA18" s="1000"/>
      <c r="JZB18" s="1000"/>
      <c r="JZC18" s="1000"/>
      <c r="JZD18" s="1000"/>
      <c r="JZE18" s="1000"/>
      <c r="JZF18" s="1000"/>
      <c r="JZG18" s="1000"/>
      <c r="JZH18" s="1000"/>
      <c r="JZI18" s="1000"/>
      <c r="JZJ18" s="1000"/>
      <c r="JZK18" s="1000"/>
      <c r="JZL18" s="1000"/>
      <c r="JZM18" s="1000"/>
      <c r="JZN18" s="1000"/>
      <c r="JZO18" s="1000"/>
      <c r="JZP18" s="1000"/>
      <c r="JZQ18" s="1000"/>
      <c r="JZR18" s="1000"/>
      <c r="JZS18" s="1000"/>
      <c r="JZT18" s="1000"/>
      <c r="JZU18" s="1000"/>
      <c r="JZV18" s="1000"/>
      <c r="JZW18" s="1000"/>
      <c r="JZX18" s="1000"/>
      <c r="JZY18" s="1000"/>
      <c r="JZZ18" s="1000"/>
      <c r="KAA18" s="1000"/>
      <c r="KAB18" s="1000"/>
      <c r="KAC18" s="1000"/>
      <c r="KAD18" s="1000"/>
      <c r="KAE18" s="1000"/>
      <c r="KAF18" s="1000"/>
      <c r="KAG18" s="1000"/>
      <c r="KAH18" s="1000"/>
      <c r="KAI18" s="1000"/>
      <c r="KAJ18" s="1000"/>
      <c r="KAK18" s="1000"/>
      <c r="KAL18" s="1000"/>
      <c r="KAM18" s="1000"/>
      <c r="KAN18" s="1000"/>
      <c r="KAO18" s="1000"/>
      <c r="KAP18" s="1000"/>
      <c r="KAQ18" s="1000"/>
      <c r="KAR18" s="1000"/>
      <c r="KAS18" s="1000"/>
      <c r="KAT18" s="1000"/>
      <c r="KAU18" s="1000"/>
      <c r="KAV18" s="1000"/>
      <c r="KAW18" s="1000"/>
      <c r="KAX18" s="1000"/>
      <c r="KAY18" s="1000"/>
      <c r="KAZ18" s="1000"/>
      <c r="KBA18" s="1000"/>
      <c r="KBB18" s="1000"/>
      <c r="KBC18" s="1000"/>
      <c r="KBD18" s="1000"/>
      <c r="KBE18" s="1000"/>
      <c r="KBF18" s="1000"/>
      <c r="KBG18" s="1000"/>
      <c r="KBH18" s="1000"/>
      <c r="KBI18" s="1000"/>
      <c r="KBJ18" s="1000"/>
      <c r="KBK18" s="1000"/>
      <c r="KBL18" s="1000"/>
      <c r="KBM18" s="1000"/>
      <c r="KBN18" s="1000"/>
      <c r="KBO18" s="1000"/>
      <c r="KBP18" s="1000"/>
      <c r="KBQ18" s="1000"/>
      <c r="KBR18" s="1000"/>
      <c r="KBS18" s="1000"/>
      <c r="KBT18" s="1000"/>
      <c r="KBU18" s="1000"/>
      <c r="KBV18" s="1000"/>
      <c r="KBW18" s="1000"/>
      <c r="KBX18" s="1000"/>
      <c r="KBY18" s="1000"/>
      <c r="KBZ18" s="1000"/>
      <c r="KCA18" s="1000"/>
      <c r="KCB18" s="1000"/>
      <c r="KCC18" s="1000"/>
      <c r="KCD18" s="1000"/>
      <c r="KCE18" s="1000"/>
      <c r="KCF18" s="1000"/>
      <c r="KCG18" s="1000"/>
      <c r="KCH18" s="1000"/>
      <c r="KCI18" s="1000"/>
      <c r="KCJ18" s="1000"/>
      <c r="KCK18" s="1000"/>
      <c r="KCL18" s="1000"/>
      <c r="KCM18" s="1000"/>
      <c r="KCN18" s="1000"/>
      <c r="KCO18" s="1000"/>
      <c r="KCP18" s="1000"/>
      <c r="KCQ18" s="1000"/>
      <c r="KCR18" s="1000"/>
      <c r="KCS18" s="1000"/>
      <c r="KCT18" s="1000"/>
      <c r="KCU18" s="1000"/>
      <c r="KCV18" s="1000"/>
      <c r="KCW18" s="1000"/>
      <c r="KCX18" s="1000"/>
      <c r="KCY18" s="1000"/>
      <c r="KCZ18" s="1000"/>
      <c r="KDA18" s="1000"/>
      <c r="KDB18" s="1000"/>
      <c r="KDC18" s="1000"/>
      <c r="KDD18" s="1000"/>
      <c r="KDE18" s="1000"/>
      <c r="KDF18" s="1000"/>
      <c r="KDG18" s="1000"/>
      <c r="KDH18" s="1000"/>
      <c r="KDI18" s="1000"/>
      <c r="KDJ18" s="1000"/>
      <c r="KDK18" s="1000"/>
      <c r="KDL18" s="1000"/>
      <c r="KDM18" s="1000"/>
      <c r="KDN18" s="1000"/>
      <c r="KDO18" s="1000"/>
      <c r="KDP18" s="1000"/>
      <c r="KDQ18" s="1000"/>
      <c r="KDR18" s="1000"/>
      <c r="KDS18" s="1000"/>
      <c r="KDT18" s="1000"/>
      <c r="KDU18" s="1000"/>
      <c r="KDV18" s="1000"/>
      <c r="KDW18" s="1000"/>
      <c r="KDX18" s="1000"/>
      <c r="KDY18" s="1000"/>
      <c r="KDZ18" s="1000"/>
      <c r="KEA18" s="1000"/>
      <c r="KEB18" s="1000"/>
      <c r="KEC18" s="1000"/>
      <c r="KED18" s="1000"/>
      <c r="KEE18" s="1000"/>
      <c r="KEF18" s="1000"/>
      <c r="KEG18" s="1000"/>
      <c r="KEH18" s="1000"/>
      <c r="KEI18" s="1000"/>
      <c r="KEJ18" s="1000"/>
      <c r="KEK18" s="1000"/>
      <c r="KEL18" s="1000"/>
      <c r="KEM18" s="1000"/>
      <c r="KEN18" s="1000"/>
      <c r="KEO18" s="1000"/>
      <c r="KEP18" s="1000"/>
      <c r="KEQ18" s="1000"/>
      <c r="KER18" s="1000"/>
      <c r="KES18" s="1000"/>
      <c r="KET18" s="1000"/>
      <c r="KEU18" s="1000"/>
      <c r="KEV18" s="1000"/>
      <c r="KEW18" s="1000"/>
      <c r="KEX18" s="1000"/>
      <c r="KEY18" s="1000"/>
      <c r="KEZ18" s="1000"/>
      <c r="KFA18" s="1000"/>
      <c r="KFB18" s="1000"/>
      <c r="KFC18" s="1000"/>
      <c r="KFD18" s="1000"/>
      <c r="KFE18" s="1000"/>
      <c r="KFF18" s="1000"/>
      <c r="KFG18" s="1000"/>
      <c r="KFH18" s="1000"/>
      <c r="KFI18" s="1000"/>
      <c r="KFJ18" s="1000"/>
      <c r="KFK18" s="1000"/>
      <c r="KFL18" s="1000"/>
      <c r="KFM18" s="1000"/>
      <c r="KFN18" s="1000"/>
      <c r="KFO18" s="1000"/>
      <c r="KFP18" s="1000"/>
      <c r="KFQ18" s="1000"/>
      <c r="KFR18" s="1000"/>
      <c r="KFS18" s="1000"/>
      <c r="KFT18" s="1000"/>
      <c r="KFU18" s="1000"/>
      <c r="KFV18" s="1000"/>
      <c r="KFW18" s="1000"/>
      <c r="KFX18" s="1000"/>
      <c r="KFY18" s="1000"/>
      <c r="KFZ18" s="1000"/>
      <c r="KGA18" s="1000"/>
      <c r="KGB18" s="1000"/>
      <c r="KGC18" s="1000"/>
      <c r="KGD18" s="1000"/>
      <c r="KGE18" s="1000"/>
      <c r="KGF18" s="1000"/>
      <c r="KGG18" s="1000"/>
      <c r="KGH18" s="1000"/>
      <c r="KGI18" s="1000"/>
      <c r="KGJ18" s="1000"/>
      <c r="KGK18" s="1000"/>
      <c r="KGL18" s="1000"/>
      <c r="KGM18" s="1000"/>
      <c r="KGN18" s="1000"/>
      <c r="KGO18" s="1000"/>
      <c r="KGP18" s="1000"/>
      <c r="KGQ18" s="1000"/>
      <c r="KGR18" s="1000"/>
      <c r="KGS18" s="1000"/>
      <c r="KGT18" s="1000"/>
      <c r="KGU18" s="1000"/>
      <c r="KGV18" s="1000"/>
      <c r="KGW18" s="1000"/>
      <c r="KGX18" s="1000"/>
      <c r="KGY18" s="1000"/>
      <c r="KGZ18" s="1000"/>
      <c r="KHA18" s="1000"/>
      <c r="KHB18" s="1000"/>
      <c r="KHC18" s="1000"/>
      <c r="KHD18" s="1000"/>
      <c r="KHE18" s="1000"/>
      <c r="KHF18" s="1000"/>
      <c r="KHG18" s="1000"/>
      <c r="KHH18" s="1000"/>
      <c r="KHI18" s="1000"/>
      <c r="KHJ18" s="1000"/>
      <c r="KHK18" s="1000"/>
      <c r="KHL18" s="1000"/>
      <c r="KHM18" s="1000"/>
      <c r="KHN18" s="1000"/>
      <c r="KHO18" s="1000"/>
      <c r="KHP18" s="1000"/>
      <c r="KHQ18" s="1000"/>
      <c r="KHR18" s="1000"/>
      <c r="KHS18" s="1000"/>
      <c r="KHT18" s="1000"/>
      <c r="KHU18" s="1000"/>
      <c r="KHV18" s="1000"/>
      <c r="KHW18" s="1000"/>
      <c r="KHX18" s="1000"/>
      <c r="KHY18" s="1000"/>
      <c r="KHZ18" s="1000"/>
      <c r="KIA18" s="1000"/>
      <c r="KIB18" s="1000"/>
      <c r="KIC18" s="1000"/>
      <c r="KID18" s="1000"/>
      <c r="KIE18" s="1000"/>
      <c r="KIF18" s="1000"/>
      <c r="KIG18" s="1000"/>
      <c r="KIH18" s="1000"/>
      <c r="KII18" s="1000"/>
      <c r="KIJ18" s="1000"/>
      <c r="KIK18" s="1000"/>
      <c r="KIL18" s="1000"/>
      <c r="KIM18" s="1000"/>
      <c r="KIN18" s="1000"/>
      <c r="KIO18" s="1000"/>
      <c r="KIP18" s="1000"/>
      <c r="KIQ18" s="1000"/>
      <c r="KIR18" s="1000"/>
      <c r="KIS18" s="1000"/>
      <c r="KIT18" s="1000"/>
      <c r="KIU18" s="1000"/>
      <c r="KIV18" s="1000"/>
      <c r="KIW18" s="1000"/>
      <c r="KIX18" s="1000"/>
      <c r="KIY18" s="1000"/>
      <c r="KIZ18" s="1000"/>
      <c r="KJA18" s="1000"/>
      <c r="KJB18" s="1000"/>
      <c r="KJC18" s="1000"/>
      <c r="KJD18" s="1000"/>
      <c r="KJE18" s="1000"/>
      <c r="KJF18" s="1000"/>
      <c r="KJG18" s="1000"/>
      <c r="KJH18" s="1000"/>
      <c r="KJI18" s="1000"/>
      <c r="KJJ18" s="1000"/>
      <c r="KJK18" s="1000"/>
      <c r="KJL18" s="1000"/>
      <c r="KJM18" s="1000"/>
      <c r="KJN18" s="1000"/>
      <c r="KJO18" s="1000"/>
      <c r="KJP18" s="1000"/>
      <c r="KJQ18" s="1000"/>
      <c r="KJR18" s="1000"/>
      <c r="KJS18" s="1000"/>
      <c r="KJT18" s="1000"/>
      <c r="KJU18" s="1000"/>
      <c r="KJV18" s="1000"/>
      <c r="KJW18" s="1000"/>
      <c r="KJX18" s="1000"/>
      <c r="KJY18" s="1000"/>
      <c r="KJZ18" s="1000"/>
      <c r="KKA18" s="1000"/>
      <c r="KKB18" s="1000"/>
      <c r="KKC18" s="1000"/>
      <c r="KKD18" s="1000"/>
      <c r="KKE18" s="1000"/>
      <c r="KKF18" s="1000"/>
      <c r="KKG18" s="1000"/>
      <c r="KKH18" s="1000"/>
      <c r="KKI18" s="1000"/>
      <c r="KKJ18" s="1000"/>
      <c r="KKK18" s="1000"/>
      <c r="KKL18" s="1000"/>
      <c r="KKM18" s="1000"/>
      <c r="KKN18" s="1000"/>
      <c r="KKO18" s="1000"/>
      <c r="KKP18" s="1000"/>
      <c r="KKQ18" s="1000"/>
      <c r="KKR18" s="1000"/>
      <c r="KKS18" s="1000"/>
      <c r="KKT18" s="1000"/>
      <c r="KKU18" s="1000"/>
      <c r="KKV18" s="1000"/>
      <c r="KKW18" s="1000"/>
      <c r="KKX18" s="1000"/>
      <c r="KKY18" s="1000"/>
      <c r="KKZ18" s="1000"/>
      <c r="KLA18" s="1000"/>
      <c r="KLB18" s="1000"/>
      <c r="KLC18" s="1000"/>
      <c r="KLD18" s="1000"/>
      <c r="KLE18" s="1000"/>
      <c r="KLF18" s="1000"/>
      <c r="KLG18" s="1000"/>
      <c r="KLH18" s="1000"/>
      <c r="KLI18" s="1000"/>
      <c r="KLJ18" s="1000"/>
      <c r="KLK18" s="1000"/>
      <c r="KLL18" s="1000"/>
      <c r="KLM18" s="1000"/>
      <c r="KLN18" s="1000"/>
      <c r="KLO18" s="1000"/>
      <c r="KLP18" s="1000"/>
      <c r="KLQ18" s="1000"/>
      <c r="KLR18" s="1000"/>
      <c r="KLS18" s="1000"/>
      <c r="KLT18" s="1000"/>
      <c r="KLU18" s="1000"/>
      <c r="KLV18" s="1000"/>
      <c r="KLW18" s="1000"/>
      <c r="KLX18" s="1000"/>
      <c r="KLY18" s="1000"/>
      <c r="KLZ18" s="1000"/>
      <c r="KMA18" s="1000"/>
      <c r="KMB18" s="1000"/>
      <c r="KMC18" s="1000"/>
      <c r="KMD18" s="1000"/>
      <c r="KME18" s="1000"/>
      <c r="KMF18" s="1000"/>
      <c r="KMG18" s="1000"/>
      <c r="KMH18" s="1000"/>
      <c r="KMI18" s="1000"/>
      <c r="KMJ18" s="1000"/>
      <c r="KMK18" s="1000"/>
      <c r="KML18" s="1000"/>
      <c r="KMM18" s="1000"/>
      <c r="KMN18" s="1000"/>
      <c r="KMO18" s="1000"/>
      <c r="KMP18" s="1000"/>
      <c r="KMQ18" s="1000"/>
      <c r="KMR18" s="1000"/>
      <c r="KMS18" s="1000"/>
      <c r="KMT18" s="1000"/>
      <c r="KMU18" s="1000"/>
      <c r="KMV18" s="1000"/>
      <c r="KMW18" s="1000"/>
      <c r="KMX18" s="1000"/>
      <c r="KMY18" s="1000"/>
      <c r="KMZ18" s="1000"/>
      <c r="KNA18" s="1000"/>
      <c r="KNB18" s="1000"/>
      <c r="KNC18" s="1000"/>
      <c r="KND18" s="1000"/>
      <c r="KNE18" s="1000"/>
      <c r="KNF18" s="1000"/>
      <c r="KNG18" s="1000"/>
      <c r="KNH18" s="1000"/>
      <c r="KNI18" s="1000"/>
      <c r="KNJ18" s="1000"/>
      <c r="KNK18" s="1000"/>
      <c r="KNL18" s="1000"/>
      <c r="KNM18" s="1000"/>
      <c r="KNN18" s="1000"/>
      <c r="KNO18" s="1000"/>
      <c r="KNP18" s="1000"/>
      <c r="KNQ18" s="1000"/>
      <c r="KNR18" s="1000"/>
      <c r="KNS18" s="1000"/>
      <c r="KNT18" s="1000"/>
      <c r="KNU18" s="1000"/>
      <c r="KNV18" s="1000"/>
      <c r="KNW18" s="1000"/>
      <c r="KNX18" s="1000"/>
      <c r="KNY18" s="1000"/>
      <c r="KNZ18" s="1000"/>
      <c r="KOA18" s="1000"/>
      <c r="KOB18" s="1000"/>
      <c r="KOC18" s="1000"/>
      <c r="KOD18" s="1000"/>
      <c r="KOE18" s="1000"/>
      <c r="KOF18" s="1000"/>
      <c r="KOG18" s="1000"/>
      <c r="KOH18" s="1000"/>
      <c r="KOI18" s="1000"/>
      <c r="KOJ18" s="1000"/>
      <c r="KOK18" s="1000"/>
      <c r="KOL18" s="1000"/>
      <c r="KOM18" s="1000"/>
      <c r="KON18" s="1000"/>
      <c r="KOO18" s="1000"/>
      <c r="KOP18" s="1000"/>
      <c r="KOQ18" s="1000"/>
      <c r="KOR18" s="1000"/>
      <c r="KOS18" s="1000"/>
      <c r="KOT18" s="1000"/>
      <c r="KOU18" s="1000"/>
      <c r="KOV18" s="1000"/>
      <c r="KOW18" s="1000"/>
      <c r="KOX18" s="1000"/>
      <c r="KOY18" s="1000"/>
      <c r="KOZ18" s="1000"/>
      <c r="KPA18" s="1000"/>
      <c r="KPB18" s="1000"/>
      <c r="KPC18" s="1000"/>
      <c r="KPD18" s="1000"/>
      <c r="KPE18" s="1000"/>
      <c r="KPF18" s="1000"/>
      <c r="KPG18" s="1000"/>
      <c r="KPH18" s="1000"/>
      <c r="KPI18" s="1000"/>
      <c r="KPJ18" s="1000"/>
      <c r="KPK18" s="1000"/>
      <c r="KPL18" s="1000"/>
      <c r="KPM18" s="1000"/>
      <c r="KPN18" s="1000"/>
      <c r="KPO18" s="1000"/>
      <c r="KPP18" s="1000"/>
      <c r="KPQ18" s="1000"/>
      <c r="KPR18" s="1000"/>
      <c r="KPS18" s="1000"/>
      <c r="KPT18" s="1000"/>
      <c r="KPU18" s="1000"/>
      <c r="KPV18" s="1000"/>
      <c r="KPW18" s="1000"/>
      <c r="KPX18" s="1000"/>
      <c r="KPY18" s="1000"/>
      <c r="KPZ18" s="1000"/>
      <c r="KQA18" s="1000"/>
      <c r="KQB18" s="1000"/>
      <c r="KQC18" s="1000"/>
      <c r="KQD18" s="1000"/>
      <c r="KQE18" s="1000"/>
      <c r="KQF18" s="1000"/>
      <c r="KQG18" s="1000"/>
      <c r="KQH18" s="1000"/>
      <c r="KQI18" s="1000"/>
      <c r="KQJ18" s="1000"/>
      <c r="KQK18" s="1000"/>
      <c r="KQL18" s="1000"/>
      <c r="KQM18" s="1000"/>
      <c r="KQN18" s="1000"/>
      <c r="KQO18" s="1000"/>
      <c r="KQP18" s="1000"/>
      <c r="KQQ18" s="1000"/>
      <c r="KQR18" s="1000"/>
      <c r="KQS18" s="1000"/>
      <c r="KQT18" s="1000"/>
      <c r="KQU18" s="1000"/>
      <c r="KQV18" s="1000"/>
      <c r="KQW18" s="1000"/>
      <c r="KQX18" s="1000"/>
      <c r="KQY18" s="1000"/>
      <c r="KQZ18" s="1000"/>
      <c r="KRA18" s="1000"/>
      <c r="KRB18" s="1000"/>
      <c r="KRC18" s="1000"/>
      <c r="KRD18" s="1000"/>
      <c r="KRE18" s="1000"/>
      <c r="KRF18" s="1000"/>
      <c r="KRG18" s="1000"/>
      <c r="KRH18" s="1000"/>
      <c r="KRI18" s="1000"/>
      <c r="KRJ18" s="1000"/>
      <c r="KRK18" s="1000"/>
      <c r="KRL18" s="1000"/>
      <c r="KRM18" s="1000"/>
      <c r="KRN18" s="1000"/>
      <c r="KRO18" s="1000"/>
      <c r="KRP18" s="1000"/>
      <c r="KRQ18" s="1000"/>
      <c r="KRR18" s="1000"/>
      <c r="KRS18" s="1000"/>
      <c r="KRT18" s="1000"/>
      <c r="KRU18" s="1000"/>
      <c r="KRV18" s="1000"/>
      <c r="KRW18" s="1000"/>
      <c r="KRX18" s="1000"/>
      <c r="KRY18" s="1000"/>
      <c r="KRZ18" s="1000"/>
      <c r="KSA18" s="1000"/>
      <c r="KSB18" s="1000"/>
      <c r="KSC18" s="1000"/>
      <c r="KSD18" s="1000"/>
      <c r="KSE18" s="1000"/>
      <c r="KSF18" s="1000"/>
      <c r="KSG18" s="1000"/>
      <c r="KSH18" s="1000"/>
      <c r="KSI18" s="1000"/>
      <c r="KSJ18" s="1000"/>
      <c r="KSK18" s="1000"/>
      <c r="KSL18" s="1000"/>
      <c r="KSM18" s="1000"/>
      <c r="KSN18" s="1000"/>
      <c r="KSO18" s="1000"/>
      <c r="KSP18" s="1000"/>
      <c r="KSQ18" s="1000"/>
      <c r="KSR18" s="1000"/>
      <c r="KSS18" s="1000"/>
      <c r="KST18" s="1000"/>
      <c r="KSU18" s="1000"/>
      <c r="KSV18" s="1000"/>
      <c r="KSW18" s="1000"/>
      <c r="KSX18" s="1000"/>
      <c r="KSY18" s="1000"/>
      <c r="KSZ18" s="1000"/>
      <c r="KTA18" s="1000"/>
      <c r="KTB18" s="1000"/>
      <c r="KTC18" s="1000"/>
      <c r="KTD18" s="1000"/>
      <c r="KTE18" s="1000"/>
      <c r="KTF18" s="1000"/>
      <c r="KTG18" s="1000"/>
      <c r="KTH18" s="1000"/>
      <c r="KTI18" s="1000"/>
      <c r="KTJ18" s="1000"/>
      <c r="KTK18" s="1000"/>
      <c r="KTL18" s="1000"/>
      <c r="KTM18" s="1000"/>
      <c r="KTN18" s="1000"/>
      <c r="KTO18" s="1000"/>
      <c r="KTP18" s="1000"/>
      <c r="KTQ18" s="1000"/>
      <c r="KTR18" s="1000"/>
      <c r="KTS18" s="1000"/>
      <c r="KTT18" s="1000"/>
      <c r="KTU18" s="1000"/>
      <c r="KTV18" s="1000"/>
      <c r="KTW18" s="1000"/>
      <c r="KTX18" s="1000"/>
      <c r="KTY18" s="1000"/>
      <c r="KTZ18" s="1000"/>
      <c r="KUA18" s="1000"/>
      <c r="KUB18" s="1000"/>
      <c r="KUC18" s="1000"/>
      <c r="KUD18" s="1000"/>
      <c r="KUE18" s="1000"/>
      <c r="KUF18" s="1000"/>
      <c r="KUG18" s="1000"/>
      <c r="KUH18" s="1000"/>
      <c r="KUI18" s="1000"/>
      <c r="KUJ18" s="1000"/>
      <c r="KUK18" s="1000"/>
      <c r="KUL18" s="1000"/>
      <c r="KUM18" s="1000"/>
      <c r="KUN18" s="1000"/>
      <c r="KUO18" s="1000"/>
      <c r="KUP18" s="1000"/>
      <c r="KUQ18" s="1000"/>
      <c r="KUR18" s="1000"/>
      <c r="KUS18" s="1000"/>
      <c r="KUT18" s="1000"/>
      <c r="KUU18" s="1000"/>
      <c r="KUV18" s="1000"/>
      <c r="KUW18" s="1000"/>
      <c r="KUX18" s="1000"/>
      <c r="KUY18" s="1000"/>
      <c r="KUZ18" s="1000"/>
      <c r="KVA18" s="1000"/>
      <c r="KVB18" s="1000"/>
      <c r="KVC18" s="1000"/>
      <c r="KVD18" s="1000"/>
      <c r="KVE18" s="1000"/>
      <c r="KVF18" s="1000"/>
      <c r="KVG18" s="1000"/>
      <c r="KVH18" s="1000"/>
      <c r="KVI18" s="1000"/>
      <c r="KVJ18" s="1000"/>
      <c r="KVK18" s="1000"/>
      <c r="KVL18" s="1000"/>
      <c r="KVM18" s="1000"/>
      <c r="KVN18" s="1000"/>
      <c r="KVO18" s="1000"/>
      <c r="KVP18" s="1000"/>
      <c r="KVQ18" s="1000"/>
      <c r="KVR18" s="1000"/>
      <c r="KVS18" s="1000"/>
      <c r="KVT18" s="1000"/>
      <c r="KVU18" s="1000"/>
      <c r="KVV18" s="1000"/>
      <c r="KVW18" s="1000"/>
      <c r="KVX18" s="1000"/>
      <c r="KVY18" s="1000"/>
      <c r="KVZ18" s="1000"/>
      <c r="KWA18" s="1000"/>
      <c r="KWB18" s="1000"/>
      <c r="KWC18" s="1000"/>
      <c r="KWD18" s="1000"/>
      <c r="KWE18" s="1000"/>
      <c r="KWF18" s="1000"/>
      <c r="KWG18" s="1000"/>
      <c r="KWH18" s="1000"/>
      <c r="KWI18" s="1000"/>
      <c r="KWJ18" s="1000"/>
      <c r="KWK18" s="1000"/>
      <c r="KWL18" s="1000"/>
      <c r="KWM18" s="1000"/>
      <c r="KWN18" s="1000"/>
      <c r="KWO18" s="1000"/>
      <c r="KWP18" s="1000"/>
      <c r="KWQ18" s="1000"/>
      <c r="KWR18" s="1000"/>
      <c r="KWS18" s="1000"/>
      <c r="KWT18" s="1000"/>
      <c r="KWU18" s="1000"/>
      <c r="KWV18" s="1000"/>
      <c r="KWW18" s="1000"/>
      <c r="KWX18" s="1000"/>
      <c r="KWY18" s="1000"/>
      <c r="KWZ18" s="1000"/>
      <c r="KXA18" s="1000"/>
      <c r="KXB18" s="1000"/>
      <c r="KXC18" s="1000"/>
      <c r="KXD18" s="1000"/>
      <c r="KXE18" s="1000"/>
      <c r="KXF18" s="1000"/>
      <c r="KXG18" s="1000"/>
      <c r="KXH18" s="1000"/>
      <c r="KXI18" s="1000"/>
      <c r="KXJ18" s="1000"/>
      <c r="KXK18" s="1000"/>
      <c r="KXL18" s="1000"/>
      <c r="KXM18" s="1000"/>
      <c r="KXN18" s="1000"/>
      <c r="KXO18" s="1000"/>
      <c r="KXP18" s="1000"/>
      <c r="KXQ18" s="1000"/>
      <c r="KXR18" s="1000"/>
      <c r="KXS18" s="1000"/>
      <c r="KXT18" s="1000"/>
      <c r="KXU18" s="1000"/>
      <c r="KXV18" s="1000"/>
      <c r="KXW18" s="1000"/>
      <c r="KXX18" s="1000"/>
      <c r="KXY18" s="1000"/>
      <c r="KXZ18" s="1000"/>
      <c r="KYA18" s="1000"/>
      <c r="KYB18" s="1000"/>
      <c r="KYC18" s="1000"/>
      <c r="KYD18" s="1000"/>
      <c r="KYE18" s="1000"/>
      <c r="KYF18" s="1000"/>
      <c r="KYG18" s="1000"/>
      <c r="KYH18" s="1000"/>
      <c r="KYI18" s="1000"/>
      <c r="KYJ18" s="1000"/>
      <c r="KYK18" s="1000"/>
      <c r="KYL18" s="1000"/>
      <c r="KYM18" s="1000"/>
      <c r="KYN18" s="1000"/>
      <c r="KYO18" s="1000"/>
      <c r="KYP18" s="1000"/>
      <c r="KYQ18" s="1000"/>
      <c r="KYR18" s="1000"/>
      <c r="KYS18" s="1000"/>
      <c r="KYT18" s="1000"/>
      <c r="KYU18" s="1000"/>
      <c r="KYV18" s="1000"/>
      <c r="KYW18" s="1000"/>
      <c r="KYX18" s="1000"/>
      <c r="KYY18" s="1000"/>
      <c r="KYZ18" s="1000"/>
      <c r="KZA18" s="1000"/>
      <c r="KZB18" s="1000"/>
      <c r="KZC18" s="1000"/>
      <c r="KZD18" s="1000"/>
      <c r="KZE18" s="1000"/>
      <c r="KZF18" s="1000"/>
      <c r="KZG18" s="1000"/>
      <c r="KZH18" s="1000"/>
      <c r="KZI18" s="1000"/>
      <c r="KZJ18" s="1000"/>
      <c r="KZK18" s="1000"/>
      <c r="KZL18" s="1000"/>
      <c r="KZM18" s="1000"/>
      <c r="KZN18" s="1000"/>
      <c r="KZO18" s="1000"/>
      <c r="KZP18" s="1000"/>
      <c r="KZQ18" s="1000"/>
      <c r="KZR18" s="1000"/>
      <c r="KZS18" s="1000"/>
      <c r="KZT18" s="1000"/>
      <c r="KZU18" s="1000"/>
      <c r="KZV18" s="1000"/>
      <c r="KZW18" s="1000"/>
      <c r="KZX18" s="1000"/>
      <c r="KZY18" s="1000"/>
      <c r="KZZ18" s="1000"/>
      <c r="LAA18" s="1000"/>
      <c r="LAB18" s="1000"/>
      <c r="LAC18" s="1000"/>
      <c r="LAD18" s="1000"/>
      <c r="LAE18" s="1000"/>
      <c r="LAF18" s="1000"/>
      <c r="LAG18" s="1000"/>
      <c r="LAH18" s="1000"/>
      <c r="LAI18" s="1000"/>
      <c r="LAJ18" s="1000"/>
      <c r="LAK18" s="1000"/>
      <c r="LAL18" s="1000"/>
      <c r="LAM18" s="1000"/>
      <c r="LAN18" s="1000"/>
      <c r="LAO18" s="1000"/>
      <c r="LAP18" s="1000"/>
      <c r="LAQ18" s="1000"/>
      <c r="LAR18" s="1000"/>
      <c r="LAS18" s="1000"/>
      <c r="LAT18" s="1000"/>
      <c r="LAU18" s="1000"/>
      <c r="LAV18" s="1000"/>
      <c r="LAW18" s="1000"/>
      <c r="LAX18" s="1000"/>
      <c r="LAY18" s="1000"/>
      <c r="LAZ18" s="1000"/>
      <c r="LBA18" s="1000"/>
      <c r="LBB18" s="1000"/>
      <c r="LBC18" s="1000"/>
      <c r="LBD18" s="1000"/>
      <c r="LBE18" s="1000"/>
      <c r="LBF18" s="1000"/>
      <c r="LBG18" s="1000"/>
      <c r="LBH18" s="1000"/>
      <c r="LBI18" s="1000"/>
      <c r="LBJ18" s="1000"/>
      <c r="LBK18" s="1000"/>
      <c r="LBL18" s="1000"/>
      <c r="LBM18" s="1000"/>
      <c r="LBN18" s="1000"/>
      <c r="LBO18" s="1000"/>
      <c r="LBP18" s="1000"/>
      <c r="LBQ18" s="1000"/>
      <c r="LBR18" s="1000"/>
      <c r="LBS18" s="1000"/>
      <c r="LBT18" s="1000"/>
      <c r="LBU18" s="1000"/>
      <c r="LBV18" s="1000"/>
      <c r="LBW18" s="1000"/>
      <c r="LBX18" s="1000"/>
      <c r="LBY18" s="1000"/>
      <c r="LBZ18" s="1000"/>
      <c r="LCA18" s="1000"/>
      <c r="LCB18" s="1000"/>
      <c r="LCC18" s="1000"/>
      <c r="LCD18" s="1000"/>
      <c r="LCE18" s="1000"/>
      <c r="LCF18" s="1000"/>
      <c r="LCG18" s="1000"/>
      <c r="LCH18" s="1000"/>
      <c r="LCI18" s="1000"/>
      <c r="LCJ18" s="1000"/>
      <c r="LCK18" s="1000"/>
      <c r="LCL18" s="1000"/>
      <c r="LCM18" s="1000"/>
      <c r="LCN18" s="1000"/>
      <c r="LCO18" s="1000"/>
      <c r="LCP18" s="1000"/>
      <c r="LCQ18" s="1000"/>
      <c r="LCR18" s="1000"/>
      <c r="LCS18" s="1000"/>
      <c r="LCT18" s="1000"/>
      <c r="LCU18" s="1000"/>
      <c r="LCV18" s="1000"/>
      <c r="LCW18" s="1000"/>
      <c r="LCX18" s="1000"/>
      <c r="LCY18" s="1000"/>
      <c r="LCZ18" s="1000"/>
      <c r="LDA18" s="1000"/>
      <c r="LDB18" s="1000"/>
      <c r="LDC18" s="1000"/>
      <c r="LDD18" s="1000"/>
      <c r="LDE18" s="1000"/>
      <c r="LDF18" s="1000"/>
      <c r="LDG18" s="1000"/>
      <c r="LDH18" s="1000"/>
      <c r="LDI18" s="1000"/>
      <c r="LDJ18" s="1000"/>
      <c r="LDK18" s="1000"/>
      <c r="LDL18" s="1000"/>
      <c r="LDM18" s="1000"/>
      <c r="LDN18" s="1000"/>
      <c r="LDO18" s="1000"/>
      <c r="LDP18" s="1000"/>
      <c r="LDQ18" s="1000"/>
      <c r="LDR18" s="1000"/>
      <c r="LDS18" s="1000"/>
      <c r="LDT18" s="1000"/>
      <c r="LDU18" s="1000"/>
      <c r="LDV18" s="1000"/>
      <c r="LDW18" s="1000"/>
      <c r="LDX18" s="1000"/>
      <c r="LDY18" s="1000"/>
      <c r="LDZ18" s="1000"/>
      <c r="LEA18" s="1000"/>
      <c r="LEB18" s="1000"/>
      <c r="LEC18" s="1000"/>
      <c r="LED18" s="1000"/>
      <c r="LEE18" s="1000"/>
      <c r="LEF18" s="1000"/>
      <c r="LEG18" s="1000"/>
      <c r="LEH18" s="1000"/>
      <c r="LEI18" s="1000"/>
      <c r="LEJ18" s="1000"/>
      <c r="LEK18" s="1000"/>
      <c r="LEL18" s="1000"/>
      <c r="LEM18" s="1000"/>
      <c r="LEN18" s="1000"/>
      <c r="LEO18" s="1000"/>
      <c r="LEP18" s="1000"/>
      <c r="LEQ18" s="1000"/>
      <c r="LER18" s="1000"/>
      <c r="LES18" s="1000"/>
      <c r="LET18" s="1000"/>
      <c r="LEU18" s="1000"/>
      <c r="LEV18" s="1000"/>
      <c r="LEW18" s="1000"/>
      <c r="LEX18" s="1000"/>
      <c r="LEY18" s="1000"/>
      <c r="LEZ18" s="1000"/>
      <c r="LFA18" s="1000"/>
      <c r="LFB18" s="1000"/>
      <c r="LFC18" s="1000"/>
      <c r="LFD18" s="1000"/>
      <c r="LFE18" s="1000"/>
      <c r="LFF18" s="1000"/>
      <c r="LFG18" s="1000"/>
      <c r="LFH18" s="1000"/>
      <c r="LFI18" s="1000"/>
      <c r="LFJ18" s="1000"/>
      <c r="LFK18" s="1000"/>
      <c r="LFL18" s="1000"/>
      <c r="LFM18" s="1000"/>
      <c r="LFN18" s="1000"/>
      <c r="LFO18" s="1000"/>
      <c r="LFP18" s="1000"/>
      <c r="LFQ18" s="1000"/>
      <c r="LFR18" s="1000"/>
      <c r="LFS18" s="1000"/>
      <c r="LFT18" s="1000"/>
      <c r="LFU18" s="1000"/>
      <c r="LFV18" s="1000"/>
      <c r="LFW18" s="1000"/>
      <c r="LFX18" s="1000"/>
      <c r="LFY18" s="1000"/>
      <c r="LFZ18" s="1000"/>
      <c r="LGA18" s="1000"/>
      <c r="LGB18" s="1000"/>
      <c r="LGC18" s="1000"/>
      <c r="LGD18" s="1000"/>
      <c r="LGE18" s="1000"/>
      <c r="LGF18" s="1000"/>
      <c r="LGG18" s="1000"/>
      <c r="LGH18" s="1000"/>
      <c r="LGI18" s="1000"/>
      <c r="LGJ18" s="1000"/>
      <c r="LGK18" s="1000"/>
      <c r="LGL18" s="1000"/>
      <c r="LGM18" s="1000"/>
      <c r="LGN18" s="1000"/>
      <c r="LGO18" s="1000"/>
      <c r="LGP18" s="1000"/>
      <c r="LGQ18" s="1000"/>
      <c r="LGR18" s="1000"/>
      <c r="LGS18" s="1000"/>
      <c r="LGT18" s="1000"/>
      <c r="LGU18" s="1000"/>
      <c r="LGV18" s="1000"/>
      <c r="LGW18" s="1000"/>
      <c r="LGX18" s="1000"/>
      <c r="LGY18" s="1000"/>
      <c r="LGZ18" s="1000"/>
      <c r="LHA18" s="1000"/>
      <c r="LHB18" s="1000"/>
      <c r="LHC18" s="1000"/>
      <c r="LHD18" s="1000"/>
      <c r="LHE18" s="1000"/>
      <c r="LHF18" s="1000"/>
      <c r="LHG18" s="1000"/>
      <c r="LHH18" s="1000"/>
      <c r="LHI18" s="1000"/>
      <c r="LHJ18" s="1000"/>
      <c r="LHK18" s="1000"/>
      <c r="LHL18" s="1000"/>
      <c r="LHM18" s="1000"/>
      <c r="LHN18" s="1000"/>
      <c r="LHO18" s="1000"/>
      <c r="LHP18" s="1000"/>
      <c r="LHQ18" s="1000"/>
      <c r="LHR18" s="1000"/>
      <c r="LHS18" s="1000"/>
      <c r="LHT18" s="1000"/>
      <c r="LHU18" s="1000"/>
      <c r="LHV18" s="1000"/>
      <c r="LHW18" s="1000"/>
      <c r="LHX18" s="1000"/>
      <c r="LHY18" s="1000"/>
      <c r="LHZ18" s="1000"/>
      <c r="LIA18" s="1000"/>
      <c r="LIB18" s="1000"/>
      <c r="LIC18" s="1000"/>
      <c r="LID18" s="1000"/>
      <c r="LIE18" s="1000"/>
      <c r="LIF18" s="1000"/>
      <c r="LIG18" s="1000"/>
      <c r="LIH18" s="1000"/>
      <c r="LII18" s="1000"/>
      <c r="LIJ18" s="1000"/>
      <c r="LIK18" s="1000"/>
      <c r="LIL18" s="1000"/>
      <c r="LIM18" s="1000"/>
      <c r="LIN18" s="1000"/>
      <c r="LIO18" s="1000"/>
      <c r="LIP18" s="1000"/>
      <c r="LIQ18" s="1000"/>
      <c r="LIR18" s="1000"/>
      <c r="LIS18" s="1000"/>
      <c r="LIT18" s="1000"/>
      <c r="LIU18" s="1000"/>
      <c r="LIV18" s="1000"/>
      <c r="LIW18" s="1000"/>
      <c r="LIX18" s="1000"/>
      <c r="LIY18" s="1000"/>
      <c r="LIZ18" s="1000"/>
      <c r="LJA18" s="1000"/>
      <c r="LJB18" s="1000"/>
      <c r="LJC18" s="1000"/>
      <c r="LJD18" s="1000"/>
      <c r="LJE18" s="1000"/>
      <c r="LJF18" s="1000"/>
      <c r="LJG18" s="1000"/>
      <c r="LJH18" s="1000"/>
      <c r="LJI18" s="1000"/>
      <c r="LJJ18" s="1000"/>
      <c r="LJK18" s="1000"/>
      <c r="LJL18" s="1000"/>
      <c r="LJM18" s="1000"/>
      <c r="LJN18" s="1000"/>
      <c r="LJO18" s="1000"/>
      <c r="LJP18" s="1000"/>
      <c r="LJQ18" s="1000"/>
      <c r="LJR18" s="1000"/>
      <c r="LJS18" s="1000"/>
      <c r="LJT18" s="1000"/>
      <c r="LJU18" s="1000"/>
      <c r="LJV18" s="1000"/>
      <c r="LJW18" s="1000"/>
      <c r="LJX18" s="1000"/>
      <c r="LJY18" s="1000"/>
      <c r="LJZ18" s="1000"/>
      <c r="LKA18" s="1000"/>
      <c r="LKB18" s="1000"/>
      <c r="LKC18" s="1000"/>
      <c r="LKD18" s="1000"/>
      <c r="LKE18" s="1000"/>
      <c r="LKF18" s="1000"/>
      <c r="LKG18" s="1000"/>
      <c r="LKH18" s="1000"/>
      <c r="LKI18" s="1000"/>
      <c r="LKJ18" s="1000"/>
      <c r="LKK18" s="1000"/>
      <c r="LKL18" s="1000"/>
      <c r="LKM18" s="1000"/>
      <c r="LKN18" s="1000"/>
      <c r="LKO18" s="1000"/>
      <c r="LKP18" s="1000"/>
      <c r="LKQ18" s="1000"/>
      <c r="LKR18" s="1000"/>
      <c r="LKS18" s="1000"/>
      <c r="LKT18" s="1000"/>
      <c r="LKU18" s="1000"/>
      <c r="LKV18" s="1000"/>
      <c r="LKW18" s="1000"/>
      <c r="LKX18" s="1000"/>
      <c r="LKY18" s="1000"/>
      <c r="LKZ18" s="1000"/>
      <c r="LLA18" s="1000"/>
      <c r="LLB18" s="1000"/>
      <c r="LLC18" s="1000"/>
      <c r="LLD18" s="1000"/>
      <c r="LLE18" s="1000"/>
      <c r="LLF18" s="1000"/>
      <c r="LLG18" s="1000"/>
      <c r="LLH18" s="1000"/>
      <c r="LLI18" s="1000"/>
      <c r="LLJ18" s="1000"/>
      <c r="LLK18" s="1000"/>
      <c r="LLL18" s="1000"/>
      <c r="LLM18" s="1000"/>
      <c r="LLN18" s="1000"/>
      <c r="LLO18" s="1000"/>
      <c r="LLP18" s="1000"/>
      <c r="LLQ18" s="1000"/>
      <c r="LLR18" s="1000"/>
      <c r="LLS18" s="1000"/>
      <c r="LLT18" s="1000"/>
      <c r="LLU18" s="1000"/>
      <c r="LLV18" s="1000"/>
      <c r="LLW18" s="1000"/>
      <c r="LLX18" s="1000"/>
      <c r="LLY18" s="1000"/>
      <c r="LLZ18" s="1000"/>
      <c r="LMA18" s="1000"/>
      <c r="LMB18" s="1000"/>
      <c r="LMC18" s="1000"/>
      <c r="LMD18" s="1000"/>
      <c r="LME18" s="1000"/>
      <c r="LMF18" s="1000"/>
      <c r="LMG18" s="1000"/>
      <c r="LMH18" s="1000"/>
      <c r="LMI18" s="1000"/>
      <c r="LMJ18" s="1000"/>
      <c r="LMK18" s="1000"/>
      <c r="LML18" s="1000"/>
      <c r="LMM18" s="1000"/>
      <c r="LMN18" s="1000"/>
      <c r="LMO18" s="1000"/>
      <c r="LMP18" s="1000"/>
      <c r="LMQ18" s="1000"/>
      <c r="LMR18" s="1000"/>
      <c r="LMS18" s="1000"/>
      <c r="LMT18" s="1000"/>
      <c r="LMU18" s="1000"/>
      <c r="LMV18" s="1000"/>
      <c r="LMW18" s="1000"/>
      <c r="LMX18" s="1000"/>
      <c r="LMY18" s="1000"/>
      <c r="LMZ18" s="1000"/>
      <c r="LNA18" s="1000"/>
      <c r="LNB18" s="1000"/>
      <c r="LNC18" s="1000"/>
      <c r="LND18" s="1000"/>
      <c r="LNE18" s="1000"/>
      <c r="LNF18" s="1000"/>
      <c r="LNG18" s="1000"/>
      <c r="LNH18" s="1000"/>
      <c r="LNI18" s="1000"/>
      <c r="LNJ18" s="1000"/>
      <c r="LNK18" s="1000"/>
      <c r="LNL18" s="1000"/>
      <c r="LNM18" s="1000"/>
      <c r="LNN18" s="1000"/>
      <c r="LNO18" s="1000"/>
      <c r="LNP18" s="1000"/>
      <c r="LNQ18" s="1000"/>
      <c r="LNR18" s="1000"/>
      <c r="LNS18" s="1000"/>
      <c r="LNT18" s="1000"/>
      <c r="LNU18" s="1000"/>
      <c r="LNV18" s="1000"/>
      <c r="LNW18" s="1000"/>
      <c r="LNX18" s="1000"/>
      <c r="LNY18" s="1000"/>
      <c r="LNZ18" s="1000"/>
      <c r="LOA18" s="1000"/>
      <c r="LOB18" s="1000"/>
      <c r="LOC18" s="1000"/>
      <c r="LOD18" s="1000"/>
      <c r="LOE18" s="1000"/>
      <c r="LOF18" s="1000"/>
      <c r="LOG18" s="1000"/>
      <c r="LOH18" s="1000"/>
      <c r="LOI18" s="1000"/>
      <c r="LOJ18" s="1000"/>
      <c r="LOK18" s="1000"/>
      <c r="LOL18" s="1000"/>
      <c r="LOM18" s="1000"/>
      <c r="LON18" s="1000"/>
      <c r="LOO18" s="1000"/>
      <c r="LOP18" s="1000"/>
      <c r="LOQ18" s="1000"/>
      <c r="LOR18" s="1000"/>
      <c r="LOS18" s="1000"/>
      <c r="LOT18" s="1000"/>
      <c r="LOU18" s="1000"/>
      <c r="LOV18" s="1000"/>
      <c r="LOW18" s="1000"/>
      <c r="LOX18" s="1000"/>
      <c r="LOY18" s="1000"/>
      <c r="LOZ18" s="1000"/>
      <c r="LPA18" s="1000"/>
      <c r="LPB18" s="1000"/>
      <c r="LPC18" s="1000"/>
      <c r="LPD18" s="1000"/>
      <c r="LPE18" s="1000"/>
      <c r="LPF18" s="1000"/>
      <c r="LPG18" s="1000"/>
      <c r="LPH18" s="1000"/>
      <c r="LPI18" s="1000"/>
      <c r="LPJ18" s="1000"/>
      <c r="LPK18" s="1000"/>
      <c r="LPL18" s="1000"/>
      <c r="LPM18" s="1000"/>
      <c r="LPN18" s="1000"/>
      <c r="LPO18" s="1000"/>
      <c r="LPP18" s="1000"/>
      <c r="LPQ18" s="1000"/>
      <c r="LPR18" s="1000"/>
      <c r="LPS18" s="1000"/>
      <c r="LPT18" s="1000"/>
      <c r="LPU18" s="1000"/>
      <c r="LPV18" s="1000"/>
      <c r="LPW18" s="1000"/>
      <c r="LPX18" s="1000"/>
      <c r="LPY18" s="1000"/>
      <c r="LPZ18" s="1000"/>
      <c r="LQA18" s="1000"/>
      <c r="LQB18" s="1000"/>
      <c r="LQC18" s="1000"/>
      <c r="LQD18" s="1000"/>
      <c r="LQE18" s="1000"/>
      <c r="LQF18" s="1000"/>
      <c r="LQG18" s="1000"/>
      <c r="LQH18" s="1000"/>
      <c r="LQI18" s="1000"/>
      <c r="LQJ18" s="1000"/>
      <c r="LQK18" s="1000"/>
      <c r="LQL18" s="1000"/>
      <c r="LQM18" s="1000"/>
      <c r="LQN18" s="1000"/>
      <c r="LQO18" s="1000"/>
      <c r="LQP18" s="1000"/>
      <c r="LQQ18" s="1000"/>
      <c r="LQR18" s="1000"/>
      <c r="LQS18" s="1000"/>
      <c r="LQT18" s="1000"/>
      <c r="LQU18" s="1000"/>
      <c r="LQV18" s="1000"/>
      <c r="LQW18" s="1000"/>
      <c r="LQX18" s="1000"/>
      <c r="LQY18" s="1000"/>
      <c r="LQZ18" s="1000"/>
      <c r="LRA18" s="1000"/>
      <c r="LRB18" s="1000"/>
      <c r="LRC18" s="1000"/>
      <c r="LRD18" s="1000"/>
      <c r="LRE18" s="1000"/>
      <c r="LRF18" s="1000"/>
      <c r="LRG18" s="1000"/>
      <c r="LRH18" s="1000"/>
      <c r="LRI18" s="1000"/>
      <c r="LRJ18" s="1000"/>
      <c r="LRK18" s="1000"/>
      <c r="LRL18" s="1000"/>
      <c r="LRM18" s="1000"/>
      <c r="LRN18" s="1000"/>
      <c r="LRO18" s="1000"/>
      <c r="LRP18" s="1000"/>
      <c r="LRQ18" s="1000"/>
      <c r="LRR18" s="1000"/>
      <c r="LRS18" s="1000"/>
      <c r="LRT18" s="1000"/>
      <c r="LRU18" s="1000"/>
      <c r="LRV18" s="1000"/>
      <c r="LRW18" s="1000"/>
      <c r="LRX18" s="1000"/>
      <c r="LRY18" s="1000"/>
      <c r="LRZ18" s="1000"/>
      <c r="LSA18" s="1000"/>
      <c r="LSB18" s="1000"/>
      <c r="LSC18" s="1000"/>
      <c r="LSD18" s="1000"/>
      <c r="LSE18" s="1000"/>
      <c r="LSF18" s="1000"/>
      <c r="LSG18" s="1000"/>
      <c r="LSH18" s="1000"/>
      <c r="LSI18" s="1000"/>
      <c r="LSJ18" s="1000"/>
      <c r="LSK18" s="1000"/>
      <c r="LSL18" s="1000"/>
      <c r="LSM18" s="1000"/>
      <c r="LSN18" s="1000"/>
      <c r="LSO18" s="1000"/>
      <c r="LSP18" s="1000"/>
      <c r="LSQ18" s="1000"/>
      <c r="LSR18" s="1000"/>
      <c r="LSS18" s="1000"/>
      <c r="LST18" s="1000"/>
      <c r="LSU18" s="1000"/>
      <c r="LSV18" s="1000"/>
      <c r="LSW18" s="1000"/>
      <c r="LSX18" s="1000"/>
      <c r="LSY18" s="1000"/>
      <c r="LSZ18" s="1000"/>
      <c r="LTA18" s="1000"/>
      <c r="LTB18" s="1000"/>
      <c r="LTC18" s="1000"/>
      <c r="LTD18" s="1000"/>
      <c r="LTE18" s="1000"/>
      <c r="LTF18" s="1000"/>
      <c r="LTG18" s="1000"/>
      <c r="LTH18" s="1000"/>
      <c r="LTI18" s="1000"/>
      <c r="LTJ18" s="1000"/>
      <c r="LTK18" s="1000"/>
      <c r="LTL18" s="1000"/>
      <c r="LTM18" s="1000"/>
      <c r="LTN18" s="1000"/>
      <c r="LTO18" s="1000"/>
      <c r="LTP18" s="1000"/>
      <c r="LTQ18" s="1000"/>
      <c r="LTR18" s="1000"/>
      <c r="LTS18" s="1000"/>
      <c r="LTT18" s="1000"/>
      <c r="LTU18" s="1000"/>
      <c r="LTV18" s="1000"/>
      <c r="LTW18" s="1000"/>
      <c r="LTX18" s="1000"/>
      <c r="LTY18" s="1000"/>
      <c r="LTZ18" s="1000"/>
      <c r="LUA18" s="1000"/>
      <c r="LUB18" s="1000"/>
      <c r="LUC18" s="1000"/>
      <c r="LUD18" s="1000"/>
      <c r="LUE18" s="1000"/>
      <c r="LUF18" s="1000"/>
      <c r="LUG18" s="1000"/>
      <c r="LUH18" s="1000"/>
      <c r="LUI18" s="1000"/>
      <c r="LUJ18" s="1000"/>
      <c r="LUK18" s="1000"/>
      <c r="LUL18" s="1000"/>
      <c r="LUM18" s="1000"/>
      <c r="LUN18" s="1000"/>
      <c r="LUO18" s="1000"/>
      <c r="LUP18" s="1000"/>
      <c r="LUQ18" s="1000"/>
      <c r="LUR18" s="1000"/>
      <c r="LUS18" s="1000"/>
      <c r="LUT18" s="1000"/>
      <c r="LUU18" s="1000"/>
      <c r="LUV18" s="1000"/>
      <c r="LUW18" s="1000"/>
      <c r="LUX18" s="1000"/>
      <c r="LUY18" s="1000"/>
      <c r="LUZ18" s="1000"/>
      <c r="LVA18" s="1000"/>
      <c r="LVB18" s="1000"/>
      <c r="LVC18" s="1000"/>
      <c r="LVD18" s="1000"/>
      <c r="LVE18" s="1000"/>
      <c r="LVF18" s="1000"/>
      <c r="LVG18" s="1000"/>
      <c r="LVH18" s="1000"/>
      <c r="LVI18" s="1000"/>
      <c r="LVJ18" s="1000"/>
      <c r="LVK18" s="1000"/>
      <c r="LVL18" s="1000"/>
      <c r="LVM18" s="1000"/>
      <c r="LVN18" s="1000"/>
      <c r="LVO18" s="1000"/>
      <c r="LVP18" s="1000"/>
      <c r="LVQ18" s="1000"/>
      <c r="LVR18" s="1000"/>
      <c r="LVS18" s="1000"/>
      <c r="LVT18" s="1000"/>
      <c r="LVU18" s="1000"/>
      <c r="LVV18" s="1000"/>
      <c r="LVW18" s="1000"/>
      <c r="LVX18" s="1000"/>
      <c r="LVY18" s="1000"/>
      <c r="LVZ18" s="1000"/>
      <c r="LWA18" s="1000"/>
      <c r="LWB18" s="1000"/>
      <c r="LWC18" s="1000"/>
      <c r="LWD18" s="1000"/>
      <c r="LWE18" s="1000"/>
      <c r="LWF18" s="1000"/>
      <c r="LWG18" s="1000"/>
      <c r="LWH18" s="1000"/>
      <c r="LWI18" s="1000"/>
      <c r="LWJ18" s="1000"/>
      <c r="LWK18" s="1000"/>
      <c r="LWL18" s="1000"/>
      <c r="LWM18" s="1000"/>
      <c r="LWN18" s="1000"/>
      <c r="LWO18" s="1000"/>
      <c r="LWP18" s="1000"/>
      <c r="LWQ18" s="1000"/>
      <c r="LWR18" s="1000"/>
      <c r="LWS18" s="1000"/>
      <c r="LWT18" s="1000"/>
      <c r="LWU18" s="1000"/>
      <c r="LWV18" s="1000"/>
      <c r="LWW18" s="1000"/>
      <c r="LWX18" s="1000"/>
      <c r="LWY18" s="1000"/>
      <c r="LWZ18" s="1000"/>
      <c r="LXA18" s="1000"/>
      <c r="LXB18" s="1000"/>
      <c r="LXC18" s="1000"/>
      <c r="LXD18" s="1000"/>
      <c r="LXE18" s="1000"/>
      <c r="LXF18" s="1000"/>
      <c r="LXG18" s="1000"/>
      <c r="LXH18" s="1000"/>
      <c r="LXI18" s="1000"/>
      <c r="LXJ18" s="1000"/>
      <c r="LXK18" s="1000"/>
      <c r="LXL18" s="1000"/>
      <c r="LXM18" s="1000"/>
      <c r="LXN18" s="1000"/>
      <c r="LXO18" s="1000"/>
      <c r="LXP18" s="1000"/>
      <c r="LXQ18" s="1000"/>
      <c r="LXR18" s="1000"/>
      <c r="LXS18" s="1000"/>
      <c r="LXT18" s="1000"/>
      <c r="LXU18" s="1000"/>
      <c r="LXV18" s="1000"/>
      <c r="LXW18" s="1000"/>
      <c r="LXX18" s="1000"/>
      <c r="LXY18" s="1000"/>
      <c r="LXZ18" s="1000"/>
      <c r="LYA18" s="1000"/>
      <c r="LYB18" s="1000"/>
      <c r="LYC18" s="1000"/>
      <c r="LYD18" s="1000"/>
      <c r="LYE18" s="1000"/>
      <c r="LYF18" s="1000"/>
      <c r="LYG18" s="1000"/>
      <c r="LYH18" s="1000"/>
      <c r="LYI18" s="1000"/>
      <c r="LYJ18" s="1000"/>
      <c r="LYK18" s="1000"/>
      <c r="LYL18" s="1000"/>
      <c r="LYM18" s="1000"/>
      <c r="LYN18" s="1000"/>
      <c r="LYO18" s="1000"/>
      <c r="LYP18" s="1000"/>
      <c r="LYQ18" s="1000"/>
      <c r="LYR18" s="1000"/>
      <c r="LYS18" s="1000"/>
      <c r="LYT18" s="1000"/>
      <c r="LYU18" s="1000"/>
      <c r="LYV18" s="1000"/>
      <c r="LYW18" s="1000"/>
      <c r="LYX18" s="1000"/>
      <c r="LYY18" s="1000"/>
      <c r="LYZ18" s="1000"/>
      <c r="LZA18" s="1000"/>
      <c r="LZB18" s="1000"/>
      <c r="LZC18" s="1000"/>
      <c r="LZD18" s="1000"/>
      <c r="LZE18" s="1000"/>
      <c r="LZF18" s="1000"/>
      <c r="LZG18" s="1000"/>
      <c r="LZH18" s="1000"/>
      <c r="LZI18" s="1000"/>
      <c r="LZJ18" s="1000"/>
      <c r="LZK18" s="1000"/>
      <c r="LZL18" s="1000"/>
      <c r="LZM18" s="1000"/>
      <c r="LZN18" s="1000"/>
      <c r="LZO18" s="1000"/>
      <c r="LZP18" s="1000"/>
      <c r="LZQ18" s="1000"/>
      <c r="LZR18" s="1000"/>
      <c r="LZS18" s="1000"/>
      <c r="LZT18" s="1000"/>
      <c r="LZU18" s="1000"/>
      <c r="LZV18" s="1000"/>
      <c r="LZW18" s="1000"/>
      <c r="LZX18" s="1000"/>
      <c r="LZY18" s="1000"/>
      <c r="LZZ18" s="1000"/>
      <c r="MAA18" s="1000"/>
      <c r="MAB18" s="1000"/>
      <c r="MAC18" s="1000"/>
      <c r="MAD18" s="1000"/>
      <c r="MAE18" s="1000"/>
      <c r="MAF18" s="1000"/>
      <c r="MAG18" s="1000"/>
      <c r="MAH18" s="1000"/>
      <c r="MAI18" s="1000"/>
      <c r="MAJ18" s="1000"/>
      <c r="MAK18" s="1000"/>
      <c r="MAL18" s="1000"/>
      <c r="MAM18" s="1000"/>
      <c r="MAN18" s="1000"/>
      <c r="MAO18" s="1000"/>
      <c r="MAP18" s="1000"/>
      <c r="MAQ18" s="1000"/>
      <c r="MAR18" s="1000"/>
      <c r="MAS18" s="1000"/>
      <c r="MAT18" s="1000"/>
      <c r="MAU18" s="1000"/>
      <c r="MAV18" s="1000"/>
      <c r="MAW18" s="1000"/>
      <c r="MAX18" s="1000"/>
      <c r="MAY18" s="1000"/>
      <c r="MAZ18" s="1000"/>
      <c r="MBA18" s="1000"/>
      <c r="MBB18" s="1000"/>
      <c r="MBC18" s="1000"/>
      <c r="MBD18" s="1000"/>
      <c r="MBE18" s="1000"/>
      <c r="MBF18" s="1000"/>
      <c r="MBG18" s="1000"/>
      <c r="MBH18" s="1000"/>
      <c r="MBI18" s="1000"/>
      <c r="MBJ18" s="1000"/>
      <c r="MBK18" s="1000"/>
      <c r="MBL18" s="1000"/>
      <c r="MBM18" s="1000"/>
      <c r="MBN18" s="1000"/>
      <c r="MBO18" s="1000"/>
      <c r="MBP18" s="1000"/>
      <c r="MBQ18" s="1000"/>
      <c r="MBR18" s="1000"/>
      <c r="MBS18" s="1000"/>
      <c r="MBT18" s="1000"/>
      <c r="MBU18" s="1000"/>
      <c r="MBV18" s="1000"/>
      <c r="MBW18" s="1000"/>
      <c r="MBX18" s="1000"/>
      <c r="MBY18" s="1000"/>
      <c r="MBZ18" s="1000"/>
      <c r="MCA18" s="1000"/>
      <c r="MCB18" s="1000"/>
      <c r="MCC18" s="1000"/>
      <c r="MCD18" s="1000"/>
      <c r="MCE18" s="1000"/>
      <c r="MCF18" s="1000"/>
      <c r="MCG18" s="1000"/>
      <c r="MCH18" s="1000"/>
      <c r="MCI18" s="1000"/>
      <c r="MCJ18" s="1000"/>
      <c r="MCK18" s="1000"/>
      <c r="MCL18" s="1000"/>
      <c r="MCM18" s="1000"/>
      <c r="MCN18" s="1000"/>
      <c r="MCO18" s="1000"/>
      <c r="MCP18" s="1000"/>
      <c r="MCQ18" s="1000"/>
      <c r="MCR18" s="1000"/>
      <c r="MCS18" s="1000"/>
      <c r="MCT18" s="1000"/>
      <c r="MCU18" s="1000"/>
      <c r="MCV18" s="1000"/>
      <c r="MCW18" s="1000"/>
      <c r="MCX18" s="1000"/>
      <c r="MCY18" s="1000"/>
      <c r="MCZ18" s="1000"/>
      <c r="MDA18" s="1000"/>
      <c r="MDB18" s="1000"/>
      <c r="MDC18" s="1000"/>
      <c r="MDD18" s="1000"/>
      <c r="MDE18" s="1000"/>
      <c r="MDF18" s="1000"/>
      <c r="MDG18" s="1000"/>
      <c r="MDH18" s="1000"/>
      <c r="MDI18" s="1000"/>
      <c r="MDJ18" s="1000"/>
      <c r="MDK18" s="1000"/>
      <c r="MDL18" s="1000"/>
      <c r="MDM18" s="1000"/>
      <c r="MDN18" s="1000"/>
      <c r="MDO18" s="1000"/>
      <c r="MDP18" s="1000"/>
      <c r="MDQ18" s="1000"/>
      <c r="MDR18" s="1000"/>
      <c r="MDS18" s="1000"/>
      <c r="MDT18" s="1000"/>
      <c r="MDU18" s="1000"/>
      <c r="MDV18" s="1000"/>
      <c r="MDW18" s="1000"/>
      <c r="MDX18" s="1000"/>
      <c r="MDY18" s="1000"/>
      <c r="MDZ18" s="1000"/>
      <c r="MEA18" s="1000"/>
      <c r="MEB18" s="1000"/>
      <c r="MEC18" s="1000"/>
      <c r="MED18" s="1000"/>
      <c r="MEE18" s="1000"/>
      <c r="MEF18" s="1000"/>
      <c r="MEG18" s="1000"/>
      <c r="MEH18" s="1000"/>
      <c r="MEI18" s="1000"/>
      <c r="MEJ18" s="1000"/>
      <c r="MEK18" s="1000"/>
      <c r="MEL18" s="1000"/>
      <c r="MEM18" s="1000"/>
      <c r="MEN18" s="1000"/>
      <c r="MEO18" s="1000"/>
      <c r="MEP18" s="1000"/>
      <c r="MEQ18" s="1000"/>
      <c r="MER18" s="1000"/>
      <c r="MES18" s="1000"/>
      <c r="MET18" s="1000"/>
      <c r="MEU18" s="1000"/>
      <c r="MEV18" s="1000"/>
      <c r="MEW18" s="1000"/>
      <c r="MEX18" s="1000"/>
      <c r="MEY18" s="1000"/>
      <c r="MEZ18" s="1000"/>
      <c r="MFA18" s="1000"/>
      <c r="MFB18" s="1000"/>
      <c r="MFC18" s="1000"/>
      <c r="MFD18" s="1000"/>
      <c r="MFE18" s="1000"/>
      <c r="MFF18" s="1000"/>
      <c r="MFG18" s="1000"/>
      <c r="MFH18" s="1000"/>
      <c r="MFI18" s="1000"/>
      <c r="MFJ18" s="1000"/>
      <c r="MFK18" s="1000"/>
      <c r="MFL18" s="1000"/>
      <c r="MFM18" s="1000"/>
      <c r="MFN18" s="1000"/>
      <c r="MFO18" s="1000"/>
      <c r="MFP18" s="1000"/>
      <c r="MFQ18" s="1000"/>
      <c r="MFR18" s="1000"/>
      <c r="MFS18" s="1000"/>
      <c r="MFT18" s="1000"/>
      <c r="MFU18" s="1000"/>
      <c r="MFV18" s="1000"/>
      <c r="MFW18" s="1000"/>
      <c r="MFX18" s="1000"/>
      <c r="MFY18" s="1000"/>
      <c r="MFZ18" s="1000"/>
      <c r="MGA18" s="1000"/>
      <c r="MGB18" s="1000"/>
      <c r="MGC18" s="1000"/>
      <c r="MGD18" s="1000"/>
      <c r="MGE18" s="1000"/>
      <c r="MGF18" s="1000"/>
      <c r="MGG18" s="1000"/>
      <c r="MGH18" s="1000"/>
      <c r="MGI18" s="1000"/>
      <c r="MGJ18" s="1000"/>
      <c r="MGK18" s="1000"/>
      <c r="MGL18" s="1000"/>
      <c r="MGM18" s="1000"/>
      <c r="MGN18" s="1000"/>
      <c r="MGO18" s="1000"/>
      <c r="MGP18" s="1000"/>
      <c r="MGQ18" s="1000"/>
      <c r="MGR18" s="1000"/>
      <c r="MGS18" s="1000"/>
      <c r="MGT18" s="1000"/>
      <c r="MGU18" s="1000"/>
      <c r="MGV18" s="1000"/>
      <c r="MGW18" s="1000"/>
      <c r="MGX18" s="1000"/>
      <c r="MGY18" s="1000"/>
      <c r="MGZ18" s="1000"/>
      <c r="MHA18" s="1000"/>
      <c r="MHB18" s="1000"/>
      <c r="MHC18" s="1000"/>
      <c r="MHD18" s="1000"/>
      <c r="MHE18" s="1000"/>
      <c r="MHF18" s="1000"/>
      <c r="MHG18" s="1000"/>
      <c r="MHH18" s="1000"/>
      <c r="MHI18" s="1000"/>
      <c r="MHJ18" s="1000"/>
      <c r="MHK18" s="1000"/>
      <c r="MHL18" s="1000"/>
      <c r="MHM18" s="1000"/>
      <c r="MHN18" s="1000"/>
      <c r="MHO18" s="1000"/>
      <c r="MHP18" s="1000"/>
      <c r="MHQ18" s="1000"/>
      <c r="MHR18" s="1000"/>
      <c r="MHS18" s="1000"/>
      <c r="MHT18" s="1000"/>
      <c r="MHU18" s="1000"/>
      <c r="MHV18" s="1000"/>
      <c r="MHW18" s="1000"/>
      <c r="MHX18" s="1000"/>
      <c r="MHY18" s="1000"/>
      <c r="MHZ18" s="1000"/>
      <c r="MIA18" s="1000"/>
      <c r="MIB18" s="1000"/>
      <c r="MIC18" s="1000"/>
      <c r="MID18" s="1000"/>
      <c r="MIE18" s="1000"/>
      <c r="MIF18" s="1000"/>
      <c r="MIG18" s="1000"/>
      <c r="MIH18" s="1000"/>
      <c r="MII18" s="1000"/>
      <c r="MIJ18" s="1000"/>
      <c r="MIK18" s="1000"/>
      <c r="MIL18" s="1000"/>
      <c r="MIM18" s="1000"/>
      <c r="MIN18" s="1000"/>
      <c r="MIO18" s="1000"/>
      <c r="MIP18" s="1000"/>
      <c r="MIQ18" s="1000"/>
      <c r="MIR18" s="1000"/>
      <c r="MIS18" s="1000"/>
      <c r="MIT18" s="1000"/>
      <c r="MIU18" s="1000"/>
      <c r="MIV18" s="1000"/>
      <c r="MIW18" s="1000"/>
      <c r="MIX18" s="1000"/>
      <c r="MIY18" s="1000"/>
      <c r="MIZ18" s="1000"/>
      <c r="MJA18" s="1000"/>
      <c r="MJB18" s="1000"/>
      <c r="MJC18" s="1000"/>
      <c r="MJD18" s="1000"/>
      <c r="MJE18" s="1000"/>
      <c r="MJF18" s="1000"/>
      <c r="MJG18" s="1000"/>
      <c r="MJH18" s="1000"/>
      <c r="MJI18" s="1000"/>
      <c r="MJJ18" s="1000"/>
      <c r="MJK18" s="1000"/>
      <c r="MJL18" s="1000"/>
      <c r="MJM18" s="1000"/>
      <c r="MJN18" s="1000"/>
      <c r="MJO18" s="1000"/>
      <c r="MJP18" s="1000"/>
      <c r="MJQ18" s="1000"/>
      <c r="MJR18" s="1000"/>
      <c r="MJS18" s="1000"/>
      <c r="MJT18" s="1000"/>
      <c r="MJU18" s="1000"/>
      <c r="MJV18" s="1000"/>
      <c r="MJW18" s="1000"/>
      <c r="MJX18" s="1000"/>
      <c r="MJY18" s="1000"/>
      <c r="MJZ18" s="1000"/>
      <c r="MKA18" s="1000"/>
      <c r="MKB18" s="1000"/>
      <c r="MKC18" s="1000"/>
      <c r="MKD18" s="1000"/>
      <c r="MKE18" s="1000"/>
      <c r="MKF18" s="1000"/>
      <c r="MKG18" s="1000"/>
      <c r="MKH18" s="1000"/>
      <c r="MKI18" s="1000"/>
      <c r="MKJ18" s="1000"/>
      <c r="MKK18" s="1000"/>
      <c r="MKL18" s="1000"/>
      <c r="MKM18" s="1000"/>
      <c r="MKN18" s="1000"/>
      <c r="MKO18" s="1000"/>
      <c r="MKP18" s="1000"/>
      <c r="MKQ18" s="1000"/>
      <c r="MKR18" s="1000"/>
      <c r="MKS18" s="1000"/>
      <c r="MKT18" s="1000"/>
      <c r="MKU18" s="1000"/>
      <c r="MKV18" s="1000"/>
      <c r="MKW18" s="1000"/>
      <c r="MKX18" s="1000"/>
      <c r="MKY18" s="1000"/>
      <c r="MKZ18" s="1000"/>
      <c r="MLA18" s="1000"/>
      <c r="MLB18" s="1000"/>
      <c r="MLC18" s="1000"/>
      <c r="MLD18" s="1000"/>
      <c r="MLE18" s="1000"/>
      <c r="MLF18" s="1000"/>
      <c r="MLG18" s="1000"/>
      <c r="MLH18" s="1000"/>
      <c r="MLI18" s="1000"/>
      <c r="MLJ18" s="1000"/>
      <c r="MLK18" s="1000"/>
      <c r="MLL18" s="1000"/>
      <c r="MLM18" s="1000"/>
      <c r="MLN18" s="1000"/>
      <c r="MLO18" s="1000"/>
      <c r="MLP18" s="1000"/>
      <c r="MLQ18" s="1000"/>
      <c r="MLR18" s="1000"/>
      <c r="MLS18" s="1000"/>
      <c r="MLT18" s="1000"/>
      <c r="MLU18" s="1000"/>
      <c r="MLV18" s="1000"/>
      <c r="MLW18" s="1000"/>
      <c r="MLX18" s="1000"/>
      <c r="MLY18" s="1000"/>
      <c r="MLZ18" s="1000"/>
      <c r="MMA18" s="1000"/>
      <c r="MMB18" s="1000"/>
      <c r="MMC18" s="1000"/>
      <c r="MMD18" s="1000"/>
      <c r="MME18" s="1000"/>
      <c r="MMF18" s="1000"/>
      <c r="MMG18" s="1000"/>
      <c r="MMH18" s="1000"/>
      <c r="MMI18" s="1000"/>
      <c r="MMJ18" s="1000"/>
      <c r="MMK18" s="1000"/>
      <c r="MML18" s="1000"/>
      <c r="MMM18" s="1000"/>
      <c r="MMN18" s="1000"/>
      <c r="MMO18" s="1000"/>
      <c r="MMP18" s="1000"/>
      <c r="MMQ18" s="1000"/>
      <c r="MMR18" s="1000"/>
      <c r="MMS18" s="1000"/>
      <c r="MMT18" s="1000"/>
      <c r="MMU18" s="1000"/>
      <c r="MMV18" s="1000"/>
      <c r="MMW18" s="1000"/>
      <c r="MMX18" s="1000"/>
      <c r="MMY18" s="1000"/>
      <c r="MMZ18" s="1000"/>
      <c r="MNA18" s="1000"/>
      <c r="MNB18" s="1000"/>
      <c r="MNC18" s="1000"/>
      <c r="MND18" s="1000"/>
      <c r="MNE18" s="1000"/>
      <c r="MNF18" s="1000"/>
      <c r="MNG18" s="1000"/>
      <c r="MNH18" s="1000"/>
      <c r="MNI18" s="1000"/>
      <c r="MNJ18" s="1000"/>
      <c r="MNK18" s="1000"/>
      <c r="MNL18" s="1000"/>
      <c r="MNM18" s="1000"/>
      <c r="MNN18" s="1000"/>
      <c r="MNO18" s="1000"/>
      <c r="MNP18" s="1000"/>
      <c r="MNQ18" s="1000"/>
      <c r="MNR18" s="1000"/>
      <c r="MNS18" s="1000"/>
      <c r="MNT18" s="1000"/>
      <c r="MNU18" s="1000"/>
      <c r="MNV18" s="1000"/>
      <c r="MNW18" s="1000"/>
      <c r="MNX18" s="1000"/>
      <c r="MNY18" s="1000"/>
      <c r="MNZ18" s="1000"/>
      <c r="MOA18" s="1000"/>
      <c r="MOB18" s="1000"/>
      <c r="MOC18" s="1000"/>
      <c r="MOD18" s="1000"/>
      <c r="MOE18" s="1000"/>
      <c r="MOF18" s="1000"/>
      <c r="MOG18" s="1000"/>
      <c r="MOH18" s="1000"/>
      <c r="MOI18" s="1000"/>
      <c r="MOJ18" s="1000"/>
      <c r="MOK18" s="1000"/>
      <c r="MOL18" s="1000"/>
      <c r="MOM18" s="1000"/>
      <c r="MON18" s="1000"/>
      <c r="MOO18" s="1000"/>
      <c r="MOP18" s="1000"/>
      <c r="MOQ18" s="1000"/>
      <c r="MOR18" s="1000"/>
      <c r="MOS18" s="1000"/>
      <c r="MOT18" s="1000"/>
      <c r="MOU18" s="1000"/>
      <c r="MOV18" s="1000"/>
      <c r="MOW18" s="1000"/>
      <c r="MOX18" s="1000"/>
      <c r="MOY18" s="1000"/>
      <c r="MOZ18" s="1000"/>
      <c r="MPA18" s="1000"/>
      <c r="MPB18" s="1000"/>
      <c r="MPC18" s="1000"/>
      <c r="MPD18" s="1000"/>
      <c r="MPE18" s="1000"/>
      <c r="MPF18" s="1000"/>
      <c r="MPG18" s="1000"/>
      <c r="MPH18" s="1000"/>
      <c r="MPI18" s="1000"/>
      <c r="MPJ18" s="1000"/>
      <c r="MPK18" s="1000"/>
      <c r="MPL18" s="1000"/>
      <c r="MPM18" s="1000"/>
      <c r="MPN18" s="1000"/>
      <c r="MPO18" s="1000"/>
      <c r="MPP18" s="1000"/>
      <c r="MPQ18" s="1000"/>
      <c r="MPR18" s="1000"/>
      <c r="MPS18" s="1000"/>
      <c r="MPT18" s="1000"/>
      <c r="MPU18" s="1000"/>
      <c r="MPV18" s="1000"/>
      <c r="MPW18" s="1000"/>
      <c r="MPX18" s="1000"/>
      <c r="MPY18" s="1000"/>
      <c r="MPZ18" s="1000"/>
      <c r="MQA18" s="1000"/>
      <c r="MQB18" s="1000"/>
      <c r="MQC18" s="1000"/>
      <c r="MQD18" s="1000"/>
      <c r="MQE18" s="1000"/>
      <c r="MQF18" s="1000"/>
      <c r="MQG18" s="1000"/>
      <c r="MQH18" s="1000"/>
      <c r="MQI18" s="1000"/>
      <c r="MQJ18" s="1000"/>
      <c r="MQK18" s="1000"/>
      <c r="MQL18" s="1000"/>
      <c r="MQM18" s="1000"/>
      <c r="MQN18" s="1000"/>
      <c r="MQO18" s="1000"/>
      <c r="MQP18" s="1000"/>
      <c r="MQQ18" s="1000"/>
      <c r="MQR18" s="1000"/>
      <c r="MQS18" s="1000"/>
      <c r="MQT18" s="1000"/>
      <c r="MQU18" s="1000"/>
      <c r="MQV18" s="1000"/>
      <c r="MQW18" s="1000"/>
      <c r="MQX18" s="1000"/>
      <c r="MQY18" s="1000"/>
      <c r="MQZ18" s="1000"/>
      <c r="MRA18" s="1000"/>
      <c r="MRB18" s="1000"/>
      <c r="MRC18" s="1000"/>
      <c r="MRD18" s="1000"/>
      <c r="MRE18" s="1000"/>
      <c r="MRF18" s="1000"/>
      <c r="MRG18" s="1000"/>
      <c r="MRH18" s="1000"/>
      <c r="MRI18" s="1000"/>
      <c r="MRJ18" s="1000"/>
      <c r="MRK18" s="1000"/>
      <c r="MRL18" s="1000"/>
      <c r="MRM18" s="1000"/>
      <c r="MRN18" s="1000"/>
      <c r="MRO18" s="1000"/>
      <c r="MRP18" s="1000"/>
      <c r="MRQ18" s="1000"/>
      <c r="MRR18" s="1000"/>
      <c r="MRS18" s="1000"/>
      <c r="MRT18" s="1000"/>
      <c r="MRU18" s="1000"/>
      <c r="MRV18" s="1000"/>
      <c r="MRW18" s="1000"/>
      <c r="MRX18" s="1000"/>
      <c r="MRY18" s="1000"/>
      <c r="MRZ18" s="1000"/>
      <c r="MSA18" s="1000"/>
      <c r="MSB18" s="1000"/>
      <c r="MSC18" s="1000"/>
      <c r="MSD18" s="1000"/>
      <c r="MSE18" s="1000"/>
      <c r="MSF18" s="1000"/>
      <c r="MSG18" s="1000"/>
      <c r="MSH18" s="1000"/>
      <c r="MSI18" s="1000"/>
      <c r="MSJ18" s="1000"/>
      <c r="MSK18" s="1000"/>
      <c r="MSL18" s="1000"/>
      <c r="MSM18" s="1000"/>
      <c r="MSN18" s="1000"/>
      <c r="MSO18" s="1000"/>
      <c r="MSP18" s="1000"/>
      <c r="MSQ18" s="1000"/>
      <c r="MSR18" s="1000"/>
      <c r="MSS18" s="1000"/>
      <c r="MST18" s="1000"/>
      <c r="MSU18" s="1000"/>
      <c r="MSV18" s="1000"/>
      <c r="MSW18" s="1000"/>
      <c r="MSX18" s="1000"/>
      <c r="MSY18" s="1000"/>
      <c r="MSZ18" s="1000"/>
      <c r="MTA18" s="1000"/>
      <c r="MTB18" s="1000"/>
      <c r="MTC18" s="1000"/>
      <c r="MTD18" s="1000"/>
      <c r="MTE18" s="1000"/>
      <c r="MTF18" s="1000"/>
      <c r="MTG18" s="1000"/>
      <c r="MTH18" s="1000"/>
      <c r="MTI18" s="1000"/>
      <c r="MTJ18" s="1000"/>
      <c r="MTK18" s="1000"/>
      <c r="MTL18" s="1000"/>
      <c r="MTM18" s="1000"/>
      <c r="MTN18" s="1000"/>
      <c r="MTO18" s="1000"/>
      <c r="MTP18" s="1000"/>
      <c r="MTQ18" s="1000"/>
      <c r="MTR18" s="1000"/>
      <c r="MTS18" s="1000"/>
      <c r="MTT18" s="1000"/>
      <c r="MTU18" s="1000"/>
      <c r="MTV18" s="1000"/>
      <c r="MTW18" s="1000"/>
      <c r="MTX18" s="1000"/>
      <c r="MTY18" s="1000"/>
      <c r="MTZ18" s="1000"/>
      <c r="MUA18" s="1000"/>
      <c r="MUB18" s="1000"/>
      <c r="MUC18" s="1000"/>
      <c r="MUD18" s="1000"/>
      <c r="MUE18" s="1000"/>
      <c r="MUF18" s="1000"/>
      <c r="MUG18" s="1000"/>
      <c r="MUH18" s="1000"/>
      <c r="MUI18" s="1000"/>
      <c r="MUJ18" s="1000"/>
      <c r="MUK18" s="1000"/>
      <c r="MUL18" s="1000"/>
      <c r="MUM18" s="1000"/>
      <c r="MUN18" s="1000"/>
      <c r="MUO18" s="1000"/>
      <c r="MUP18" s="1000"/>
      <c r="MUQ18" s="1000"/>
      <c r="MUR18" s="1000"/>
      <c r="MUS18" s="1000"/>
      <c r="MUT18" s="1000"/>
      <c r="MUU18" s="1000"/>
      <c r="MUV18" s="1000"/>
      <c r="MUW18" s="1000"/>
      <c r="MUX18" s="1000"/>
      <c r="MUY18" s="1000"/>
      <c r="MUZ18" s="1000"/>
      <c r="MVA18" s="1000"/>
      <c r="MVB18" s="1000"/>
      <c r="MVC18" s="1000"/>
      <c r="MVD18" s="1000"/>
      <c r="MVE18" s="1000"/>
      <c r="MVF18" s="1000"/>
      <c r="MVG18" s="1000"/>
      <c r="MVH18" s="1000"/>
      <c r="MVI18" s="1000"/>
      <c r="MVJ18" s="1000"/>
      <c r="MVK18" s="1000"/>
      <c r="MVL18" s="1000"/>
      <c r="MVM18" s="1000"/>
      <c r="MVN18" s="1000"/>
      <c r="MVO18" s="1000"/>
      <c r="MVP18" s="1000"/>
      <c r="MVQ18" s="1000"/>
      <c r="MVR18" s="1000"/>
      <c r="MVS18" s="1000"/>
      <c r="MVT18" s="1000"/>
      <c r="MVU18" s="1000"/>
      <c r="MVV18" s="1000"/>
      <c r="MVW18" s="1000"/>
      <c r="MVX18" s="1000"/>
      <c r="MVY18" s="1000"/>
      <c r="MVZ18" s="1000"/>
      <c r="MWA18" s="1000"/>
      <c r="MWB18" s="1000"/>
      <c r="MWC18" s="1000"/>
      <c r="MWD18" s="1000"/>
      <c r="MWE18" s="1000"/>
      <c r="MWF18" s="1000"/>
      <c r="MWG18" s="1000"/>
      <c r="MWH18" s="1000"/>
      <c r="MWI18" s="1000"/>
      <c r="MWJ18" s="1000"/>
      <c r="MWK18" s="1000"/>
      <c r="MWL18" s="1000"/>
      <c r="MWM18" s="1000"/>
      <c r="MWN18" s="1000"/>
      <c r="MWO18" s="1000"/>
      <c r="MWP18" s="1000"/>
      <c r="MWQ18" s="1000"/>
      <c r="MWR18" s="1000"/>
      <c r="MWS18" s="1000"/>
      <c r="MWT18" s="1000"/>
      <c r="MWU18" s="1000"/>
      <c r="MWV18" s="1000"/>
      <c r="MWW18" s="1000"/>
      <c r="MWX18" s="1000"/>
      <c r="MWY18" s="1000"/>
      <c r="MWZ18" s="1000"/>
      <c r="MXA18" s="1000"/>
      <c r="MXB18" s="1000"/>
      <c r="MXC18" s="1000"/>
      <c r="MXD18" s="1000"/>
      <c r="MXE18" s="1000"/>
      <c r="MXF18" s="1000"/>
      <c r="MXG18" s="1000"/>
      <c r="MXH18" s="1000"/>
      <c r="MXI18" s="1000"/>
      <c r="MXJ18" s="1000"/>
      <c r="MXK18" s="1000"/>
      <c r="MXL18" s="1000"/>
      <c r="MXM18" s="1000"/>
      <c r="MXN18" s="1000"/>
      <c r="MXO18" s="1000"/>
      <c r="MXP18" s="1000"/>
      <c r="MXQ18" s="1000"/>
      <c r="MXR18" s="1000"/>
      <c r="MXS18" s="1000"/>
      <c r="MXT18" s="1000"/>
      <c r="MXU18" s="1000"/>
      <c r="MXV18" s="1000"/>
      <c r="MXW18" s="1000"/>
      <c r="MXX18" s="1000"/>
      <c r="MXY18" s="1000"/>
      <c r="MXZ18" s="1000"/>
      <c r="MYA18" s="1000"/>
      <c r="MYB18" s="1000"/>
      <c r="MYC18" s="1000"/>
      <c r="MYD18" s="1000"/>
      <c r="MYE18" s="1000"/>
      <c r="MYF18" s="1000"/>
      <c r="MYG18" s="1000"/>
      <c r="MYH18" s="1000"/>
      <c r="MYI18" s="1000"/>
      <c r="MYJ18" s="1000"/>
      <c r="MYK18" s="1000"/>
      <c r="MYL18" s="1000"/>
      <c r="MYM18" s="1000"/>
      <c r="MYN18" s="1000"/>
      <c r="MYO18" s="1000"/>
      <c r="MYP18" s="1000"/>
      <c r="MYQ18" s="1000"/>
      <c r="MYR18" s="1000"/>
      <c r="MYS18" s="1000"/>
      <c r="MYT18" s="1000"/>
      <c r="MYU18" s="1000"/>
      <c r="MYV18" s="1000"/>
      <c r="MYW18" s="1000"/>
      <c r="MYX18" s="1000"/>
      <c r="MYY18" s="1000"/>
      <c r="MYZ18" s="1000"/>
      <c r="MZA18" s="1000"/>
      <c r="MZB18" s="1000"/>
      <c r="MZC18" s="1000"/>
      <c r="MZD18" s="1000"/>
      <c r="MZE18" s="1000"/>
      <c r="MZF18" s="1000"/>
      <c r="MZG18" s="1000"/>
      <c r="MZH18" s="1000"/>
      <c r="MZI18" s="1000"/>
      <c r="MZJ18" s="1000"/>
      <c r="MZK18" s="1000"/>
      <c r="MZL18" s="1000"/>
      <c r="MZM18" s="1000"/>
      <c r="MZN18" s="1000"/>
      <c r="MZO18" s="1000"/>
      <c r="MZP18" s="1000"/>
      <c r="MZQ18" s="1000"/>
      <c r="MZR18" s="1000"/>
      <c r="MZS18" s="1000"/>
      <c r="MZT18" s="1000"/>
      <c r="MZU18" s="1000"/>
      <c r="MZV18" s="1000"/>
      <c r="MZW18" s="1000"/>
      <c r="MZX18" s="1000"/>
      <c r="MZY18" s="1000"/>
      <c r="MZZ18" s="1000"/>
      <c r="NAA18" s="1000"/>
      <c r="NAB18" s="1000"/>
      <c r="NAC18" s="1000"/>
      <c r="NAD18" s="1000"/>
      <c r="NAE18" s="1000"/>
      <c r="NAF18" s="1000"/>
      <c r="NAG18" s="1000"/>
      <c r="NAH18" s="1000"/>
      <c r="NAI18" s="1000"/>
      <c r="NAJ18" s="1000"/>
      <c r="NAK18" s="1000"/>
      <c r="NAL18" s="1000"/>
      <c r="NAM18" s="1000"/>
      <c r="NAN18" s="1000"/>
      <c r="NAO18" s="1000"/>
      <c r="NAP18" s="1000"/>
      <c r="NAQ18" s="1000"/>
      <c r="NAR18" s="1000"/>
      <c r="NAS18" s="1000"/>
      <c r="NAT18" s="1000"/>
      <c r="NAU18" s="1000"/>
      <c r="NAV18" s="1000"/>
      <c r="NAW18" s="1000"/>
      <c r="NAX18" s="1000"/>
      <c r="NAY18" s="1000"/>
      <c r="NAZ18" s="1000"/>
      <c r="NBA18" s="1000"/>
      <c r="NBB18" s="1000"/>
      <c r="NBC18" s="1000"/>
      <c r="NBD18" s="1000"/>
      <c r="NBE18" s="1000"/>
      <c r="NBF18" s="1000"/>
      <c r="NBG18" s="1000"/>
      <c r="NBH18" s="1000"/>
      <c r="NBI18" s="1000"/>
      <c r="NBJ18" s="1000"/>
      <c r="NBK18" s="1000"/>
      <c r="NBL18" s="1000"/>
      <c r="NBM18" s="1000"/>
      <c r="NBN18" s="1000"/>
      <c r="NBO18" s="1000"/>
      <c r="NBP18" s="1000"/>
      <c r="NBQ18" s="1000"/>
      <c r="NBR18" s="1000"/>
      <c r="NBS18" s="1000"/>
      <c r="NBT18" s="1000"/>
      <c r="NBU18" s="1000"/>
      <c r="NBV18" s="1000"/>
      <c r="NBW18" s="1000"/>
      <c r="NBX18" s="1000"/>
      <c r="NBY18" s="1000"/>
      <c r="NBZ18" s="1000"/>
      <c r="NCA18" s="1000"/>
      <c r="NCB18" s="1000"/>
      <c r="NCC18" s="1000"/>
      <c r="NCD18" s="1000"/>
      <c r="NCE18" s="1000"/>
      <c r="NCF18" s="1000"/>
      <c r="NCG18" s="1000"/>
      <c r="NCH18" s="1000"/>
      <c r="NCI18" s="1000"/>
      <c r="NCJ18" s="1000"/>
      <c r="NCK18" s="1000"/>
      <c r="NCL18" s="1000"/>
      <c r="NCM18" s="1000"/>
      <c r="NCN18" s="1000"/>
      <c r="NCO18" s="1000"/>
      <c r="NCP18" s="1000"/>
      <c r="NCQ18" s="1000"/>
      <c r="NCR18" s="1000"/>
      <c r="NCS18" s="1000"/>
      <c r="NCT18" s="1000"/>
      <c r="NCU18" s="1000"/>
      <c r="NCV18" s="1000"/>
      <c r="NCW18" s="1000"/>
      <c r="NCX18" s="1000"/>
      <c r="NCY18" s="1000"/>
      <c r="NCZ18" s="1000"/>
      <c r="NDA18" s="1000"/>
      <c r="NDB18" s="1000"/>
      <c r="NDC18" s="1000"/>
      <c r="NDD18" s="1000"/>
      <c r="NDE18" s="1000"/>
      <c r="NDF18" s="1000"/>
      <c r="NDG18" s="1000"/>
      <c r="NDH18" s="1000"/>
      <c r="NDI18" s="1000"/>
      <c r="NDJ18" s="1000"/>
      <c r="NDK18" s="1000"/>
      <c r="NDL18" s="1000"/>
      <c r="NDM18" s="1000"/>
      <c r="NDN18" s="1000"/>
      <c r="NDO18" s="1000"/>
      <c r="NDP18" s="1000"/>
      <c r="NDQ18" s="1000"/>
      <c r="NDR18" s="1000"/>
      <c r="NDS18" s="1000"/>
      <c r="NDT18" s="1000"/>
      <c r="NDU18" s="1000"/>
      <c r="NDV18" s="1000"/>
      <c r="NDW18" s="1000"/>
      <c r="NDX18" s="1000"/>
      <c r="NDY18" s="1000"/>
      <c r="NDZ18" s="1000"/>
      <c r="NEA18" s="1000"/>
      <c r="NEB18" s="1000"/>
      <c r="NEC18" s="1000"/>
      <c r="NED18" s="1000"/>
      <c r="NEE18" s="1000"/>
      <c r="NEF18" s="1000"/>
      <c r="NEG18" s="1000"/>
      <c r="NEH18" s="1000"/>
      <c r="NEI18" s="1000"/>
      <c r="NEJ18" s="1000"/>
      <c r="NEK18" s="1000"/>
      <c r="NEL18" s="1000"/>
      <c r="NEM18" s="1000"/>
      <c r="NEN18" s="1000"/>
      <c r="NEO18" s="1000"/>
      <c r="NEP18" s="1000"/>
      <c r="NEQ18" s="1000"/>
      <c r="NER18" s="1000"/>
      <c r="NES18" s="1000"/>
      <c r="NET18" s="1000"/>
      <c r="NEU18" s="1000"/>
      <c r="NEV18" s="1000"/>
      <c r="NEW18" s="1000"/>
      <c r="NEX18" s="1000"/>
      <c r="NEY18" s="1000"/>
      <c r="NEZ18" s="1000"/>
      <c r="NFA18" s="1000"/>
      <c r="NFB18" s="1000"/>
      <c r="NFC18" s="1000"/>
      <c r="NFD18" s="1000"/>
      <c r="NFE18" s="1000"/>
      <c r="NFF18" s="1000"/>
      <c r="NFG18" s="1000"/>
      <c r="NFH18" s="1000"/>
      <c r="NFI18" s="1000"/>
      <c r="NFJ18" s="1000"/>
      <c r="NFK18" s="1000"/>
      <c r="NFL18" s="1000"/>
      <c r="NFM18" s="1000"/>
      <c r="NFN18" s="1000"/>
      <c r="NFO18" s="1000"/>
      <c r="NFP18" s="1000"/>
      <c r="NFQ18" s="1000"/>
      <c r="NFR18" s="1000"/>
      <c r="NFS18" s="1000"/>
      <c r="NFT18" s="1000"/>
      <c r="NFU18" s="1000"/>
      <c r="NFV18" s="1000"/>
      <c r="NFW18" s="1000"/>
      <c r="NFX18" s="1000"/>
      <c r="NFY18" s="1000"/>
      <c r="NFZ18" s="1000"/>
      <c r="NGA18" s="1000"/>
      <c r="NGB18" s="1000"/>
      <c r="NGC18" s="1000"/>
      <c r="NGD18" s="1000"/>
      <c r="NGE18" s="1000"/>
      <c r="NGF18" s="1000"/>
      <c r="NGG18" s="1000"/>
      <c r="NGH18" s="1000"/>
      <c r="NGI18" s="1000"/>
      <c r="NGJ18" s="1000"/>
      <c r="NGK18" s="1000"/>
      <c r="NGL18" s="1000"/>
      <c r="NGM18" s="1000"/>
      <c r="NGN18" s="1000"/>
      <c r="NGO18" s="1000"/>
      <c r="NGP18" s="1000"/>
      <c r="NGQ18" s="1000"/>
      <c r="NGR18" s="1000"/>
      <c r="NGS18" s="1000"/>
      <c r="NGT18" s="1000"/>
      <c r="NGU18" s="1000"/>
      <c r="NGV18" s="1000"/>
      <c r="NGW18" s="1000"/>
      <c r="NGX18" s="1000"/>
      <c r="NGY18" s="1000"/>
      <c r="NGZ18" s="1000"/>
      <c r="NHA18" s="1000"/>
      <c r="NHB18" s="1000"/>
      <c r="NHC18" s="1000"/>
      <c r="NHD18" s="1000"/>
      <c r="NHE18" s="1000"/>
      <c r="NHF18" s="1000"/>
      <c r="NHG18" s="1000"/>
      <c r="NHH18" s="1000"/>
      <c r="NHI18" s="1000"/>
      <c r="NHJ18" s="1000"/>
      <c r="NHK18" s="1000"/>
      <c r="NHL18" s="1000"/>
      <c r="NHM18" s="1000"/>
      <c r="NHN18" s="1000"/>
      <c r="NHO18" s="1000"/>
      <c r="NHP18" s="1000"/>
      <c r="NHQ18" s="1000"/>
      <c r="NHR18" s="1000"/>
      <c r="NHS18" s="1000"/>
      <c r="NHT18" s="1000"/>
      <c r="NHU18" s="1000"/>
      <c r="NHV18" s="1000"/>
      <c r="NHW18" s="1000"/>
      <c r="NHX18" s="1000"/>
      <c r="NHY18" s="1000"/>
      <c r="NHZ18" s="1000"/>
      <c r="NIA18" s="1000"/>
      <c r="NIB18" s="1000"/>
      <c r="NIC18" s="1000"/>
      <c r="NID18" s="1000"/>
      <c r="NIE18" s="1000"/>
      <c r="NIF18" s="1000"/>
      <c r="NIG18" s="1000"/>
      <c r="NIH18" s="1000"/>
      <c r="NII18" s="1000"/>
      <c r="NIJ18" s="1000"/>
      <c r="NIK18" s="1000"/>
      <c r="NIL18" s="1000"/>
      <c r="NIM18" s="1000"/>
      <c r="NIN18" s="1000"/>
      <c r="NIO18" s="1000"/>
      <c r="NIP18" s="1000"/>
      <c r="NIQ18" s="1000"/>
      <c r="NIR18" s="1000"/>
      <c r="NIS18" s="1000"/>
      <c r="NIT18" s="1000"/>
      <c r="NIU18" s="1000"/>
      <c r="NIV18" s="1000"/>
      <c r="NIW18" s="1000"/>
      <c r="NIX18" s="1000"/>
      <c r="NIY18" s="1000"/>
      <c r="NIZ18" s="1000"/>
      <c r="NJA18" s="1000"/>
      <c r="NJB18" s="1000"/>
      <c r="NJC18" s="1000"/>
      <c r="NJD18" s="1000"/>
      <c r="NJE18" s="1000"/>
      <c r="NJF18" s="1000"/>
      <c r="NJG18" s="1000"/>
      <c r="NJH18" s="1000"/>
      <c r="NJI18" s="1000"/>
      <c r="NJJ18" s="1000"/>
      <c r="NJK18" s="1000"/>
      <c r="NJL18" s="1000"/>
      <c r="NJM18" s="1000"/>
      <c r="NJN18" s="1000"/>
      <c r="NJO18" s="1000"/>
      <c r="NJP18" s="1000"/>
      <c r="NJQ18" s="1000"/>
      <c r="NJR18" s="1000"/>
      <c r="NJS18" s="1000"/>
      <c r="NJT18" s="1000"/>
      <c r="NJU18" s="1000"/>
      <c r="NJV18" s="1000"/>
      <c r="NJW18" s="1000"/>
      <c r="NJX18" s="1000"/>
      <c r="NJY18" s="1000"/>
      <c r="NJZ18" s="1000"/>
      <c r="NKA18" s="1000"/>
      <c r="NKB18" s="1000"/>
      <c r="NKC18" s="1000"/>
      <c r="NKD18" s="1000"/>
      <c r="NKE18" s="1000"/>
      <c r="NKF18" s="1000"/>
      <c r="NKG18" s="1000"/>
      <c r="NKH18" s="1000"/>
      <c r="NKI18" s="1000"/>
      <c r="NKJ18" s="1000"/>
      <c r="NKK18" s="1000"/>
      <c r="NKL18" s="1000"/>
      <c r="NKM18" s="1000"/>
      <c r="NKN18" s="1000"/>
      <c r="NKO18" s="1000"/>
      <c r="NKP18" s="1000"/>
      <c r="NKQ18" s="1000"/>
      <c r="NKR18" s="1000"/>
      <c r="NKS18" s="1000"/>
      <c r="NKT18" s="1000"/>
      <c r="NKU18" s="1000"/>
      <c r="NKV18" s="1000"/>
      <c r="NKW18" s="1000"/>
      <c r="NKX18" s="1000"/>
      <c r="NKY18" s="1000"/>
      <c r="NKZ18" s="1000"/>
      <c r="NLA18" s="1000"/>
      <c r="NLB18" s="1000"/>
      <c r="NLC18" s="1000"/>
      <c r="NLD18" s="1000"/>
      <c r="NLE18" s="1000"/>
      <c r="NLF18" s="1000"/>
      <c r="NLG18" s="1000"/>
      <c r="NLH18" s="1000"/>
      <c r="NLI18" s="1000"/>
      <c r="NLJ18" s="1000"/>
      <c r="NLK18" s="1000"/>
      <c r="NLL18" s="1000"/>
      <c r="NLM18" s="1000"/>
      <c r="NLN18" s="1000"/>
      <c r="NLO18" s="1000"/>
      <c r="NLP18" s="1000"/>
      <c r="NLQ18" s="1000"/>
      <c r="NLR18" s="1000"/>
      <c r="NLS18" s="1000"/>
      <c r="NLT18" s="1000"/>
      <c r="NLU18" s="1000"/>
      <c r="NLV18" s="1000"/>
      <c r="NLW18" s="1000"/>
      <c r="NLX18" s="1000"/>
      <c r="NLY18" s="1000"/>
      <c r="NLZ18" s="1000"/>
      <c r="NMA18" s="1000"/>
      <c r="NMB18" s="1000"/>
      <c r="NMC18" s="1000"/>
      <c r="NMD18" s="1000"/>
      <c r="NME18" s="1000"/>
      <c r="NMF18" s="1000"/>
      <c r="NMG18" s="1000"/>
      <c r="NMH18" s="1000"/>
      <c r="NMI18" s="1000"/>
      <c r="NMJ18" s="1000"/>
      <c r="NMK18" s="1000"/>
      <c r="NML18" s="1000"/>
      <c r="NMM18" s="1000"/>
      <c r="NMN18" s="1000"/>
      <c r="NMO18" s="1000"/>
      <c r="NMP18" s="1000"/>
      <c r="NMQ18" s="1000"/>
      <c r="NMR18" s="1000"/>
      <c r="NMS18" s="1000"/>
      <c r="NMT18" s="1000"/>
      <c r="NMU18" s="1000"/>
      <c r="NMV18" s="1000"/>
      <c r="NMW18" s="1000"/>
      <c r="NMX18" s="1000"/>
      <c r="NMY18" s="1000"/>
      <c r="NMZ18" s="1000"/>
      <c r="NNA18" s="1000"/>
      <c r="NNB18" s="1000"/>
      <c r="NNC18" s="1000"/>
      <c r="NND18" s="1000"/>
      <c r="NNE18" s="1000"/>
      <c r="NNF18" s="1000"/>
      <c r="NNG18" s="1000"/>
      <c r="NNH18" s="1000"/>
      <c r="NNI18" s="1000"/>
      <c r="NNJ18" s="1000"/>
      <c r="NNK18" s="1000"/>
      <c r="NNL18" s="1000"/>
      <c r="NNM18" s="1000"/>
      <c r="NNN18" s="1000"/>
      <c r="NNO18" s="1000"/>
      <c r="NNP18" s="1000"/>
      <c r="NNQ18" s="1000"/>
      <c r="NNR18" s="1000"/>
      <c r="NNS18" s="1000"/>
      <c r="NNT18" s="1000"/>
      <c r="NNU18" s="1000"/>
      <c r="NNV18" s="1000"/>
      <c r="NNW18" s="1000"/>
      <c r="NNX18" s="1000"/>
      <c r="NNY18" s="1000"/>
      <c r="NNZ18" s="1000"/>
      <c r="NOA18" s="1000"/>
      <c r="NOB18" s="1000"/>
      <c r="NOC18" s="1000"/>
      <c r="NOD18" s="1000"/>
      <c r="NOE18" s="1000"/>
      <c r="NOF18" s="1000"/>
      <c r="NOG18" s="1000"/>
      <c r="NOH18" s="1000"/>
      <c r="NOI18" s="1000"/>
      <c r="NOJ18" s="1000"/>
      <c r="NOK18" s="1000"/>
      <c r="NOL18" s="1000"/>
      <c r="NOM18" s="1000"/>
      <c r="NON18" s="1000"/>
      <c r="NOO18" s="1000"/>
      <c r="NOP18" s="1000"/>
      <c r="NOQ18" s="1000"/>
      <c r="NOR18" s="1000"/>
      <c r="NOS18" s="1000"/>
      <c r="NOT18" s="1000"/>
      <c r="NOU18" s="1000"/>
      <c r="NOV18" s="1000"/>
      <c r="NOW18" s="1000"/>
      <c r="NOX18" s="1000"/>
      <c r="NOY18" s="1000"/>
      <c r="NOZ18" s="1000"/>
      <c r="NPA18" s="1000"/>
      <c r="NPB18" s="1000"/>
      <c r="NPC18" s="1000"/>
      <c r="NPD18" s="1000"/>
      <c r="NPE18" s="1000"/>
      <c r="NPF18" s="1000"/>
      <c r="NPG18" s="1000"/>
      <c r="NPH18" s="1000"/>
      <c r="NPI18" s="1000"/>
      <c r="NPJ18" s="1000"/>
      <c r="NPK18" s="1000"/>
      <c r="NPL18" s="1000"/>
      <c r="NPM18" s="1000"/>
      <c r="NPN18" s="1000"/>
      <c r="NPO18" s="1000"/>
      <c r="NPP18" s="1000"/>
      <c r="NPQ18" s="1000"/>
      <c r="NPR18" s="1000"/>
      <c r="NPS18" s="1000"/>
      <c r="NPT18" s="1000"/>
      <c r="NPU18" s="1000"/>
      <c r="NPV18" s="1000"/>
      <c r="NPW18" s="1000"/>
      <c r="NPX18" s="1000"/>
      <c r="NPY18" s="1000"/>
      <c r="NPZ18" s="1000"/>
      <c r="NQA18" s="1000"/>
      <c r="NQB18" s="1000"/>
      <c r="NQC18" s="1000"/>
      <c r="NQD18" s="1000"/>
      <c r="NQE18" s="1000"/>
      <c r="NQF18" s="1000"/>
      <c r="NQG18" s="1000"/>
      <c r="NQH18" s="1000"/>
      <c r="NQI18" s="1000"/>
      <c r="NQJ18" s="1000"/>
      <c r="NQK18" s="1000"/>
      <c r="NQL18" s="1000"/>
      <c r="NQM18" s="1000"/>
      <c r="NQN18" s="1000"/>
      <c r="NQO18" s="1000"/>
      <c r="NQP18" s="1000"/>
      <c r="NQQ18" s="1000"/>
      <c r="NQR18" s="1000"/>
      <c r="NQS18" s="1000"/>
      <c r="NQT18" s="1000"/>
      <c r="NQU18" s="1000"/>
      <c r="NQV18" s="1000"/>
      <c r="NQW18" s="1000"/>
      <c r="NQX18" s="1000"/>
      <c r="NQY18" s="1000"/>
      <c r="NQZ18" s="1000"/>
      <c r="NRA18" s="1000"/>
      <c r="NRB18" s="1000"/>
      <c r="NRC18" s="1000"/>
      <c r="NRD18" s="1000"/>
      <c r="NRE18" s="1000"/>
      <c r="NRF18" s="1000"/>
      <c r="NRG18" s="1000"/>
      <c r="NRH18" s="1000"/>
      <c r="NRI18" s="1000"/>
      <c r="NRJ18" s="1000"/>
      <c r="NRK18" s="1000"/>
      <c r="NRL18" s="1000"/>
      <c r="NRM18" s="1000"/>
      <c r="NRN18" s="1000"/>
      <c r="NRO18" s="1000"/>
      <c r="NRP18" s="1000"/>
      <c r="NRQ18" s="1000"/>
      <c r="NRR18" s="1000"/>
      <c r="NRS18" s="1000"/>
      <c r="NRT18" s="1000"/>
      <c r="NRU18" s="1000"/>
      <c r="NRV18" s="1000"/>
      <c r="NRW18" s="1000"/>
      <c r="NRX18" s="1000"/>
      <c r="NRY18" s="1000"/>
      <c r="NRZ18" s="1000"/>
      <c r="NSA18" s="1000"/>
      <c r="NSB18" s="1000"/>
      <c r="NSC18" s="1000"/>
      <c r="NSD18" s="1000"/>
      <c r="NSE18" s="1000"/>
      <c r="NSF18" s="1000"/>
      <c r="NSG18" s="1000"/>
      <c r="NSH18" s="1000"/>
      <c r="NSI18" s="1000"/>
      <c r="NSJ18" s="1000"/>
      <c r="NSK18" s="1000"/>
      <c r="NSL18" s="1000"/>
      <c r="NSM18" s="1000"/>
      <c r="NSN18" s="1000"/>
      <c r="NSO18" s="1000"/>
      <c r="NSP18" s="1000"/>
      <c r="NSQ18" s="1000"/>
      <c r="NSR18" s="1000"/>
      <c r="NSS18" s="1000"/>
      <c r="NST18" s="1000"/>
      <c r="NSU18" s="1000"/>
      <c r="NSV18" s="1000"/>
      <c r="NSW18" s="1000"/>
      <c r="NSX18" s="1000"/>
      <c r="NSY18" s="1000"/>
      <c r="NSZ18" s="1000"/>
      <c r="NTA18" s="1000"/>
      <c r="NTB18" s="1000"/>
      <c r="NTC18" s="1000"/>
      <c r="NTD18" s="1000"/>
      <c r="NTE18" s="1000"/>
      <c r="NTF18" s="1000"/>
      <c r="NTG18" s="1000"/>
      <c r="NTH18" s="1000"/>
      <c r="NTI18" s="1000"/>
      <c r="NTJ18" s="1000"/>
      <c r="NTK18" s="1000"/>
      <c r="NTL18" s="1000"/>
      <c r="NTM18" s="1000"/>
      <c r="NTN18" s="1000"/>
      <c r="NTO18" s="1000"/>
      <c r="NTP18" s="1000"/>
      <c r="NTQ18" s="1000"/>
      <c r="NTR18" s="1000"/>
      <c r="NTS18" s="1000"/>
      <c r="NTT18" s="1000"/>
      <c r="NTU18" s="1000"/>
      <c r="NTV18" s="1000"/>
      <c r="NTW18" s="1000"/>
      <c r="NTX18" s="1000"/>
      <c r="NTY18" s="1000"/>
      <c r="NTZ18" s="1000"/>
      <c r="NUA18" s="1000"/>
      <c r="NUB18" s="1000"/>
      <c r="NUC18" s="1000"/>
      <c r="NUD18" s="1000"/>
      <c r="NUE18" s="1000"/>
      <c r="NUF18" s="1000"/>
      <c r="NUG18" s="1000"/>
      <c r="NUH18" s="1000"/>
      <c r="NUI18" s="1000"/>
      <c r="NUJ18" s="1000"/>
      <c r="NUK18" s="1000"/>
      <c r="NUL18" s="1000"/>
      <c r="NUM18" s="1000"/>
      <c r="NUN18" s="1000"/>
      <c r="NUO18" s="1000"/>
      <c r="NUP18" s="1000"/>
      <c r="NUQ18" s="1000"/>
      <c r="NUR18" s="1000"/>
      <c r="NUS18" s="1000"/>
      <c r="NUT18" s="1000"/>
      <c r="NUU18" s="1000"/>
      <c r="NUV18" s="1000"/>
      <c r="NUW18" s="1000"/>
      <c r="NUX18" s="1000"/>
      <c r="NUY18" s="1000"/>
      <c r="NUZ18" s="1000"/>
      <c r="NVA18" s="1000"/>
      <c r="NVB18" s="1000"/>
      <c r="NVC18" s="1000"/>
      <c r="NVD18" s="1000"/>
      <c r="NVE18" s="1000"/>
      <c r="NVF18" s="1000"/>
      <c r="NVG18" s="1000"/>
      <c r="NVH18" s="1000"/>
      <c r="NVI18" s="1000"/>
      <c r="NVJ18" s="1000"/>
      <c r="NVK18" s="1000"/>
      <c r="NVL18" s="1000"/>
      <c r="NVM18" s="1000"/>
      <c r="NVN18" s="1000"/>
      <c r="NVO18" s="1000"/>
      <c r="NVP18" s="1000"/>
      <c r="NVQ18" s="1000"/>
      <c r="NVR18" s="1000"/>
      <c r="NVS18" s="1000"/>
      <c r="NVT18" s="1000"/>
      <c r="NVU18" s="1000"/>
      <c r="NVV18" s="1000"/>
      <c r="NVW18" s="1000"/>
      <c r="NVX18" s="1000"/>
      <c r="NVY18" s="1000"/>
      <c r="NVZ18" s="1000"/>
      <c r="NWA18" s="1000"/>
      <c r="NWB18" s="1000"/>
      <c r="NWC18" s="1000"/>
      <c r="NWD18" s="1000"/>
      <c r="NWE18" s="1000"/>
      <c r="NWF18" s="1000"/>
      <c r="NWG18" s="1000"/>
      <c r="NWH18" s="1000"/>
      <c r="NWI18" s="1000"/>
      <c r="NWJ18" s="1000"/>
      <c r="NWK18" s="1000"/>
      <c r="NWL18" s="1000"/>
      <c r="NWM18" s="1000"/>
      <c r="NWN18" s="1000"/>
      <c r="NWO18" s="1000"/>
      <c r="NWP18" s="1000"/>
      <c r="NWQ18" s="1000"/>
      <c r="NWR18" s="1000"/>
      <c r="NWS18" s="1000"/>
      <c r="NWT18" s="1000"/>
      <c r="NWU18" s="1000"/>
      <c r="NWV18" s="1000"/>
      <c r="NWW18" s="1000"/>
      <c r="NWX18" s="1000"/>
      <c r="NWY18" s="1000"/>
      <c r="NWZ18" s="1000"/>
      <c r="NXA18" s="1000"/>
      <c r="NXB18" s="1000"/>
      <c r="NXC18" s="1000"/>
      <c r="NXD18" s="1000"/>
      <c r="NXE18" s="1000"/>
      <c r="NXF18" s="1000"/>
      <c r="NXG18" s="1000"/>
      <c r="NXH18" s="1000"/>
      <c r="NXI18" s="1000"/>
      <c r="NXJ18" s="1000"/>
      <c r="NXK18" s="1000"/>
      <c r="NXL18" s="1000"/>
      <c r="NXM18" s="1000"/>
      <c r="NXN18" s="1000"/>
      <c r="NXO18" s="1000"/>
      <c r="NXP18" s="1000"/>
      <c r="NXQ18" s="1000"/>
      <c r="NXR18" s="1000"/>
      <c r="NXS18" s="1000"/>
      <c r="NXT18" s="1000"/>
      <c r="NXU18" s="1000"/>
      <c r="NXV18" s="1000"/>
      <c r="NXW18" s="1000"/>
      <c r="NXX18" s="1000"/>
      <c r="NXY18" s="1000"/>
      <c r="NXZ18" s="1000"/>
      <c r="NYA18" s="1000"/>
      <c r="NYB18" s="1000"/>
      <c r="NYC18" s="1000"/>
      <c r="NYD18" s="1000"/>
      <c r="NYE18" s="1000"/>
      <c r="NYF18" s="1000"/>
      <c r="NYG18" s="1000"/>
      <c r="NYH18" s="1000"/>
      <c r="NYI18" s="1000"/>
      <c r="NYJ18" s="1000"/>
      <c r="NYK18" s="1000"/>
      <c r="NYL18" s="1000"/>
      <c r="NYM18" s="1000"/>
      <c r="NYN18" s="1000"/>
      <c r="NYO18" s="1000"/>
      <c r="NYP18" s="1000"/>
      <c r="NYQ18" s="1000"/>
      <c r="NYR18" s="1000"/>
      <c r="NYS18" s="1000"/>
      <c r="NYT18" s="1000"/>
      <c r="NYU18" s="1000"/>
      <c r="NYV18" s="1000"/>
      <c r="NYW18" s="1000"/>
      <c r="NYX18" s="1000"/>
      <c r="NYY18" s="1000"/>
      <c r="NYZ18" s="1000"/>
      <c r="NZA18" s="1000"/>
      <c r="NZB18" s="1000"/>
      <c r="NZC18" s="1000"/>
      <c r="NZD18" s="1000"/>
      <c r="NZE18" s="1000"/>
      <c r="NZF18" s="1000"/>
      <c r="NZG18" s="1000"/>
      <c r="NZH18" s="1000"/>
      <c r="NZI18" s="1000"/>
      <c r="NZJ18" s="1000"/>
      <c r="NZK18" s="1000"/>
      <c r="NZL18" s="1000"/>
      <c r="NZM18" s="1000"/>
      <c r="NZN18" s="1000"/>
      <c r="NZO18" s="1000"/>
      <c r="NZP18" s="1000"/>
      <c r="NZQ18" s="1000"/>
      <c r="NZR18" s="1000"/>
      <c r="NZS18" s="1000"/>
      <c r="NZT18" s="1000"/>
      <c r="NZU18" s="1000"/>
      <c r="NZV18" s="1000"/>
      <c r="NZW18" s="1000"/>
      <c r="NZX18" s="1000"/>
      <c r="NZY18" s="1000"/>
      <c r="NZZ18" s="1000"/>
      <c r="OAA18" s="1000"/>
      <c r="OAB18" s="1000"/>
      <c r="OAC18" s="1000"/>
      <c r="OAD18" s="1000"/>
      <c r="OAE18" s="1000"/>
      <c r="OAF18" s="1000"/>
      <c r="OAG18" s="1000"/>
      <c r="OAH18" s="1000"/>
      <c r="OAI18" s="1000"/>
      <c r="OAJ18" s="1000"/>
      <c r="OAK18" s="1000"/>
      <c r="OAL18" s="1000"/>
      <c r="OAM18" s="1000"/>
      <c r="OAN18" s="1000"/>
      <c r="OAO18" s="1000"/>
      <c r="OAP18" s="1000"/>
      <c r="OAQ18" s="1000"/>
      <c r="OAR18" s="1000"/>
      <c r="OAS18" s="1000"/>
      <c r="OAT18" s="1000"/>
      <c r="OAU18" s="1000"/>
      <c r="OAV18" s="1000"/>
      <c r="OAW18" s="1000"/>
      <c r="OAX18" s="1000"/>
      <c r="OAY18" s="1000"/>
      <c r="OAZ18" s="1000"/>
      <c r="OBA18" s="1000"/>
      <c r="OBB18" s="1000"/>
      <c r="OBC18" s="1000"/>
      <c r="OBD18" s="1000"/>
      <c r="OBE18" s="1000"/>
      <c r="OBF18" s="1000"/>
      <c r="OBG18" s="1000"/>
      <c r="OBH18" s="1000"/>
      <c r="OBI18" s="1000"/>
      <c r="OBJ18" s="1000"/>
      <c r="OBK18" s="1000"/>
      <c r="OBL18" s="1000"/>
      <c r="OBM18" s="1000"/>
      <c r="OBN18" s="1000"/>
      <c r="OBO18" s="1000"/>
      <c r="OBP18" s="1000"/>
      <c r="OBQ18" s="1000"/>
      <c r="OBR18" s="1000"/>
      <c r="OBS18" s="1000"/>
      <c r="OBT18" s="1000"/>
      <c r="OBU18" s="1000"/>
      <c r="OBV18" s="1000"/>
      <c r="OBW18" s="1000"/>
      <c r="OBX18" s="1000"/>
      <c r="OBY18" s="1000"/>
      <c r="OBZ18" s="1000"/>
      <c r="OCA18" s="1000"/>
      <c r="OCB18" s="1000"/>
      <c r="OCC18" s="1000"/>
      <c r="OCD18" s="1000"/>
      <c r="OCE18" s="1000"/>
      <c r="OCF18" s="1000"/>
      <c r="OCG18" s="1000"/>
      <c r="OCH18" s="1000"/>
      <c r="OCI18" s="1000"/>
      <c r="OCJ18" s="1000"/>
      <c r="OCK18" s="1000"/>
      <c r="OCL18" s="1000"/>
      <c r="OCM18" s="1000"/>
      <c r="OCN18" s="1000"/>
      <c r="OCO18" s="1000"/>
      <c r="OCP18" s="1000"/>
      <c r="OCQ18" s="1000"/>
      <c r="OCR18" s="1000"/>
      <c r="OCS18" s="1000"/>
      <c r="OCT18" s="1000"/>
      <c r="OCU18" s="1000"/>
      <c r="OCV18" s="1000"/>
      <c r="OCW18" s="1000"/>
      <c r="OCX18" s="1000"/>
      <c r="OCY18" s="1000"/>
      <c r="OCZ18" s="1000"/>
      <c r="ODA18" s="1000"/>
      <c r="ODB18" s="1000"/>
      <c r="ODC18" s="1000"/>
      <c r="ODD18" s="1000"/>
      <c r="ODE18" s="1000"/>
      <c r="ODF18" s="1000"/>
      <c r="ODG18" s="1000"/>
      <c r="ODH18" s="1000"/>
      <c r="ODI18" s="1000"/>
      <c r="ODJ18" s="1000"/>
      <c r="ODK18" s="1000"/>
      <c r="ODL18" s="1000"/>
      <c r="ODM18" s="1000"/>
      <c r="ODN18" s="1000"/>
      <c r="ODO18" s="1000"/>
      <c r="ODP18" s="1000"/>
      <c r="ODQ18" s="1000"/>
      <c r="ODR18" s="1000"/>
      <c r="ODS18" s="1000"/>
      <c r="ODT18" s="1000"/>
      <c r="ODU18" s="1000"/>
      <c r="ODV18" s="1000"/>
      <c r="ODW18" s="1000"/>
      <c r="ODX18" s="1000"/>
      <c r="ODY18" s="1000"/>
      <c r="ODZ18" s="1000"/>
      <c r="OEA18" s="1000"/>
      <c r="OEB18" s="1000"/>
      <c r="OEC18" s="1000"/>
      <c r="OED18" s="1000"/>
      <c r="OEE18" s="1000"/>
      <c r="OEF18" s="1000"/>
      <c r="OEG18" s="1000"/>
      <c r="OEH18" s="1000"/>
      <c r="OEI18" s="1000"/>
      <c r="OEJ18" s="1000"/>
      <c r="OEK18" s="1000"/>
      <c r="OEL18" s="1000"/>
      <c r="OEM18" s="1000"/>
      <c r="OEN18" s="1000"/>
      <c r="OEO18" s="1000"/>
      <c r="OEP18" s="1000"/>
      <c r="OEQ18" s="1000"/>
      <c r="OER18" s="1000"/>
      <c r="OES18" s="1000"/>
      <c r="OET18" s="1000"/>
      <c r="OEU18" s="1000"/>
      <c r="OEV18" s="1000"/>
      <c r="OEW18" s="1000"/>
      <c r="OEX18" s="1000"/>
      <c r="OEY18" s="1000"/>
      <c r="OEZ18" s="1000"/>
      <c r="OFA18" s="1000"/>
      <c r="OFB18" s="1000"/>
      <c r="OFC18" s="1000"/>
      <c r="OFD18" s="1000"/>
      <c r="OFE18" s="1000"/>
      <c r="OFF18" s="1000"/>
      <c r="OFG18" s="1000"/>
      <c r="OFH18" s="1000"/>
      <c r="OFI18" s="1000"/>
      <c r="OFJ18" s="1000"/>
      <c r="OFK18" s="1000"/>
      <c r="OFL18" s="1000"/>
      <c r="OFM18" s="1000"/>
      <c r="OFN18" s="1000"/>
      <c r="OFO18" s="1000"/>
      <c r="OFP18" s="1000"/>
      <c r="OFQ18" s="1000"/>
      <c r="OFR18" s="1000"/>
      <c r="OFS18" s="1000"/>
      <c r="OFT18" s="1000"/>
      <c r="OFU18" s="1000"/>
      <c r="OFV18" s="1000"/>
      <c r="OFW18" s="1000"/>
      <c r="OFX18" s="1000"/>
      <c r="OFY18" s="1000"/>
      <c r="OFZ18" s="1000"/>
      <c r="OGA18" s="1000"/>
      <c r="OGB18" s="1000"/>
      <c r="OGC18" s="1000"/>
      <c r="OGD18" s="1000"/>
      <c r="OGE18" s="1000"/>
      <c r="OGF18" s="1000"/>
      <c r="OGG18" s="1000"/>
      <c r="OGH18" s="1000"/>
      <c r="OGI18" s="1000"/>
      <c r="OGJ18" s="1000"/>
      <c r="OGK18" s="1000"/>
      <c r="OGL18" s="1000"/>
      <c r="OGM18" s="1000"/>
      <c r="OGN18" s="1000"/>
      <c r="OGO18" s="1000"/>
      <c r="OGP18" s="1000"/>
      <c r="OGQ18" s="1000"/>
      <c r="OGR18" s="1000"/>
      <c r="OGS18" s="1000"/>
      <c r="OGT18" s="1000"/>
      <c r="OGU18" s="1000"/>
      <c r="OGV18" s="1000"/>
      <c r="OGW18" s="1000"/>
      <c r="OGX18" s="1000"/>
      <c r="OGY18" s="1000"/>
      <c r="OGZ18" s="1000"/>
      <c r="OHA18" s="1000"/>
      <c r="OHB18" s="1000"/>
      <c r="OHC18" s="1000"/>
      <c r="OHD18" s="1000"/>
      <c r="OHE18" s="1000"/>
      <c r="OHF18" s="1000"/>
      <c r="OHG18" s="1000"/>
      <c r="OHH18" s="1000"/>
      <c r="OHI18" s="1000"/>
      <c r="OHJ18" s="1000"/>
      <c r="OHK18" s="1000"/>
      <c r="OHL18" s="1000"/>
      <c r="OHM18" s="1000"/>
      <c r="OHN18" s="1000"/>
      <c r="OHO18" s="1000"/>
      <c r="OHP18" s="1000"/>
      <c r="OHQ18" s="1000"/>
      <c r="OHR18" s="1000"/>
      <c r="OHS18" s="1000"/>
      <c r="OHT18" s="1000"/>
      <c r="OHU18" s="1000"/>
      <c r="OHV18" s="1000"/>
      <c r="OHW18" s="1000"/>
      <c r="OHX18" s="1000"/>
      <c r="OHY18" s="1000"/>
      <c r="OHZ18" s="1000"/>
      <c r="OIA18" s="1000"/>
      <c r="OIB18" s="1000"/>
      <c r="OIC18" s="1000"/>
      <c r="OID18" s="1000"/>
      <c r="OIE18" s="1000"/>
      <c r="OIF18" s="1000"/>
      <c r="OIG18" s="1000"/>
      <c r="OIH18" s="1000"/>
      <c r="OII18" s="1000"/>
      <c r="OIJ18" s="1000"/>
      <c r="OIK18" s="1000"/>
      <c r="OIL18" s="1000"/>
      <c r="OIM18" s="1000"/>
      <c r="OIN18" s="1000"/>
      <c r="OIO18" s="1000"/>
      <c r="OIP18" s="1000"/>
      <c r="OIQ18" s="1000"/>
      <c r="OIR18" s="1000"/>
      <c r="OIS18" s="1000"/>
      <c r="OIT18" s="1000"/>
      <c r="OIU18" s="1000"/>
      <c r="OIV18" s="1000"/>
      <c r="OIW18" s="1000"/>
      <c r="OIX18" s="1000"/>
      <c r="OIY18" s="1000"/>
      <c r="OIZ18" s="1000"/>
      <c r="OJA18" s="1000"/>
      <c r="OJB18" s="1000"/>
      <c r="OJC18" s="1000"/>
      <c r="OJD18" s="1000"/>
      <c r="OJE18" s="1000"/>
      <c r="OJF18" s="1000"/>
      <c r="OJG18" s="1000"/>
      <c r="OJH18" s="1000"/>
      <c r="OJI18" s="1000"/>
      <c r="OJJ18" s="1000"/>
      <c r="OJK18" s="1000"/>
      <c r="OJL18" s="1000"/>
      <c r="OJM18" s="1000"/>
      <c r="OJN18" s="1000"/>
      <c r="OJO18" s="1000"/>
      <c r="OJP18" s="1000"/>
      <c r="OJQ18" s="1000"/>
      <c r="OJR18" s="1000"/>
      <c r="OJS18" s="1000"/>
      <c r="OJT18" s="1000"/>
      <c r="OJU18" s="1000"/>
      <c r="OJV18" s="1000"/>
      <c r="OJW18" s="1000"/>
      <c r="OJX18" s="1000"/>
      <c r="OJY18" s="1000"/>
      <c r="OJZ18" s="1000"/>
      <c r="OKA18" s="1000"/>
      <c r="OKB18" s="1000"/>
      <c r="OKC18" s="1000"/>
      <c r="OKD18" s="1000"/>
      <c r="OKE18" s="1000"/>
      <c r="OKF18" s="1000"/>
      <c r="OKG18" s="1000"/>
      <c r="OKH18" s="1000"/>
      <c r="OKI18" s="1000"/>
      <c r="OKJ18" s="1000"/>
      <c r="OKK18" s="1000"/>
      <c r="OKL18" s="1000"/>
      <c r="OKM18" s="1000"/>
      <c r="OKN18" s="1000"/>
      <c r="OKO18" s="1000"/>
      <c r="OKP18" s="1000"/>
      <c r="OKQ18" s="1000"/>
      <c r="OKR18" s="1000"/>
      <c r="OKS18" s="1000"/>
      <c r="OKT18" s="1000"/>
      <c r="OKU18" s="1000"/>
      <c r="OKV18" s="1000"/>
      <c r="OKW18" s="1000"/>
      <c r="OKX18" s="1000"/>
      <c r="OKY18" s="1000"/>
      <c r="OKZ18" s="1000"/>
      <c r="OLA18" s="1000"/>
      <c r="OLB18" s="1000"/>
      <c r="OLC18" s="1000"/>
      <c r="OLD18" s="1000"/>
      <c r="OLE18" s="1000"/>
      <c r="OLF18" s="1000"/>
      <c r="OLG18" s="1000"/>
      <c r="OLH18" s="1000"/>
      <c r="OLI18" s="1000"/>
      <c r="OLJ18" s="1000"/>
      <c r="OLK18" s="1000"/>
      <c r="OLL18" s="1000"/>
      <c r="OLM18" s="1000"/>
      <c r="OLN18" s="1000"/>
      <c r="OLO18" s="1000"/>
      <c r="OLP18" s="1000"/>
      <c r="OLQ18" s="1000"/>
      <c r="OLR18" s="1000"/>
      <c r="OLS18" s="1000"/>
      <c r="OLT18" s="1000"/>
      <c r="OLU18" s="1000"/>
      <c r="OLV18" s="1000"/>
      <c r="OLW18" s="1000"/>
      <c r="OLX18" s="1000"/>
      <c r="OLY18" s="1000"/>
      <c r="OLZ18" s="1000"/>
      <c r="OMA18" s="1000"/>
      <c r="OMB18" s="1000"/>
      <c r="OMC18" s="1000"/>
      <c r="OMD18" s="1000"/>
      <c r="OME18" s="1000"/>
      <c r="OMF18" s="1000"/>
      <c r="OMG18" s="1000"/>
      <c r="OMH18" s="1000"/>
      <c r="OMI18" s="1000"/>
      <c r="OMJ18" s="1000"/>
      <c r="OMK18" s="1000"/>
      <c r="OML18" s="1000"/>
      <c r="OMM18" s="1000"/>
      <c r="OMN18" s="1000"/>
      <c r="OMO18" s="1000"/>
      <c r="OMP18" s="1000"/>
      <c r="OMQ18" s="1000"/>
      <c r="OMR18" s="1000"/>
      <c r="OMS18" s="1000"/>
      <c r="OMT18" s="1000"/>
      <c r="OMU18" s="1000"/>
      <c r="OMV18" s="1000"/>
      <c r="OMW18" s="1000"/>
      <c r="OMX18" s="1000"/>
      <c r="OMY18" s="1000"/>
      <c r="OMZ18" s="1000"/>
      <c r="ONA18" s="1000"/>
      <c r="ONB18" s="1000"/>
      <c r="ONC18" s="1000"/>
      <c r="OND18" s="1000"/>
      <c r="ONE18" s="1000"/>
      <c r="ONF18" s="1000"/>
      <c r="ONG18" s="1000"/>
      <c r="ONH18" s="1000"/>
      <c r="ONI18" s="1000"/>
      <c r="ONJ18" s="1000"/>
      <c r="ONK18" s="1000"/>
      <c r="ONL18" s="1000"/>
      <c r="ONM18" s="1000"/>
      <c r="ONN18" s="1000"/>
      <c r="ONO18" s="1000"/>
      <c r="ONP18" s="1000"/>
      <c r="ONQ18" s="1000"/>
      <c r="ONR18" s="1000"/>
      <c r="ONS18" s="1000"/>
      <c r="ONT18" s="1000"/>
      <c r="ONU18" s="1000"/>
      <c r="ONV18" s="1000"/>
      <c r="ONW18" s="1000"/>
      <c r="ONX18" s="1000"/>
      <c r="ONY18" s="1000"/>
      <c r="ONZ18" s="1000"/>
      <c r="OOA18" s="1000"/>
      <c r="OOB18" s="1000"/>
      <c r="OOC18" s="1000"/>
      <c r="OOD18" s="1000"/>
      <c r="OOE18" s="1000"/>
      <c r="OOF18" s="1000"/>
      <c r="OOG18" s="1000"/>
      <c r="OOH18" s="1000"/>
      <c r="OOI18" s="1000"/>
      <c r="OOJ18" s="1000"/>
      <c r="OOK18" s="1000"/>
      <c r="OOL18" s="1000"/>
      <c r="OOM18" s="1000"/>
      <c r="OON18" s="1000"/>
      <c r="OOO18" s="1000"/>
      <c r="OOP18" s="1000"/>
      <c r="OOQ18" s="1000"/>
      <c r="OOR18" s="1000"/>
      <c r="OOS18" s="1000"/>
      <c r="OOT18" s="1000"/>
      <c r="OOU18" s="1000"/>
      <c r="OOV18" s="1000"/>
      <c r="OOW18" s="1000"/>
      <c r="OOX18" s="1000"/>
      <c r="OOY18" s="1000"/>
      <c r="OOZ18" s="1000"/>
      <c r="OPA18" s="1000"/>
      <c r="OPB18" s="1000"/>
      <c r="OPC18" s="1000"/>
      <c r="OPD18" s="1000"/>
      <c r="OPE18" s="1000"/>
      <c r="OPF18" s="1000"/>
      <c r="OPG18" s="1000"/>
      <c r="OPH18" s="1000"/>
      <c r="OPI18" s="1000"/>
      <c r="OPJ18" s="1000"/>
      <c r="OPK18" s="1000"/>
      <c r="OPL18" s="1000"/>
      <c r="OPM18" s="1000"/>
      <c r="OPN18" s="1000"/>
      <c r="OPO18" s="1000"/>
      <c r="OPP18" s="1000"/>
      <c r="OPQ18" s="1000"/>
      <c r="OPR18" s="1000"/>
      <c r="OPS18" s="1000"/>
      <c r="OPT18" s="1000"/>
      <c r="OPU18" s="1000"/>
      <c r="OPV18" s="1000"/>
      <c r="OPW18" s="1000"/>
      <c r="OPX18" s="1000"/>
      <c r="OPY18" s="1000"/>
      <c r="OPZ18" s="1000"/>
      <c r="OQA18" s="1000"/>
      <c r="OQB18" s="1000"/>
      <c r="OQC18" s="1000"/>
      <c r="OQD18" s="1000"/>
      <c r="OQE18" s="1000"/>
      <c r="OQF18" s="1000"/>
      <c r="OQG18" s="1000"/>
      <c r="OQH18" s="1000"/>
      <c r="OQI18" s="1000"/>
      <c r="OQJ18" s="1000"/>
      <c r="OQK18" s="1000"/>
      <c r="OQL18" s="1000"/>
      <c r="OQM18" s="1000"/>
      <c r="OQN18" s="1000"/>
      <c r="OQO18" s="1000"/>
      <c r="OQP18" s="1000"/>
      <c r="OQQ18" s="1000"/>
      <c r="OQR18" s="1000"/>
      <c r="OQS18" s="1000"/>
      <c r="OQT18" s="1000"/>
      <c r="OQU18" s="1000"/>
      <c r="OQV18" s="1000"/>
      <c r="OQW18" s="1000"/>
      <c r="OQX18" s="1000"/>
      <c r="OQY18" s="1000"/>
      <c r="OQZ18" s="1000"/>
      <c r="ORA18" s="1000"/>
      <c r="ORB18" s="1000"/>
      <c r="ORC18" s="1000"/>
      <c r="ORD18" s="1000"/>
      <c r="ORE18" s="1000"/>
      <c r="ORF18" s="1000"/>
      <c r="ORG18" s="1000"/>
      <c r="ORH18" s="1000"/>
      <c r="ORI18" s="1000"/>
      <c r="ORJ18" s="1000"/>
      <c r="ORK18" s="1000"/>
      <c r="ORL18" s="1000"/>
      <c r="ORM18" s="1000"/>
      <c r="ORN18" s="1000"/>
      <c r="ORO18" s="1000"/>
      <c r="ORP18" s="1000"/>
      <c r="ORQ18" s="1000"/>
      <c r="ORR18" s="1000"/>
      <c r="ORS18" s="1000"/>
      <c r="ORT18" s="1000"/>
      <c r="ORU18" s="1000"/>
      <c r="ORV18" s="1000"/>
      <c r="ORW18" s="1000"/>
      <c r="ORX18" s="1000"/>
      <c r="ORY18" s="1000"/>
      <c r="ORZ18" s="1000"/>
      <c r="OSA18" s="1000"/>
      <c r="OSB18" s="1000"/>
      <c r="OSC18" s="1000"/>
      <c r="OSD18" s="1000"/>
      <c r="OSE18" s="1000"/>
      <c r="OSF18" s="1000"/>
      <c r="OSG18" s="1000"/>
      <c r="OSH18" s="1000"/>
      <c r="OSI18" s="1000"/>
      <c r="OSJ18" s="1000"/>
      <c r="OSK18" s="1000"/>
      <c r="OSL18" s="1000"/>
      <c r="OSM18" s="1000"/>
      <c r="OSN18" s="1000"/>
      <c r="OSO18" s="1000"/>
      <c r="OSP18" s="1000"/>
      <c r="OSQ18" s="1000"/>
      <c r="OSR18" s="1000"/>
      <c r="OSS18" s="1000"/>
      <c r="OST18" s="1000"/>
      <c r="OSU18" s="1000"/>
      <c r="OSV18" s="1000"/>
      <c r="OSW18" s="1000"/>
      <c r="OSX18" s="1000"/>
      <c r="OSY18" s="1000"/>
      <c r="OSZ18" s="1000"/>
      <c r="OTA18" s="1000"/>
      <c r="OTB18" s="1000"/>
      <c r="OTC18" s="1000"/>
      <c r="OTD18" s="1000"/>
      <c r="OTE18" s="1000"/>
      <c r="OTF18" s="1000"/>
      <c r="OTG18" s="1000"/>
      <c r="OTH18" s="1000"/>
      <c r="OTI18" s="1000"/>
      <c r="OTJ18" s="1000"/>
      <c r="OTK18" s="1000"/>
      <c r="OTL18" s="1000"/>
      <c r="OTM18" s="1000"/>
      <c r="OTN18" s="1000"/>
      <c r="OTO18" s="1000"/>
      <c r="OTP18" s="1000"/>
      <c r="OTQ18" s="1000"/>
      <c r="OTR18" s="1000"/>
      <c r="OTS18" s="1000"/>
      <c r="OTT18" s="1000"/>
      <c r="OTU18" s="1000"/>
      <c r="OTV18" s="1000"/>
      <c r="OTW18" s="1000"/>
      <c r="OTX18" s="1000"/>
      <c r="OTY18" s="1000"/>
      <c r="OTZ18" s="1000"/>
      <c r="OUA18" s="1000"/>
      <c r="OUB18" s="1000"/>
      <c r="OUC18" s="1000"/>
      <c r="OUD18" s="1000"/>
      <c r="OUE18" s="1000"/>
      <c r="OUF18" s="1000"/>
      <c r="OUG18" s="1000"/>
      <c r="OUH18" s="1000"/>
      <c r="OUI18" s="1000"/>
      <c r="OUJ18" s="1000"/>
      <c r="OUK18" s="1000"/>
      <c r="OUL18" s="1000"/>
      <c r="OUM18" s="1000"/>
      <c r="OUN18" s="1000"/>
      <c r="OUO18" s="1000"/>
      <c r="OUP18" s="1000"/>
      <c r="OUQ18" s="1000"/>
      <c r="OUR18" s="1000"/>
      <c r="OUS18" s="1000"/>
      <c r="OUT18" s="1000"/>
      <c r="OUU18" s="1000"/>
      <c r="OUV18" s="1000"/>
      <c r="OUW18" s="1000"/>
      <c r="OUX18" s="1000"/>
      <c r="OUY18" s="1000"/>
      <c r="OUZ18" s="1000"/>
      <c r="OVA18" s="1000"/>
      <c r="OVB18" s="1000"/>
      <c r="OVC18" s="1000"/>
      <c r="OVD18" s="1000"/>
      <c r="OVE18" s="1000"/>
      <c r="OVF18" s="1000"/>
      <c r="OVG18" s="1000"/>
      <c r="OVH18" s="1000"/>
      <c r="OVI18" s="1000"/>
      <c r="OVJ18" s="1000"/>
      <c r="OVK18" s="1000"/>
      <c r="OVL18" s="1000"/>
      <c r="OVM18" s="1000"/>
      <c r="OVN18" s="1000"/>
      <c r="OVO18" s="1000"/>
      <c r="OVP18" s="1000"/>
      <c r="OVQ18" s="1000"/>
      <c r="OVR18" s="1000"/>
      <c r="OVS18" s="1000"/>
      <c r="OVT18" s="1000"/>
      <c r="OVU18" s="1000"/>
      <c r="OVV18" s="1000"/>
      <c r="OVW18" s="1000"/>
      <c r="OVX18" s="1000"/>
      <c r="OVY18" s="1000"/>
      <c r="OVZ18" s="1000"/>
      <c r="OWA18" s="1000"/>
      <c r="OWB18" s="1000"/>
      <c r="OWC18" s="1000"/>
      <c r="OWD18" s="1000"/>
      <c r="OWE18" s="1000"/>
      <c r="OWF18" s="1000"/>
      <c r="OWG18" s="1000"/>
      <c r="OWH18" s="1000"/>
      <c r="OWI18" s="1000"/>
      <c r="OWJ18" s="1000"/>
      <c r="OWK18" s="1000"/>
      <c r="OWL18" s="1000"/>
      <c r="OWM18" s="1000"/>
      <c r="OWN18" s="1000"/>
      <c r="OWO18" s="1000"/>
      <c r="OWP18" s="1000"/>
      <c r="OWQ18" s="1000"/>
      <c r="OWR18" s="1000"/>
      <c r="OWS18" s="1000"/>
      <c r="OWT18" s="1000"/>
      <c r="OWU18" s="1000"/>
      <c r="OWV18" s="1000"/>
      <c r="OWW18" s="1000"/>
      <c r="OWX18" s="1000"/>
      <c r="OWY18" s="1000"/>
      <c r="OWZ18" s="1000"/>
      <c r="OXA18" s="1000"/>
      <c r="OXB18" s="1000"/>
      <c r="OXC18" s="1000"/>
      <c r="OXD18" s="1000"/>
      <c r="OXE18" s="1000"/>
      <c r="OXF18" s="1000"/>
      <c r="OXG18" s="1000"/>
      <c r="OXH18" s="1000"/>
      <c r="OXI18" s="1000"/>
      <c r="OXJ18" s="1000"/>
      <c r="OXK18" s="1000"/>
      <c r="OXL18" s="1000"/>
      <c r="OXM18" s="1000"/>
      <c r="OXN18" s="1000"/>
      <c r="OXO18" s="1000"/>
      <c r="OXP18" s="1000"/>
      <c r="OXQ18" s="1000"/>
      <c r="OXR18" s="1000"/>
      <c r="OXS18" s="1000"/>
      <c r="OXT18" s="1000"/>
      <c r="OXU18" s="1000"/>
      <c r="OXV18" s="1000"/>
      <c r="OXW18" s="1000"/>
      <c r="OXX18" s="1000"/>
      <c r="OXY18" s="1000"/>
      <c r="OXZ18" s="1000"/>
      <c r="OYA18" s="1000"/>
      <c r="OYB18" s="1000"/>
      <c r="OYC18" s="1000"/>
      <c r="OYD18" s="1000"/>
      <c r="OYE18" s="1000"/>
      <c r="OYF18" s="1000"/>
      <c r="OYG18" s="1000"/>
      <c r="OYH18" s="1000"/>
      <c r="OYI18" s="1000"/>
      <c r="OYJ18" s="1000"/>
      <c r="OYK18" s="1000"/>
      <c r="OYL18" s="1000"/>
      <c r="OYM18" s="1000"/>
      <c r="OYN18" s="1000"/>
      <c r="OYO18" s="1000"/>
      <c r="OYP18" s="1000"/>
      <c r="OYQ18" s="1000"/>
      <c r="OYR18" s="1000"/>
      <c r="OYS18" s="1000"/>
      <c r="OYT18" s="1000"/>
      <c r="OYU18" s="1000"/>
      <c r="OYV18" s="1000"/>
      <c r="OYW18" s="1000"/>
      <c r="OYX18" s="1000"/>
      <c r="OYY18" s="1000"/>
      <c r="OYZ18" s="1000"/>
      <c r="OZA18" s="1000"/>
      <c r="OZB18" s="1000"/>
      <c r="OZC18" s="1000"/>
      <c r="OZD18" s="1000"/>
      <c r="OZE18" s="1000"/>
      <c r="OZF18" s="1000"/>
      <c r="OZG18" s="1000"/>
      <c r="OZH18" s="1000"/>
      <c r="OZI18" s="1000"/>
      <c r="OZJ18" s="1000"/>
      <c r="OZK18" s="1000"/>
      <c r="OZL18" s="1000"/>
      <c r="OZM18" s="1000"/>
      <c r="OZN18" s="1000"/>
      <c r="OZO18" s="1000"/>
      <c r="OZP18" s="1000"/>
      <c r="OZQ18" s="1000"/>
      <c r="OZR18" s="1000"/>
      <c r="OZS18" s="1000"/>
      <c r="OZT18" s="1000"/>
      <c r="OZU18" s="1000"/>
      <c r="OZV18" s="1000"/>
      <c r="OZW18" s="1000"/>
      <c r="OZX18" s="1000"/>
      <c r="OZY18" s="1000"/>
      <c r="OZZ18" s="1000"/>
      <c r="PAA18" s="1000"/>
      <c r="PAB18" s="1000"/>
      <c r="PAC18" s="1000"/>
      <c r="PAD18" s="1000"/>
      <c r="PAE18" s="1000"/>
      <c r="PAF18" s="1000"/>
      <c r="PAG18" s="1000"/>
      <c r="PAH18" s="1000"/>
      <c r="PAI18" s="1000"/>
      <c r="PAJ18" s="1000"/>
      <c r="PAK18" s="1000"/>
      <c r="PAL18" s="1000"/>
      <c r="PAM18" s="1000"/>
      <c r="PAN18" s="1000"/>
      <c r="PAO18" s="1000"/>
      <c r="PAP18" s="1000"/>
      <c r="PAQ18" s="1000"/>
      <c r="PAR18" s="1000"/>
      <c r="PAS18" s="1000"/>
      <c r="PAT18" s="1000"/>
      <c r="PAU18" s="1000"/>
      <c r="PAV18" s="1000"/>
      <c r="PAW18" s="1000"/>
      <c r="PAX18" s="1000"/>
      <c r="PAY18" s="1000"/>
      <c r="PAZ18" s="1000"/>
      <c r="PBA18" s="1000"/>
      <c r="PBB18" s="1000"/>
      <c r="PBC18" s="1000"/>
      <c r="PBD18" s="1000"/>
      <c r="PBE18" s="1000"/>
      <c r="PBF18" s="1000"/>
      <c r="PBG18" s="1000"/>
      <c r="PBH18" s="1000"/>
      <c r="PBI18" s="1000"/>
      <c r="PBJ18" s="1000"/>
      <c r="PBK18" s="1000"/>
      <c r="PBL18" s="1000"/>
      <c r="PBM18" s="1000"/>
      <c r="PBN18" s="1000"/>
      <c r="PBO18" s="1000"/>
      <c r="PBP18" s="1000"/>
      <c r="PBQ18" s="1000"/>
      <c r="PBR18" s="1000"/>
      <c r="PBS18" s="1000"/>
      <c r="PBT18" s="1000"/>
      <c r="PBU18" s="1000"/>
      <c r="PBV18" s="1000"/>
      <c r="PBW18" s="1000"/>
      <c r="PBX18" s="1000"/>
      <c r="PBY18" s="1000"/>
      <c r="PBZ18" s="1000"/>
      <c r="PCA18" s="1000"/>
      <c r="PCB18" s="1000"/>
      <c r="PCC18" s="1000"/>
      <c r="PCD18" s="1000"/>
      <c r="PCE18" s="1000"/>
      <c r="PCF18" s="1000"/>
      <c r="PCG18" s="1000"/>
      <c r="PCH18" s="1000"/>
      <c r="PCI18" s="1000"/>
      <c r="PCJ18" s="1000"/>
      <c r="PCK18" s="1000"/>
      <c r="PCL18" s="1000"/>
      <c r="PCM18" s="1000"/>
      <c r="PCN18" s="1000"/>
      <c r="PCO18" s="1000"/>
      <c r="PCP18" s="1000"/>
      <c r="PCQ18" s="1000"/>
      <c r="PCR18" s="1000"/>
      <c r="PCS18" s="1000"/>
      <c r="PCT18" s="1000"/>
      <c r="PCU18" s="1000"/>
      <c r="PCV18" s="1000"/>
      <c r="PCW18" s="1000"/>
      <c r="PCX18" s="1000"/>
      <c r="PCY18" s="1000"/>
      <c r="PCZ18" s="1000"/>
      <c r="PDA18" s="1000"/>
      <c r="PDB18" s="1000"/>
      <c r="PDC18" s="1000"/>
      <c r="PDD18" s="1000"/>
      <c r="PDE18" s="1000"/>
      <c r="PDF18" s="1000"/>
      <c r="PDG18" s="1000"/>
      <c r="PDH18" s="1000"/>
      <c r="PDI18" s="1000"/>
      <c r="PDJ18" s="1000"/>
      <c r="PDK18" s="1000"/>
      <c r="PDL18" s="1000"/>
      <c r="PDM18" s="1000"/>
      <c r="PDN18" s="1000"/>
      <c r="PDO18" s="1000"/>
      <c r="PDP18" s="1000"/>
      <c r="PDQ18" s="1000"/>
      <c r="PDR18" s="1000"/>
      <c r="PDS18" s="1000"/>
      <c r="PDT18" s="1000"/>
      <c r="PDU18" s="1000"/>
      <c r="PDV18" s="1000"/>
      <c r="PDW18" s="1000"/>
      <c r="PDX18" s="1000"/>
      <c r="PDY18" s="1000"/>
      <c r="PDZ18" s="1000"/>
      <c r="PEA18" s="1000"/>
      <c r="PEB18" s="1000"/>
      <c r="PEC18" s="1000"/>
      <c r="PED18" s="1000"/>
      <c r="PEE18" s="1000"/>
      <c r="PEF18" s="1000"/>
      <c r="PEG18" s="1000"/>
      <c r="PEH18" s="1000"/>
      <c r="PEI18" s="1000"/>
      <c r="PEJ18" s="1000"/>
      <c r="PEK18" s="1000"/>
      <c r="PEL18" s="1000"/>
      <c r="PEM18" s="1000"/>
      <c r="PEN18" s="1000"/>
      <c r="PEO18" s="1000"/>
      <c r="PEP18" s="1000"/>
      <c r="PEQ18" s="1000"/>
      <c r="PER18" s="1000"/>
      <c r="PES18" s="1000"/>
      <c r="PET18" s="1000"/>
      <c r="PEU18" s="1000"/>
      <c r="PEV18" s="1000"/>
      <c r="PEW18" s="1000"/>
      <c r="PEX18" s="1000"/>
      <c r="PEY18" s="1000"/>
      <c r="PEZ18" s="1000"/>
      <c r="PFA18" s="1000"/>
      <c r="PFB18" s="1000"/>
      <c r="PFC18" s="1000"/>
      <c r="PFD18" s="1000"/>
      <c r="PFE18" s="1000"/>
      <c r="PFF18" s="1000"/>
      <c r="PFG18" s="1000"/>
      <c r="PFH18" s="1000"/>
      <c r="PFI18" s="1000"/>
      <c r="PFJ18" s="1000"/>
      <c r="PFK18" s="1000"/>
      <c r="PFL18" s="1000"/>
      <c r="PFM18" s="1000"/>
      <c r="PFN18" s="1000"/>
      <c r="PFO18" s="1000"/>
      <c r="PFP18" s="1000"/>
      <c r="PFQ18" s="1000"/>
      <c r="PFR18" s="1000"/>
      <c r="PFS18" s="1000"/>
      <c r="PFT18" s="1000"/>
      <c r="PFU18" s="1000"/>
      <c r="PFV18" s="1000"/>
      <c r="PFW18" s="1000"/>
      <c r="PFX18" s="1000"/>
      <c r="PFY18" s="1000"/>
      <c r="PFZ18" s="1000"/>
      <c r="PGA18" s="1000"/>
      <c r="PGB18" s="1000"/>
      <c r="PGC18" s="1000"/>
      <c r="PGD18" s="1000"/>
      <c r="PGE18" s="1000"/>
      <c r="PGF18" s="1000"/>
      <c r="PGG18" s="1000"/>
      <c r="PGH18" s="1000"/>
      <c r="PGI18" s="1000"/>
      <c r="PGJ18" s="1000"/>
      <c r="PGK18" s="1000"/>
      <c r="PGL18" s="1000"/>
      <c r="PGM18" s="1000"/>
      <c r="PGN18" s="1000"/>
      <c r="PGO18" s="1000"/>
      <c r="PGP18" s="1000"/>
      <c r="PGQ18" s="1000"/>
      <c r="PGR18" s="1000"/>
      <c r="PGS18" s="1000"/>
      <c r="PGT18" s="1000"/>
      <c r="PGU18" s="1000"/>
      <c r="PGV18" s="1000"/>
      <c r="PGW18" s="1000"/>
      <c r="PGX18" s="1000"/>
      <c r="PGY18" s="1000"/>
      <c r="PGZ18" s="1000"/>
      <c r="PHA18" s="1000"/>
      <c r="PHB18" s="1000"/>
      <c r="PHC18" s="1000"/>
      <c r="PHD18" s="1000"/>
      <c r="PHE18" s="1000"/>
      <c r="PHF18" s="1000"/>
      <c r="PHG18" s="1000"/>
      <c r="PHH18" s="1000"/>
      <c r="PHI18" s="1000"/>
      <c r="PHJ18" s="1000"/>
      <c r="PHK18" s="1000"/>
      <c r="PHL18" s="1000"/>
      <c r="PHM18" s="1000"/>
      <c r="PHN18" s="1000"/>
      <c r="PHO18" s="1000"/>
      <c r="PHP18" s="1000"/>
      <c r="PHQ18" s="1000"/>
      <c r="PHR18" s="1000"/>
      <c r="PHS18" s="1000"/>
      <c r="PHT18" s="1000"/>
      <c r="PHU18" s="1000"/>
      <c r="PHV18" s="1000"/>
      <c r="PHW18" s="1000"/>
      <c r="PHX18" s="1000"/>
      <c r="PHY18" s="1000"/>
      <c r="PHZ18" s="1000"/>
      <c r="PIA18" s="1000"/>
      <c r="PIB18" s="1000"/>
      <c r="PIC18" s="1000"/>
      <c r="PID18" s="1000"/>
      <c r="PIE18" s="1000"/>
      <c r="PIF18" s="1000"/>
      <c r="PIG18" s="1000"/>
      <c r="PIH18" s="1000"/>
      <c r="PII18" s="1000"/>
      <c r="PIJ18" s="1000"/>
      <c r="PIK18" s="1000"/>
      <c r="PIL18" s="1000"/>
      <c r="PIM18" s="1000"/>
      <c r="PIN18" s="1000"/>
      <c r="PIO18" s="1000"/>
      <c r="PIP18" s="1000"/>
      <c r="PIQ18" s="1000"/>
      <c r="PIR18" s="1000"/>
      <c r="PIS18" s="1000"/>
      <c r="PIT18" s="1000"/>
      <c r="PIU18" s="1000"/>
      <c r="PIV18" s="1000"/>
      <c r="PIW18" s="1000"/>
      <c r="PIX18" s="1000"/>
      <c r="PIY18" s="1000"/>
      <c r="PIZ18" s="1000"/>
      <c r="PJA18" s="1000"/>
      <c r="PJB18" s="1000"/>
      <c r="PJC18" s="1000"/>
      <c r="PJD18" s="1000"/>
      <c r="PJE18" s="1000"/>
      <c r="PJF18" s="1000"/>
      <c r="PJG18" s="1000"/>
      <c r="PJH18" s="1000"/>
      <c r="PJI18" s="1000"/>
      <c r="PJJ18" s="1000"/>
      <c r="PJK18" s="1000"/>
      <c r="PJL18" s="1000"/>
      <c r="PJM18" s="1000"/>
      <c r="PJN18" s="1000"/>
      <c r="PJO18" s="1000"/>
      <c r="PJP18" s="1000"/>
      <c r="PJQ18" s="1000"/>
      <c r="PJR18" s="1000"/>
      <c r="PJS18" s="1000"/>
      <c r="PJT18" s="1000"/>
      <c r="PJU18" s="1000"/>
      <c r="PJV18" s="1000"/>
      <c r="PJW18" s="1000"/>
      <c r="PJX18" s="1000"/>
      <c r="PJY18" s="1000"/>
      <c r="PJZ18" s="1000"/>
      <c r="PKA18" s="1000"/>
      <c r="PKB18" s="1000"/>
      <c r="PKC18" s="1000"/>
      <c r="PKD18" s="1000"/>
      <c r="PKE18" s="1000"/>
      <c r="PKF18" s="1000"/>
      <c r="PKG18" s="1000"/>
      <c r="PKH18" s="1000"/>
      <c r="PKI18" s="1000"/>
      <c r="PKJ18" s="1000"/>
      <c r="PKK18" s="1000"/>
      <c r="PKL18" s="1000"/>
      <c r="PKM18" s="1000"/>
      <c r="PKN18" s="1000"/>
      <c r="PKO18" s="1000"/>
      <c r="PKP18" s="1000"/>
      <c r="PKQ18" s="1000"/>
      <c r="PKR18" s="1000"/>
      <c r="PKS18" s="1000"/>
      <c r="PKT18" s="1000"/>
      <c r="PKU18" s="1000"/>
      <c r="PKV18" s="1000"/>
      <c r="PKW18" s="1000"/>
      <c r="PKX18" s="1000"/>
      <c r="PKY18" s="1000"/>
      <c r="PKZ18" s="1000"/>
      <c r="PLA18" s="1000"/>
      <c r="PLB18" s="1000"/>
      <c r="PLC18" s="1000"/>
      <c r="PLD18" s="1000"/>
      <c r="PLE18" s="1000"/>
      <c r="PLF18" s="1000"/>
      <c r="PLG18" s="1000"/>
      <c r="PLH18" s="1000"/>
      <c r="PLI18" s="1000"/>
      <c r="PLJ18" s="1000"/>
      <c r="PLK18" s="1000"/>
      <c r="PLL18" s="1000"/>
      <c r="PLM18" s="1000"/>
      <c r="PLN18" s="1000"/>
      <c r="PLO18" s="1000"/>
      <c r="PLP18" s="1000"/>
      <c r="PLQ18" s="1000"/>
      <c r="PLR18" s="1000"/>
      <c r="PLS18" s="1000"/>
      <c r="PLT18" s="1000"/>
      <c r="PLU18" s="1000"/>
      <c r="PLV18" s="1000"/>
      <c r="PLW18" s="1000"/>
      <c r="PLX18" s="1000"/>
      <c r="PLY18" s="1000"/>
      <c r="PLZ18" s="1000"/>
      <c r="PMA18" s="1000"/>
      <c r="PMB18" s="1000"/>
      <c r="PMC18" s="1000"/>
      <c r="PMD18" s="1000"/>
      <c r="PME18" s="1000"/>
      <c r="PMF18" s="1000"/>
      <c r="PMG18" s="1000"/>
      <c r="PMH18" s="1000"/>
      <c r="PMI18" s="1000"/>
      <c r="PMJ18" s="1000"/>
      <c r="PMK18" s="1000"/>
      <c r="PML18" s="1000"/>
      <c r="PMM18" s="1000"/>
      <c r="PMN18" s="1000"/>
      <c r="PMO18" s="1000"/>
      <c r="PMP18" s="1000"/>
      <c r="PMQ18" s="1000"/>
      <c r="PMR18" s="1000"/>
      <c r="PMS18" s="1000"/>
      <c r="PMT18" s="1000"/>
      <c r="PMU18" s="1000"/>
      <c r="PMV18" s="1000"/>
      <c r="PMW18" s="1000"/>
      <c r="PMX18" s="1000"/>
      <c r="PMY18" s="1000"/>
      <c r="PMZ18" s="1000"/>
      <c r="PNA18" s="1000"/>
      <c r="PNB18" s="1000"/>
      <c r="PNC18" s="1000"/>
      <c r="PND18" s="1000"/>
      <c r="PNE18" s="1000"/>
      <c r="PNF18" s="1000"/>
      <c r="PNG18" s="1000"/>
      <c r="PNH18" s="1000"/>
      <c r="PNI18" s="1000"/>
      <c r="PNJ18" s="1000"/>
      <c r="PNK18" s="1000"/>
      <c r="PNL18" s="1000"/>
      <c r="PNM18" s="1000"/>
      <c r="PNN18" s="1000"/>
      <c r="PNO18" s="1000"/>
      <c r="PNP18" s="1000"/>
      <c r="PNQ18" s="1000"/>
      <c r="PNR18" s="1000"/>
      <c r="PNS18" s="1000"/>
      <c r="PNT18" s="1000"/>
      <c r="PNU18" s="1000"/>
      <c r="PNV18" s="1000"/>
      <c r="PNW18" s="1000"/>
      <c r="PNX18" s="1000"/>
      <c r="PNY18" s="1000"/>
      <c r="PNZ18" s="1000"/>
      <c r="POA18" s="1000"/>
      <c r="POB18" s="1000"/>
      <c r="POC18" s="1000"/>
      <c r="POD18" s="1000"/>
      <c r="POE18" s="1000"/>
      <c r="POF18" s="1000"/>
      <c r="POG18" s="1000"/>
      <c r="POH18" s="1000"/>
      <c r="POI18" s="1000"/>
      <c r="POJ18" s="1000"/>
      <c r="POK18" s="1000"/>
      <c r="POL18" s="1000"/>
      <c r="POM18" s="1000"/>
      <c r="PON18" s="1000"/>
      <c r="POO18" s="1000"/>
      <c r="POP18" s="1000"/>
      <c r="POQ18" s="1000"/>
      <c r="POR18" s="1000"/>
      <c r="POS18" s="1000"/>
      <c r="POT18" s="1000"/>
      <c r="POU18" s="1000"/>
      <c r="POV18" s="1000"/>
      <c r="POW18" s="1000"/>
      <c r="POX18" s="1000"/>
      <c r="POY18" s="1000"/>
      <c r="POZ18" s="1000"/>
      <c r="PPA18" s="1000"/>
      <c r="PPB18" s="1000"/>
      <c r="PPC18" s="1000"/>
      <c r="PPD18" s="1000"/>
      <c r="PPE18" s="1000"/>
      <c r="PPF18" s="1000"/>
      <c r="PPG18" s="1000"/>
      <c r="PPH18" s="1000"/>
      <c r="PPI18" s="1000"/>
      <c r="PPJ18" s="1000"/>
      <c r="PPK18" s="1000"/>
      <c r="PPL18" s="1000"/>
      <c r="PPM18" s="1000"/>
      <c r="PPN18" s="1000"/>
      <c r="PPO18" s="1000"/>
      <c r="PPP18" s="1000"/>
      <c r="PPQ18" s="1000"/>
      <c r="PPR18" s="1000"/>
      <c r="PPS18" s="1000"/>
      <c r="PPT18" s="1000"/>
      <c r="PPU18" s="1000"/>
      <c r="PPV18" s="1000"/>
      <c r="PPW18" s="1000"/>
      <c r="PPX18" s="1000"/>
      <c r="PPY18" s="1000"/>
      <c r="PPZ18" s="1000"/>
      <c r="PQA18" s="1000"/>
      <c r="PQB18" s="1000"/>
      <c r="PQC18" s="1000"/>
      <c r="PQD18" s="1000"/>
      <c r="PQE18" s="1000"/>
      <c r="PQF18" s="1000"/>
      <c r="PQG18" s="1000"/>
      <c r="PQH18" s="1000"/>
      <c r="PQI18" s="1000"/>
      <c r="PQJ18" s="1000"/>
      <c r="PQK18" s="1000"/>
      <c r="PQL18" s="1000"/>
      <c r="PQM18" s="1000"/>
      <c r="PQN18" s="1000"/>
      <c r="PQO18" s="1000"/>
      <c r="PQP18" s="1000"/>
      <c r="PQQ18" s="1000"/>
      <c r="PQR18" s="1000"/>
      <c r="PQS18" s="1000"/>
      <c r="PQT18" s="1000"/>
      <c r="PQU18" s="1000"/>
      <c r="PQV18" s="1000"/>
      <c r="PQW18" s="1000"/>
      <c r="PQX18" s="1000"/>
      <c r="PQY18" s="1000"/>
      <c r="PQZ18" s="1000"/>
      <c r="PRA18" s="1000"/>
      <c r="PRB18" s="1000"/>
      <c r="PRC18" s="1000"/>
      <c r="PRD18" s="1000"/>
      <c r="PRE18" s="1000"/>
      <c r="PRF18" s="1000"/>
      <c r="PRG18" s="1000"/>
      <c r="PRH18" s="1000"/>
      <c r="PRI18" s="1000"/>
      <c r="PRJ18" s="1000"/>
      <c r="PRK18" s="1000"/>
      <c r="PRL18" s="1000"/>
      <c r="PRM18" s="1000"/>
      <c r="PRN18" s="1000"/>
      <c r="PRO18" s="1000"/>
      <c r="PRP18" s="1000"/>
      <c r="PRQ18" s="1000"/>
      <c r="PRR18" s="1000"/>
      <c r="PRS18" s="1000"/>
      <c r="PRT18" s="1000"/>
      <c r="PRU18" s="1000"/>
      <c r="PRV18" s="1000"/>
      <c r="PRW18" s="1000"/>
      <c r="PRX18" s="1000"/>
      <c r="PRY18" s="1000"/>
      <c r="PRZ18" s="1000"/>
      <c r="PSA18" s="1000"/>
      <c r="PSB18" s="1000"/>
      <c r="PSC18" s="1000"/>
      <c r="PSD18" s="1000"/>
      <c r="PSE18" s="1000"/>
      <c r="PSF18" s="1000"/>
      <c r="PSG18" s="1000"/>
      <c r="PSH18" s="1000"/>
      <c r="PSI18" s="1000"/>
      <c r="PSJ18" s="1000"/>
      <c r="PSK18" s="1000"/>
      <c r="PSL18" s="1000"/>
      <c r="PSM18" s="1000"/>
      <c r="PSN18" s="1000"/>
      <c r="PSO18" s="1000"/>
      <c r="PSP18" s="1000"/>
      <c r="PSQ18" s="1000"/>
      <c r="PSR18" s="1000"/>
      <c r="PSS18" s="1000"/>
      <c r="PST18" s="1000"/>
      <c r="PSU18" s="1000"/>
      <c r="PSV18" s="1000"/>
      <c r="PSW18" s="1000"/>
      <c r="PSX18" s="1000"/>
      <c r="PSY18" s="1000"/>
      <c r="PSZ18" s="1000"/>
      <c r="PTA18" s="1000"/>
      <c r="PTB18" s="1000"/>
      <c r="PTC18" s="1000"/>
      <c r="PTD18" s="1000"/>
      <c r="PTE18" s="1000"/>
      <c r="PTF18" s="1000"/>
      <c r="PTG18" s="1000"/>
      <c r="PTH18" s="1000"/>
      <c r="PTI18" s="1000"/>
      <c r="PTJ18" s="1000"/>
      <c r="PTK18" s="1000"/>
      <c r="PTL18" s="1000"/>
      <c r="PTM18" s="1000"/>
      <c r="PTN18" s="1000"/>
      <c r="PTO18" s="1000"/>
      <c r="PTP18" s="1000"/>
      <c r="PTQ18" s="1000"/>
      <c r="PTR18" s="1000"/>
      <c r="PTS18" s="1000"/>
      <c r="PTT18" s="1000"/>
      <c r="PTU18" s="1000"/>
      <c r="PTV18" s="1000"/>
      <c r="PTW18" s="1000"/>
      <c r="PTX18" s="1000"/>
      <c r="PTY18" s="1000"/>
      <c r="PTZ18" s="1000"/>
      <c r="PUA18" s="1000"/>
      <c r="PUB18" s="1000"/>
      <c r="PUC18" s="1000"/>
      <c r="PUD18" s="1000"/>
      <c r="PUE18" s="1000"/>
      <c r="PUF18" s="1000"/>
      <c r="PUG18" s="1000"/>
      <c r="PUH18" s="1000"/>
      <c r="PUI18" s="1000"/>
      <c r="PUJ18" s="1000"/>
      <c r="PUK18" s="1000"/>
      <c r="PUL18" s="1000"/>
      <c r="PUM18" s="1000"/>
      <c r="PUN18" s="1000"/>
      <c r="PUO18" s="1000"/>
      <c r="PUP18" s="1000"/>
      <c r="PUQ18" s="1000"/>
      <c r="PUR18" s="1000"/>
      <c r="PUS18" s="1000"/>
      <c r="PUT18" s="1000"/>
      <c r="PUU18" s="1000"/>
      <c r="PUV18" s="1000"/>
      <c r="PUW18" s="1000"/>
      <c r="PUX18" s="1000"/>
      <c r="PUY18" s="1000"/>
      <c r="PUZ18" s="1000"/>
      <c r="PVA18" s="1000"/>
      <c r="PVB18" s="1000"/>
      <c r="PVC18" s="1000"/>
      <c r="PVD18" s="1000"/>
      <c r="PVE18" s="1000"/>
      <c r="PVF18" s="1000"/>
      <c r="PVG18" s="1000"/>
      <c r="PVH18" s="1000"/>
      <c r="PVI18" s="1000"/>
      <c r="PVJ18" s="1000"/>
      <c r="PVK18" s="1000"/>
      <c r="PVL18" s="1000"/>
      <c r="PVM18" s="1000"/>
      <c r="PVN18" s="1000"/>
      <c r="PVO18" s="1000"/>
      <c r="PVP18" s="1000"/>
      <c r="PVQ18" s="1000"/>
      <c r="PVR18" s="1000"/>
      <c r="PVS18" s="1000"/>
      <c r="PVT18" s="1000"/>
      <c r="PVU18" s="1000"/>
      <c r="PVV18" s="1000"/>
      <c r="PVW18" s="1000"/>
      <c r="PVX18" s="1000"/>
      <c r="PVY18" s="1000"/>
      <c r="PVZ18" s="1000"/>
      <c r="PWA18" s="1000"/>
      <c r="PWB18" s="1000"/>
      <c r="PWC18" s="1000"/>
      <c r="PWD18" s="1000"/>
      <c r="PWE18" s="1000"/>
      <c r="PWF18" s="1000"/>
      <c r="PWG18" s="1000"/>
      <c r="PWH18" s="1000"/>
      <c r="PWI18" s="1000"/>
      <c r="PWJ18" s="1000"/>
      <c r="PWK18" s="1000"/>
      <c r="PWL18" s="1000"/>
      <c r="PWM18" s="1000"/>
      <c r="PWN18" s="1000"/>
      <c r="PWO18" s="1000"/>
      <c r="PWP18" s="1000"/>
      <c r="PWQ18" s="1000"/>
      <c r="PWR18" s="1000"/>
      <c r="PWS18" s="1000"/>
      <c r="PWT18" s="1000"/>
      <c r="PWU18" s="1000"/>
      <c r="PWV18" s="1000"/>
      <c r="PWW18" s="1000"/>
      <c r="PWX18" s="1000"/>
      <c r="PWY18" s="1000"/>
      <c r="PWZ18" s="1000"/>
      <c r="PXA18" s="1000"/>
      <c r="PXB18" s="1000"/>
      <c r="PXC18" s="1000"/>
      <c r="PXD18" s="1000"/>
      <c r="PXE18" s="1000"/>
      <c r="PXF18" s="1000"/>
      <c r="PXG18" s="1000"/>
      <c r="PXH18" s="1000"/>
      <c r="PXI18" s="1000"/>
      <c r="PXJ18" s="1000"/>
      <c r="PXK18" s="1000"/>
      <c r="PXL18" s="1000"/>
      <c r="PXM18" s="1000"/>
      <c r="PXN18" s="1000"/>
      <c r="PXO18" s="1000"/>
      <c r="PXP18" s="1000"/>
      <c r="PXQ18" s="1000"/>
      <c r="PXR18" s="1000"/>
      <c r="PXS18" s="1000"/>
      <c r="PXT18" s="1000"/>
      <c r="PXU18" s="1000"/>
      <c r="PXV18" s="1000"/>
      <c r="PXW18" s="1000"/>
      <c r="PXX18" s="1000"/>
      <c r="PXY18" s="1000"/>
      <c r="PXZ18" s="1000"/>
      <c r="PYA18" s="1000"/>
      <c r="PYB18" s="1000"/>
      <c r="PYC18" s="1000"/>
      <c r="PYD18" s="1000"/>
      <c r="PYE18" s="1000"/>
      <c r="PYF18" s="1000"/>
      <c r="PYG18" s="1000"/>
      <c r="PYH18" s="1000"/>
      <c r="PYI18" s="1000"/>
      <c r="PYJ18" s="1000"/>
      <c r="PYK18" s="1000"/>
      <c r="PYL18" s="1000"/>
      <c r="PYM18" s="1000"/>
      <c r="PYN18" s="1000"/>
      <c r="PYO18" s="1000"/>
      <c r="PYP18" s="1000"/>
      <c r="PYQ18" s="1000"/>
      <c r="PYR18" s="1000"/>
      <c r="PYS18" s="1000"/>
      <c r="PYT18" s="1000"/>
      <c r="PYU18" s="1000"/>
      <c r="PYV18" s="1000"/>
      <c r="PYW18" s="1000"/>
      <c r="PYX18" s="1000"/>
      <c r="PYY18" s="1000"/>
      <c r="PYZ18" s="1000"/>
      <c r="PZA18" s="1000"/>
      <c r="PZB18" s="1000"/>
      <c r="PZC18" s="1000"/>
      <c r="PZD18" s="1000"/>
      <c r="PZE18" s="1000"/>
      <c r="PZF18" s="1000"/>
      <c r="PZG18" s="1000"/>
      <c r="PZH18" s="1000"/>
      <c r="PZI18" s="1000"/>
      <c r="PZJ18" s="1000"/>
      <c r="PZK18" s="1000"/>
      <c r="PZL18" s="1000"/>
      <c r="PZM18" s="1000"/>
      <c r="PZN18" s="1000"/>
      <c r="PZO18" s="1000"/>
      <c r="PZP18" s="1000"/>
      <c r="PZQ18" s="1000"/>
      <c r="PZR18" s="1000"/>
      <c r="PZS18" s="1000"/>
      <c r="PZT18" s="1000"/>
      <c r="PZU18" s="1000"/>
      <c r="PZV18" s="1000"/>
      <c r="PZW18" s="1000"/>
      <c r="PZX18" s="1000"/>
      <c r="PZY18" s="1000"/>
      <c r="PZZ18" s="1000"/>
      <c r="QAA18" s="1000"/>
      <c r="QAB18" s="1000"/>
      <c r="QAC18" s="1000"/>
      <c r="QAD18" s="1000"/>
      <c r="QAE18" s="1000"/>
      <c r="QAF18" s="1000"/>
      <c r="QAG18" s="1000"/>
      <c r="QAH18" s="1000"/>
      <c r="QAI18" s="1000"/>
      <c r="QAJ18" s="1000"/>
      <c r="QAK18" s="1000"/>
      <c r="QAL18" s="1000"/>
      <c r="QAM18" s="1000"/>
      <c r="QAN18" s="1000"/>
      <c r="QAO18" s="1000"/>
      <c r="QAP18" s="1000"/>
      <c r="QAQ18" s="1000"/>
      <c r="QAR18" s="1000"/>
      <c r="QAS18" s="1000"/>
      <c r="QAT18" s="1000"/>
      <c r="QAU18" s="1000"/>
      <c r="QAV18" s="1000"/>
      <c r="QAW18" s="1000"/>
      <c r="QAX18" s="1000"/>
      <c r="QAY18" s="1000"/>
      <c r="QAZ18" s="1000"/>
      <c r="QBA18" s="1000"/>
      <c r="QBB18" s="1000"/>
      <c r="QBC18" s="1000"/>
      <c r="QBD18" s="1000"/>
      <c r="QBE18" s="1000"/>
      <c r="QBF18" s="1000"/>
      <c r="QBG18" s="1000"/>
      <c r="QBH18" s="1000"/>
      <c r="QBI18" s="1000"/>
      <c r="QBJ18" s="1000"/>
      <c r="QBK18" s="1000"/>
      <c r="QBL18" s="1000"/>
      <c r="QBM18" s="1000"/>
      <c r="QBN18" s="1000"/>
      <c r="QBO18" s="1000"/>
      <c r="QBP18" s="1000"/>
      <c r="QBQ18" s="1000"/>
      <c r="QBR18" s="1000"/>
      <c r="QBS18" s="1000"/>
      <c r="QBT18" s="1000"/>
      <c r="QBU18" s="1000"/>
      <c r="QBV18" s="1000"/>
      <c r="QBW18" s="1000"/>
      <c r="QBX18" s="1000"/>
      <c r="QBY18" s="1000"/>
      <c r="QBZ18" s="1000"/>
      <c r="QCA18" s="1000"/>
      <c r="QCB18" s="1000"/>
      <c r="QCC18" s="1000"/>
      <c r="QCD18" s="1000"/>
      <c r="QCE18" s="1000"/>
      <c r="QCF18" s="1000"/>
      <c r="QCG18" s="1000"/>
      <c r="QCH18" s="1000"/>
      <c r="QCI18" s="1000"/>
      <c r="QCJ18" s="1000"/>
      <c r="QCK18" s="1000"/>
      <c r="QCL18" s="1000"/>
      <c r="QCM18" s="1000"/>
      <c r="QCN18" s="1000"/>
      <c r="QCO18" s="1000"/>
      <c r="QCP18" s="1000"/>
      <c r="QCQ18" s="1000"/>
      <c r="QCR18" s="1000"/>
      <c r="QCS18" s="1000"/>
      <c r="QCT18" s="1000"/>
      <c r="QCU18" s="1000"/>
      <c r="QCV18" s="1000"/>
      <c r="QCW18" s="1000"/>
      <c r="QCX18" s="1000"/>
      <c r="QCY18" s="1000"/>
      <c r="QCZ18" s="1000"/>
      <c r="QDA18" s="1000"/>
      <c r="QDB18" s="1000"/>
      <c r="QDC18" s="1000"/>
      <c r="QDD18" s="1000"/>
      <c r="QDE18" s="1000"/>
      <c r="QDF18" s="1000"/>
      <c r="QDG18" s="1000"/>
      <c r="QDH18" s="1000"/>
      <c r="QDI18" s="1000"/>
      <c r="QDJ18" s="1000"/>
      <c r="QDK18" s="1000"/>
      <c r="QDL18" s="1000"/>
      <c r="QDM18" s="1000"/>
      <c r="QDN18" s="1000"/>
      <c r="QDO18" s="1000"/>
      <c r="QDP18" s="1000"/>
      <c r="QDQ18" s="1000"/>
      <c r="QDR18" s="1000"/>
      <c r="QDS18" s="1000"/>
      <c r="QDT18" s="1000"/>
      <c r="QDU18" s="1000"/>
      <c r="QDV18" s="1000"/>
      <c r="QDW18" s="1000"/>
      <c r="QDX18" s="1000"/>
      <c r="QDY18" s="1000"/>
      <c r="QDZ18" s="1000"/>
      <c r="QEA18" s="1000"/>
      <c r="QEB18" s="1000"/>
      <c r="QEC18" s="1000"/>
      <c r="QED18" s="1000"/>
      <c r="QEE18" s="1000"/>
      <c r="QEF18" s="1000"/>
      <c r="QEG18" s="1000"/>
      <c r="QEH18" s="1000"/>
      <c r="QEI18" s="1000"/>
      <c r="QEJ18" s="1000"/>
      <c r="QEK18" s="1000"/>
      <c r="QEL18" s="1000"/>
      <c r="QEM18" s="1000"/>
      <c r="QEN18" s="1000"/>
      <c r="QEO18" s="1000"/>
      <c r="QEP18" s="1000"/>
      <c r="QEQ18" s="1000"/>
      <c r="QER18" s="1000"/>
      <c r="QES18" s="1000"/>
      <c r="QET18" s="1000"/>
      <c r="QEU18" s="1000"/>
      <c r="QEV18" s="1000"/>
      <c r="QEW18" s="1000"/>
      <c r="QEX18" s="1000"/>
      <c r="QEY18" s="1000"/>
      <c r="QEZ18" s="1000"/>
      <c r="QFA18" s="1000"/>
      <c r="QFB18" s="1000"/>
      <c r="QFC18" s="1000"/>
      <c r="QFD18" s="1000"/>
      <c r="QFE18" s="1000"/>
      <c r="QFF18" s="1000"/>
      <c r="QFG18" s="1000"/>
      <c r="QFH18" s="1000"/>
      <c r="QFI18" s="1000"/>
      <c r="QFJ18" s="1000"/>
      <c r="QFK18" s="1000"/>
      <c r="QFL18" s="1000"/>
      <c r="QFM18" s="1000"/>
      <c r="QFN18" s="1000"/>
      <c r="QFO18" s="1000"/>
      <c r="QFP18" s="1000"/>
      <c r="QFQ18" s="1000"/>
      <c r="QFR18" s="1000"/>
      <c r="QFS18" s="1000"/>
      <c r="QFT18" s="1000"/>
      <c r="QFU18" s="1000"/>
      <c r="QFV18" s="1000"/>
      <c r="QFW18" s="1000"/>
      <c r="QFX18" s="1000"/>
      <c r="QFY18" s="1000"/>
      <c r="QFZ18" s="1000"/>
      <c r="QGA18" s="1000"/>
      <c r="QGB18" s="1000"/>
      <c r="QGC18" s="1000"/>
      <c r="QGD18" s="1000"/>
      <c r="QGE18" s="1000"/>
      <c r="QGF18" s="1000"/>
      <c r="QGG18" s="1000"/>
      <c r="QGH18" s="1000"/>
      <c r="QGI18" s="1000"/>
      <c r="QGJ18" s="1000"/>
      <c r="QGK18" s="1000"/>
      <c r="QGL18" s="1000"/>
      <c r="QGM18" s="1000"/>
      <c r="QGN18" s="1000"/>
      <c r="QGO18" s="1000"/>
      <c r="QGP18" s="1000"/>
      <c r="QGQ18" s="1000"/>
      <c r="QGR18" s="1000"/>
      <c r="QGS18" s="1000"/>
      <c r="QGT18" s="1000"/>
      <c r="QGU18" s="1000"/>
      <c r="QGV18" s="1000"/>
      <c r="QGW18" s="1000"/>
      <c r="QGX18" s="1000"/>
      <c r="QGY18" s="1000"/>
      <c r="QGZ18" s="1000"/>
      <c r="QHA18" s="1000"/>
      <c r="QHB18" s="1000"/>
      <c r="QHC18" s="1000"/>
      <c r="QHD18" s="1000"/>
      <c r="QHE18" s="1000"/>
      <c r="QHF18" s="1000"/>
      <c r="QHG18" s="1000"/>
      <c r="QHH18" s="1000"/>
      <c r="QHI18" s="1000"/>
      <c r="QHJ18" s="1000"/>
      <c r="QHK18" s="1000"/>
      <c r="QHL18" s="1000"/>
      <c r="QHM18" s="1000"/>
      <c r="QHN18" s="1000"/>
      <c r="QHO18" s="1000"/>
      <c r="QHP18" s="1000"/>
      <c r="QHQ18" s="1000"/>
      <c r="QHR18" s="1000"/>
      <c r="QHS18" s="1000"/>
      <c r="QHT18" s="1000"/>
      <c r="QHU18" s="1000"/>
      <c r="QHV18" s="1000"/>
      <c r="QHW18" s="1000"/>
      <c r="QHX18" s="1000"/>
      <c r="QHY18" s="1000"/>
      <c r="QHZ18" s="1000"/>
      <c r="QIA18" s="1000"/>
      <c r="QIB18" s="1000"/>
      <c r="QIC18" s="1000"/>
      <c r="QID18" s="1000"/>
      <c r="QIE18" s="1000"/>
      <c r="QIF18" s="1000"/>
      <c r="QIG18" s="1000"/>
      <c r="QIH18" s="1000"/>
      <c r="QII18" s="1000"/>
      <c r="QIJ18" s="1000"/>
      <c r="QIK18" s="1000"/>
      <c r="QIL18" s="1000"/>
      <c r="QIM18" s="1000"/>
      <c r="QIN18" s="1000"/>
      <c r="QIO18" s="1000"/>
      <c r="QIP18" s="1000"/>
      <c r="QIQ18" s="1000"/>
      <c r="QIR18" s="1000"/>
      <c r="QIS18" s="1000"/>
      <c r="QIT18" s="1000"/>
      <c r="QIU18" s="1000"/>
      <c r="QIV18" s="1000"/>
      <c r="QIW18" s="1000"/>
      <c r="QIX18" s="1000"/>
      <c r="QIY18" s="1000"/>
      <c r="QIZ18" s="1000"/>
      <c r="QJA18" s="1000"/>
      <c r="QJB18" s="1000"/>
      <c r="QJC18" s="1000"/>
      <c r="QJD18" s="1000"/>
      <c r="QJE18" s="1000"/>
      <c r="QJF18" s="1000"/>
      <c r="QJG18" s="1000"/>
      <c r="QJH18" s="1000"/>
      <c r="QJI18" s="1000"/>
      <c r="QJJ18" s="1000"/>
      <c r="QJK18" s="1000"/>
      <c r="QJL18" s="1000"/>
      <c r="QJM18" s="1000"/>
      <c r="QJN18" s="1000"/>
      <c r="QJO18" s="1000"/>
      <c r="QJP18" s="1000"/>
      <c r="QJQ18" s="1000"/>
      <c r="QJR18" s="1000"/>
      <c r="QJS18" s="1000"/>
      <c r="QJT18" s="1000"/>
      <c r="QJU18" s="1000"/>
      <c r="QJV18" s="1000"/>
      <c r="QJW18" s="1000"/>
      <c r="QJX18" s="1000"/>
      <c r="QJY18" s="1000"/>
      <c r="QJZ18" s="1000"/>
      <c r="QKA18" s="1000"/>
      <c r="QKB18" s="1000"/>
      <c r="QKC18" s="1000"/>
      <c r="QKD18" s="1000"/>
      <c r="QKE18" s="1000"/>
      <c r="QKF18" s="1000"/>
      <c r="QKG18" s="1000"/>
      <c r="QKH18" s="1000"/>
      <c r="QKI18" s="1000"/>
      <c r="QKJ18" s="1000"/>
      <c r="QKK18" s="1000"/>
      <c r="QKL18" s="1000"/>
      <c r="QKM18" s="1000"/>
      <c r="QKN18" s="1000"/>
      <c r="QKO18" s="1000"/>
      <c r="QKP18" s="1000"/>
      <c r="QKQ18" s="1000"/>
      <c r="QKR18" s="1000"/>
      <c r="QKS18" s="1000"/>
      <c r="QKT18" s="1000"/>
      <c r="QKU18" s="1000"/>
      <c r="QKV18" s="1000"/>
      <c r="QKW18" s="1000"/>
      <c r="QKX18" s="1000"/>
      <c r="QKY18" s="1000"/>
      <c r="QKZ18" s="1000"/>
      <c r="QLA18" s="1000"/>
      <c r="QLB18" s="1000"/>
      <c r="QLC18" s="1000"/>
      <c r="QLD18" s="1000"/>
      <c r="QLE18" s="1000"/>
      <c r="QLF18" s="1000"/>
      <c r="QLG18" s="1000"/>
      <c r="QLH18" s="1000"/>
      <c r="QLI18" s="1000"/>
      <c r="QLJ18" s="1000"/>
      <c r="QLK18" s="1000"/>
      <c r="QLL18" s="1000"/>
      <c r="QLM18" s="1000"/>
      <c r="QLN18" s="1000"/>
      <c r="QLO18" s="1000"/>
      <c r="QLP18" s="1000"/>
      <c r="QLQ18" s="1000"/>
      <c r="QLR18" s="1000"/>
      <c r="QLS18" s="1000"/>
      <c r="QLT18" s="1000"/>
      <c r="QLU18" s="1000"/>
      <c r="QLV18" s="1000"/>
      <c r="QLW18" s="1000"/>
      <c r="QLX18" s="1000"/>
      <c r="QLY18" s="1000"/>
      <c r="QLZ18" s="1000"/>
      <c r="QMA18" s="1000"/>
      <c r="QMB18" s="1000"/>
      <c r="QMC18" s="1000"/>
      <c r="QMD18" s="1000"/>
      <c r="QME18" s="1000"/>
      <c r="QMF18" s="1000"/>
      <c r="QMG18" s="1000"/>
      <c r="QMH18" s="1000"/>
      <c r="QMI18" s="1000"/>
      <c r="QMJ18" s="1000"/>
      <c r="QMK18" s="1000"/>
      <c r="QML18" s="1000"/>
      <c r="QMM18" s="1000"/>
      <c r="QMN18" s="1000"/>
      <c r="QMO18" s="1000"/>
      <c r="QMP18" s="1000"/>
      <c r="QMQ18" s="1000"/>
      <c r="QMR18" s="1000"/>
      <c r="QMS18" s="1000"/>
      <c r="QMT18" s="1000"/>
      <c r="QMU18" s="1000"/>
      <c r="QMV18" s="1000"/>
      <c r="QMW18" s="1000"/>
      <c r="QMX18" s="1000"/>
      <c r="QMY18" s="1000"/>
      <c r="QMZ18" s="1000"/>
      <c r="QNA18" s="1000"/>
      <c r="QNB18" s="1000"/>
      <c r="QNC18" s="1000"/>
      <c r="QND18" s="1000"/>
      <c r="QNE18" s="1000"/>
      <c r="QNF18" s="1000"/>
      <c r="QNG18" s="1000"/>
      <c r="QNH18" s="1000"/>
      <c r="QNI18" s="1000"/>
      <c r="QNJ18" s="1000"/>
      <c r="QNK18" s="1000"/>
      <c r="QNL18" s="1000"/>
      <c r="QNM18" s="1000"/>
      <c r="QNN18" s="1000"/>
      <c r="QNO18" s="1000"/>
      <c r="QNP18" s="1000"/>
      <c r="QNQ18" s="1000"/>
      <c r="QNR18" s="1000"/>
      <c r="QNS18" s="1000"/>
      <c r="QNT18" s="1000"/>
      <c r="QNU18" s="1000"/>
      <c r="QNV18" s="1000"/>
      <c r="QNW18" s="1000"/>
      <c r="QNX18" s="1000"/>
      <c r="QNY18" s="1000"/>
      <c r="QNZ18" s="1000"/>
      <c r="QOA18" s="1000"/>
      <c r="QOB18" s="1000"/>
      <c r="QOC18" s="1000"/>
      <c r="QOD18" s="1000"/>
      <c r="QOE18" s="1000"/>
      <c r="QOF18" s="1000"/>
      <c r="QOG18" s="1000"/>
      <c r="QOH18" s="1000"/>
      <c r="QOI18" s="1000"/>
      <c r="QOJ18" s="1000"/>
      <c r="QOK18" s="1000"/>
      <c r="QOL18" s="1000"/>
      <c r="QOM18" s="1000"/>
      <c r="QON18" s="1000"/>
      <c r="QOO18" s="1000"/>
      <c r="QOP18" s="1000"/>
      <c r="QOQ18" s="1000"/>
      <c r="QOR18" s="1000"/>
      <c r="QOS18" s="1000"/>
      <c r="QOT18" s="1000"/>
      <c r="QOU18" s="1000"/>
      <c r="QOV18" s="1000"/>
      <c r="QOW18" s="1000"/>
      <c r="QOX18" s="1000"/>
      <c r="QOY18" s="1000"/>
      <c r="QOZ18" s="1000"/>
      <c r="QPA18" s="1000"/>
      <c r="QPB18" s="1000"/>
      <c r="QPC18" s="1000"/>
      <c r="QPD18" s="1000"/>
      <c r="QPE18" s="1000"/>
      <c r="QPF18" s="1000"/>
      <c r="QPG18" s="1000"/>
      <c r="QPH18" s="1000"/>
      <c r="QPI18" s="1000"/>
      <c r="QPJ18" s="1000"/>
      <c r="QPK18" s="1000"/>
      <c r="QPL18" s="1000"/>
      <c r="QPM18" s="1000"/>
      <c r="QPN18" s="1000"/>
      <c r="QPO18" s="1000"/>
      <c r="QPP18" s="1000"/>
      <c r="QPQ18" s="1000"/>
      <c r="QPR18" s="1000"/>
      <c r="QPS18" s="1000"/>
      <c r="QPT18" s="1000"/>
      <c r="QPU18" s="1000"/>
      <c r="QPV18" s="1000"/>
      <c r="QPW18" s="1000"/>
      <c r="QPX18" s="1000"/>
      <c r="QPY18" s="1000"/>
      <c r="QPZ18" s="1000"/>
      <c r="QQA18" s="1000"/>
      <c r="QQB18" s="1000"/>
      <c r="QQC18" s="1000"/>
      <c r="QQD18" s="1000"/>
      <c r="QQE18" s="1000"/>
      <c r="QQF18" s="1000"/>
      <c r="QQG18" s="1000"/>
      <c r="QQH18" s="1000"/>
      <c r="QQI18" s="1000"/>
      <c r="QQJ18" s="1000"/>
      <c r="QQK18" s="1000"/>
      <c r="QQL18" s="1000"/>
      <c r="QQM18" s="1000"/>
      <c r="QQN18" s="1000"/>
      <c r="QQO18" s="1000"/>
      <c r="QQP18" s="1000"/>
      <c r="QQQ18" s="1000"/>
      <c r="QQR18" s="1000"/>
      <c r="QQS18" s="1000"/>
      <c r="QQT18" s="1000"/>
      <c r="QQU18" s="1000"/>
      <c r="QQV18" s="1000"/>
      <c r="QQW18" s="1000"/>
      <c r="QQX18" s="1000"/>
      <c r="QQY18" s="1000"/>
      <c r="QQZ18" s="1000"/>
      <c r="QRA18" s="1000"/>
      <c r="QRB18" s="1000"/>
      <c r="QRC18" s="1000"/>
      <c r="QRD18" s="1000"/>
      <c r="QRE18" s="1000"/>
      <c r="QRF18" s="1000"/>
      <c r="QRG18" s="1000"/>
      <c r="QRH18" s="1000"/>
      <c r="QRI18" s="1000"/>
      <c r="QRJ18" s="1000"/>
      <c r="QRK18" s="1000"/>
      <c r="QRL18" s="1000"/>
      <c r="QRM18" s="1000"/>
      <c r="QRN18" s="1000"/>
      <c r="QRO18" s="1000"/>
      <c r="QRP18" s="1000"/>
      <c r="QRQ18" s="1000"/>
      <c r="QRR18" s="1000"/>
      <c r="QRS18" s="1000"/>
      <c r="QRT18" s="1000"/>
      <c r="QRU18" s="1000"/>
      <c r="QRV18" s="1000"/>
      <c r="QRW18" s="1000"/>
      <c r="QRX18" s="1000"/>
      <c r="QRY18" s="1000"/>
      <c r="QRZ18" s="1000"/>
      <c r="QSA18" s="1000"/>
      <c r="QSB18" s="1000"/>
      <c r="QSC18" s="1000"/>
      <c r="QSD18" s="1000"/>
      <c r="QSE18" s="1000"/>
      <c r="QSF18" s="1000"/>
      <c r="QSG18" s="1000"/>
      <c r="QSH18" s="1000"/>
      <c r="QSI18" s="1000"/>
      <c r="QSJ18" s="1000"/>
      <c r="QSK18" s="1000"/>
      <c r="QSL18" s="1000"/>
      <c r="QSM18" s="1000"/>
      <c r="QSN18" s="1000"/>
      <c r="QSO18" s="1000"/>
      <c r="QSP18" s="1000"/>
      <c r="QSQ18" s="1000"/>
      <c r="QSR18" s="1000"/>
      <c r="QSS18" s="1000"/>
      <c r="QST18" s="1000"/>
      <c r="QSU18" s="1000"/>
      <c r="QSV18" s="1000"/>
      <c r="QSW18" s="1000"/>
      <c r="QSX18" s="1000"/>
      <c r="QSY18" s="1000"/>
      <c r="QSZ18" s="1000"/>
      <c r="QTA18" s="1000"/>
      <c r="QTB18" s="1000"/>
      <c r="QTC18" s="1000"/>
      <c r="QTD18" s="1000"/>
      <c r="QTE18" s="1000"/>
      <c r="QTF18" s="1000"/>
      <c r="QTG18" s="1000"/>
      <c r="QTH18" s="1000"/>
      <c r="QTI18" s="1000"/>
      <c r="QTJ18" s="1000"/>
      <c r="QTK18" s="1000"/>
      <c r="QTL18" s="1000"/>
      <c r="QTM18" s="1000"/>
      <c r="QTN18" s="1000"/>
      <c r="QTO18" s="1000"/>
      <c r="QTP18" s="1000"/>
      <c r="QTQ18" s="1000"/>
      <c r="QTR18" s="1000"/>
      <c r="QTS18" s="1000"/>
      <c r="QTT18" s="1000"/>
      <c r="QTU18" s="1000"/>
      <c r="QTV18" s="1000"/>
      <c r="QTW18" s="1000"/>
      <c r="QTX18" s="1000"/>
      <c r="QTY18" s="1000"/>
      <c r="QTZ18" s="1000"/>
      <c r="QUA18" s="1000"/>
      <c r="QUB18" s="1000"/>
      <c r="QUC18" s="1000"/>
      <c r="QUD18" s="1000"/>
      <c r="QUE18" s="1000"/>
      <c r="QUF18" s="1000"/>
      <c r="QUG18" s="1000"/>
      <c r="QUH18" s="1000"/>
      <c r="QUI18" s="1000"/>
      <c r="QUJ18" s="1000"/>
      <c r="QUK18" s="1000"/>
      <c r="QUL18" s="1000"/>
      <c r="QUM18" s="1000"/>
      <c r="QUN18" s="1000"/>
      <c r="QUO18" s="1000"/>
      <c r="QUP18" s="1000"/>
      <c r="QUQ18" s="1000"/>
      <c r="QUR18" s="1000"/>
      <c r="QUS18" s="1000"/>
      <c r="QUT18" s="1000"/>
      <c r="QUU18" s="1000"/>
      <c r="QUV18" s="1000"/>
      <c r="QUW18" s="1000"/>
      <c r="QUX18" s="1000"/>
      <c r="QUY18" s="1000"/>
      <c r="QUZ18" s="1000"/>
      <c r="QVA18" s="1000"/>
      <c r="QVB18" s="1000"/>
      <c r="QVC18" s="1000"/>
      <c r="QVD18" s="1000"/>
      <c r="QVE18" s="1000"/>
      <c r="QVF18" s="1000"/>
      <c r="QVG18" s="1000"/>
      <c r="QVH18" s="1000"/>
      <c r="QVI18" s="1000"/>
      <c r="QVJ18" s="1000"/>
      <c r="QVK18" s="1000"/>
      <c r="QVL18" s="1000"/>
      <c r="QVM18" s="1000"/>
      <c r="QVN18" s="1000"/>
      <c r="QVO18" s="1000"/>
      <c r="QVP18" s="1000"/>
      <c r="QVQ18" s="1000"/>
      <c r="QVR18" s="1000"/>
      <c r="QVS18" s="1000"/>
      <c r="QVT18" s="1000"/>
      <c r="QVU18" s="1000"/>
      <c r="QVV18" s="1000"/>
      <c r="QVW18" s="1000"/>
      <c r="QVX18" s="1000"/>
      <c r="QVY18" s="1000"/>
      <c r="QVZ18" s="1000"/>
      <c r="QWA18" s="1000"/>
      <c r="QWB18" s="1000"/>
      <c r="QWC18" s="1000"/>
      <c r="QWD18" s="1000"/>
      <c r="QWE18" s="1000"/>
      <c r="QWF18" s="1000"/>
      <c r="QWG18" s="1000"/>
      <c r="QWH18" s="1000"/>
      <c r="QWI18" s="1000"/>
      <c r="QWJ18" s="1000"/>
      <c r="QWK18" s="1000"/>
      <c r="QWL18" s="1000"/>
      <c r="QWM18" s="1000"/>
      <c r="QWN18" s="1000"/>
      <c r="QWO18" s="1000"/>
      <c r="QWP18" s="1000"/>
      <c r="QWQ18" s="1000"/>
      <c r="QWR18" s="1000"/>
      <c r="QWS18" s="1000"/>
      <c r="QWT18" s="1000"/>
      <c r="QWU18" s="1000"/>
      <c r="QWV18" s="1000"/>
      <c r="QWW18" s="1000"/>
      <c r="QWX18" s="1000"/>
      <c r="QWY18" s="1000"/>
      <c r="QWZ18" s="1000"/>
      <c r="QXA18" s="1000"/>
      <c r="QXB18" s="1000"/>
      <c r="QXC18" s="1000"/>
      <c r="QXD18" s="1000"/>
      <c r="QXE18" s="1000"/>
      <c r="QXF18" s="1000"/>
      <c r="QXG18" s="1000"/>
      <c r="QXH18" s="1000"/>
      <c r="QXI18" s="1000"/>
      <c r="QXJ18" s="1000"/>
      <c r="QXK18" s="1000"/>
      <c r="QXL18" s="1000"/>
      <c r="QXM18" s="1000"/>
      <c r="QXN18" s="1000"/>
      <c r="QXO18" s="1000"/>
      <c r="QXP18" s="1000"/>
      <c r="QXQ18" s="1000"/>
      <c r="QXR18" s="1000"/>
      <c r="QXS18" s="1000"/>
      <c r="QXT18" s="1000"/>
      <c r="QXU18" s="1000"/>
      <c r="QXV18" s="1000"/>
      <c r="QXW18" s="1000"/>
      <c r="QXX18" s="1000"/>
      <c r="QXY18" s="1000"/>
      <c r="QXZ18" s="1000"/>
      <c r="QYA18" s="1000"/>
      <c r="QYB18" s="1000"/>
      <c r="QYC18" s="1000"/>
      <c r="QYD18" s="1000"/>
      <c r="QYE18" s="1000"/>
      <c r="QYF18" s="1000"/>
      <c r="QYG18" s="1000"/>
      <c r="QYH18" s="1000"/>
      <c r="QYI18" s="1000"/>
      <c r="QYJ18" s="1000"/>
      <c r="QYK18" s="1000"/>
      <c r="QYL18" s="1000"/>
      <c r="QYM18" s="1000"/>
      <c r="QYN18" s="1000"/>
      <c r="QYO18" s="1000"/>
      <c r="QYP18" s="1000"/>
      <c r="QYQ18" s="1000"/>
      <c r="QYR18" s="1000"/>
      <c r="QYS18" s="1000"/>
      <c r="QYT18" s="1000"/>
      <c r="QYU18" s="1000"/>
      <c r="QYV18" s="1000"/>
      <c r="QYW18" s="1000"/>
      <c r="QYX18" s="1000"/>
      <c r="QYY18" s="1000"/>
      <c r="QYZ18" s="1000"/>
      <c r="QZA18" s="1000"/>
      <c r="QZB18" s="1000"/>
      <c r="QZC18" s="1000"/>
      <c r="QZD18" s="1000"/>
      <c r="QZE18" s="1000"/>
      <c r="QZF18" s="1000"/>
      <c r="QZG18" s="1000"/>
      <c r="QZH18" s="1000"/>
      <c r="QZI18" s="1000"/>
      <c r="QZJ18" s="1000"/>
      <c r="QZK18" s="1000"/>
      <c r="QZL18" s="1000"/>
      <c r="QZM18" s="1000"/>
      <c r="QZN18" s="1000"/>
      <c r="QZO18" s="1000"/>
      <c r="QZP18" s="1000"/>
      <c r="QZQ18" s="1000"/>
      <c r="QZR18" s="1000"/>
      <c r="QZS18" s="1000"/>
      <c r="QZT18" s="1000"/>
      <c r="QZU18" s="1000"/>
      <c r="QZV18" s="1000"/>
      <c r="QZW18" s="1000"/>
      <c r="QZX18" s="1000"/>
      <c r="QZY18" s="1000"/>
      <c r="QZZ18" s="1000"/>
      <c r="RAA18" s="1000"/>
      <c r="RAB18" s="1000"/>
      <c r="RAC18" s="1000"/>
      <c r="RAD18" s="1000"/>
      <c r="RAE18" s="1000"/>
      <c r="RAF18" s="1000"/>
      <c r="RAG18" s="1000"/>
      <c r="RAH18" s="1000"/>
      <c r="RAI18" s="1000"/>
      <c r="RAJ18" s="1000"/>
      <c r="RAK18" s="1000"/>
      <c r="RAL18" s="1000"/>
      <c r="RAM18" s="1000"/>
      <c r="RAN18" s="1000"/>
      <c r="RAO18" s="1000"/>
      <c r="RAP18" s="1000"/>
      <c r="RAQ18" s="1000"/>
      <c r="RAR18" s="1000"/>
      <c r="RAS18" s="1000"/>
      <c r="RAT18" s="1000"/>
      <c r="RAU18" s="1000"/>
      <c r="RAV18" s="1000"/>
      <c r="RAW18" s="1000"/>
      <c r="RAX18" s="1000"/>
      <c r="RAY18" s="1000"/>
      <c r="RAZ18" s="1000"/>
      <c r="RBA18" s="1000"/>
      <c r="RBB18" s="1000"/>
      <c r="RBC18" s="1000"/>
      <c r="RBD18" s="1000"/>
      <c r="RBE18" s="1000"/>
      <c r="RBF18" s="1000"/>
      <c r="RBG18" s="1000"/>
      <c r="RBH18" s="1000"/>
      <c r="RBI18" s="1000"/>
      <c r="RBJ18" s="1000"/>
      <c r="RBK18" s="1000"/>
      <c r="RBL18" s="1000"/>
      <c r="RBM18" s="1000"/>
      <c r="RBN18" s="1000"/>
      <c r="RBO18" s="1000"/>
      <c r="RBP18" s="1000"/>
      <c r="RBQ18" s="1000"/>
      <c r="RBR18" s="1000"/>
      <c r="RBS18" s="1000"/>
      <c r="RBT18" s="1000"/>
      <c r="RBU18" s="1000"/>
      <c r="RBV18" s="1000"/>
      <c r="RBW18" s="1000"/>
      <c r="RBX18" s="1000"/>
      <c r="RBY18" s="1000"/>
      <c r="RBZ18" s="1000"/>
      <c r="RCA18" s="1000"/>
      <c r="RCB18" s="1000"/>
      <c r="RCC18" s="1000"/>
      <c r="RCD18" s="1000"/>
      <c r="RCE18" s="1000"/>
      <c r="RCF18" s="1000"/>
      <c r="RCG18" s="1000"/>
      <c r="RCH18" s="1000"/>
      <c r="RCI18" s="1000"/>
      <c r="RCJ18" s="1000"/>
      <c r="RCK18" s="1000"/>
      <c r="RCL18" s="1000"/>
      <c r="RCM18" s="1000"/>
      <c r="RCN18" s="1000"/>
      <c r="RCO18" s="1000"/>
      <c r="RCP18" s="1000"/>
      <c r="RCQ18" s="1000"/>
      <c r="RCR18" s="1000"/>
      <c r="RCS18" s="1000"/>
      <c r="RCT18" s="1000"/>
      <c r="RCU18" s="1000"/>
      <c r="RCV18" s="1000"/>
      <c r="RCW18" s="1000"/>
      <c r="RCX18" s="1000"/>
      <c r="RCY18" s="1000"/>
      <c r="RCZ18" s="1000"/>
      <c r="RDA18" s="1000"/>
      <c r="RDB18" s="1000"/>
      <c r="RDC18" s="1000"/>
      <c r="RDD18" s="1000"/>
      <c r="RDE18" s="1000"/>
      <c r="RDF18" s="1000"/>
      <c r="RDG18" s="1000"/>
      <c r="RDH18" s="1000"/>
      <c r="RDI18" s="1000"/>
      <c r="RDJ18" s="1000"/>
      <c r="RDK18" s="1000"/>
      <c r="RDL18" s="1000"/>
      <c r="RDM18" s="1000"/>
      <c r="RDN18" s="1000"/>
      <c r="RDO18" s="1000"/>
      <c r="RDP18" s="1000"/>
      <c r="RDQ18" s="1000"/>
      <c r="RDR18" s="1000"/>
      <c r="RDS18" s="1000"/>
      <c r="RDT18" s="1000"/>
      <c r="RDU18" s="1000"/>
      <c r="RDV18" s="1000"/>
      <c r="RDW18" s="1000"/>
      <c r="RDX18" s="1000"/>
      <c r="RDY18" s="1000"/>
      <c r="RDZ18" s="1000"/>
      <c r="REA18" s="1000"/>
      <c r="REB18" s="1000"/>
      <c r="REC18" s="1000"/>
      <c r="RED18" s="1000"/>
      <c r="REE18" s="1000"/>
      <c r="REF18" s="1000"/>
      <c r="REG18" s="1000"/>
      <c r="REH18" s="1000"/>
      <c r="REI18" s="1000"/>
      <c r="REJ18" s="1000"/>
      <c r="REK18" s="1000"/>
      <c r="REL18" s="1000"/>
      <c r="REM18" s="1000"/>
      <c r="REN18" s="1000"/>
      <c r="REO18" s="1000"/>
      <c r="REP18" s="1000"/>
      <c r="REQ18" s="1000"/>
      <c r="RER18" s="1000"/>
      <c r="RES18" s="1000"/>
      <c r="RET18" s="1000"/>
      <c r="REU18" s="1000"/>
      <c r="REV18" s="1000"/>
      <c r="REW18" s="1000"/>
      <c r="REX18" s="1000"/>
      <c r="REY18" s="1000"/>
      <c r="REZ18" s="1000"/>
      <c r="RFA18" s="1000"/>
      <c r="RFB18" s="1000"/>
      <c r="RFC18" s="1000"/>
      <c r="RFD18" s="1000"/>
      <c r="RFE18" s="1000"/>
      <c r="RFF18" s="1000"/>
      <c r="RFG18" s="1000"/>
      <c r="RFH18" s="1000"/>
      <c r="RFI18" s="1000"/>
      <c r="RFJ18" s="1000"/>
      <c r="RFK18" s="1000"/>
      <c r="RFL18" s="1000"/>
      <c r="RFM18" s="1000"/>
      <c r="RFN18" s="1000"/>
      <c r="RFO18" s="1000"/>
      <c r="RFP18" s="1000"/>
      <c r="RFQ18" s="1000"/>
      <c r="RFR18" s="1000"/>
      <c r="RFS18" s="1000"/>
      <c r="RFT18" s="1000"/>
      <c r="RFU18" s="1000"/>
      <c r="RFV18" s="1000"/>
      <c r="RFW18" s="1000"/>
      <c r="RFX18" s="1000"/>
      <c r="RFY18" s="1000"/>
      <c r="RFZ18" s="1000"/>
      <c r="RGA18" s="1000"/>
      <c r="RGB18" s="1000"/>
      <c r="RGC18" s="1000"/>
      <c r="RGD18" s="1000"/>
      <c r="RGE18" s="1000"/>
      <c r="RGF18" s="1000"/>
      <c r="RGG18" s="1000"/>
      <c r="RGH18" s="1000"/>
      <c r="RGI18" s="1000"/>
      <c r="RGJ18" s="1000"/>
      <c r="RGK18" s="1000"/>
      <c r="RGL18" s="1000"/>
      <c r="RGM18" s="1000"/>
      <c r="RGN18" s="1000"/>
      <c r="RGO18" s="1000"/>
      <c r="RGP18" s="1000"/>
      <c r="RGQ18" s="1000"/>
      <c r="RGR18" s="1000"/>
      <c r="RGS18" s="1000"/>
      <c r="RGT18" s="1000"/>
      <c r="RGU18" s="1000"/>
      <c r="RGV18" s="1000"/>
      <c r="RGW18" s="1000"/>
      <c r="RGX18" s="1000"/>
      <c r="RGY18" s="1000"/>
      <c r="RGZ18" s="1000"/>
      <c r="RHA18" s="1000"/>
      <c r="RHB18" s="1000"/>
      <c r="RHC18" s="1000"/>
      <c r="RHD18" s="1000"/>
      <c r="RHE18" s="1000"/>
      <c r="RHF18" s="1000"/>
      <c r="RHG18" s="1000"/>
      <c r="RHH18" s="1000"/>
      <c r="RHI18" s="1000"/>
      <c r="RHJ18" s="1000"/>
      <c r="RHK18" s="1000"/>
      <c r="RHL18" s="1000"/>
      <c r="RHM18" s="1000"/>
      <c r="RHN18" s="1000"/>
      <c r="RHO18" s="1000"/>
      <c r="RHP18" s="1000"/>
      <c r="RHQ18" s="1000"/>
      <c r="RHR18" s="1000"/>
      <c r="RHS18" s="1000"/>
      <c r="RHT18" s="1000"/>
      <c r="RHU18" s="1000"/>
      <c r="RHV18" s="1000"/>
      <c r="RHW18" s="1000"/>
      <c r="RHX18" s="1000"/>
      <c r="RHY18" s="1000"/>
      <c r="RHZ18" s="1000"/>
      <c r="RIA18" s="1000"/>
      <c r="RIB18" s="1000"/>
      <c r="RIC18" s="1000"/>
      <c r="RID18" s="1000"/>
      <c r="RIE18" s="1000"/>
      <c r="RIF18" s="1000"/>
      <c r="RIG18" s="1000"/>
      <c r="RIH18" s="1000"/>
      <c r="RII18" s="1000"/>
      <c r="RIJ18" s="1000"/>
      <c r="RIK18" s="1000"/>
      <c r="RIL18" s="1000"/>
      <c r="RIM18" s="1000"/>
      <c r="RIN18" s="1000"/>
      <c r="RIO18" s="1000"/>
      <c r="RIP18" s="1000"/>
      <c r="RIQ18" s="1000"/>
      <c r="RIR18" s="1000"/>
      <c r="RIS18" s="1000"/>
      <c r="RIT18" s="1000"/>
      <c r="RIU18" s="1000"/>
      <c r="RIV18" s="1000"/>
      <c r="RIW18" s="1000"/>
      <c r="RIX18" s="1000"/>
      <c r="RIY18" s="1000"/>
      <c r="RIZ18" s="1000"/>
      <c r="RJA18" s="1000"/>
      <c r="RJB18" s="1000"/>
      <c r="RJC18" s="1000"/>
      <c r="RJD18" s="1000"/>
      <c r="RJE18" s="1000"/>
      <c r="RJF18" s="1000"/>
      <c r="RJG18" s="1000"/>
      <c r="RJH18" s="1000"/>
      <c r="RJI18" s="1000"/>
      <c r="RJJ18" s="1000"/>
      <c r="RJK18" s="1000"/>
      <c r="RJL18" s="1000"/>
      <c r="RJM18" s="1000"/>
      <c r="RJN18" s="1000"/>
      <c r="RJO18" s="1000"/>
      <c r="RJP18" s="1000"/>
      <c r="RJQ18" s="1000"/>
      <c r="RJR18" s="1000"/>
      <c r="RJS18" s="1000"/>
      <c r="RJT18" s="1000"/>
      <c r="RJU18" s="1000"/>
      <c r="RJV18" s="1000"/>
      <c r="RJW18" s="1000"/>
      <c r="RJX18" s="1000"/>
      <c r="RJY18" s="1000"/>
      <c r="RJZ18" s="1000"/>
      <c r="RKA18" s="1000"/>
      <c r="RKB18" s="1000"/>
      <c r="RKC18" s="1000"/>
      <c r="RKD18" s="1000"/>
      <c r="RKE18" s="1000"/>
      <c r="RKF18" s="1000"/>
      <c r="RKG18" s="1000"/>
      <c r="RKH18" s="1000"/>
      <c r="RKI18" s="1000"/>
      <c r="RKJ18" s="1000"/>
      <c r="RKK18" s="1000"/>
      <c r="RKL18" s="1000"/>
      <c r="RKM18" s="1000"/>
      <c r="RKN18" s="1000"/>
      <c r="RKO18" s="1000"/>
      <c r="RKP18" s="1000"/>
      <c r="RKQ18" s="1000"/>
      <c r="RKR18" s="1000"/>
      <c r="RKS18" s="1000"/>
      <c r="RKT18" s="1000"/>
      <c r="RKU18" s="1000"/>
      <c r="RKV18" s="1000"/>
      <c r="RKW18" s="1000"/>
      <c r="RKX18" s="1000"/>
      <c r="RKY18" s="1000"/>
      <c r="RKZ18" s="1000"/>
      <c r="RLA18" s="1000"/>
      <c r="RLB18" s="1000"/>
      <c r="RLC18" s="1000"/>
      <c r="RLD18" s="1000"/>
      <c r="RLE18" s="1000"/>
      <c r="RLF18" s="1000"/>
      <c r="RLG18" s="1000"/>
      <c r="RLH18" s="1000"/>
      <c r="RLI18" s="1000"/>
      <c r="RLJ18" s="1000"/>
      <c r="RLK18" s="1000"/>
      <c r="RLL18" s="1000"/>
      <c r="RLM18" s="1000"/>
      <c r="RLN18" s="1000"/>
      <c r="RLO18" s="1000"/>
      <c r="RLP18" s="1000"/>
      <c r="RLQ18" s="1000"/>
      <c r="RLR18" s="1000"/>
      <c r="RLS18" s="1000"/>
      <c r="RLT18" s="1000"/>
      <c r="RLU18" s="1000"/>
      <c r="RLV18" s="1000"/>
      <c r="RLW18" s="1000"/>
      <c r="RLX18" s="1000"/>
      <c r="RLY18" s="1000"/>
      <c r="RLZ18" s="1000"/>
      <c r="RMA18" s="1000"/>
      <c r="RMB18" s="1000"/>
      <c r="RMC18" s="1000"/>
      <c r="RMD18" s="1000"/>
      <c r="RME18" s="1000"/>
      <c r="RMF18" s="1000"/>
      <c r="RMG18" s="1000"/>
      <c r="RMH18" s="1000"/>
      <c r="RMI18" s="1000"/>
      <c r="RMJ18" s="1000"/>
      <c r="RMK18" s="1000"/>
      <c r="RML18" s="1000"/>
      <c r="RMM18" s="1000"/>
      <c r="RMN18" s="1000"/>
      <c r="RMO18" s="1000"/>
      <c r="RMP18" s="1000"/>
      <c r="RMQ18" s="1000"/>
      <c r="RMR18" s="1000"/>
      <c r="RMS18" s="1000"/>
      <c r="RMT18" s="1000"/>
      <c r="RMU18" s="1000"/>
      <c r="RMV18" s="1000"/>
      <c r="RMW18" s="1000"/>
      <c r="RMX18" s="1000"/>
      <c r="RMY18" s="1000"/>
      <c r="RMZ18" s="1000"/>
      <c r="RNA18" s="1000"/>
      <c r="RNB18" s="1000"/>
      <c r="RNC18" s="1000"/>
      <c r="RND18" s="1000"/>
      <c r="RNE18" s="1000"/>
      <c r="RNF18" s="1000"/>
      <c r="RNG18" s="1000"/>
      <c r="RNH18" s="1000"/>
      <c r="RNI18" s="1000"/>
      <c r="RNJ18" s="1000"/>
      <c r="RNK18" s="1000"/>
      <c r="RNL18" s="1000"/>
      <c r="RNM18" s="1000"/>
      <c r="RNN18" s="1000"/>
      <c r="RNO18" s="1000"/>
      <c r="RNP18" s="1000"/>
      <c r="RNQ18" s="1000"/>
      <c r="RNR18" s="1000"/>
      <c r="RNS18" s="1000"/>
      <c r="RNT18" s="1000"/>
      <c r="RNU18" s="1000"/>
      <c r="RNV18" s="1000"/>
      <c r="RNW18" s="1000"/>
      <c r="RNX18" s="1000"/>
      <c r="RNY18" s="1000"/>
      <c r="RNZ18" s="1000"/>
      <c r="ROA18" s="1000"/>
      <c r="ROB18" s="1000"/>
      <c r="ROC18" s="1000"/>
      <c r="ROD18" s="1000"/>
      <c r="ROE18" s="1000"/>
      <c r="ROF18" s="1000"/>
      <c r="ROG18" s="1000"/>
      <c r="ROH18" s="1000"/>
      <c r="ROI18" s="1000"/>
      <c r="ROJ18" s="1000"/>
      <c r="ROK18" s="1000"/>
      <c r="ROL18" s="1000"/>
      <c r="ROM18" s="1000"/>
      <c r="RON18" s="1000"/>
      <c r="ROO18" s="1000"/>
      <c r="ROP18" s="1000"/>
      <c r="ROQ18" s="1000"/>
      <c r="ROR18" s="1000"/>
      <c r="ROS18" s="1000"/>
      <c r="ROT18" s="1000"/>
      <c r="ROU18" s="1000"/>
      <c r="ROV18" s="1000"/>
      <c r="ROW18" s="1000"/>
      <c r="ROX18" s="1000"/>
      <c r="ROY18" s="1000"/>
      <c r="ROZ18" s="1000"/>
      <c r="RPA18" s="1000"/>
      <c r="RPB18" s="1000"/>
      <c r="RPC18" s="1000"/>
      <c r="RPD18" s="1000"/>
      <c r="RPE18" s="1000"/>
      <c r="RPF18" s="1000"/>
      <c r="RPG18" s="1000"/>
      <c r="RPH18" s="1000"/>
      <c r="RPI18" s="1000"/>
      <c r="RPJ18" s="1000"/>
      <c r="RPK18" s="1000"/>
      <c r="RPL18" s="1000"/>
      <c r="RPM18" s="1000"/>
      <c r="RPN18" s="1000"/>
      <c r="RPO18" s="1000"/>
      <c r="RPP18" s="1000"/>
      <c r="RPQ18" s="1000"/>
      <c r="RPR18" s="1000"/>
      <c r="RPS18" s="1000"/>
      <c r="RPT18" s="1000"/>
      <c r="RPU18" s="1000"/>
      <c r="RPV18" s="1000"/>
      <c r="RPW18" s="1000"/>
      <c r="RPX18" s="1000"/>
      <c r="RPY18" s="1000"/>
      <c r="RPZ18" s="1000"/>
      <c r="RQA18" s="1000"/>
      <c r="RQB18" s="1000"/>
      <c r="RQC18" s="1000"/>
      <c r="RQD18" s="1000"/>
      <c r="RQE18" s="1000"/>
      <c r="RQF18" s="1000"/>
      <c r="RQG18" s="1000"/>
      <c r="RQH18" s="1000"/>
      <c r="RQI18" s="1000"/>
      <c r="RQJ18" s="1000"/>
      <c r="RQK18" s="1000"/>
      <c r="RQL18" s="1000"/>
      <c r="RQM18" s="1000"/>
      <c r="RQN18" s="1000"/>
      <c r="RQO18" s="1000"/>
      <c r="RQP18" s="1000"/>
      <c r="RQQ18" s="1000"/>
      <c r="RQR18" s="1000"/>
      <c r="RQS18" s="1000"/>
      <c r="RQT18" s="1000"/>
      <c r="RQU18" s="1000"/>
      <c r="RQV18" s="1000"/>
      <c r="RQW18" s="1000"/>
      <c r="RQX18" s="1000"/>
      <c r="RQY18" s="1000"/>
      <c r="RQZ18" s="1000"/>
      <c r="RRA18" s="1000"/>
      <c r="RRB18" s="1000"/>
      <c r="RRC18" s="1000"/>
      <c r="RRD18" s="1000"/>
      <c r="RRE18" s="1000"/>
      <c r="RRF18" s="1000"/>
      <c r="RRG18" s="1000"/>
      <c r="RRH18" s="1000"/>
      <c r="RRI18" s="1000"/>
      <c r="RRJ18" s="1000"/>
      <c r="RRK18" s="1000"/>
      <c r="RRL18" s="1000"/>
      <c r="RRM18" s="1000"/>
      <c r="RRN18" s="1000"/>
      <c r="RRO18" s="1000"/>
      <c r="RRP18" s="1000"/>
      <c r="RRQ18" s="1000"/>
      <c r="RRR18" s="1000"/>
      <c r="RRS18" s="1000"/>
      <c r="RRT18" s="1000"/>
      <c r="RRU18" s="1000"/>
      <c r="RRV18" s="1000"/>
      <c r="RRW18" s="1000"/>
      <c r="RRX18" s="1000"/>
      <c r="RRY18" s="1000"/>
      <c r="RRZ18" s="1000"/>
      <c r="RSA18" s="1000"/>
      <c r="RSB18" s="1000"/>
      <c r="RSC18" s="1000"/>
      <c r="RSD18" s="1000"/>
      <c r="RSE18" s="1000"/>
      <c r="RSF18" s="1000"/>
      <c r="RSG18" s="1000"/>
      <c r="RSH18" s="1000"/>
      <c r="RSI18" s="1000"/>
      <c r="RSJ18" s="1000"/>
      <c r="RSK18" s="1000"/>
      <c r="RSL18" s="1000"/>
      <c r="RSM18" s="1000"/>
      <c r="RSN18" s="1000"/>
      <c r="RSO18" s="1000"/>
      <c r="RSP18" s="1000"/>
      <c r="RSQ18" s="1000"/>
      <c r="RSR18" s="1000"/>
      <c r="RSS18" s="1000"/>
      <c r="RST18" s="1000"/>
      <c r="RSU18" s="1000"/>
      <c r="RSV18" s="1000"/>
      <c r="RSW18" s="1000"/>
      <c r="RSX18" s="1000"/>
      <c r="RSY18" s="1000"/>
      <c r="RSZ18" s="1000"/>
      <c r="RTA18" s="1000"/>
      <c r="RTB18" s="1000"/>
      <c r="RTC18" s="1000"/>
      <c r="RTD18" s="1000"/>
      <c r="RTE18" s="1000"/>
      <c r="RTF18" s="1000"/>
      <c r="RTG18" s="1000"/>
      <c r="RTH18" s="1000"/>
      <c r="RTI18" s="1000"/>
      <c r="RTJ18" s="1000"/>
      <c r="RTK18" s="1000"/>
      <c r="RTL18" s="1000"/>
      <c r="RTM18" s="1000"/>
      <c r="RTN18" s="1000"/>
      <c r="RTO18" s="1000"/>
      <c r="RTP18" s="1000"/>
      <c r="RTQ18" s="1000"/>
      <c r="RTR18" s="1000"/>
      <c r="RTS18" s="1000"/>
      <c r="RTT18" s="1000"/>
      <c r="RTU18" s="1000"/>
      <c r="RTV18" s="1000"/>
      <c r="RTW18" s="1000"/>
      <c r="RTX18" s="1000"/>
      <c r="RTY18" s="1000"/>
      <c r="RTZ18" s="1000"/>
      <c r="RUA18" s="1000"/>
      <c r="RUB18" s="1000"/>
      <c r="RUC18" s="1000"/>
      <c r="RUD18" s="1000"/>
      <c r="RUE18" s="1000"/>
      <c r="RUF18" s="1000"/>
      <c r="RUG18" s="1000"/>
      <c r="RUH18" s="1000"/>
      <c r="RUI18" s="1000"/>
      <c r="RUJ18" s="1000"/>
      <c r="RUK18" s="1000"/>
      <c r="RUL18" s="1000"/>
      <c r="RUM18" s="1000"/>
      <c r="RUN18" s="1000"/>
      <c r="RUO18" s="1000"/>
      <c r="RUP18" s="1000"/>
      <c r="RUQ18" s="1000"/>
      <c r="RUR18" s="1000"/>
      <c r="RUS18" s="1000"/>
      <c r="RUT18" s="1000"/>
      <c r="RUU18" s="1000"/>
      <c r="RUV18" s="1000"/>
      <c r="RUW18" s="1000"/>
      <c r="RUX18" s="1000"/>
      <c r="RUY18" s="1000"/>
      <c r="RUZ18" s="1000"/>
      <c r="RVA18" s="1000"/>
      <c r="RVB18" s="1000"/>
      <c r="RVC18" s="1000"/>
      <c r="RVD18" s="1000"/>
      <c r="RVE18" s="1000"/>
      <c r="RVF18" s="1000"/>
      <c r="RVG18" s="1000"/>
      <c r="RVH18" s="1000"/>
      <c r="RVI18" s="1000"/>
      <c r="RVJ18" s="1000"/>
      <c r="RVK18" s="1000"/>
      <c r="RVL18" s="1000"/>
      <c r="RVM18" s="1000"/>
      <c r="RVN18" s="1000"/>
      <c r="RVO18" s="1000"/>
      <c r="RVP18" s="1000"/>
      <c r="RVQ18" s="1000"/>
      <c r="RVR18" s="1000"/>
      <c r="RVS18" s="1000"/>
      <c r="RVT18" s="1000"/>
      <c r="RVU18" s="1000"/>
      <c r="RVV18" s="1000"/>
      <c r="RVW18" s="1000"/>
      <c r="RVX18" s="1000"/>
      <c r="RVY18" s="1000"/>
      <c r="RVZ18" s="1000"/>
      <c r="RWA18" s="1000"/>
      <c r="RWB18" s="1000"/>
      <c r="RWC18" s="1000"/>
      <c r="RWD18" s="1000"/>
      <c r="RWE18" s="1000"/>
      <c r="RWF18" s="1000"/>
      <c r="RWG18" s="1000"/>
      <c r="RWH18" s="1000"/>
      <c r="RWI18" s="1000"/>
      <c r="RWJ18" s="1000"/>
      <c r="RWK18" s="1000"/>
      <c r="RWL18" s="1000"/>
      <c r="RWM18" s="1000"/>
      <c r="RWN18" s="1000"/>
      <c r="RWO18" s="1000"/>
      <c r="RWP18" s="1000"/>
      <c r="RWQ18" s="1000"/>
      <c r="RWR18" s="1000"/>
      <c r="RWS18" s="1000"/>
      <c r="RWT18" s="1000"/>
      <c r="RWU18" s="1000"/>
      <c r="RWV18" s="1000"/>
      <c r="RWW18" s="1000"/>
      <c r="RWX18" s="1000"/>
      <c r="RWY18" s="1000"/>
      <c r="RWZ18" s="1000"/>
      <c r="RXA18" s="1000"/>
      <c r="RXB18" s="1000"/>
      <c r="RXC18" s="1000"/>
      <c r="RXD18" s="1000"/>
      <c r="RXE18" s="1000"/>
      <c r="RXF18" s="1000"/>
      <c r="RXG18" s="1000"/>
      <c r="RXH18" s="1000"/>
      <c r="RXI18" s="1000"/>
      <c r="RXJ18" s="1000"/>
      <c r="RXK18" s="1000"/>
      <c r="RXL18" s="1000"/>
      <c r="RXM18" s="1000"/>
      <c r="RXN18" s="1000"/>
      <c r="RXO18" s="1000"/>
      <c r="RXP18" s="1000"/>
      <c r="RXQ18" s="1000"/>
      <c r="RXR18" s="1000"/>
      <c r="RXS18" s="1000"/>
      <c r="RXT18" s="1000"/>
      <c r="RXU18" s="1000"/>
      <c r="RXV18" s="1000"/>
      <c r="RXW18" s="1000"/>
      <c r="RXX18" s="1000"/>
      <c r="RXY18" s="1000"/>
      <c r="RXZ18" s="1000"/>
      <c r="RYA18" s="1000"/>
      <c r="RYB18" s="1000"/>
      <c r="RYC18" s="1000"/>
      <c r="RYD18" s="1000"/>
      <c r="RYE18" s="1000"/>
      <c r="RYF18" s="1000"/>
      <c r="RYG18" s="1000"/>
      <c r="RYH18" s="1000"/>
      <c r="RYI18" s="1000"/>
      <c r="RYJ18" s="1000"/>
      <c r="RYK18" s="1000"/>
      <c r="RYL18" s="1000"/>
      <c r="RYM18" s="1000"/>
      <c r="RYN18" s="1000"/>
      <c r="RYO18" s="1000"/>
      <c r="RYP18" s="1000"/>
      <c r="RYQ18" s="1000"/>
      <c r="RYR18" s="1000"/>
      <c r="RYS18" s="1000"/>
      <c r="RYT18" s="1000"/>
      <c r="RYU18" s="1000"/>
      <c r="RYV18" s="1000"/>
      <c r="RYW18" s="1000"/>
      <c r="RYX18" s="1000"/>
      <c r="RYY18" s="1000"/>
      <c r="RYZ18" s="1000"/>
      <c r="RZA18" s="1000"/>
      <c r="RZB18" s="1000"/>
      <c r="RZC18" s="1000"/>
      <c r="RZD18" s="1000"/>
      <c r="RZE18" s="1000"/>
      <c r="RZF18" s="1000"/>
      <c r="RZG18" s="1000"/>
      <c r="RZH18" s="1000"/>
      <c r="RZI18" s="1000"/>
      <c r="RZJ18" s="1000"/>
      <c r="RZK18" s="1000"/>
      <c r="RZL18" s="1000"/>
      <c r="RZM18" s="1000"/>
      <c r="RZN18" s="1000"/>
      <c r="RZO18" s="1000"/>
      <c r="RZP18" s="1000"/>
      <c r="RZQ18" s="1000"/>
      <c r="RZR18" s="1000"/>
      <c r="RZS18" s="1000"/>
      <c r="RZT18" s="1000"/>
      <c r="RZU18" s="1000"/>
      <c r="RZV18" s="1000"/>
      <c r="RZW18" s="1000"/>
      <c r="RZX18" s="1000"/>
      <c r="RZY18" s="1000"/>
      <c r="RZZ18" s="1000"/>
      <c r="SAA18" s="1000"/>
      <c r="SAB18" s="1000"/>
      <c r="SAC18" s="1000"/>
      <c r="SAD18" s="1000"/>
      <c r="SAE18" s="1000"/>
      <c r="SAF18" s="1000"/>
      <c r="SAG18" s="1000"/>
      <c r="SAH18" s="1000"/>
      <c r="SAI18" s="1000"/>
      <c r="SAJ18" s="1000"/>
      <c r="SAK18" s="1000"/>
      <c r="SAL18" s="1000"/>
      <c r="SAM18" s="1000"/>
      <c r="SAN18" s="1000"/>
      <c r="SAO18" s="1000"/>
      <c r="SAP18" s="1000"/>
      <c r="SAQ18" s="1000"/>
      <c r="SAR18" s="1000"/>
      <c r="SAS18" s="1000"/>
      <c r="SAT18" s="1000"/>
      <c r="SAU18" s="1000"/>
      <c r="SAV18" s="1000"/>
      <c r="SAW18" s="1000"/>
      <c r="SAX18" s="1000"/>
      <c r="SAY18" s="1000"/>
      <c r="SAZ18" s="1000"/>
      <c r="SBA18" s="1000"/>
      <c r="SBB18" s="1000"/>
      <c r="SBC18" s="1000"/>
      <c r="SBD18" s="1000"/>
      <c r="SBE18" s="1000"/>
      <c r="SBF18" s="1000"/>
      <c r="SBG18" s="1000"/>
      <c r="SBH18" s="1000"/>
      <c r="SBI18" s="1000"/>
      <c r="SBJ18" s="1000"/>
      <c r="SBK18" s="1000"/>
      <c r="SBL18" s="1000"/>
      <c r="SBM18" s="1000"/>
      <c r="SBN18" s="1000"/>
      <c r="SBO18" s="1000"/>
      <c r="SBP18" s="1000"/>
      <c r="SBQ18" s="1000"/>
      <c r="SBR18" s="1000"/>
      <c r="SBS18" s="1000"/>
      <c r="SBT18" s="1000"/>
      <c r="SBU18" s="1000"/>
      <c r="SBV18" s="1000"/>
      <c r="SBW18" s="1000"/>
      <c r="SBX18" s="1000"/>
      <c r="SBY18" s="1000"/>
      <c r="SBZ18" s="1000"/>
      <c r="SCA18" s="1000"/>
      <c r="SCB18" s="1000"/>
      <c r="SCC18" s="1000"/>
      <c r="SCD18" s="1000"/>
      <c r="SCE18" s="1000"/>
      <c r="SCF18" s="1000"/>
      <c r="SCG18" s="1000"/>
      <c r="SCH18" s="1000"/>
      <c r="SCI18" s="1000"/>
      <c r="SCJ18" s="1000"/>
      <c r="SCK18" s="1000"/>
      <c r="SCL18" s="1000"/>
      <c r="SCM18" s="1000"/>
      <c r="SCN18" s="1000"/>
      <c r="SCO18" s="1000"/>
      <c r="SCP18" s="1000"/>
      <c r="SCQ18" s="1000"/>
      <c r="SCR18" s="1000"/>
      <c r="SCS18" s="1000"/>
      <c r="SCT18" s="1000"/>
      <c r="SCU18" s="1000"/>
      <c r="SCV18" s="1000"/>
      <c r="SCW18" s="1000"/>
      <c r="SCX18" s="1000"/>
      <c r="SCY18" s="1000"/>
      <c r="SCZ18" s="1000"/>
      <c r="SDA18" s="1000"/>
      <c r="SDB18" s="1000"/>
      <c r="SDC18" s="1000"/>
      <c r="SDD18" s="1000"/>
      <c r="SDE18" s="1000"/>
      <c r="SDF18" s="1000"/>
      <c r="SDG18" s="1000"/>
      <c r="SDH18" s="1000"/>
      <c r="SDI18" s="1000"/>
      <c r="SDJ18" s="1000"/>
      <c r="SDK18" s="1000"/>
      <c r="SDL18" s="1000"/>
      <c r="SDM18" s="1000"/>
      <c r="SDN18" s="1000"/>
      <c r="SDO18" s="1000"/>
      <c r="SDP18" s="1000"/>
      <c r="SDQ18" s="1000"/>
      <c r="SDR18" s="1000"/>
      <c r="SDS18" s="1000"/>
      <c r="SDT18" s="1000"/>
      <c r="SDU18" s="1000"/>
      <c r="SDV18" s="1000"/>
      <c r="SDW18" s="1000"/>
      <c r="SDX18" s="1000"/>
      <c r="SDY18" s="1000"/>
      <c r="SDZ18" s="1000"/>
      <c r="SEA18" s="1000"/>
      <c r="SEB18" s="1000"/>
      <c r="SEC18" s="1000"/>
      <c r="SED18" s="1000"/>
      <c r="SEE18" s="1000"/>
      <c r="SEF18" s="1000"/>
      <c r="SEG18" s="1000"/>
      <c r="SEH18" s="1000"/>
      <c r="SEI18" s="1000"/>
      <c r="SEJ18" s="1000"/>
      <c r="SEK18" s="1000"/>
      <c r="SEL18" s="1000"/>
      <c r="SEM18" s="1000"/>
      <c r="SEN18" s="1000"/>
      <c r="SEO18" s="1000"/>
      <c r="SEP18" s="1000"/>
      <c r="SEQ18" s="1000"/>
      <c r="SER18" s="1000"/>
      <c r="SES18" s="1000"/>
      <c r="SET18" s="1000"/>
      <c r="SEU18" s="1000"/>
      <c r="SEV18" s="1000"/>
      <c r="SEW18" s="1000"/>
      <c r="SEX18" s="1000"/>
      <c r="SEY18" s="1000"/>
      <c r="SEZ18" s="1000"/>
      <c r="SFA18" s="1000"/>
      <c r="SFB18" s="1000"/>
      <c r="SFC18" s="1000"/>
      <c r="SFD18" s="1000"/>
      <c r="SFE18" s="1000"/>
      <c r="SFF18" s="1000"/>
      <c r="SFG18" s="1000"/>
      <c r="SFH18" s="1000"/>
      <c r="SFI18" s="1000"/>
      <c r="SFJ18" s="1000"/>
      <c r="SFK18" s="1000"/>
      <c r="SFL18" s="1000"/>
      <c r="SFM18" s="1000"/>
      <c r="SFN18" s="1000"/>
      <c r="SFO18" s="1000"/>
      <c r="SFP18" s="1000"/>
      <c r="SFQ18" s="1000"/>
      <c r="SFR18" s="1000"/>
      <c r="SFS18" s="1000"/>
      <c r="SFT18" s="1000"/>
      <c r="SFU18" s="1000"/>
      <c r="SFV18" s="1000"/>
      <c r="SFW18" s="1000"/>
      <c r="SFX18" s="1000"/>
      <c r="SFY18" s="1000"/>
      <c r="SFZ18" s="1000"/>
      <c r="SGA18" s="1000"/>
      <c r="SGB18" s="1000"/>
      <c r="SGC18" s="1000"/>
      <c r="SGD18" s="1000"/>
      <c r="SGE18" s="1000"/>
      <c r="SGF18" s="1000"/>
      <c r="SGG18" s="1000"/>
      <c r="SGH18" s="1000"/>
      <c r="SGI18" s="1000"/>
      <c r="SGJ18" s="1000"/>
      <c r="SGK18" s="1000"/>
      <c r="SGL18" s="1000"/>
      <c r="SGM18" s="1000"/>
      <c r="SGN18" s="1000"/>
      <c r="SGO18" s="1000"/>
      <c r="SGP18" s="1000"/>
      <c r="SGQ18" s="1000"/>
      <c r="SGR18" s="1000"/>
      <c r="SGS18" s="1000"/>
      <c r="SGT18" s="1000"/>
      <c r="SGU18" s="1000"/>
      <c r="SGV18" s="1000"/>
      <c r="SGW18" s="1000"/>
      <c r="SGX18" s="1000"/>
      <c r="SGY18" s="1000"/>
      <c r="SGZ18" s="1000"/>
      <c r="SHA18" s="1000"/>
      <c r="SHB18" s="1000"/>
      <c r="SHC18" s="1000"/>
      <c r="SHD18" s="1000"/>
      <c r="SHE18" s="1000"/>
      <c r="SHF18" s="1000"/>
      <c r="SHG18" s="1000"/>
      <c r="SHH18" s="1000"/>
      <c r="SHI18" s="1000"/>
      <c r="SHJ18" s="1000"/>
      <c r="SHK18" s="1000"/>
      <c r="SHL18" s="1000"/>
      <c r="SHM18" s="1000"/>
      <c r="SHN18" s="1000"/>
      <c r="SHO18" s="1000"/>
      <c r="SHP18" s="1000"/>
      <c r="SHQ18" s="1000"/>
      <c r="SHR18" s="1000"/>
      <c r="SHS18" s="1000"/>
      <c r="SHT18" s="1000"/>
      <c r="SHU18" s="1000"/>
      <c r="SHV18" s="1000"/>
      <c r="SHW18" s="1000"/>
      <c r="SHX18" s="1000"/>
      <c r="SHY18" s="1000"/>
      <c r="SHZ18" s="1000"/>
      <c r="SIA18" s="1000"/>
      <c r="SIB18" s="1000"/>
      <c r="SIC18" s="1000"/>
      <c r="SID18" s="1000"/>
      <c r="SIE18" s="1000"/>
      <c r="SIF18" s="1000"/>
      <c r="SIG18" s="1000"/>
      <c r="SIH18" s="1000"/>
      <c r="SII18" s="1000"/>
      <c r="SIJ18" s="1000"/>
      <c r="SIK18" s="1000"/>
      <c r="SIL18" s="1000"/>
      <c r="SIM18" s="1000"/>
      <c r="SIN18" s="1000"/>
      <c r="SIO18" s="1000"/>
      <c r="SIP18" s="1000"/>
      <c r="SIQ18" s="1000"/>
      <c r="SIR18" s="1000"/>
      <c r="SIS18" s="1000"/>
      <c r="SIT18" s="1000"/>
      <c r="SIU18" s="1000"/>
      <c r="SIV18" s="1000"/>
      <c r="SIW18" s="1000"/>
      <c r="SIX18" s="1000"/>
      <c r="SIY18" s="1000"/>
      <c r="SIZ18" s="1000"/>
      <c r="SJA18" s="1000"/>
      <c r="SJB18" s="1000"/>
      <c r="SJC18" s="1000"/>
      <c r="SJD18" s="1000"/>
      <c r="SJE18" s="1000"/>
      <c r="SJF18" s="1000"/>
      <c r="SJG18" s="1000"/>
      <c r="SJH18" s="1000"/>
      <c r="SJI18" s="1000"/>
      <c r="SJJ18" s="1000"/>
      <c r="SJK18" s="1000"/>
      <c r="SJL18" s="1000"/>
      <c r="SJM18" s="1000"/>
      <c r="SJN18" s="1000"/>
      <c r="SJO18" s="1000"/>
      <c r="SJP18" s="1000"/>
      <c r="SJQ18" s="1000"/>
      <c r="SJR18" s="1000"/>
      <c r="SJS18" s="1000"/>
      <c r="SJT18" s="1000"/>
      <c r="SJU18" s="1000"/>
      <c r="SJV18" s="1000"/>
      <c r="SJW18" s="1000"/>
      <c r="SJX18" s="1000"/>
      <c r="SJY18" s="1000"/>
      <c r="SJZ18" s="1000"/>
      <c r="SKA18" s="1000"/>
      <c r="SKB18" s="1000"/>
      <c r="SKC18" s="1000"/>
      <c r="SKD18" s="1000"/>
      <c r="SKE18" s="1000"/>
      <c r="SKF18" s="1000"/>
      <c r="SKG18" s="1000"/>
      <c r="SKH18" s="1000"/>
      <c r="SKI18" s="1000"/>
      <c r="SKJ18" s="1000"/>
      <c r="SKK18" s="1000"/>
      <c r="SKL18" s="1000"/>
      <c r="SKM18" s="1000"/>
      <c r="SKN18" s="1000"/>
      <c r="SKO18" s="1000"/>
      <c r="SKP18" s="1000"/>
      <c r="SKQ18" s="1000"/>
      <c r="SKR18" s="1000"/>
      <c r="SKS18" s="1000"/>
      <c r="SKT18" s="1000"/>
      <c r="SKU18" s="1000"/>
      <c r="SKV18" s="1000"/>
      <c r="SKW18" s="1000"/>
      <c r="SKX18" s="1000"/>
      <c r="SKY18" s="1000"/>
      <c r="SKZ18" s="1000"/>
      <c r="SLA18" s="1000"/>
      <c r="SLB18" s="1000"/>
      <c r="SLC18" s="1000"/>
      <c r="SLD18" s="1000"/>
      <c r="SLE18" s="1000"/>
      <c r="SLF18" s="1000"/>
      <c r="SLG18" s="1000"/>
      <c r="SLH18" s="1000"/>
      <c r="SLI18" s="1000"/>
      <c r="SLJ18" s="1000"/>
      <c r="SLK18" s="1000"/>
      <c r="SLL18" s="1000"/>
      <c r="SLM18" s="1000"/>
      <c r="SLN18" s="1000"/>
      <c r="SLO18" s="1000"/>
      <c r="SLP18" s="1000"/>
      <c r="SLQ18" s="1000"/>
      <c r="SLR18" s="1000"/>
      <c r="SLS18" s="1000"/>
      <c r="SLT18" s="1000"/>
      <c r="SLU18" s="1000"/>
      <c r="SLV18" s="1000"/>
      <c r="SLW18" s="1000"/>
      <c r="SLX18" s="1000"/>
      <c r="SLY18" s="1000"/>
      <c r="SLZ18" s="1000"/>
      <c r="SMA18" s="1000"/>
      <c r="SMB18" s="1000"/>
      <c r="SMC18" s="1000"/>
      <c r="SMD18" s="1000"/>
      <c r="SME18" s="1000"/>
      <c r="SMF18" s="1000"/>
      <c r="SMG18" s="1000"/>
      <c r="SMH18" s="1000"/>
      <c r="SMI18" s="1000"/>
      <c r="SMJ18" s="1000"/>
      <c r="SMK18" s="1000"/>
      <c r="SML18" s="1000"/>
      <c r="SMM18" s="1000"/>
      <c r="SMN18" s="1000"/>
      <c r="SMO18" s="1000"/>
      <c r="SMP18" s="1000"/>
      <c r="SMQ18" s="1000"/>
      <c r="SMR18" s="1000"/>
      <c r="SMS18" s="1000"/>
      <c r="SMT18" s="1000"/>
      <c r="SMU18" s="1000"/>
      <c r="SMV18" s="1000"/>
      <c r="SMW18" s="1000"/>
      <c r="SMX18" s="1000"/>
      <c r="SMY18" s="1000"/>
      <c r="SMZ18" s="1000"/>
      <c r="SNA18" s="1000"/>
      <c r="SNB18" s="1000"/>
      <c r="SNC18" s="1000"/>
      <c r="SND18" s="1000"/>
      <c r="SNE18" s="1000"/>
      <c r="SNF18" s="1000"/>
      <c r="SNG18" s="1000"/>
      <c r="SNH18" s="1000"/>
      <c r="SNI18" s="1000"/>
      <c r="SNJ18" s="1000"/>
      <c r="SNK18" s="1000"/>
      <c r="SNL18" s="1000"/>
      <c r="SNM18" s="1000"/>
      <c r="SNN18" s="1000"/>
      <c r="SNO18" s="1000"/>
      <c r="SNP18" s="1000"/>
      <c r="SNQ18" s="1000"/>
      <c r="SNR18" s="1000"/>
      <c r="SNS18" s="1000"/>
      <c r="SNT18" s="1000"/>
      <c r="SNU18" s="1000"/>
      <c r="SNV18" s="1000"/>
      <c r="SNW18" s="1000"/>
      <c r="SNX18" s="1000"/>
      <c r="SNY18" s="1000"/>
      <c r="SNZ18" s="1000"/>
      <c r="SOA18" s="1000"/>
      <c r="SOB18" s="1000"/>
      <c r="SOC18" s="1000"/>
      <c r="SOD18" s="1000"/>
      <c r="SOE18" s="1000"/>
      <c r="SOF18" s="1000"/>
      <c r="SOG18" s="1000"/>
      <c r="SOH18" s="1000"/>
      <c r="SOI18" s="1000"/>
      <c r="SOJ18" s="1000"/>
      <c r="SOK18" s="1000"/>
      <c r="SOL18" s="1000"/>
      <c r="SOM18" s="1000"/>
      <c r="SON18" s="1000"/>
      <c r="SOO18" s="1000"/>
      <c r="SOP18" s="1000"/>
      <c r="SOQ18" s="1000"/>
      <c r="SOR18" s="1000"/>
      <c r="SOS18" s="1000"/>
      <c r="SOT18" s="1000"/>
      <c r="SOU18" s="1000"/>
      <c r="SOV18" s="1000"/>
      <c r="SOW18" s="1000"/>
      <c r="SOX18" s="1000"/>
      <c r="SOY18" s="1000"/>
      <c r="SOZ18" s="1000"/>
      <c r="SPA18" s="1000"/>
      <c r="SPB18" s="1000"/>
      <c r="SPC18" s="1000"/>
      <c r="SPD18" s="1000"/>
      <c r="SPE18" s="1000"/>
      <c r="SPF18" s="1000"/>
      <c r="SPG18" s="1000"/>
      <c r="SPH18" s="1000"/>
      <c r="SPI18" s="1000"/>
      <c r="SPJ18" s="1000"/>
      <c r="SPK18" s="1000"/>
      <c r="SPL18" s="1000"/>
      <c r="SPM18" s="1000"/>
      <c r="SPN18" s="1000"/>
      <c r="SPO18" s="1000"/>
      <c r="SPP18" s="1000"/>
      <c r="SPQ18" s="1000"/>
      <c r="SPR18" s="1000"/>
      <c r="SPS18" s="1000"/>
      <c r="SPT18" s="1000"/>
      <c r="SPU18" s="1000"/>
      <c r="SPV18" s="1000"/>
      <c r="SPW18" s="1000"/>
      <c r="SPX18" s="1000"/>
      <c r="SPY18" s="1000"/>
      <c r="SPZ18" s="1000"/>
      <c r="SQA18" s="1000"/>
      <c r="SQB18" s="1000"/>
      <c r="SQC18" s="1000"/>
      <c r="SQD18" s="1000"/>
      <c r="SQE18" s="1000"/>
      <c r="SQF18" s="1000"/>
      <c r="SQG18" s="1000"/>
      <c r="SQH18" s="1000"/>
      <c r="SQI18" s="1000"/>
      <c r="SQJ18" s="1000"/>
      <c r="SQK18" s="1000"/>
      <c r="SQL18" s="1000"/>
      <c r="SQM18" s="1000"/>
      <c r="SQN18" s="1000"/>
      <c r="SQO18" s="1000"/>
      <c r="SQP18" s="1000"/>
      <c r="SQQ18" s="1000"/>
      <c r="SQR18" s="1000"/>
      <c r="SQS18" s="1000"/>
      <c r="SQT18" s="1000"/>
      <c r="SQU18" s="1000"/>
      <c r="SQV18" s="1000"/>
      <c r="SQW18" s="1000"/>
      <c r="SQX18" s="1000"/>
      <c r="SQY18" s="1000"/>
      <c r="SQZ18" s="1000"/>
      <c r="SRA18" s="1000"/>
      <c r="SRB18" s="1000"/>
      <c r="SRC18" s="1000"/>
      <c r="SRD18" s="1000"/>
      <c r="SRE18" s="1000"/>
      <c r="SRF18" s="1000"/>
      <c r="SRG18" s="1000"/>
      <c r="SRH18" s="1000"/>
      <c r="SRI18" s="1000"/>
      <c r="SRJ18" s="1000"/>
      <c r="SRK18" s="1000"/>
      <c r="SRL18" s="1000"/>
      <c r="SRM18" s="1000"/>
      <c r="SRN18" s="1000"/>
      <c r="SRO18" s="1000"/>
      <c r="SRP18" s="1000"/>
      <c r="SRQ18" s="1000"/>
      <c r="SRR18" s="1000"/>
      <c r="SRS18" s="1000"/>
      <c r="SRT18" s="1000"/>
      <c r="SRU18" s="1000"/>
      <c r="SRV18" s="1000"/>
      <c r="SRW18" s="1000"/>
      <c r="SRX18" s="1000"/>
      <c r="SRY18" s="1000"/>
      <c r="SRZ18" s="1000"/>
      <c r="SSA18" s="1000"/>
      <c r="SSB18" s="1000"/>
      <c r="SSC18" s="1000"/>
      <c r="SSD18" s="1000"/>
      <c r="SSE18" s="1000"/>
      <c r="SSF18" s="1000"/>
      <c r="SSG18" s="1000"/>
      <c r="SSH18" s="1000"/>
      <c r="SSI18" s="1000"/>
      <c r="SSJ18" s="1000"/>
      <c r="SSK18" s="1000"/>
      <c r="SSL18" s="1000"/>
      <c r="SSM18" s="1000"/>
      <c r="SSN18" s="1000"/>
      <c r="SSO18" s="1000"/>
      <c r="SSP18" s="1000"/>
      <c r="SSQ18" s="1000"/>
      <c r="SSR18" s="1000"/>
      <c r="SSS18" s="1000"/>
      <c r="SST18" s="1000"/>
      <c r="SSU18" s="1000"/>
      <c r="SSV18" s="1000"/>
      <c r="SSW18" s="1000"/>
      <c r="SSX18" s="1000"/>
      <c r="SSY18" s="1000"/>
      <c r="SSZ18" s="1000"/>
      <c r="STA18" s="1000"/>
      <c r="STB18" s="1000"/>
      <c r="STC18" s="1000"/>
      <c r="STD18" s="1000"/>
      <c r="STE18" s="1000"/>
      <c r="STF18" s="1000"/>
      <c r="STG18" s="1000"/>
      <c r="STH18" s="1000"/>
      <c r="STI18" s="1000"/>
      <c r="STJ18" s="1000"/>
      <c r="STK18" s="1000"/>
      <c r="STL18" s="1000"/>
      <c r="STM18" s="1000"/>
      <c r="STN18" s="1000"/>
      <c r="STO18" s="1000"/>
      <c r="STP18" s="1000"/>
      <c r="STQ18" s="1000"/>
      <c r="STR18" s="1000"/>
      <c r="STS18" s="1000"/>
      <c r="STT18" s="1000"/>
      <c r="STU18" s="1000"/>
      <c r="STV18" s="1000"/>
      <c r="STW18" s="1000"/>
      <c r="STX18" s="1000"/>
      <c r="STY18" s="1000"/>
      <c r="STZ18" s="1000"/>
      <c r="SUA18" s="1000"/>
      <c r="SUB18" s="1000"/>
      <c r="SUC18" s="1000"/>
      <c r="SUD18" s="1000"/>
      <c r="SUE18" s="1000"/>
      <c r="SUF18" s="1000"/>
      <c r="SUG18" s="1000"/>
      <c r="SUH18" s="1000"/>
      <c r="SUI18" s="1000"/>
      <c r="SUJ18" s="1000"/>
      <c r="SUK18" s="1000"/>
      <c r="SUL18" s="1000"/>
      <c r="SUM18" s="1000"/>
      <c r="SUN18" s="1000"/>
      <c r="SUO18" s="1000"/>
      <c r="SUP18" s="1000"/>
      <c r="SUQ18" s="1000"/>
      <c r="SUR18" s="1000"/>
      <c r="SUS18" s="1000"/>
      <c r="SUT18" s="1000"/>
      <c r="SUU18" s="1000"/>
      <c r="SUV18" s="1000"/>
      <c r="SUW18" s="1000"/>
      <c r="SUX18" s="1000"/>
      <c r="SUY18" s="1000"/>
      <c r="SUZ18" s="1000"/>
      <c r="SVA18" s="1000"/>
      <c r="SVB18" s="1000"/>
      <c r="SVC18" s="1000"/>
      <c r="SVD18" s="1000"/>
      <c r="SVE18" s="1000"/>
      <c r="SVF18" s="1000"/>
      <c r="SVG18" s="1000"/>
      <c r="SVH18" s="1000"/>
      <c r="SVI18" s="1000"/>
      <c r="SVJ18" s="1000"/>
      <c r="SVK18" s="1000"/>
      <c r="SVL18" s="1000"/>
      <c r="SVM18" s="1000"/>
      <c r="SVN18" s="1000"/>
      <c r="SVO18" s="1000"/>
      <c r="SVP18" s="1000"/>
      <c r="SVQ18" s="1000"/>
      <c r="SVR18" s="1000"/>
      <c r="SVS18" s="1000"/>
      <c r="SVT18" s="1000"/>
      <c r="SVU18" s="1000"/>
      <c r="SVV18" s="1000"/>
      <c r="SVW18" s="1000"/>
      <c r="SVX18" s="1000"/>
      <c r="SVY18" s="1000"/>
      <c r="SVZ18" s="1000"/>
      <c r="SWA18" s="1000"/>
      <c r="SWB18" s="1000"/>
      <c r="SWC18" s="1000"/>
      <c r="SWD18" s="1000"/>
      <c r="SWE18" s="1000"/>
      <c r="SWF18" s="1000"/>
      <c r="SWG18" s="1000"/>
      <c r="SWH18" s="1000"/>
      <c r="SWI18" s="1000"/>
      <c r="SWJ18" s="1000"/>
      <c r="SWK18" s="1000"/>
      <c r="SWL18" s="1000"/>
      <c r="SWM18" s="1000"/>
      <c r="SWN18" s="1000"/>
      <c r="SWO18" s="1000"/>
      <c r="SWP18" s="1000"/>
      <c r="SWQ18" s="1000"/>
      <c r="SWR18" s="1000"/>
      <c r="SWS18" s="1000"/>
      <c r="SWT18" s="1000"/>
      <c r="SWU18" s="1000"/>
      <c r="SWV18" s="1000"/>
      <c r="SWW18" s="1000"/>
      <c r="SWX18" s="1000"/>
      <c r="SWY18" s="1000"/>
      <c r="SWZ18" s="1000"/>
      <c r="SXA18" s="1000"/>
      <c r="SXB18" s="1000"/>
      <c r="SXC18" s="1000"/>
      <c r="SXD18" s="1000"/>
      <c r="SXE18" s="1000"/>
      <c r="SXF18" s="1000"/>
      <c r="SXG18" s="1000"/>
      <c r="SXH18" s="1000"/>
      <c r="SXI18" s="1000"/>
      <c r="SXJ18" s="1000"/>
      <c r="SXK18" s="1000"/>
      <c r="SXL18" s="1000"/>
      <c r="SXM18" s="1000"/>
      <c r="SXN18" s="1000"/>
      <c r="SXO18" s="1000"/>
      <c r="SXP18" s="1000"/>
      <c r="SXQ18" s="1000"/>
      <c r="SXR18" s="1000"/>
      <c r="SXS18" s="1000"/>
      <c r="SXT18" s="1000"/>
      <c r="SXU18" s="1000"/>
      <c r="SXV18" s="1000"/>
      <c r="SXW18" s="1000"/>
      <c r="SXX18" s="1000"/>
      <c r="SXY18" s="1000"/>
      <c r="SXZ18" s="1000"/>
      <c r="SYA18" s="1000"/>
      <c r="SYB18" s="1000"/>
      <c r="SYC18" s="1000"/>
      <c r="SYD18" s="1000"/>
      <c r="SYE18" s="1000"/>
      <c r="SYF18" s="1000"/>
      <c r="SYG18" s="1000"/>
      <c r="SYH18" s="1000"/>
      <c r="SYI18" s="1000"/>
      <c r="SYJ18" s="1000"/>
      <c r="SYK18" s="1000"/>
      <c r="SYL18" s="1000"/>
      <c r="SYM18" s="1000"/>
      <c r="SYN18" s="1000"/>
      <c r="SYO18" s="1000"/>
      <c r="SYP18" s="1000"/>
      <c r="SYQ18" s="1000"/>
      <c r="SYR18" s="1000"/>
      <c r="SYS18" s="1000"/>
      <c r="SYT18" s="1000"/>
      <c r="SYU18" s="1000"/>
      <c r="SYV18" s="1000"/>
      <c r="SYW18" s="1000"/>
      <c r="SYX18" s="1000"/>
      <c r="SYY18" s="1000"/>
      <c r="SYZ18" s="1000"/>
      <c r="SZA18" s="1000"/>
      <c r="SZB18" s="1000"/>
      <c r="SZC18" s="1000"/>
      <c r="SZD18" s="1000"/>
      <c r="SZE18" s="1000"/>
      <c r="SZF18" s="1000"/>
      <c r="SZG18" s="1000"/>
      <c r="SZH18" s="1000"/>
      <c r="SZI18" s="1000"/>
      <c r="SZJ18" s="1000"/>
      <c r="SZK18" s="1000"/>
      <c r="SZL18" s="1000"/>
      <c r="SZM18" s="1000"/>
      <c r="SZN18" s="1000"/>
      <c r="SZO18" s="1000"/>
      <c r="SZP18" s="1000"/>
      <c r="SZQ18" s="1000"/>
      <c r="SZR18" s="1000"/>
      <c r="SZS18" s="1000"/>
      <c r="SZT18" s="1000"/>
      <c r="SZU18" s="1000"/>
      <c r="SZV18" s="1000"/>
      <c r="SZW18" s="1000"/>
      <c r="SZX18" s="1000"/>
      <c r="SZY18" s="1000"/>
      <c r="SZZ18" s="1000"/>
      <c r="TAA18" s="1000"/>
      <c r="TAB18" s="1000"/>
      <c r="TAC18" s="1000"/>
      <c r="TAD18" s="1000"/>
      <c r="TAE18" s="1000"/>
      <c r="TAF18" s="1000"/>
      <c r="TAG18" s="1000"/>
      <c r="TAH18" s="1000"/>
      <c r="TAI18" s="1000"/>
      <c r="TAJ18" s="1000"/>
      <c r="TAK18" s="1000"/>
      <c r="TAL18" s="1000"/>
      <c r="TAM18" s="1000"/>
      <c r="TAN18" s="1000"/>
      <c r="TAO18" s="1000"/>
      <c r="TAP18" s="1000"/>
      <c r="TAQ18" s="1000"/>
      <c r="TAR18" s="1000"/>
      <c r="TAS18" s="1000"/>
      <c r="TAT18" s="1000"/>
      <c r="TAU18" s="1000"/>
      <c r="TAV18" s="1000"/>
      <c r="TAW18" s="1000"/>
      <c r="TAX18" s="1000"/>
      <c r="TAY18" s="1000"/>
      <c r="TAZ18" s="1000"/>
      <c r="TBA18" s="1000"/>
      <c r="TBB18" s="1000"/>
      <c r="TBC18" s="1000"/>
      <c r="TBD18" s="1000"/>
      <c r="TBE18" s="1000"/>
      <c r="TBF18" s="1000"/>
      <c r="TBG18" s="1000"/>
      <c r="TBH18" s="1000"/>
      <c r="TBI18" s="1000"/>
      <c r="TBJ18" s="1000"/>
      <c r="TBK18" s="1000"/>
      <c r="TBL18" s="1000"/>
      <c r="TBM18" s="1000"/>
      <c r="TBN18" s="1000"/>
      <c r="TBO18" s="1000"/>
      <c r="TBP18" s="1000"/>
      <c r="TBQ18" s="1000"/>
      <c r="TBR18" s="1000"/>
      <c r="TBS18" s="1000"/>
      <c r="TBT18" s="1000"/>
      <c r="TBU18" s="1000"/>
      <c r="TBV18" s="1000"/>
      <c r="TBW18" s="1000"/>
      <c r="TBX18" s="1000"/>
      <c r="TBY18" s="1000"/>
      <c r="TBZ18" s="1000"/>
      <c r="TCA18" s="1000"/>
      <c r="TCB18" s="1000"/>
      <c r="TCC18" s="1000"/>
      <c r="TCD18" s="1000"/>
      <c r="TCE18" s="1000"/>
      <c r="TCF18" s="1000"/>
      <c r="TCG18" s="1000"/>
      <c r="TCH18" s="1000"/>
      <c r="TCI18" s="1000"/>
      <c r="TCJ18" s="1000"/>
      <c r="TCK18" s="1000"/>
      <c r="TCL18" s="1000"/>
      <c r="TCM18" s="1000"/>
      <c r="TCN18" s="1000"/>
      <c r="TCO18" s="1000"/>
      <c r="TCP18" s="1000"/>
      <c r="TCQ18" s="1000"/>
      <c r="TCR18" s="1000"/>
      <c r="TCS18" s="1000"/>
      <c r="TCT18" s="1000"/>
      <c r="TCU18" s="1000"/>
      <c r="TCV18" s="1000"/>
      <c r="TCW18" s="1000"/>
      <c r="TCX18" s="1000"/>
      <c r="TCY18" s="1000"/>
      <c r="TCZ18" s="1000"/>
      <c r="TDA18" s="1000"/>
      <c r="TDB18" s="1000"/>
      <c r="TDC18" s="1000"/>
      <c r="TDD18" s="1000"/>
      <c r="TDE18" s="1000"/>
      <c r="TDF18" s="1000"/>
      <c r="TDG18" s="1000"/>
      <c r="TDH18" s="1000"/>
      <c r="TDI18" s="1000"/>
      <c r="TDJ18" s="1000"/>
      <c r="TDK18" s="1000"/>
      <c r="TDL18" s="1000"/>
      <c r="TDM18" s="1000"/>
      <c r="TDN18" s="1000"/>
      <c r="TDO18" s="1000"/>
      <c r="TDP18" s="1000"/>
      <c r="TDQ18" s="1000"/>
      <c r="TDR18" s="1000"/>
      <c r="TDS18" s="1000"/>
      <c r="TDT18" s="1000"/>
      <c r="TDU18" s="1000"/>
      <c r="TDV18" s="1000"/>
      <c r="TDW18" s="1000"/>
      <c r="TDX18" s="1000"/>
      <c r="TDY18" s="1000"/>
      <c r="TDZ18" s="1000"/>
      <c r="TEA18" s="1000"/>
      <c r="TEB18" s="1000"/>
      <c r="TEC18" s="1000"/>
      <c r="TED18" s="1000"/>
      <c r="TEE18" s="1000"/>
      <c r="TEF18" s="1000"/>
      <c r="TEG18" s="1000"/>
      <c r="TEH18" s="1000"/>
      <c r="TEI18" s="1000"/>
      <c r="TEJ18" s="1000"/>
      <c r="TEK18" s="1000"/>
      <c r="TEL18" s="1000"/>
      <c r="TEM18" s="1000"/>
      <c r="TEN18" s="1000"/>
      <c r="TEO18" s="1000"/>
      <c r="TEP18" s="1000"/>
      <c r="TEQ18" s="1000"/>
      <c r="TER18" s="1000"/>
      <c r="TES18" s="1000"/>
      <c r="TET18" s="1000"/>
      <c r="TEU18" s="1000"/>
      <c r="TEV18" s="1000"/>
      <c r="TEW18" s="1000"/>
      <c r="TEX18" s="1000"/>
      <c r="TEY18" s="1000"/>
      <c r="TEZ18" s="1000"/>
      <c r="TFA18" s="1000"/>
      <c r="TFB18" s="1000"/>
      <c r="TFC18" s="1000"/>
      <c r="TFD18" s="1000"/>
      <c r="TFE18" s="1000"/>
      <c r="TFF18" s="1000"/>
      <c r="TFG18" s="1000"/>
      <c r="TFH18" s="1000"/>
      <c r="TFI18" s="1000"/>
      <c r="TFJ18" s="1000"/>
      <c r="TFK18" s="1000"/>
      <c r="TFL18" s="1000"/>
      <c r="TFM18" s="1000"/>
      <c r="TFN18" s="1000"/>
      <c r="TFO18" s="1000"/>
      <c r="TFP18" s="1000"/>
      <c r="TFQ18" s="1000"/>
      <c r="TFR18" s="1000"/>
      <c r="TFS18" s="1000"/>
      <c r="TFT18" s="1000"/>
      <c r="TFU18" s="1000"/>
      <c r="TFV18" s="1000"/>
      <c r="TFW18" s="1000"/>
      <c r="TFX18" s="1000"/>
      <c r="TFY18" s="1000"/>
      <c r="TFZ18" s="1000"/>
      <c r="TGA18" s="1000"/>
      <c r="TGB18" s="1000"/>
      <c r="TGC18" s="1000"/>
      <c r="TGD18" s="1000"/>
      <c r="TGE18" s="1000"/>
      <c r="TGF18" s="1000"/>
      <c r="TGG18" s="1000"/>
      <c r="TGH18" s="1000"/>
      <c r="TGI18" s="1000"/>
      <c r="TGJ18" s="1000"/>
      <c r="TGK18" s="1000"/>
      <c r="TGL18" s="1000"/>
      <c r="TGM18" s="1000"/>
      <c r="TGN18" s="1000"/>
      <c r="TGO18" s="1000"/>
      <c r="TGP18" s="1000"/>
      <c r="TGQ18" s="1000"/>
      <c r="TGR18" s="1000"/>
      <c r="TGS18" s="1000"/>
      <c r="TGT18" s="1000"/>
      <c r="TGU18" s="1000"/>
      <c r="TGV18" s="1000"/>
      <c r="TGW18" s="1000"/>
      <c r="TGX18" s="1000"/>
      <c r="TGY18" s="1000"/>
      <c r="TGZ18" s="1000"/>
      <c r="THA18" s="1000"/>
      <c r="THB18" s="1000"/>
      <c r="THC18" s="1000"/>
      <c r="THD18" s="1000"/>
      <c r="THE18" s="1000"/>
      <c r="THF18" s="1000"/>
      <c r="THG18" s="1000"/>
      <c r="THH18" s="1000"/>
      <c r="THI18" s="1000"/>
      <c r="THJ18" s="1000"/>
      <c r="THK18" s="1000"/>
      <c r="THL18" s="1000"/>
      <c r="THM18" s="1000"/>
      <c r="THN18" s="1000"/>
      <c r="THO18" s="1000"/>
      <c r="THP18" s="1000"/>
      <c r="THQ18" s="1000"/>
      <c r="THR18" s="1000"/>
      <c r="THS18" s="1000"/>
      <c r="THT18" s="1000"/>
      <c r="THU18" s="1000"/>
      <c r="THV18" s="1000"/>
      <c r="THW18" s="1000"/>
      <c r="THX18" s="1000"/>
      <c r="THY18" s="1000"/>
      <c r="THZ18" s="1000"/>
      <c r="TIA18" s="1000"/>
      <c r="TIB18" s="1000"/>
      <c r="TIC18" s="1000"/>
      <c r="TID18" s="1000"/>
      <c r="TIE18" s="1000"/>
      <c r="TIF18" s="1000"/>
      <c r="TIG18" s="1000"/>
      <c r="TIH18" s="1000"/>
      <c r="TII18" s="1000"/>
      <c r="TIJ18" s="1000"/>
      <c r="TIK18" s="1000"/>
      <c r="TIL18" s="1000"/>
      <c r="TIM18" s="1000"/>
      <c r="TIN18" s="1000"/>
      <c r="TIO18" s="1000"/>
      <c r="TIP18" s="1000"/>
      <c r="TIQ18" s="1000"/>
      <c r="TIR18" s="1000"/>
      <c r="TIS18" s="1000"/>
      <c r="TIT18" s="1000"/>
      <c r="TIU18" s="1000"/>
      <c r="TIV18" s="1000"/>
      <c r="TIW18" s="1000"/>
      <c r="TIX18" s="1000"/>
      <c r="TIY18" s="1000"/>
      <c r="TIZ18" s="1000"/>
      <c r="TJA18" s="1000"/>
      <c r="TJB18" s="1000"/>
      <c r="TJC18" s="1000"/>
      <c r="TJD18" s="1000"/>
      <c r="TJE18" s="1000"/>
      <c r="TJF18" s="1000"/>
      <c r="TJG18" s="1000"/>
      <c r="TJH18" s="1000"/>
      <c r="TJI18" s="1000"/>
      <c r="TJJ18" s="1000"/>
      <c r="TJK18" s="1000"/>
      <c r="TJL18" s="1000"/>
      <c r="TJM18" s="1000"/>
      <c r="TJN18" s="1000"/>
      <c r="TJO18" s="1000"/>
      <c r="TJP18" s="1000"/>
      <c r="TJQ18" s="1000"/>
      <c r="TJR18" s="1000"/>
      <c r="TJS18" s="1000"/>
      <c r="TJT18" s="1000"/>
      <c r="TJU18" s="1000"/>
      <c r="TJV18" s="1000"/>
      <c r="TJW18" s="1000"/>
      <c r="TJX18" s="1000"/>
      <c r="TJY18" s="1000"/>
      <c r="TJZ18" s="1000"/>
      <c r="TKA18" s="1000"/>
      <c r="TKB18" s="1000"/>
      <c r="TKC18" s="1000"/>
      <c r="TKD18" s="1000"/>
      <c r="TKE18" s="1000"/>
      <c r="TKF18" s="1000"/>
      <c r="TKG18" s="1000"/>
      <c r="TKH18" s="1000"/>
      <c r="TKI18" s="1000"/>
      <c r="TKJ18" s="1000"/>
      <c r="TKK18" s="1000"/>
      <c r="TKL18" s="1000"/>
      <c r="TKM18" s="1000"/>
      <c r="TKN18" s="1000"/>
      <c r="TKO18" s="1000"/>
      <c r="TKP18" s="1000"/>
      <c r="TKQ18" s="1000"/>
      <c r="TKR18" s="1000"/>
      <c r="TKS18" s="1000"/>
      <c r="TKT18" s="1000"/>
      <c r="TKU18" s="1000"/>
      <c r="TKV18" s="1000"/>
      <c r="TKW18" s="1000"/>
      <c r="TKX18" s="1000"/>
      <c r="TKY18" s="1000"/>
      <c r="TKZ18" s="1000"/>
      <c r="TLA18" s="1000"/>
      <c r="TLB18" s="1000"/>
      <c r="TLC18" s="1000"/>
      <c r="TLD18" s="1000"/>
      <c r="TLE18" s="1000"/>
      <c r="TLF18" s="1000"/>
      <c r="TLG18" s="1000"/>
      <c r="TLH18" s="1000"/>
      <c r="TLI18" s="1000"/>
      <c r="TLJ18" s="1000"/>
      <c r="TLK18" s="1000"/>
      <c r="TLL18" s="1000"/>
      <c r="TLM18" s="1000"/>
      <c r="TLN18" s="1000"/>
      <c r="TLO18" s="1000"/>
      <c r="TLP18" s="1000"/>
      <c r="TLQ18" s="1000"/>
      <c r="TLR18" s="1000"/>
      <c r="TLS18" s="1000"/>
      <c r="TLT18" s="1000"/>
      <c r="TLU18" s="1000"/>
      <c r="TLV18" s="1000"/>
      <c r="TLW18" s="1000"/>
      <c r="TLX18" s="1000"/>
      <c r="TLY18" s="1000"/>
      <c r="TLZ18" s="1000"/>
      <c r="TMA18" s="1000"/>
      <c r="TMB18" s="1000"/>
      <c r="TMC18" s="1000"/>
      <c r="TMD18" s="1000"/>
      <c r="TME18" s="1000"/>
      <c r="TMF18" s="1000"/>
      <c r="TMG18" s="1000"/>
      <c r="TMH18" s="1000"/>
      <c r="TMI18" s="1000"/>
      <c r="TMJ18" s="1000"/>
      <c r="TMK18" s="1000"/>
      <c r="TML18" s="1000"/>
      <c r="TMM18" s="1000"/>
      <c r="TMN18" s="1000"/>
      <c r="TMO18" s="1000"/>
      <c r="TMP18" s="1000"/>
      <c r="TMQ18" s="1000"/>
      <c r="TMR18" s="1000"/>
      <c r="TMS18" s="1000"/>
      <c r="TMT18" s="1000"/>
      <c r="TMU18" s="1000"/>
      <c r="TMV18" s="1000"/>
      <c r="TMW18" s="1000"/>
      <c r="TMX18" s="1000"/>
      <c r="TMY18" s="1000"/>
      <c r="TMZ18" s="1000"/>
      <c r="TNA18" s="1000"/>
      <c r="TNB18" s="1000"/>
      <c r="TNC18" s="1000"/>
      <c r="TND18" s="1000"/>
      <c r="TNE18" s="1000"/>
      <c r="TNF18" s="1000"/>
      <c r="TNG18" s="1000"/>
      <c r="TNH18" s="1000"/>
      <c r="TNI18" s="1000"/>
      <c r="TNJ18" s="1000"/>
      <c r="TNK18" s="1000"/>
      <c r="TNL18" s="1000"/>
      <c r="TNM18" s="1000"/>
      <c r="TNN18" s="1000"/>
      <c r="TNO18" s="1000"/>
      <c r="TNP18" s="1000"/>
      <c r="TNQ18" s="1000"/>
      <c r="TNR18" s="1000"/>
      <c r="TNS18" s="1000"/>
      <c r="TNT18" s="1000"/>
      <c r="TNU18" s="1000"/>
      <c r="TNV18" s="1000"/>
      <c r="TNW18" s="1000"/>
      <c r="TNX18" s="1000"/>
      <c r="TNY18" s="1000"/>
      <c r="TNZ18" s="1000"/>
      <c r="TOA18" s="1000"/>
      <c r="TOB18" s="1000"/>
      <c r="TOC18" s="1000"/>
      <c r="TOD18" s="1000"/>
      <c r="TOE18" s="1000"/>
      <c r="TOF18" s="1000"/>
      <c r="TOG18" s="1000"/>
      <c r="TOH18" s="1000"/>
      <c r="TOI18" s="1000"/>
      <c r="TOJ18" s="1000"/>
      <c r="TOK18" s="1000"/>
      <c r="TOL18" s="1000"/>
      <c r="TOM18" s="1000"/>
      <c r="TON18" s="1000"/>
      <c r="TOO18" s="1000"/>
      <c r="TOP18" s="1000"/>
      <c r="TOQ18" s="1000"/>
      <c r="TOR18" s="1000"/>
      <c r="TOS18" s="1000"/>
      <c r="TOT18" s="1000"/>
      <c r="TOU18" s="1000"/>
      <c r="TOV18" s="1000"/>
      <c r="TOW18" s="1000"/>
      <c r="TOX18" s="1000"/>
      <c r="TOY18" s="1000"/>
      <c r="TOZ18" s="1000"/>
      <c r="TPA18" s="1000"/>
      <c r="TPB18" s="1000"/>
      <c r="TPC18" s="1000"/>
      <c r="TPD18" s="1000"/>
      <c r="TPE18" s="1000"/>
      <c r="TPF18" s="1000"/>
      <c r="TPG18" s="1000"/>
      <c r="TPH18" s="1000"/>
      <c r="TPI18" s="1000"/>
      <c r="TPJ18" s="1000"/>
      <c r="TPK18" s="1000"/>
      <c r="TPL18" s="1000"/>
      <c r="TPM18" s="1000"/>
      <c r="TPN18" s="1000"/>
      <c r="TPO18" s="1000"/>
      <c r="TPP18" s="1000"/>
      <c r="TPQ18" s="1000"/>
      <c r="TPR18" s="1000"/>
      <c r="TPS18" s="1000"/>
      <c r="TPT18" s="1000"/>
      <c r="TPU18" s="1000"/>
      <c r="TPV18" s="1000"/>
      <c r="TPW18" s="1000"/>
      <c r="TPX18" s="1000"/>
      <c r="TPY18" s="1000"/>
      <c r="TPZ18" s="1000"/>
      <c r="TQA18" s="1000"/>
      <c r="TQB18" s="1000"/>
      <c r="TQC18" s="1000"/>
      <c r="TQD18" s="1000"/>
      <c r="TQE18" s="1000"/>
      <c r="TQF18" s="1000"/>
      <c r="TQG18" s="1000"/>
      <c r="TQH18" s="1000"/>
      <c r="TQI18" s="1000"/>
      <c r="TQJ18" s="1000"/>
      <c r="TQK18" s="1000"/>
      <c r="TQL18" s="1000"/>
      <c r="TQM18" s="1000"/>
      <c r="TQN18" s="1000"/>
      <c r="TQO18" s="1000"/>
      <c r="TQP18" s="1000"/>
      <c r="TQQ18" s="1000"/>
      <c r="TQR18" s="1000"/>
      <c r="TQS18" s="1000"/>
      <c r="TQT18" s="1000"/>
      <c r="TQU18" s="1000"/>
      <c r="TQV18" s="1000"/>
      <c r="TQW18" s="1000"/>
      <c r="TQX18" s="1000"/>
      <c r="TQY18" s="1000"/>
      <c r="TQZ18" s="1000"/>
      <c r="TRA18" s="1000"/>
      <c r="TRB18" s="1000"/>
      <c r="TRC18" s="1000"/>
      <c r="TRD18" s="1000"/>
      <c r="TRE18" s="1000"/>
      <c r="TRF18" s="1000"/>
      <c r="TRG18" s="1000"/>
      <c r="TRH18" s="1000"/>
      <c r="TRI18" s="1000"/>
      <c r="TRJ18" s="1000"/>
      <c r="TRK18" s="1000"/>
      <c r="TRL18" s="1000"/>
      <c r="TRM18" s="1000"/>
      <c r="TRN18" s="1000"/>
      <c r="TRO18" s="1000"/>
      <c r="TRP18" s="1000"/>
      <c r="TRQ18" s="1000"/>
      <c r="TRR18" s="1000"/>
      <c r="TRS18" s="1000"/>
      <c r="TRT18" s="1000"/>
      <c r="TRU18" s="1000"/>
      <c r="TRV18" s="1000"/>
      <c r="TRW18" s="1000"/>
      <c r="TRX18" s="1000"/>
      <c r="TRY18" s="1000"/>
      <c r="TRZ18" s="1000"/>
      <c r="TSA18" s="1000"/>
      <c r="TSB18" s="1000"/>
      <c r="TSC18" s="1000"/>
      <c r="TSD18" s="1000"/>
      <c r="TSE18" s="1000"/>
      <c r="TSF18" s="1000"/>
      <c r="TSG18" s="1000"/>
      <c r="TSH18" s="1000"/>
      <c r="TSI18" s="1000"/>
      <c r="TSJ18" s="1000"/>
      <c r="TSK18" s="1000"/>
      <c r="TSL18" s="1000"/>
      <c r="TSM18" s="1000"/>
      <c r="TSN18" s="1000"/>
      <c r="TSO18" s="1000"/>
      <c r="TSP18" s="1000"/>
      <c r="TSQ18" s="1000"/>
      <c r="TSR18" s="1000"/>
      <c r="TSS18" s="1000"/>
      <c r="TST18" s="1000"/>
      <c r="TSU18" s="1000"/>
      <c r="TSV18" s="1000"/>
      <c r="TSW18" s="1000"/>
      <c r="TSX18" s="1000"/>
      <c r="TSY18" s="1000"/>
      <c r="TSZ18" s="1000"/>
      <c r="TTA18" s="1000"/>
      <c r="TTB18" s="1000"/>
      <c r="TTC18" s="1000"/>
      <c r="TTD18" s="1000"/>
      <c r="TTE18" s="1000"/>
      <c r="TTF18" s="1000"/>
      <c r="TTG18" s="1000"/>
      <c r="TTH18" s="1000"/>
      <c r="TTI18" s="1000"/>
      <c r="TTJ18" s="1000"/>
      <c r="TTK18" s="1000"/>
      <c r="TTL18" s="1000"/>
      <c r="TTM18" s="1000"/>
      <c r="TTN18" s="1000"/>
      <c r="TTO18" s="1000"/>
      <c r="TTP18" s="1000"/>
      <c r="TTQ18" s="1000"/>
      <c r="TTR18" s="1000"/>
      <c r="TTS18" s="1000"/>
      <c r="TTT18" s="1000"/>
      <c r="TTU18" s="1000"/>
      <c r="TTV18" s="1000"/>
      <c r="TTW18" s="1000"/>
      <c r="TTX18" s="1000"/>
      <c r="TTY18" s="1000"/>
      <c r="TTZ18" s="1000"/>
      <c r="TUA18" s="1000"/>
      <c r="TUB18" s="1000"/>
      <c r="TUC18" s="1000"/>
      <c r="TUD18" s="1000"/>
      <c r="TUE18" s="1000"/>
      <c r="TUF18" s="1000"/>
      <c r="TUG18" s="1000"/>
      <c r="TUH18" s="1000"/>
      <c r="TUI18" s="1000"/>
      <c r="TUJ18" s="1000"/>
      <c r="TUK18" s="1000"/>
      <c r="TUL18" s="1000"/>
      <c r="TUM18" s="1000"/>
      <c r="TUN18" s="1000"/>
      <c r="TUO18" s="1000"/>
      <c r="TUP18" s="1000"/>
      <c r="TUQ18" s="1000"/>
      <c r="TUR18" s="1000"/>
      <c r="TUS18" s="1000"/>
      <c r="TUT18" s="1000"/>
      <c r="TUU18" s="1000"/>
      <c r="TUV18" s="1000"/>
      <c r="TUW18" s="1000"/>
      <c r="TUX18" s="1000"/>
      <c r="TUY18" s="1000"/>
      <c r="TUZ18" s="1000"/>
      <c r="TVA18" s="1000"/>
      <c r="TVB18" s="1000"/>
      <c r="TVC18" s="1000"/>
      <c r="TVD18" s="1000"/>
      <c r="TVE18" s="1000"/>
      <c r="TVF18" s="1000"/>
      <c r="TVG18" s="1000"/>
      <c r="TVH18" s="1000"/>
      <c r="TVI18" s="1000"/>
      <c r="TVJ18" s="1000"/>
      <c r="TVK18" s="1000"/>
      <c r="TVL18" s="1000"/>
      <c r="TVM18" s="1000"/>
      <c r="TVN18" s="1000"/>
      <c r="TVO18" s="1000"/>
      <c r="TVP18" s="1000"/>
      <c r="TVQ18" s="1000"/>
      <c r="TVR18" s="1000"/>
      <c r="TVS18" s="1000"/>
      <c r="TVT18" s="1000"/>
      <c r="TVU18" s="1000"/>
      <c r="TVV18" s="1000"/>
      <c r="TVW18" s="1000"/>
      <c r="TVX18" s="1000"/>
      <c r="TVY18" s="1000"/>
      <c r="TVZ18" s="1000"/>
      <c r="TWA18" s="1000"/>
      <c r="TWB18" s="1000"/>
      <c r="TWC18" s="1000"/>
      <c r="TWD18" s="1000"/>
      <c r="TWE18" s="1000"/>
      <c r="TWF18" s="1000"/>
      <c r="TWG18" s="1000"/>
      <c r="TWH18" s="1000"/>
      <c r="TWI18" s="1000"/>
      <c r="TWJ18" s="1000"/>
      <c r="TWK18" s="1000"/>
      <c r="TWL18" s="1000"/>
      <c r="TWM18" s="1000"/>
      <c r="TWN18" s="1000"/>
      <c r="TWO18" s="1000"/>
      <c r="TWP18" s="1000"/>
      <c r="TWQ18" s="1000"/>
      <c r="TWR18" s="1000"/>
      <c r="TWS18" s="1000"/>
      <c r="TWT18" s="1000"/>
      <c r="TWU18" s="1000"/>
      <c r="TWV18" s="1000"/>
      <c r="TWW18" s="1000"/>
      <c r="TWX18" s="1000"/>
      <c r="TWY18" s="1000"/>
      <c r="TWZ18" s="1000"/>
      <c r="TXA18" s="1000"/>
      <c r="TXB18" s="1000"/>
      <c r="TXC18" s="1000"/>
      <c r="TXD18" s="1000"/>
      <c r="TXE18" s="1000"/>
      <c r="TXF18" s="1000"/>
      <c r="TXG18" s="1000"/>
      <c r="TXH18" s="1000"/>
      <c r="TXI18" s="1000"/>
      <c r="TXJ18" s="1000"/>
      <c r="TXK18" s="1000"/>
      <c r="TXL18" s="1000"/>
      <c r="TXM18" s="1000"/>
      <c r="TXN18" s="1000"/>
      <c r="TXO18" s="1000"/>
      <c r="TXP18" s="1000"/>
      <c r="TXQ18" s="1000"/>
      <c r="TXR18" s="1000"/>
      <c r="TXS18" s="1000"/>
      <c r="TXT18" s="1000"/>
      <c r="TXU18" s="1000"/>
      <c r="TXV18" s="1000"/>
      <c r="TXW18" s="1000"/>
      <c r="TXX18" s="1000"/>
      <c r="TXY18" s="1000"/>
      <c r="TXZ18" s="1000"/>
      <c r="TYA18" s="1000"/>
      <c r="TYB18" s="1000"/>
      <c r="TYC18" s="1000"/>
      <c r="TYD18" s="1000"/>
      <c r="TYE18" s="1000"/>
      <c r="TYF18" s="1000"/>
      <c r="TYG18" s="1000"/>
      <c r="TYH18" s="1000"/>
      <c r="TYI18" s="1000"/>
      <c r="TYJ18" s="1000"/>
      <c r="TYK18" s="1000"/>
      <c r="TYL18" s="1000"/>
      <c r="TYM18" s="1000"/>
      <c r="TYN18" s="1000"/>
      <c r="TYO18" s="1000"/>
      <c r="TYP18" s="1000"/>
      <c r="TYQ18" s="1000"/>
      <c r="TYR18" s="1000"/>
      <c r="TYS18" s="1000"/>
      <c r="TYT18" s="1000"/>
      <c r="TYU18" s="1000"/>
      <c r="TYV18" s="1000"/>
      <c r="TYW18" s="1000"/>
      <c r="TYX18" s="1000"/>
      <c r="TYY18" s="1000"/>
      <c r="TYZ18" s="1000"/>
      <c r="TZA18" s="1000"/>
      <c r="TZB18" s="1000"/>
      <c r="TZC18" s="1000"/>
      <c r="TZD18" s="1000"/>
      <c r="TZE18" s="1000"/>
      <c r="TZF18" s="1000"/>
      <c r="TZG18" s="1000"/>
      <c r="TZH18" s="1000"/>
      <c r="TZI18" s="1000"/>
      <c r="TZJ18" s="1000"/>
      <c r="TZK18" s="1000"/>
      <c r="TZL18" s="1000"/>
      <c r="TZM18" s="1000"/>
      <c r="TZN18" s="1000"/>
      <c r="TZO18" s="1000"/>
      <c r="TZP18" s="1000"/>
      <c r="TZQ18" s="1000"/>
      <c r="TZR18" s="1000"/>
      <c r="TZS18" s="1000"/>
      <c r="TZT18" s="1000"/>
      <c r="TZU18" s="1000"/>
      <c r="TZV18" s="1000"/>
      <c r="TZW18" s="1000"/>
      <c r="TZX18" s="1000"/>
      <c r="TZY18" s="1000"/>
      <c r="TZZ18" s="1000"/>
      <c r="UAA18" s="1000"/>
      <c r="UAB18" s="1000"/>
      <c r="UAC18" s="1000"/>
      <c r="UAD18" s="1000"/>
      <c r="UAE18" s="1000"/>
      <c r="UAF18" s="1000"/>
      <c r="UAG18" s="1000"/>
      <c r="UAH18" s="1000"/>
      <c r="UAI18" s="1000"/>
      <c r="UAJ18" s="1000"/>
      <c r="UAK18" s="1000"/>
      <c r="UAL18" s="1000"/>
      <c r="UAM18" s="1000"/>
      <c r="UAN18" s="1000"/>
      <c r="UAO18" s="1000"/>
      <c r="UAP18" s="1000"/>
      <c r="UAQ18" s="1000"/>
      <c r="UAR18" s="1000"/>
      <c r="UAS18" s="1000"/>
      <c r="UAT18" s="1000"/>
      <c r="UAU18" s="1000"/>
      <c r="UAV18" s="1000"/>
      <c r="UAW18" s="1000"/>
      <c r="UAX18" s="1000"/>
      <c r="UAY18" s="1000"/>
      <c r="UAZ18" s="1000"/>
      <c r="UBA18" s="1000"/>
      <c r="UBB18" s="1000"/>
      <c r="UBC18" s="1000"/>
      <c r="UBD18" s="1000"/>
      <c r="UBE18" s="1000"/>
      <c r="UBF18" s="1000"/>
      <c r="UBG18" s="1000"/>
      <c r="UBH18" s="1000"/>
      <c r="UBI18" s="1000"/>
      <c r="UBJ18" s="1000"/>
      <c r="UBK18" s="1000"/>
      <c r="UBL18" s="1000"/>
      <c r="UBM18" s="1000"/>
      <c r="UBN18" s="1000"/>
      <c r="UBO18" s="1000"/>
      <c r="UBP18" s="1000"/>
      <c r="UBQ18" s="1000"/>
      <c r="UBR18" s="1000"/>
      <c r="UBS18" s="1000"/>
      <c r="UBT18" s="1000"/>
      <c r="UBU18" s="1000"/>
      <c r="UBV18" s="1000"/>
      <c r="UBW18" s="1000"/>
      <c r="UBX18" s="1000"/>
      <c r="UBY18" s="1000"/>
      <c r="UBZ18" s="1000"/>
      <c r="UCA18" s="1000"/>
      <c r="UCB18" s="1000"/>
      <c r="UCC18" s="1000"/>
      <c r="UCD18" s="1000"/>
      <c r="UCE18" s="1000"/>
      <c r="UCF18" s="1000"/>
      <c r="UCG18" s="1000"/>
      <c r="UCH18" s="1000"/>
      <c r="UCI18" s="1000"/>
      <c r="UCJ18" s="1000"/>
      <c r="UCK18" s="1000"/>
      <c r="UCL18" s="1000"/>
      <c r="UCM18" s="1000"/>
      <c r="UCN18" s="1000"/>
      <c r="UCO18" s="1000"/>
      <c r="UCP18" s="1000"/>
      <c r="UCQ18" s="1000"/>
      <c r="UCR18" s="1000"/>
      <c r="UCS18" s="1000"/>
      <c r="UCT18" s="1000"/>
      <c r="UCU18" s="1000"/>
      <c r="UCV18" s="1000"/>
      <c r="UCW18" s="1000"/>
      <c r="UCX18" s="1000"/>
      <c r="UCY18" s="1000"/>
      <c r="UCZ18" s="1000"/>
      <c r="UDA18" s="1000"/>
      <c r="UDB18" s="1000"/>
      <c r="UDC18" s="1000"/>
      <c r="UDD18" s="1000"/>
      <c r="UDE18" s="1000"/>
      <c r="UDF18" s="1000"/>
      <c r="UDG18" s="1000"/>
      <c r="UDH18" s="1000"/>
      <c r="UDI18" s="1000"/>
      <c r="UDJ18" s="1000"/>
      <c r="UDK18" s="1000"/>
      <c r="UDL18" s="1000"/>
      <c r="UDM18" s="1000"/>
      <c r="UDN18" s="1000"/>
      <c r="UDO18" s="1000"/>
      <c r="UDP18" s="1000"/>
      <c r="UDQ18" s="1000"/>
      <c r="UDR18" s="1000"/>
      <c r="UDS18" s="1000"/>
      <c r="UDT18" s="1000"/>
      <c r="UDU18" s="1000"/>
      <c r="UDV18" s="1000"/>
      <c r="UDW18" s="1000"/>
      <c r="UDX18" s="1000"/>
      <c r="UDY18" s="1000"/>
      <c r="UDZ18" s="1000"/>
      <c r="UEA18" s="1000"/>
      <c r="UEB18" s="1000"/>
      <c r="UEC18" s="1000"/>
      <c r="UED18" s="1000"/>
      <c r="UEE18" s="1000"/>
      <c r="UEF18" s="1000"/>
      <c r="UEG18" s="1000"/>
      <c r="UEH18" s="1000"/>
      <c r="UEI18" s="1000"/>
      <c r="UEJ18" s="1000"/>
      <c r="UEK18" s="1000"/>
      <c r="UEL18" s="1000"/>
      <c r="UEM18" s="1000"/>
      <c r="UEN18" s="1000"/>
      <c r="UEO18" s="1000"/>
      <c r="UEP18" s="1000"/>
      <c r="UEQ18" s="1000"/>
      <c r="UER18" s="1000"/>
      <c r="UES18" s="1000"/>
      <c r="UET18" s="1000"/>
      <c r="UEU18" s="1000"/>
      <c r="UEV18" s="1000"/>
      <c r="UEW18" s="1000"/>
      <c r="UEX18" s="1000"/>
      <c r="UEY18" s="1000"/>
      <c r="UEZ18" s="1000"/>
      <c r="UFA18" s="1000"/>
      <c r="UFB18" s="1000"/>
      <c r="UFC18" s="1000"/>
      <c r="UFD18" s="1000"/>
      <c r="UFE18" s="1000"/>
      <c r="UFF18" s="1000"/>
      <c r="UFG18" s="1000"/>
      <c r="UFH18" s="1000"/>
      <c r="UFI18" s="1000"/>
      <c r="UFJ18" s="1000"/>
      <c r="UFK18" s="1000"/>
      <c r="UFL18" s="1000"/>
      <c r="UFM18" s="1000"/>
      <c r="UFN18" s="1000"/>
      <c r="UFO18" s="1000"/>
      <c r="UFP18" s="1000"/>
      <c r="UFQ18" s="1000"/>
      <c r="UFR18" s="1000"/>
      <c r="UFS18" s="1000"/>
      <c r="UFT18" s="1000"/>
      <c r="UFU18" s="1000"/>
      <c r="UFV18" s="1000"/>
      <c r="UFW18" s="1000"/>
      <c r="UFX18" s="1000"/>
      <c r="UFY18" s="1000"/>
      <c r="UFZ18" s="1000"/>
      <c r="UGA18" s="1000"/>
      <c r="UGB18" s="1000"/>
      <c r="UGC18" s="1000"/>
      <c r="UGD18" s="1000"/>
      <c r="UGE18" s="1000"/>
      <c r="UGF18" s="1000"/>
      <c r="UGG18" s="1000"/>
      <c r="UGH18" s="1000"/>
      <c r="UGI18" s="1000"/>
      <c r="UGJ18" s="1000"/>
      <c r="UGK18" s="1000"/>
      <c r="UGL18" s="1000"/>
      <c r="UGM18" s="1000"/>
      <c r="UGN18" s="1000"/>
      <c r="UGO18" s="1000"/>
      <c r="UGP18" s="1000"/>
      <c r="UGQ18" s="1000"/>
      <c r="UGR18" s="1000"/>
      <c r="UGS18" s="1000"/>
      <c r="UGT18" s="1000"/>
      <c r="UGU18" s="1000"/>
      <c r="UGV18" s="1000"/>
      <c r="UGW18" s="1000"/>
      <c r="UGX18" s="1000"/>
      <c r="UGY18" s="1000"/>
      <c r="UGZ18" s="1000"/>
      <c r="UHA18" s="1000"/>
      <c r="UHB18" s="1000"/>
      <c r="UHC18" s="1000"/>
      <c r="UHD18" s="1000"/>
      <c r="UHE18" s="1000"/>
      <c r="UHF18" s="1000"/>
      <c r="UHG18" s="1000"/>
      <c r="UHH18" s="1000"/>
      <c r="UHI18" s="1000"/>
      <c r="UHJ18" s="1000"/>
      <c r="UHK18" s="1000"/>
      <c r="UHL18" s="1000"/>
      <c r="UHM18" s="1000"/>
      <c r="UHN18" s="1000"/>
      <c r="UHO18" s="1000"/>
      <c r="UHP18" s="1000"/>
      <c r="UHQ18" s="1000"/>
      <c r="UHR18" s="1000"/>
      <c r="UHS18" s="1000"/>
      <c r="UHT18" s="1000"/>
      <c r="UHU18" s="1000"/>
      <c r="UHV18" s="1000"/>
      <c r="UHW18" s="1000"/>
      <c r="UHX18" s="1000"/>
      <c r="UHY18" s="1000"/>
      <c r="UHZ18" s="1000"/>
      <c r="UIA18" s="1000"/>
      <c r="UIB18" s="1000"/>
      <c r="UIC18" s="1000"/>
      <c r="UID18" s="1000"/>
      <c r="UIE18" s="1000"/>
      <c r="UIF18" s="1000"/>
      <c r="UIG18" s="1000"/>
      <c r="UIH18" s="1000"/>
      <c r="UII18" s="1000"/>
      <c r="UIJ18" s="1000"/>
      <c r="UIK18" s="1000"/>
      <c r="UIL18" s="1000"/>
      <c r="UIM18" s="1000"/>
      <c r="UIN18" s="1000"/>
      <c r="UIO18" s="1000"/>
      <c r="UIP18" s="1000"/>
      <c r="UIQ18" s="1000"/>
      <c r="UIR18" s="1000"/>
      <c r="UIS18" s="1000"/>
      <c r="UIT18" s="1000"/>
      <c r="UIU18" s="1000"/>
      <c r="UIV18" s="1000"/>
      <c r="UIW18" s="1000"/>
      <c r="UIX18" s="1000"/>
      <c r="UIY18" s="1000"/>
      <c r="UIZ18" s="1000"/>
      <c r="UJA18" s="1000"/>
      <c r="UJB18" s="1000"/>
      <c r="UJC18" s="1000"/>
      <c r="UJD18" s="1000"/>
      <c r="UJE18" s="1000"/>
      <c r="UJF18" s="1000"/>
      <c r="UJG18" s="1000"/>
      <c r="UJH18" s="1000"/>
      <c r="UJI18" s="1000"/>
      <c r="UJJ18" s="1000"/>
      <c r="UJK18" s="1000"/>
      <c r="UJL18" s="1000"/>
      <c r="UJM18" s="1000"/>
      <c r="UJN18" s="1000"/>
      <c r="UJO18" s="1000"/>
      <c r="UJP18" s="1000"/>
      <c r="UJQ18" s="1000"/>
      <c r="UJR18" s="1000"/>
      <c r="UJS18" s="1000"/>
      <c r="UJT18" s="1000"/>
      <c r="UJU18" s="1000"/>
      <c r="UJV18" s="1000"/>
      <c r="UJW18" s="1000"/>
      <c r="UJX18" s="1000"/>
      <c r="UJY18" s="1000"/>
      <c r="UJZ18" s="1000"/>
      <c r="UKA18" s="1000"/>
      <c r="UKB18" s="1000"/>
      <c r="UKC18" s="1000"/>
      <c r="UKD18" s="1000"/>
      <c r="UKE18" s="1000"/>
      <c r="UKF18" s="1000"/>
      <c r="UKG18" s="1000"/>
      <c r="UKH18" s="1000"/>
      <c r="UKI18" s="1000"/>
      <c r="UKJ18" s="1000"/>
      <c r="UKK18" s="1000"/>
      <c r="UKL18" s="1000"/>
      <c r="UKM18" s="1000"/>
      <c r="UKN18" s="1000"/>
      <c r="UKO18" s="1000"/>
      <c r="UKP18" s="1000"/>
      <c r="UKQ18" s="1000"/>
      <c r="UKR18" s="1000"/>
      <c r="UKS18" s="1000"/>
      <c r="UKT18" s="1000"/>
      <c r="UKU18" s="1000"/>
      <c r="UKV18" s="1000"/>
      <c r="UKW18" s="1000"/>
      <c r="UKX18" s="1000"/>
      <c r="UKY18" s="1000"/>
      <c r="UKZ18" s="1000"/>
      <c r="ULA18" s="1000"/>
      <c r="ULB18" s="1000"/>
      <c r="ULC18" s="1000"/>
      <c r="ULD18" s="1000"/>
      <c r="ULE18" s="1000"/>
      <c r="ULF18" s="1000"/>
      <c r="ULG18" s="1000"/>
      <c r="ULH18" s="1000"/>
      <c r="ULI18" s="1000"/>
      <c r="ULJ18" s="1000"/>
      <c r="ULK18" s="1000"/>
      <c r="ULL18" s="1000"/>
      <c r="ULM18" s="1000"/>
      <c r="ULN18" s="1000"/>
      <c r="ULO18" s="1000"/>
      <c r="ULP18" s="1000"/>
      <c r="ULQ18" s="1000"/>
      <c r="ULR18" s="1000"/>
      <c r="ULS18" s="1000"/>
      <c r="ULT18" s="1000"/>
      <c r="ULU18" s="1000"/>
      <c r="ULV18" s="1000"/>
      <c r="ULW18" s="1000"/>
      <c r="ULX18" s="1000"/>
      <c r="ULY18" s="1000"/>
      <c r="ULZ18" s="1000"/>
      <c r="UMA18" s="1000"/>
      <c r="UMB18" s="1000"/>
      <c r="UMC18" s="1000"/>
      <c r="UMD18" s="1000"/>
      <c r="UME18" s="1000"/>
      <c r="UMF18" s="1000"/>
      <c r="UMG18" s="1000"/>
      <c r="UMH18" s="1000"/>
      <c r="UMI18" s="1000"/>
      <c r="UMJ18" s="1000"/>
      <c r="UMK18" s="1000"/>
      <c r="UML18" s="1000"/>
      <c r="UMM18" s="1000"/>
      <c r="UMN18" s="1000"/>
      <c r="UMO18" s="1000"/>
      <c r="UMP18" s="1000"/>
      <c r="UMQ18" s="1000"/>
      <c r="UMR18" s="1000"/>
      <c r="UMS18" s="1000"/>
      <c r="UMT18" s="1000"/>
      <c r="UMU18" s="1000"/>
      <c r="UMV18" s="1000"/>
      <c r="UMW18" s="1000"/>
      <c r="UMX18" s="1000"/>
      <c r="UMY18" s="1000"/>
      <c r="UMZ18" s="1000"/>
      <c r="UNA18" s="1000"/>
      <c r="UNB18" s="1000"/>
      <c r="UNC18" s="1000"/>
      <c r="UND18" s="1000"/>
      <c r="UNE18" s="1000"/>
      <c r="UNF18" s="1000"/>
      <c r="UNG18" s="1000"/>
      <c r="UNH18" s="1000"/>
      <c r="UNI18" s="1000"/>
      <c r="UNJ18" s="1000"/>
      <c r="UNK18" s="1000"/>
      <c r="UNL18" s="1000"/>
      <c r="UNM18" s="1000"/>
      <c r="UNN18" s="1000"/>
      <c r="UNO18" s="1000"/>
      <c r="UNP18" s="1000"/>
      <c r="UNQ18" s="1000"/>
      <c r="UNR18" s="1000"/>
      <c r="UNS18" s="1000"/>
      <c r="UNT18" s="1000"/>
      <c r="UNU18" s="1000"/>
      <c r="UNV18" s="1000"/>
      <c r="UNW18" s="1000"/>
      <c r="UNX18" s="1000"/>
      <c r="UNY18" s="1000"/>
      <c r="UNZ18" s="1000"/>
      <c r="UOA18" s="1000"/>
      <c r="UOB18" s="1000"/>
      <c r="UOC18" s="1000"/>
      <c r="UOD18" s="1000"/>
      <c r="UOE18" s="1000"/>
      <c r="UOF18" s="1000"/>
      <c r="UOG18" s="1000"/>
      <c r="UOH18" s="1000"/>
      <c r="UOI18" s="1000"/>
      <c r="UOJ18" s="1000"/>
      <c r="UOK18" s="1000"/>
      <c r="UOL18" s="1000"/>
      <c r="UOM18" s="1000"/>
      <c r="UON18" s="1000"/>
      <c r="UOO18" s="1000"/>
      <c r="UOP18" s="1000"/>
      <c r="UOQ18" s="1000"/>
      <c r="UOR18" s="1000"/>
      <c r="UOS18" s="1000"/>
      <c r="UOT18" s="1000"/>
      <c r="UOU18" s="1000"/>
      <c r="UOV18" s="1000"/>
      <c r="UOW18" s="1000"/>
      <c r="UOX18" s="1000"/>
      <c r="UOY18" s="1000"/>
      <c r="UOZ18" s="1000"/>
      <c r="UPA18" s="1000"/>
      <c r="UPB18" s="1000"/>
      <c r="UPC18" s="1000"/>
      <c r="UPD18" s="1000"/>
      <c r="UPE18" s="1000"/>
      <c r="UPF18" s="1000"/>
      <c r="UPG18" s="1000"/>
      <c r="UPH18" s="1000"/>
      <c r="UPI18" s="1000"/>
      <c r="UPJ18" s="1000"/>
      <c r="UPK18" s="1000"/>
      <c r="UPL18" s="1000"/>
      <c r="UPM18" s="1000"/>
      <c r="UPN18" s="1000"/>
      <c r="UPO18" s="1000"/>
      <c r="UPP18" s="1000"/>
      <c r="UPQ18" s="1000"/>
      <c r="UPR18" s="1000"/>
      <c r="UPS18" s="1000"/>
      <c r="UPT18" s="1000"/>
      <c r="UPU18" s="1000"/>
      <c r="UPV18" s="1000"/>
      <c r="UPW18" s="1000"/>
      <c r="UPX18" s="1000"/>
      <c r="UPY18" s="1000"/>
      <c r="UPZ18" s="1000"/>
      <c r="UQA18" s="1000"/>
      <c r="UQB18" s="1000"/>
      <c r="UQC18" s="1000"/>
      <c r="UQD18" s="1000"/>
      <c r="UQE18" s="1000"/>
      <c r="UQF18" s="1000"/>
      <c r="UQG18" s="1000"/>
      <c r="UQH18" s="1000"/>
      <c r="UQI18" s="1000"/>
      <c r="UQJ18" s="1000"/>
      <c r="UQK18" s="1000"/>
      <c r="UQL18" s="1000"/>
      <c r="UQM18" s="1000"/>
      <c r="UQN18" s="1000"/>
      <c r="UQO18" s="1000"/>
      <c r="UQP18" s="1000"/>
      <c r="UQQ18" s="1000"/>
      <c r="UQR18" s="1000"/>
      <c r="UQS18" s="1000"/>
      <c r="UQT18" s="1000"/>
      <c r="UQU18" s="1000"/>
      <c r="UQV18" s="1000"/>
      <c r="UQW18" s="1000"/>
      <c r="UQX18" s="1000"/>
      <c r="UQY18" s="1000"/>
      <c r="UQZ18" s="1000"/>
      <c r="URA18" s="1000"/>
      <c r="URB18" s="1000"/>
      <c r="URC18" s="1000"/>
      <c r="URD18" s="1000"/>
      <c r="URE18" s="1000"/>
      <c r="URF18" s="1000"/>
      <c r="URG18" s="1000"/>
      <c r="URH18" s="1000"/>
      <c r="URI18" s="1000"/>
      <c r="URJ18" s="1000"/>
      <c r="URK18" s="1000"/>
      <c r="URL18" s="1000"/>
      <c r="URM18" s="1000"/>
      <c r="URN18" s="1000"/>
      <c r="URO18" s="1000"/>
      <c r="URP18" s="1000"/>
      <c r="URQ18" s="1000"/>
      <c r="URR18" s="1000"/>
      <c r="URS18" s="1000"/>
      <c r="URT18" s="1000"/>
      <c r="URU18" s="1000"/>
      <c r="URV18" s="1000"/>
      <c r="URW18" s="1000"/>
      <c r="URX18" s="1000"/>
      <c r="URY18" s="1000"/>
      <c r="URZ18" s="1000"/>
      <c r="USA18" s="1000"/>
      <c r="USB18" s="1000"/>
      <c r="USC18" s="1000"/>
      <c r="USD18" s="1000"/>
      <c r="USE18" s="1000"/>
      <c r="USF18" s="1000"/>
      <c r="USG18" s="1000"/>
      <c r="USH18" s="1000"/>
      <c r="USI18" s="1000"/>
      <c r="USJ18" s="1000"/>
      <c r="USK18" s="1000"/>
      <c r="USL18" s="1000"/>
      <c r="USM18" s="1000"/>
      <c r="USN18" s="1000"/>
      <c r="USO18" s="1000"/>
      <c r="USP18" s="1000"/>
      <c r="USQ18" s="1000"/>
      <c r="USR18" s="1000"/>
      <c r="USS18" s="1000"/>
      <c r="UST18" s="1000"/>
      <c r="USU18" s="1000"/>
      <c r="USV18" s="1000"/>
      <c r="USW18" s="1000"/>
      <c r="USX18" s="1000"/>
      <c r="USY18" s="1000"/>
      <c r="USZ18" s="1000"/>
      <c r="UTA18" s="1000"/>
      <c r="UTB18" s="1000"/>
      <c r="UTC18" s="1000"/>
      <c r="UTD18" s="1000"/>
      <c r="UTE18" s="1000"/>
      <c r="UTF18" s="1000"/>
      <c r="UTG18" s="1000"/>
      <c r="UTH18" s="1000"/>
      <c r="UTI18" s="1000"/>
      <c r="UTJ18" s="1000"/>
      <c r="UTK18" s="1000"/>
      <c r="UTL18" s="1000"/>
      <c r="UTM18" s="1000"/>
      <c r="UTN18" s="1000"/>
      <c r="UTO18" s="1000"/>
      <c r="UTP18" s="1000"/>
      <c r="UTQ18" s="1000"/>
      <c r="UTR18" s="1000"/>
      <c r="UTS18" s="1000"/>
      <c r="UTT18" s="1000"/>
      <c r="UTU18" s="1000"/>
      <c r="UTV18" s="1000"/>
      <c r="UTW18" s="1000"/>
      <c r="UTX18" s="1000"/>
      <c r="UTY18" s="1000"/>
      <c r="UTZ18" s="1000"/>
      <c r="UUA18" s="1000"/>
      <c r="UUB18" s="1000"/>
      <c r="UUC18" s="1000"/>
      <c r="UUD18" s="1000"/>
      <c r="UUE18" s="1000"/>
      <c r="UUF18" s="1000"/>
      <c r="UUG18" s="1000"/>
      <c r="UUH18" s="1000"/>
      <c r="UUI18" s="1000"/>
      <c r="UUJ18" s="1000"/>
      <c r="UUK18" s="1000"/>
      <c r="UUL18" s="1000"/>
      <c r="UUM18" s="1000"/>
      <c r="UUN18" s="1000"/>
      <c r="UUO18" s="1000"/>
      <c r="UUP18" s="1000"/>
      <c r="UUQ18" s="1000"/>
      <c r="UUR18" s="1000"/>
      <c r="UUS18" s="1000"/>
      <c r="UUT18" s="1000"/>
      <c r="UUU18" s="1000"/>
      <c r="UUV18" s="1000"/>
      <c r="UUW18" s="1000"/>
      <c r="UUX18" s="1000"/>
      <c r="UUY18" s="1000"/>
      <c r="UUZ18" s="1000"/>
      <c r="UVA18" s="1000"/>
      <c r="UVB18" s="1000"/>
      <c r="UVC18" s="1000"/>
      <c r="UVD18" s="1000"/>
      <c r="UVE18" s="1000"/>
      <c r="UVF18" s="1000"/>
      <c r="UVG18" s="1000"/>
      <c r="UVH18" s="1000"/>
      <c r="UVI18" s="1000"/>
      <c r="UVJ18" s="1000"/>
      <c r="UVK18" s="1000"/>
      <c r="UVL18" s="1000"/>
      <c r="UVM18" s="1000"/>
      <c r="UVN18" s="1000"/>
      <c r="UVO18" s="1000"/>
      <c r="UVP18" s="1000"/>
      <c r="UVQ18" s="1000"/>
      <c r="UVR18" s="1000"/>
      <c r="UVS18" s="1000"/>
      <c r="UVT18" s="1000"/>
      <c r="UVU18" s="1000"/>
      <c r="UVV18" s="1000"/>
      <c r="UVW18" s="1000"/>
      <c r="UVX18" s="1000"/>
      <c r="UVY18" s="1000"/>
      <c r="UVZ18" s="1000"/>
      <c r="UWA18" s="1000"/>
      <c r="UWB18" s="1000"/>
      <c r="UWC18" s="1000"/>
      <c r="UWD18" s="1000"/>
      <c r="UWE18" s="1000"/>
      <c r="UWF18" s="1000"/>
      <c r="UWG18" s="1000"/>
      <c r="UWH18" s="1000"/>
      <c r="UWI18" s="1000"/>
      <c r="UWJ18" s="1000"/>
      <c r="UWK18" s="1000"/>
      <c r="UWL18" s="1000"/>
      <c r="UWM18" s="1000"/>
      <c r="UWN18" s="1000"/>
      <c r="UWO18" s="1000"/>
      <c r="UWP18" s="1000"/>
      <c r="UWQ18" s="1000"/>
      <c r="UWR18" s="1000"/>
      <c r="UWS18" s="1000"/>
      <c r="UWT18" s="1000"/>
      <c r="UWU18" s="1000"/>
      <c r="UWV18" s="1000"/>
      <c r="UWW18" s="1000"/>
      <c r="UWX18" s="1000"/>
      <c r="UWY18" s="1000"/>
      <c r="UWZ18" s="1000"/>
      <c r="UXA18" s="1000"/>
      <c r="UXB18" s="1000"/>
      <c r="UXC18" s="1000"/>
      <c r="UXD18" s="1000"/>
      <c r="UXE18" s="1000"/>
      <c r="UXF18" s="1000"/>
      <c r="UXG18" s="1000"/>
      <c r="UXH18" s="1000"/>
      <c r="UXI18" s="1000"/>
      <c r="UXJ18" s="1000"/>
      <c r="UXK18" s="1000"/>
      <c r="UXL18" s="1000"/>
      <c r="UXM18" s="1000"/>
      <c r="UXN18" s="1000"/>
      <c r="UXO18" s="1000"/>
      <c r="UXP18" s="1000"/>
      <c r="UXQ18" s="1000"/>
      <c r="UXR18" s="1000"/>
      <c r="UXS18" s="1000"/>
      <c r="UXT18" s="1000"/>
      <c r="UXU18" s="1000"/>
      <c r="UXV18" s="1000"/>
      <c r="UXW18" s="1000"/>
      <c r="UXX18" s="1000"/>
      <c r="UXY18" s="1000"/>
      <c r="UXZ18" s="1000"/>
      <c r="UYA18" s="1000"/>
      <c r="UYB18" s="1000"/>
      <c r="UYC18" s="1000"/>
      <c r="UYD18" s="1000"/>
      <c r="UYE18" s="1000"/>
      <c r="UYF18" s="1000"/>
      <c r="UYG18" s="1000"/>
      <c r="UYH18" s="1000"/>
      <c r="UYI18" s="1000"/>
      <c r="UYJ18" s="1000"/>
      <c r="UYK18" s="1000"/>
      <c r="UYL18" s="1000"/>
      <c r="UYM18" s="1000"/>
      <c r="UYN18" s="1000"/>
      <c r="UYO18" s="1000"/>
      <c r="UYP18" s="1000"/>
      <c r="UYQ18" s="1000"/>
      <c r="UYR18" s="1000"/>
      <c r="UYS18" s="1000"/>
      <c r="UYT18" s="1000"/>
      <c r="UYU18" s="1000"/>
      <c r="UYV18" s="1000"/>
      <c r="UYW18" s="1000"/>
      <c r="UYX18" s="1000"/>
      <c r="UYY18" s="1000"/>
      <c r="UYZ18" s="1000"/>
      <c r="UZA18" s="1000"/>
      <c r="UZB18" s="1000"/>
      <c r="UZC18" s="1000"/>
      <c r="UZD18" s="1000"/>
      <c r="UZE18" s="1000"/>
      <c r="UZF18" s="1000"/>
      <c r="UZG18" s="1000"/>
      <c r="UZH18" s="1000"/>
      <c r="UZI18" s="1000"/>
      <c r="UZJ18" s="1000"/>
      <c r="UZK18" s="1000"/>
      <c r="UZL18" s="1000"/>
      <c r="UZM18" s="1000"/>
      <c r="UZN18" s="1000"/>
      <c r="UZO18" s="1000"/>
      <c r="UZP18" s="1000"/>
      <c r="UZQ18" s="1000"/>
      <c r="UZR18" s="1000"/>
      <c r="UZS18" s="1000"/>
      <c r="UZT18" s="1000"/>
      <c r="UZU18" s="1000"/>
      <c r="UZV18" s="1000"/>
      <c r="UZW18" s="1000"/>
      <c r="UZX18" s="1000"/>
      <c r="UZY18" s="1000"/>
      <c r="UZZ18" s="1000"/>
      <c r="VAA18" s="1000"/>
      <c r="VAB18" s="1000"/>
      <c r="VAC18" s="1000"/>
      <c r="VAD18" s="1000"/>
      <c r="VAE18" s="1000"/>
      <c r="VAF18" s="1000"/>
      <c r="VAG18" s="1000"/>
      <c r="VAH18" s="1000"/>
      <c r="VAI18" s="1000"/>
      <c r="VAJ18" s="1000"/>
      <c r="VAK18" s="1000"/>
      <c r="VAL18" s="1000"/>
      <c r="VAM18" s="1000"/>
      <c r="VAN18" s="1000"/>
      <c r="VAO18" s="1000"/>
      <c r="VAP18" s="1000"/>
      <c r="VAQ18" s="1000"/>
      <c r="VAR18" s="1000"/>
      <c r="VAS18" s="1000"/>
      <c r="VAT18" s="1000"/>
      <c r="VAU18" s="1000"/>
      <c r="VAV18" s="1000"/>
      <c r="VAW18" s="1000"/>
      <c r="VAX18" s="1000"/>
      <c r="VAY18" s="1000"/>
      <c r="VAZ18" s="1000"/>
      <c r="VBA18" s="1000"/>
      <c r="VBB18" s="1000"/>
      <c r="VBC18" s="1000"/>
      <c r="VBD18" s="1000"/>
      <c r="VBE18" s="1000"/>
      <c r="VBF18" s="1000"/>
      <c r="VBG18" s="1000"/>
      <c r="VBH18" s="1000"/>
      <c r="VBI18" s="1000"/>
      <c r="VBJ18" s="1000"/>
      <c r="VBK18" s="1000"/>
      <c r="VBL18" s="1000"/>
      <c r="VBM18" s="1000"/>
      <c r="VBN18" s="1000"/>
      <c r="VBO18" s="1000"/>
      <c r="VBP18" s="1000"/>
      <c r="VBQ18" s="1000"/>
      <c r="VBR18" s="1000"/>
      <c r="VBS18" s="1000"/>
      <c r="VBT18" s="1000"/>
      <c r="VBU18" s="1000"/>
      <c r="VBV18" s="1000"/>
      <c r="VBW18" s="1000"/>
      <c r="VBX18" s="1000"/>
      <c r="VBY18" s="1000"/>
      <c r="VBZ18" s="1000"/>
      <c r="VCA18" s="1000"/>
      <c r="VCB18" s="1000"/>
      <c r="VCC18" s="1000"/>
      <c r="VCD18" s="1000"/>
      <c r="VCE18" s="1000"/>
      <c r="VCF18" s="1000"/>
      <c r="VCG18" s="1000"/>
      <c r="VCH18" s="1000"/>
      <c r="VCI18" s="1000"/>
      <c r="VCJ18" s="1000"/>
      <c r="VCK18" s="1000"/>
      <c r="VCL18" s="1000"/>
      <c r="VCM18" s="1000"/>
      <c r="VCN18" s="1000"/>
      <c r="VCO18" s="1000"/>
      <c r="VCP18" s="1000"/>
      <c r="VCQ18" s="1000"/>
      <c r="VCR18" s="1000"/>
      <c r="VCS18" s="1000"/>
      <c r="VCT18" s="1000"/>
      <c r="VCU18" s="1000"/>
      <c r="VCV18" s="1000"/>
      <c r="VCW18" s="1000"/>
      <c r="VCX18" s="1000"/>
      <c r="VCY18" s="1000"/>
      <c r="VCZ18" s="1000"/>
      <c r="VDA18" s="1000"/>
      <c r="VDB18" s="1000"/>
      <c r="VDC18" s="1000"/>
      <c r="VDD18" s="1000"/>
      <c r="VDE18" s="1000"/>
      <c r="VDF18" s="1000"/>
      <c r="VDG18" s="1000"/>
      <c r="VDH18" s="1000"/>
      <c r="VDI18" s="1000"/>
      <c r="VDJ18" s="1000"/>
      <c r="VDK18" s="1000"/>
      <c r="VDL18" s="1000"/>
      <c r="VDM18" s="1000"/>
      <c r="VDN18" s="1000"/>
      <c r="VDO18" s="1000"/>
      <c r="VDP18" s="1000"/>
      <c r="VDQ18" s="1000"/>
      <c r="VDR18" s="1000"/>
      <c r="VDS18" s="1000"/>
      <c r="VDT18" s="1000"/>
      <c r="VDU18" s="1000"/>
      <c r="VDV18" s="1000"/>
      <c r="VDW18" s="1000"/>
      <c r="VDX18" s="1000"/>
      <c r="VDY18" s="1000"/>
      <c r="VDZ18" s="1000"/>
      <c r="VEA18" s="1000"/>
      <c r="VEB18" s="1000"/>
      <c r="VEC18" s="1000"/>
      <c r="VED18" s="1000"/>
      <c r="VEE18" s="1000"/>
      <c r="VEF18" s="1000"/>
      <c r="VEG18" s="1000"/>
      <c r="VEH18" s="1000"/>
      <c r="VEI18" s="1000"/>
      <c r="VEJ18" s="1000"/>
      <c r="VEK18" s="1000"/>
      <c r="VEL18" s="1000"/>
      <c r="VEM18" s="1000"/>
      <c r="VEN18" s="1000"/>
      <c r="VEO18" s="1000"/>
      <c r="VEP18" s="1000"/>
      <c r="VEQ18" s="1000"/>
      <c r="VER18" s="1000"/>
      <c r="VES18" s="1000"/>
      <c r="VET18" s="1000"/>
      <c r="VEU18" s="1000"/>
      <c r="VEV18" s="1000"/>
      <c r="VEW18" s="1000"/>
      <c r="VEX18" s="1000"/>
      <c r="VEY18" s="1000"/>
      <c r="VEZ18" s="1000"/>
      <c r="VFA18" s="1000"/>
      <c r="VFB18" s="1000"/>
      <c r="VFC18" s="1000"/>
      <c r="VFD18" s="1000"/>
      <c r="VFE18" s="1000"/>
      <c r="VFF18" s="1000"/>
      <c r="VFG18" s="1000"/>
      <c r="VFH18" s="1000"/>
      <c r="VFI18" s="1000"/>
      <c r="VFJ18" s="1000"/>
      <c r="VFK18" s="1000"/>
      <c r="VFL18" s="1000"/>
      <c r="VFM18" s="1000"/>
      <c r="VFN18" s="1000"/>
      <c r="VFO18" s="1000"/>
      <c r="VFP18" s="1000"/>
      <c r="VFQ18" s="1000"/>
      <c r="VFR18" s="1000"/>
      <c r="VFS18" s="1000"/>
      <c r="VFT18" s="1000"/>
      <c r="VFU18" s="1000"/>
      <c r="VFV18" s="1000"/>
      <c r="VFW18" s="1000"/>
      <c r="VFX18" s="1000"/>
      <c r="VFY18" s="1000"/>
      <c r="VFZ18" s="1000"/>
      <c r="VGA18" s="1000"/>
      <c r="VGB18" s="1000"/>
      <c r="VGC18" s="1000"/>
      <c r="VGD18" s="1000"/>
      <c r="VGE18" s="1000"/>
      <c r="VGF18" s="1000"/>
      <c r="VGG18" s="1000"/>
      <c r="VGH18" s="1000"/>
      <c r="VGI18" s="1000"/>
      <c r="VGJ18" s="1000"/>
      <c r="VGK18" s="1000"/>
      <c r="VGL18" s="1000"/>
      <c r="VGM18" s="1000"/>
      <c r="VGN18" s="1000"/>
      <c r="VGO18" s="1000"/>
      <c r="VGP18" s="1000"/>
      <c r="VGQ18" s="1000"/>
      <c r="VGR18" s="1000"/>
      <c r="VGS18" s="1000"/>
      <c r="VGT18" s="1000"/>
      <c r="VGU18" s="1000"/>
      <c r="VGV18" s="1000"/>
      <c r="VGW18" s="1000"/>
      <c r="VGX18" s="1000"/>
      <c r="VGY18" s="1000"/>
      <c r="VGZ18" s="1000"/>
      <c r="VHA18" s="1000"/>
      <c r="VHB18" s="1000"/>
      <c r="VHC18" s="1000"/>
      <c r="VHD18" s="1000"/>
      <c r="VHE18" s="1000"/>
      <c r="VHF18" s="1000"/>
      <c r="VHG18" s="1000"/>
      <c r="VHH18" s="1000"/>
      <c r="VHI18" s="1000"/>
      <c r="VHJ18" s="1000"/>
      <c r="VHK18" s="1000"/>
      <c r="VHL18" s="1000"/>
      <c r="VHM18" s="1000"/>
      <c r="VHN18" s="1000"/>
      <c r="VHO18" s="1000"/>
      <c r="VHP18" s="1000"/>
      <c r="VHQ18" s="1000"/>
      <c r="VHR18" s="1000"/>
      <c r="VHS18" s="1000"/>
      <c r="VHT18" s="1000"/>
      <c r="VHU18" s="1000"/>
      <c r="VHV18" s="1000"/>
      <c r="VHW18" s="1000"/>
      <c r="VHX18" s="1000"/>
      <c r="VHY18" s="1000"/>
      <c r="VHZ18" s="1000"/>
      <c r="VIA18" s="1000"/>
      <c r="VIB18" s="1000"/>
      <c r="VIC18" s="1000"/>
      <c r="VID18" s="1000"/>
      <c r="VIE18" s="1000"/>
      <c r="VIF18" s="1000"/>
      <c r="VIG18" s="1000"/>
      <c r="VIH18" s="1000"/>
      <c r="VII18" s="1000"/>
      <c r="VIJ18" s="1000"/>
      <c r="VIK18" s="1000"/>
      <c r="VIL18" s="1000"/>
      <c r="VIM18" s="1000"/>
      <c r="VIN18" s="1000"/>
      <c r="VIO18" s="1000"/>
      <c r="VIP18" s="1000"/>
      <c r="VIQ18" s="1000"/>
      <c r="VIR18" s="1000"/>
      <c r="VIS18" s="1000"/>
      <c r="VIT18" s="1000"/>
      <c r="VIU18" s="1000"/>
      <c r="VIV18" s="1000"/>
      <c r="VIW18" s="1000"/>
      <c r="VIX18" s="1000"/>
      <c r="VIY18" s="1000"/>
      <c r="VIZ18" s="1000"/>
      <c r="VJA18" s="1000"/>
      <c r="VJB18" s="1000"/>
      <c r="VJC18" s="1000"/>
      <c r="VJD18" s="1000"/>
      <c r="VJE18" s="1000"/>
      <c r="VJF18" s="1000"/>
      <c r="VJG18" s="1000"/>
      <c r="VJH18" s="1000"/>
      <c r="VJI18" s="1000"/>
      <c r="VJJ18" s="1000"/>
      <c r="VJK18" s="1000"/>
      <c r="VJL18" s="1000"/>
      <c r="VJM18" s="1000"/>
      <c r="VJN18" s="1000"/>
      <c r="VJO18" s="1000"/>
      <c r="VJP18" s="1000"/>
      <c r="VJQ18" s="1000"/>
      <c r="VJR18" s="1000"/>
      <c r="VJS18" s="1000"/>
      <c r="VJT18" s="1000"/>
      <c r="VJU18" s="1000"/>
      <c r="VJV18" s="1000"/>
      <c r="VJW18" s="1000"/>
      <c r="VJX18" s="1000"/>
      <c r="VJY18" s="1000"/>
      <c r="VJZ18" s="1000"/>
      <c r="VKA18" s="1000"/>
      <c r="VKB18" s="1000"/>
      <c r="VKC18" s="1000"/>
      <c r="VKD18" s="1000"/>
      <c r="VKE18" s="1000"/>
      <c r="VKF18" s="1000"/>
      <c r="VKG18" s="1000"/>
      <c r="VKH18" s="1000"/>
      <c r="VKI18" s="1000"/>
      <c r="VKJ18" s="1000"/>
      <c r="VKK18" s="1000"/>
      <c r="VKL18" s="1000"/>
      <c r="VKM18" s="1000"/>
      <c r="VKN18" s="1000"/>
      <c r="VKO18" s="1000"/>
      <c r="VKP18" s="1000"/>
      <c r="VKQ18" s="1000"/>
      <c r="VKR18" s="1000"/>
      <c r="VKS18" s="1000"/>
      <c r="VKT18" s="1000"/>
      <c r="VKU18" s="1000"/>
      <c r="VKV18" s="1000"/>
      <c r="VKW18" s="1000"/>
      <c r="VKX18" s="1000"/>
      <c r="VKY18" s="1000"/>
      <c r="VKZ18" s="1000"/>
      <c r="VLA18" s="1000"/>
      <c r="VLB18" s="1000"/>
      <c r="VLC18" s="1000"/>
      <c r="VLD18" s="1000"/>
      <c r="VLE18" s="1000"/>
      <c r="VLF18" s="1000"/>
      <c r="VLG18" s="1000"/>
      <c r="VLH18" s="1000"/>
      <c r="VLI18" s="1000"/>
      <c r="VLJ18" s="1000"/>
      <c r="VLK18" s="1000"/>
      <c r="VLL18" s="1000"/>
      <c r="VLM18" s="1000"/>
      <c r="VLN18" s="1000"/>
      <c r="VLO18" s="1000"/>
      <c r="VLP18" s="1000"/>
      <c r="VLQ18" s="1000"/>
      <c r="VLR18" s="1000"/>
      <c r="VLS18" s="1000"/>
      <c r="VLT18" s="1000"/>
      <c r="VLU18" s="1000"/>
      <c r="VLV18" s="1000"/>
      <c r="VLW18" s="1000"/>
      <c r="VLX18" s="1000"/>
      <c r="VLY18" s="1000"/>
      <c r="VLZ18" s="1000"/>
      <c r="VMA18" s="1000"/>
      <c r="VMB18" s="1000"/>
      <c r="VMC18" s="1000"/>
      <c r="VMD18" s="1000"/>
      <c r="VME18" s="1000"/>
      <c r="VMF18" s="1000"/>
      <c r="VMG18" s="1000"/>
      <c r="VMH18" s="1000"/>
      <c r="VMI18" s="1000"/>
      <c r="VMJ18" s="1000"/>
      <c r="VMK18" s="1000"/>
      <c r="VML18" s="1000"/>
      <c r="VMM18" s="1000"/>
      <c r="VMN18" s="1000"/>
      <c r="VMO18" s="1000"/>
      <c r="VMP18" s="1000"/>
      <c r="VMQ18" s="1000"/>
      <c r="VMR18" s="1000"/>
      <c r="VMS18" s="1000"/>
      <c r="VMT18" s="1000"/>
      <c r="VMU18" s="1000"/>
      <c r="VMV18" s="1000"/>
      <c r="VMW18" s="1000"/>
      <c r="VMX18" s="1000"/>
      <c r="VMY18" s="1000"/>
      <c r="VMZ18" s="1000"/>
      <c r="VNA18" s="1000"/>
      <c r="VNB18" s="1000"/>
      <c r="VNC18" s="1000"/>
      <c r="VND18" s="1000"/>
      <c r="VNE18" s="1000"/>
      <c r="VNF18" s="1000"/>
      <c r="VNG18" s="1000"/>
      <c r="VNH18" s="1000"/>
      <c r="VNI18" s="1000"/>
      <c r="VNJ18" s="1000"/>
      <c r="VNK18" s="1000"/>
      <c r="VNL18" s="1000"/>
      <c r="VNM18" s="1000"/>
      <c r="VNN18" s="1000"/>
      <c r="VNO18" s="1000"/>
      <c r="VNP18" s="1000"/>
      <c r="VNQ18" s="1000"/>
      <c r="VNR18" s="1000"/>
      <c r="VNS18" s="1000"/>
      <c r="VNT18" s="1000"/>
      <c r="VNU18" s="1000"/>
      <c r="VNV18" s="1000"/>
      <c r="VNW18" s="1000"/>
      <c r="VNX18" s="1000"/>
      <c r="VNY18" s="1000"/>
      <c r="VNZ18" s="1000"/>
      <c r="VOA18" s="1000"/>
      <c r="VOB18" s="1000"/>
      <c r="VOC18" s="1000"/>
      <c r="VOD18" s="1000"/>
      <c r="VOE18" s="1000"/>
      <c r="VOF18" s="1000"/>
      <c r="VOG18" s="1000"/>
      <c r="VOH18" s="1000"/>
      <c r="VOI18" s="1000"/>
      <c r="VOJ18" s="1000"/>
      <c r="VOK18" s="1000"/>
      <c r="VOL18" s="1000"/>
      <c r="VOM18" s="1000"/>
      <c r="VON18" s="1000"/>
      <c r="VOO18" s="1000"/>
      <c r="VOP18" s="1000"/>
      <c r="VOQ18" s="1000"/>
      <c r="VOR18" s="1000"/>
      <c r="VOS18" s="1000"/>
      <c r="VOT18" s="1000"/>
      <c r="VOU18" s="1000"/>
      <c r="VOV18" s="1000"/>
      <c r="VOW18" s="1000"/>
      <c r="VOX18" s="1000"/>
      <c r="VOY18" s="1000"/>
      <c r="VOZ18" s="1000"/>
      <c r="VPA18" s="1000"/>
      <c r="VPB18" s="1000"/>
      <c r="VPC18" s="1000"/>
      <c r="VPD18" s="1000"/>
      <c r="VPE18" s="1000"/>
      <c r="VPF18" s="1000"/>
      <c r="VPG18" s="1000"/>
      <c r="VPH18" s="1000"/>
      <c r="VPI18" s="1000"/>
      <c r="VPJ18" s="1000"/>
      <c r="VPK18" s="1000"/>
      <c r="VPL18" s="1000"/>
      <c r="VPM18" s="1000"/>
      <c r="VPN18" s="1000"/>
      <c r="VPO18" s="1000"/>
      <c r="VPP18" s="1000"/>
      <c r="VPQ18" s="1000"/>
      <c r="VPR18" s="1000"/>
      <c r="VPS18" s="1000"/>
      <c r="VPT18" s="1000"/>
      <c r="VPU18" s="1000"/>
      <c r="VPV18" s="1000"/>
      <c r="VPW18" s="1000"/>
      <c r="VPX18" s="1000"/>
      <c r="VPY18" s="1000"/>
      <c r="VPZ18" s="1000"/>
      <c r="VQA18" s="1000"/>
      <c r="VQB18" s="1000"/>
      <c r="VQC18" s="1000"/>
      <c r="VQD18" s="1000"/>
      <c r="VQE18" s="1000"/>
      <c r="VQF18" s="1000"/>
      <c r="VQG18" s="1000"/>
      <c r="VQH18" s="1000"/>
      <c r="VQI18" s="1000"/>
      <c r="VQJ18" s="1000"/>
      <c r="VQK18" s="1000"/>
      <c r="VQL18" s="1000"/>
      <c r="VQM18" s="1000"/>
      <c r="VQN18" s="1000"/>
      <c r="VQO18" s="1000"/>
      <c r="VQP18" s="1000"/>
      <c r="VQQ18" s="1000"/>
      <c r="VQR18" s="1000"/>
      <c r="VQS18" s="1000"/>
      <c r="VQT18" s="1000"/>
      <c r="VQU18" s="1000"/>
      <c r="VQV18" s="1000"/>
      <c r="VQW18" s="1000"/>
      <c r="VQX18" s="1000"/>
      <c r="VQY18" s="1000"/>
      <c r="VQZ18" s="1000"/>
      <c r="VRA18" s="1000"/>
      <c r="VRB18" s="1000"/>
      <c r="VRC18" s="1000"/>
      <c r="VRD18" s="1000"/>
      <c r="VRE18" s="1000"/>
      <c r="VRF18" s="1000"/>
      <c r="VRG18" s="1000"/>
      <c r="VRH18" s="1000"/>
      <c r="VRI18" s="1000"/>
      <c r="VRJ18" s="1000"/>
      <c r="VRK18" s="1000"/>
      <c r="VRL18" s="1000"/>
      <c r="VRM18" s="1000"/>
      <c r="VRN18" s="1000"/>
      <c r="VRO18" s="1000"/>
      <c r="VRP18" s="1000"/>
      <c r="VRQ18" s="1000"/>
      <c r="VRR18" s="1000"/>
      <c r="VRS18" s="1000"/>
      <c r="VRT18" s="1000"/>
      <c r="VRU18" s="1000"/>
      <c r="VRV18" s="1000"/>
      <c r="VRW18" s="1000"/>
      <c r="VRX18" s="1000"/>
      <c r="VRY18" s="1000"/>
      <c r="VRZ18" s="1000"/>
      <c r="VSA18" s="1000"/>
      <c r="VSB18" s="1000"/>
      <c r="VSC18" s="1000"/>
      <c r="VSD18" s="1000"/>
      <c r="VSE18" s="1000"/>
      <c r="VSF18" s="1000"/>
      <c r="VSG18" s="1000"/>
      <c r="VSH18" s="1000"/>
      <c r="VSI18" s="1000"/>
      <c r="VSJ18" s="1000"/>
      <c r="VSK18" s="1000"/>
      <c r="VSL18" s="1000"/>
      <c r="VSM18" s="1000"/>
      <c r="VSN18" s="1000"/>
      <c r="VSO18" s="1000"/>
      <c r="VSP18" s="1000"/>
      <c r="VSQ18" s="1000"/>
      <c r="VSR18" s="1000"/>
      <c r="VSS18" s="1000"/>
      <c r="VST18" s="1000"/>
      <c r="VSU18" s="1000"/>
      <c r="VSV18" s="1000"/>
      <c r="VSW18" s="1000"/>
      <c r="VSX18" s="1000"/>
      <c r="VSY18" s="1000"/>
      <c r="VSZ18" s="1000"/>
      <c r="VTA18" s="1000"/>
      <c r="VTB18" s="1000"/>
      <c r="VTC18" s="1000"/>
      <c r="VTD18" s="1000"/>
      <c r="VTE18" s="1000"/>
      <c r="VTF18" s="1000"/>
      <c r="VTG18" s="1000"/>
      <c r="VTH18" s="1000"/>
      <c r="VTI18" s="1000"/>
      <c r="VTJ18" s="1000"/>
      <c r="VTK18" s="1000"/>
      <c r="VTL18" s="1000"/>
      <c r="VTM18" s="1000"/>
      <c r="VTN18" s="1000"/>
      <c r="VTO18" s="1000"/>
      <c r="VTP18" s="1000"/>
      <c r="VTQ18" s="1000"/>
      <c r="VTR18" s="1000"/>
      <c r="VTS18" s="1000"/>
      <c r="VTT18" s="1000"/>
      <c r="VTU18" s="1000"/>
      <c r="VTV18" s="1000"/>
      <c r="VTW18" s="1000"/>
      <c r="VTX18" s="1000"/>
      <c r="VTY18" s="1000"/>
      <c r="VTZ18" s="1000"/>
      <c r="VUA18" s="1000"/>
      <c r="VUB18" s="1000"/>
      <c r="VUC18" s="1000"/>
      <c r="VUD18" s="1000"/>
      <c r="VUE18" s="1000"/>
      <c r="VUF18" s="1000"/>
      <c r="VUG18" s="1000"/>
      <c r="VUH18" s="1000"/>
      <c r="VUI18" s="1000"/>
      <c r="VUJ18" s="1000"/>
      <c r="VUK18" s="1000"/>
      <c r="VUL18" s="1000"/>
      <c r="VUM18" s="1000"/>
      <c r="VUN18" s="1000"/>
      <c r="VUO18" s="1000"/>
      <c r="VUP18" s="1000"/>
      <c r="VUQ18" s="1000"/>
      <c r="VUR18" s="1000"/>
      <c r="VUS18" s="1000"/>
      <c r="VUT18" s="1000"/>
      <c r="VUU18" s="1000"/>
      <c r="VUV18" s="1000"/>
      <c r="VUW18" s="1000"/>
      <c r="VUX18" s="1000"/>
      <c r="VUY18" s="1000"/>
      <c r="VUZ18" s="1000"/>
      <c r="VVA18" s="1000"/>
      <c r="VVB18" s="1000"/>
      <c r="VVC18" s="1000"/>
      <c r="VVD18" s="1000"/>
      <c r="VVE18" s="1000"/>
      <c r="VVF18" s="1000"/>
      <c r="VVG18" s="1000"/>
      <c r="VVH18" s="1000"/>
      <c r="VVI18" s="1000"/>
      <c r="VVJ18" s="1000"/>
      <c r="VVK18" s="1000"/>
      <c r="VVL18" s="1000"/>
      <c r="VVM18" s="1000"/>
      <c r="VVN18" s="1000"/>
      <c r="VVO18" s="1000"/>
      <c r="VVP18" s="1000"/>
      <c r="VVQ18" s="1000"/>
      <c r="VVR18" s="1000"/>
      <c r="VVS18" s="1000"/>
      <c r="VVT18" s="1000"/>
      <c r="VVU18" s="1000"/>
      <c r="VVV18" s="1000"/>
      <c r="VVW18" s="1000"/>
      <c r="VVX18" s="1000"/>
      <c r="VVY18" s="1000"/>
      <c r="VVZ18" s="1000"/>
      <c r="VWA18" s="1000"/>
      <c r="VWB18" s="1000"/>
      <c r="VWC18" s="1000"/>
      <c r="VWD18" s="1000"/>
      <c r="VWE18" s="1000"/>
      <c r="VWF18" s="1000"/>
      <c r="VWG18" s="1000"/>
      <c r="VWH18" s="1000"/>
      <c r="VWI18" s="1000"/>
      <c r="VWJ18" s="1000"/>
      <c r="VWK18" s="1000"/>
      <c r="VWL18" s="1000"/>
      <c r="VWM18" s="1000"/>
      <c r="VWN18" s="1000"/>
      <c r="VWO18" s="1000"/>
      <c r="VWP18" s="1000"/>
      <c r="VWQ18" s="1000"/>
      <c r="VWR18" s="1000"/>
      <c r="VWS18" s="1000"/>
      <c r="VWT18" s="1000"/>
      <c r="VWU18" s="1000"/>
      <c r="VWV18" s="1000"/>
      <c r="VWW18" s="1000"/>
      <c r="VWX18" s="1000"/>
      <c r="VWY18" s="1000"/>
      <c r="VWZ18" s="1000"/>
      <c r="VXA18" s="1000"/>
      <c r="VXB18" s="1000"/>
      <c r="VXC18" s="1000"/>
      <c r="VXD18" s="1000"/>
      <c r="VXE18" s="1000"/>
      <c r="VXF18" s="1000"/>
      <c r="VXG18" s="1000"/>
      <c r="VXH18" s="1000"/>
      <c r="VXI18" s="1000"/>
      <c r="VXJ18" s="1000"/>
      <c r="VXK18" s="1000"/>
      <c r="VXL18" s="1000"/>
      <c r="VXM18" s="1000"/>
      <c r="VXN18" s="1000"/>
      <c r="VXO18" s="1000"/>
      <c r="VXP18" s="1000"/>
      <c r="VXQ18" s="1000"/>
      <c r="VXR18" s="1000"/>
      <c r="VXS18" s="1000"/>
      <c r="VXT18" s="1000"/>
      <c r="VXU18" s="1000"/>
      <c r="VXV18" s="1000"/>
      <c r="VXW18" s="1000"/>
      <c r="VXX18" s="1000"/>
      <c r="VXY18" s="1000"/>
      <c r="VXZ18" s="1000"/>
      <c r="VYA18" s="1000"/>
      <c r="VYB18" s="1000"/>
      <c r="VYC18" s="1000"/>
      <c r="VYD18" s="1000"/>
      <c r="VYE18" s="1000"/>
      <c r="VYF18" s="1000"/>
      <c r="VYG18" s="1000"/>
      <c r="VYH18" s="1000"/>
      <c r="VYI18" s="1000"/>
      <c r="VYJ18" s="1000"/>
      <c r="VYK18" s="1000"/>
      <c r="VYL18" s="1000"/>
      <c r="VYM18" s="1000"/>
      <c r="VYN18" s="1000"/>
      <c r="VYO18" s="1000"/>
      <c r="VYP18" s="1000"/>
      <c r="VYQ18" s="1000"/>
      <c r="VYR18" s="1000"/>
      <c r="VYS18" s="1000"/>
      <c r="VYT18" s="1000"/>
      <c r="VYU18" s="1000"/>
      <c r="VYV18" s="1000"/>
      <c r="VYW18" s="1000"/>
      <c r="VYX18" s="1000"/>
      <c r="VYY18" s="1000"/>
      <c r="VYZ18" s="1000"/>
      <c r="VZA18" s="1000"/>
      <c r="VZB18" s="1000"/>
      <c r="VZC18" s="1000"/>
      <c r="VZD18" s="1000"/>
      <c r="VZE18" s="1000"/>
      <c r="VZF18" s="1000"/>
      <c r="VZG18" s="1000"/>
      <c r="VZH18" s="1000"/>
      <c r="VZI18" s="1000"/>
      <c r="VZJ18" s="1000"/>
      <c r="VZK18" s="1000"/>
      <c r="VZL18" s="1000"/>
      <c r="VZM18" s="1000"/>
      <c r="VZN18" s="1000"/>
      <c r="VZO18" s="1000"/>
      <c r="VZP18" s="1000"/>
      <c r="VZQ18" s="1000"/>
      <c r="VZR18" s="1000"/>
      <c r="VZS18" s="1000"/>
      <c r="VZT18" s="1000"/>
      <c r="VZU18" s="1000"/>
      <c r="VZV18" s="1000"/>
      <c r="VZW18" s="1000"/>
      <c r="VZX18" s="1000"/>
      <c r="VZY18" s="1000"/>
      <c r="VZZ18" s="1000"/>
      <c r="WAA18" s="1000"/>
      <c r="WAB18" s="1000"/>
      <c r="WAC18" s="1000"/>
      <c r="WAD18" s="1000"/>
      <c r="WAE18" s="1000"/>
      <c r="WAF18" s="1000"/>
      <c r="WAG18" s="1000"/>
      <c r="WAH18" s="1000"/>
      <c r="WAI18" s="1000"/>
      <c r="WAJ18" s="1000"/>
      <c r="WAK18" s="1000"/>
      <c r="WAL18" s="1000"/>
      <c r="WAM18" s="1000"/>
      <c r="WAN18" s="1000"/>
      <c r="WAO18" s="1000"/>
      <c r="WAP18" s="1000"/>
      <c r="WAQ18" s="1000"/>
      <c r="WAR18" s="1000"/>
      <c r="WAS18" s="1000"/>
      <c r="WAT18" s="1000"/>
      <c r="WAU18" s="1000"/>
      <c r="WAV18" s="1000"/>
      <c r="WAW18" s="1000"/>
      <c r="WAX18" s="1000"/>
      <c r="WAY18" s="1000"/>
      <c r="WAZ18" s="1000"/>
      <c r="WBA18" s="1000"/>
      <c r="WBB18" s="1000"/>
      <c r="WBC18" s="1000"/>
      <c r="WBD18" s="1000"/>
      <c r="WBE18" s="1000"/>
      <c r="WBF18" s="1000"/>
      <c r="WBG18" s="1000"/>
      <c r="WBH18" s="1000"/>
      <c r="WBI18" s="1000"/>
      <c r="WBJ18" s="1000"/>
      <c r="WBK18" s="1000"/>
      <c r="WBL18" s="1000"/>
      <c r="WBM18" s="1000"/>
      <c r="WBN18" s="1000"/>
      <c r="WBO18" s="1000"/>
      <c r="WBP18" s="1000"/>
      <c r="WBQ18" s="1000"/>
      <c r="WBR18" s="1000"/>
      <c r="WBS18" s="1000"/>
      <c r="WBT18" s="1000"/>
      <c r="WBU18" s="1000"/>
      <c r="WBV18" s="1000"/>
      <c r="WBW18" s="1000"/>
      <c r="WBX18" s="1000"/>
      <c r="WBY18" s="1000"/>
      <c r="WBZ18" s="1000"/>
      <c r="WCA18" s="1000"/>
      <c r="WCB18" s="1000"/>
      <c r="WCC18" s="1000"/>
      <c r="WCD18" s="1000"/>
      <c r="WCE18" s="1000"/>
      <c r="WCF18" s="1000"/>
      <c r="WCG18" s="1000"/>
      <c r="WCH18" s="1000"/>
      <c r="WCI18" s="1000"/>
      <c r="WCJ18" s="1000"/>
      <c r="WCK18" s="1000"/>
      <c r="WCL18" s="1000"/>
      <c r="WCM18" s="1000"/>
      <c r="WCN18" s="1000"/>
      <c r="WCO18" s="1000"/>
      <c r="WCP18" s="1000"/>
      <c r="WCQ18" s="1000"/>
      <c r="WCR18" s="1000"/>
      <c r="WCS18" s="1000"/>
      <c r="WCT18" s="1000"/>
      <c r="WCU18" s="1000"/>
      <c r="WCV18" s="1000"/>
      <c r="WCW18" s="1000"/>
      <c r="WCX18" s="1000"/>
      <c r="WCY18" s="1000"/>
      <c r="WCZ18" s="1000"/>
      <c r="WDA18" s="1000"/>
      <c r="WDB18" s="1000"/>
      <c r="WDC18" s="1000"/>
      <c r="WDD18" s="1000"/>
      <c r="WDE18" s="1000"/>
      <c r="WDF18" s="1000"/>
      <c r="WDG18" s="1000"/>
      <c r="WDH18" s="1000"/>
      <c r="WDI18" s="1000"/>
      <c r="WDJ18" s="1000"/>
      <c r="WDK18" s="1000"/>
      <c r="WDL18" s="1000"/>
      <c r="WDM18" s="1000"/>
      <c r="WDN18" s="1000"/>
      <c r="WDO18" s="1000"/>
      <c r="WDP18" s="1000"/>
      <c r="WDQ18" s="1000"/>
      <c r="WDR18" s="1000"/>
      <c r="WDS18" s="1000"/>
      <c r="WDT18" s="1000"/>
      <c r="WDU18" s="1000"/>
      <c r="WDV18" s="1000"/>
      <c r="WDW18" s="1000"/>
      <c r="WDX18" s="1000"/>
      <c r="WDY18" s="1000"/>
      <c r="WDZ18" s="1000"/>
      <c r="WEA18" s="1000"/>
      <c r="WEB18" s="1000"/>
      <c r="WEC18" s="1000"/>
      <c r="WED18" s="1000"/>
      <c r="WEE18" s="1000"/>
      <c r="WEF18" s="1000"/>
      <c r="WEG18" s="1000"/>
      <c r="WEH18" s="1000"/>
      <c r="WEI18" s="1000"/>
      <c r="WEJ18" s="1000"/>
      <c r="WEK18" s="1000"/>
      <c r="WEL18" s="1000"/>
      <c r="WEM18" s="1000"/>
      <c r="WEN18" s="1000"/>
      <c r="WEO18" s="1000"/>
      <c r="WEP18" s="1000"/>
      <c r="WEQ18" s="1000"/>
      <c r="WER18" s="1000"/>
      <c r="WES18" s="1000"/>
      <c r="WET18" s="1000"/>
      <c r="WEU18" s="1000"/>
      <c r="WEV18" s="1000"/>
      <c r="WEW18" s="1000"/>
      <c r="WEX18" s="1000"/>
      <c r="WEY18" s="1000"/>
      <c r="WEZ18" s="1000"/>
      <c r="WFA18" s="1000"/>
      <c r="WFB18" s="1000"/>
      <c r="WFC18" s="1000"/>
      <c r="WFD18" s="1000"/>
      <c r="WFE18" s="1000"/>
      <c r="WFF18" s="1000"/>
      <c r="WFG18" s="1000"/>
      <c r="WFH18" s="1000"/>
      <c r="WFI18" s="1000"/>
      <c r="WFJ18" s="1000"/>
      <c r="WFK18" s="1000"/>
      <c r="WFL18" s="1000"/>
      <c r="WFM18" s="1000"/>
      <c r="WFN18" s="1000"/>
      <c r="WFO18" s="1000"/>
      <c r="WFP18" s="1000"/>
      <c r="WFQ18" s="1000"/>
      <c r="WFR18" s="1000"/>
      <c r="WFS18" s="1000"/>
      <c r="WFT18" s="1000"/>
      <c r="WFU18" s="1000"/>
      <c r="WFV18" s="1000"/>
      <c r="WFW18" s="1000"/>
      <c r="WFX18" s="1000"/>
      <c r="WFY18" s="1000"/>
      <c r="WFZ18" s="1000"/>
      <c r="WGA18" s="1000"/>
      <c r="WGB18" s="1000"/>
      <c r="WGC18" s="1000"/>
      <c r="WGD18" s="1000"/>
      <c r="WGE18" s="1000"/>
      <c r="WGF18" s="1000"/>
      <c r="WGG18" s="1000"/>
      <c r="WGH18" s="1000"/>
      <c r="WGI18" s="1000"/>
      <c r="WGJ18" s="1000"/>
      <c r="WGK18" s="1000"/>
      <c r="WGL18" s="1000"/>
      <c r="WGM18" s="1000"/>
      <c r="WGN18" s="1000"/>
      <c r="WGO18" s="1000"/>
      <c r="WGP18" s="1000"/>
      <c r="WGQ18" s="1000"/>
      <c r="WGR18" s="1000"/>
      <c r="WGS18" s="1000"/>
      <c r="WGT18" s="1000"/>
      <c r="WGU18" s="1000"/>
      <c r="WGV18" s="1000"/>
      <c r="WGW18" s="1000"/>
      <c r="WGX18" s="1000"/>
      <c r="WGY18" s="1000"/>
      <c r="WGZ18" s="1000"/>
      <c r="WHA18" s="1000"/>
      <c r="WHB18" s="1000"/>
      <c r="WHC18" s="1000"/>
      <c r="WHD18" s="1000"/>
      <c r="WHE18" s="1000"/>
      <c r="WHF18" s="1000"/>
      <c r="WHG18" s="1000"/>
      <c r="WHH18" s="1000"/>
      <c r="WHI18" s="1000"/>
      <c r="WHJ18" s="1000"/>
      <c r="WHK18" s="1000"/>
      <c r="WHL18" s="1000"/>
      <c r="WHM18" s="1000"/>
      <c r="WHN18" s="1000"/>
      <c r="WHO18" s="1000"/>
      <c r="WHP18" s="1000"/>
      <c r="WHQ18" s="1000"/>
      <c r="WHR18" s="1000"/>
      <c r="WHS18" s="1000"/>
      <c r="WHT18" s="1000"/>
      <c r="WHU18" s="1000"/>
      <c r="WHV18" s="1000"/>
      <c r="WHW18" s="1000"/>
      <c r="WHX18" s="1000"/>
      <c r="WHY18" s="1000"/>
      <c r="WHZ18" s="1000"/>
      <c r="WIA18" s="1000"/>
      <c r="WIB18" s="1000"/>
      <c r="WIC18" s="1000"/>
      <c r="WID18" s="1000"/>
      <c r="WIE18" s="1000"/>
      <c r="WIF18" s="1000"/>
      <c r="WIG18" s="1000"/>
      <c r="WIH18" s="1000"/>
      <c r="WII18" s="1000"/>
      <c r="WIJ18" s="1000"/>
      <c r="WIK18" s="1000"/>
      <c r="WIL18" s="1000"/>
      <c r="WIM18" s="1000"/>
      <c r="WIN18" s="1000"/>
      <c r="WIO18" s="1000"/>
      <c r="WIP18" s="1000"/>
      <c r="WIQ18" s="1000"/>
      <c r="WIR18" s="1000"/>
      <c r="WIS18" s="1000"/>
      <c r="WIT18" s="1000"/>
      <c r="WIU18" s="1000"/>
      <c r="WIV18" s="1000"/>
      <c r="WIW18" s="1000"/>
      <c r="WIX18" s="1000"/>
      <c r="WIY18" s="1000"/>
      <c r="WIZ18" s="1000"/>
      <c r="WJA18" s="1000"/>
      <c r="WJB18" s="1000"/>
      <c r="WJC18" s="1000"/>
      <c r="WJD18" s="1000"/>
      <c r="WJE18" s="1000"/>
      <c r="WJF18" s="1000"/>
      <c r="WJG18" s="1000"/>
      <c r="WJH18" s="1000"/>
      <c r="WJI18" s="1000"/>
      <c r="WJJ18" s="1000"/>
      <c r="WJK18" s="1000"/>
      <c r="WJL18" s="1000"/>
      <c r="WJM18" s="1000"/>
      <c r="WJN18" s="1000"/>
      <c r="WJO18" s="1000"/>
      <c r="WJP18" s="1000"/>
      <c r="WJQ18" s="1000"/>
      <c r="WJR18" s="1000"/>
      <c r="WJS18" s="1000"/>
      <c r="WJT18" s="1000"/>
      <c r="WJU18" s="1000"/>
      <c r="WJV18" s="1000"/>
      <c r="WJW18" s="1000"/>
      <c r="WJX18" s="1000"/>
      <c r="WJY18" s="1000"/>
      <c r="WJZ18" s="1000"/>
      <c r="WKA18" s="1000"/>
      <c r="WKB18" s="1000"/>
      <c r="WKC18" s="1000"/>
      <c r="WKD18" s="1000"/>
      <c r="WKE18" s="1000"/>
      <c r="WKF18" s="1000"/>
      <c r="WKG18" s="1000"/>
      <c r="WKH18" s="1000"/>
      <c r="WKI18" s="1000"/>
      <c r="WKJ18" s="1000"/>
      <c r="WKK18" s="1000"/>
      <c r="WKL18" s="1000"/>
      <c r="WKM18" s="1000"/>
      <c r="WKN18" s="1000"/>
      <c r="WKO18" s="1000"/>
      <c r="WKP18" s="1000"/>
      <c r="WKQ18" s="1000"/>
      <c r="WKR18" s="1000"/>
      <c r="WKS18" s="1000"/>
      <c r="WKT18" s="1000"/>
      <c r="WKU18" s="1000"/>
      <c r="WKV18" s="1000"/>
      <c r="WKW18" s="1000"/>
      <c r="WKX18" s="1000"/>
      <c r="WKY18" s="1000"/>
      <c r="WKZ18" s="1000"/>
      <c r="WLA18" s="1000"/>
      <c r="WLB18" s="1000"/>
      <c r="WLC18" s="1000"/>
      <c r="WLD18" s="1000"/>
      <c r="WLE18" s="1000"/>
      <c r="WLF18" s="1000"/>
      <c r="WLG18" s="1000"/>
      <c r="WLH18" s="1000"/>
      <c r="WLI18" s="1000"/>
      <c r="WLJ18" s="1000"/>
      <c r="WLK18" s="1000"/>
      <c r="WLL18" s="1000"/>
      <c r="WLM18" s="1000"/>
      <c r="WLN18" s="1000"/>
      <c r="WLO18" s="1000"/>
      <c r="WLP18" s="1000"/>
      <c r="WLQ18" s="1000"/>
      <c r="WLR18" s="1000"/>
      <c r="WLS18" s="1000"/>
      <c r="WLT18" s="1000"/>
      <c r="WLU18" s="1000"/>
      <c r="WLV18" s="1000"/>
      <c r="WLW18" s="1000"/>
      <c r="WLX18" s="1000"/>
      <c r="WLY18" s="1000"/>
      <c r="WLZ18" s="1000"/>
      <c r="WMA18" s="1000"/>
      <c r="WMB18" s="1000"/>
      <c r="WMC18" s="1000"/>
      <c r="WMD18" s="1000"/>
      <c r="WME18" s="1000"/>
      <c r="WMF18" s="1000"/>
      <c r="WMG18" s="1000"/>
      <c r="WMH18" s="1000"/>
      <c r="WMI18" s="1000"/>
      <c r="WMJ18" s="1000"/>
      <c r="WMK18" s="1000"/>
      <c r="WML18" s="1000"/>
      <c r="WMM18" s="1000"/>
      <c r="WMN18" s="1000"/>
      <c r="WMO18" s="1000"/>
      <c r="WMP18" s="1000"/>
      <c r="WMQ18" s="1000"/>
      <c r="WMR18" s="1000"/>
      <c r="WMS18" s="1000"/>
      <c r="WMT18" s="1000"/>
      <c r="WMU18" s="1000"/>
      <c r="WMV18" s="1000"/>
      <c r="WMW18" s="1000"/>
      <c r="WMX18" s="1000"/>
      <c r="WMY18" s="1000"/>
      <c r="WMZ18" s="1000"/>
      <c r="WNA18" s="1000"/>
      <c r="WNB18" s="1000"/>
      <c r="WNC18" s="1000"/>
      <c r="WND18" s="1000"/>
      <c r="WNE18" s="1000"/>
      <c r="WNF18" s="1000"/>
      <c r="WNG18" s="1000"/>
      <c r="WNH18" s="1000"/>
      <c r="WNI18" s="1000"/>
      <c r="WNJ18" s="1000"/>
      <c r="WNK18" s="1000"/>
      <c r="WNL18" s="1000"/>
      <c r="WNM18" s="1000"/>
      <c r="WNN18" s="1000"/>
      <c r="WNO18" s="1000"/>
      <c r="WNP18" s="1000"/>
      <c r="WNQ18" s="1000"/>
      <c r="WNR18" s="1000"/>
      <c r="WNS18" s="1000"/>
      <c r="WNT18" s="1000"/>
      <c r="WNU18" s="1000"/>
      <c r="WNV18" s="1000"/>
      <c r="WNW18" s="1000"/>
      <c r="WNX18" s="1000"/>
      <c r="WNY18" s="1000"/>
      <c r="WNZ18" s="1000"/>
      <c r="WOA18" s="1000"/>
      <c r="WOB18" s="1000"/>
      <c r="WOC18" s="1000"/>
      <c r="WOD18" s="1000"/>
      <c r="WOE18" s="1000"/>
      <c r="WOF18" s="1000"/>
      <c r="WOG18" s="1000"/>
      <c r="WOH18" s="1000"/>
      <c r="WOI18" s="1000"/>
      <c r="WOJ18" s="1000"/>
      <c r="WOK18" s="1000"/>
      <c r="WOL18" s="1000"/>
      <c r="WOM18" s="1000"/>
      <c r="WON18" s="1000"/>
      <c r="WOO18" s="1000"/>
      <c r="WOP18" s="1000"/>
      <c r="WOQ18" s="1000"/>
      <c r="WOR18" s="1000"/>
      <c r="WOS18" s="1000"/>
      <c r="WOT18" s="1000"/>
      <c r="WOU18" s="1000"/>
      <c r="WOV18" s="1000"/>
      <c r="WOW18" s="1000"/>
      <c r="WOX18" s="1000"/>
      <c r="WOY18" s="1000"/>
      <c r="WOZ18" s="1000"/>
      <c r="WPA18" s="1000"/>
      <c r="WPB18" s="1000"/>
      <c r="WPC18" s="1000"/>
      <c r="WPD18" s="1000"/>
      <c r="WPE18" s="1000"/>
      <c r="WPF18" s="1000"/>
      <c r="WPG18" s="1000"/>
      <c r="WPH18" s="1000"/>
      <c r="WPI18" s="1000"/>
      <c r="WPJ18" s="1000"/>
      <c r="WPK18" s="1000"/>
      <c r="WPL18" s="1000"/>
      <c r="WPM18" s="1000"/>
      <c r="WPN18" s="1000"/>
      <c r="WPO18" s="1000"/>
      <c r="WPP18" s="1000"/>
      <c r="WPQ18" s="1000"/>
      <c r="WPR18" s="1000"/>
      <c r="WPS18" s="1000"/>
      <c r="WPT18" s="1000"/>
      <c r="WPU18" s="1000"/>
      <c r="WPV18" s="1000"/>
      <c r="WPW18" s="1000"/>
      <c r="WPX18" s="1000"/>
      <c r="WPY18" s="1000"/>
      <c r="WPZ18" s="1000"/>
      <c r="WQA18" s="1000"/>
      <c r="WQB18" s="1000"/>
      <c r="WQC18" s="1000"/>
      <c r="WQD18" s="1000"/>
      <c r="WQE18" s="1000"/>
      <c r="WQF18" s="1000"/>
      <c r="WQG18" s="1000"/>
      <c r="WQH18" s="1000"/>
      <c r="WQI18" s="1000"/>
      <c r="WQJ18" s="1000"/>
      <c r="WQK18" s="1000"/>
      <c r="WQL18" s="1000"/>
      <c r="WQM18" s="1000"/>
      <c r="WQN18" s="1000"/>
      <c r="WQO18" s="1000"/>
      <c r="WQP18" s="1000"/>
      <c r="WQQ18" s="1000"/>
      <c r="WQR18" s="1000"/>
      <c r="WQS18" s="1000"/>
      <c r="WQT18" s="1000"/>
      <c r="WQU18" s="1000"/>
      <c r="WQV18" s="1000"/>
      <c r="WQW18" s="1000"/>
      <c r="WQX18" s="1000"/>
      <c r="WQY18" s="1000"/>
      <c r="WQZ18" s="1000"/>
      <c r="WRA18" s="1000"/>
      <c r="WRB18" s="1000"/>
      <c r="WRC18" s="1000"/>
      <c r="WRD18" s="1000"/>
      <c r="WRE18" s="1000"/>
      <c r="WRF18" s="1000"/>
      <c r="WRG18" s="1000"/>
      <c r="WRH18" s="1000"/>
      <c r="WRI18" s="1000"/>
      <c r="WRJ18" s="1000"/>
      <c r="WRK18" s="1000"/>
      <c r="WRL18" s="1000"/>
      <c r="WRM18" s="1000"/>
      <c r="WRN18" s="1000"/>
      <c r="WRO18" s="1000"/>
      <c r="WRP18" s="1000"/>
      <c r="WRQ18" s="1000"/>
      <c r="WRR18" s="1000"/>
      <c r="WRS18" s="1000"/>
      <c r="WRT18" s="1000"/>
      <c r="WRU18" s="1000"/>
      <c r="WRV18" s="1000"/>
      <c r="WRW18" s="1000"/>
      <c r="WRX18" s="1000"/>
      <c r="WRY18" s="1000"/>
      <c r="WRZ18" s="1000"/>
      <c r="WSA18" s="1000"/>
      <c r="WSB18" s="1000"/>
      <c r="WSC18" s="1000"/>
      <c r="WSD18" s="1000"/>
      <c r="WSE18" s="1000"/>
      <c r="WSF18" s="1000"/>
      <c r="WSG18" s="1000"/>
      <c r="WSH18" s="1000"/>
      <c r="WSI18" s="1000"/>
      <c r="WSJ18" s="1000"/>
      <c r="WSK18" s="1000"/>
      <c r="WSL18" s="1000"/>
      <c r="WSM18" s="1000"/>
      <c r="WSN18" s="1000"/>
      <c r="WSO18" s="1000"/>
      <c r="WSP18" s="1000"/>
      <c r="WSQ18" s="1000"/>
      <c r="WSR18" s="1000"/>
      <c r="WSS18" s="1000"/>
      <c r="WST18" s="1000"/>
      <c r="WSU18" s="1000"/>
      <c r="WSV18" s="1000"/>
      <c r="WSW18" s="1000"/>
      <c r="WSX18" s="1000"/>
      <c r="WSY18" s="1000"/>
      <c r="WSZ18" s="1000"/>
      <c r="WTA18" s="1000"/>
      <c r="WTB18" s="1000"/>
      <c r="WTC18" s="1000"/>
      <c r="WTD18" s="1000"/>
      <c r="WTE18" s="1000"/>
      <c r="WTF18" s="1000"/>
      <c r="WTG18" s="1000"/>
      <c r="WTH18" s="1000"/>
      <c r="WTI18" s="1000"/>
      <c r="WTJ18" s="1000"/>
      <c r="WTK18" s="1000"/>
      <c r="WTL18" s="1000"/>
      <c r="WTM18" s="1000"/>
      <c r="WTN18" s="1000"/>
      <c r="WTO18" s="1000"/>
      <c r="WTP18" s="1000"/>
      <c r="WTQ18" s="1000"/>
      <c r="WTR18" s="1000"/>
      <c r="WTS18" s="1000"/>
      <c r="WTT18" s="1000"/>
      <c r="WTU18" s="1000"/>
      <c r="WTV18" s="1000"/>
      <c r="WTW18" s="1000"/>
      <c r="WTX18" s="1000"/>
      <c r="WTY18" s="1000"/>
      <c r="WTZ18" s="1000"/>
      <c r="WUA18" s="1000"/>
      <c r="WUB18" s="1000"/>
      <c r="WUC18" s="1000"/>
      <c r="WUD18" s="1000"/>
      <c r="WUE18" s="1000"/>
      <c r="WUF18" s="1000"/>
      <c r="WUG18" s="1000"/>
      <c r="WUH18" s="1000"/>
      <c r="WUI18" s="1000"/>
      <c r="WUJ18" s="1000"/>
      <c r="WUK18" s="1000"/>
      <c r="WUL18" s="1000"/>
      <c r="WUM18" s="1000"/>
      <c r="WUN18" s="1000"/>
      <c r="WUO18" s="1000"/>
      <c r="WUP18" s="1000"/>
      <c r="WUQ18" s="1000"/>
      <c r="WUR18" s="1000"/>
      <c r="WUS18" s="1000"/>
      <c r="WUT18" s="1000"/>
      <c r="WUU18" s="1000"/>
      <c r="WUV18" s="1000"/>
      <c r="WUW18" s="1000"/>
      <c r="WUX18" s="1000"/>
      <c r="WUY18" s="1000"/>
      <c r="WUZ18" s="1000"/>
      <c r="WVA18" s="1000"/>
      <c r="WVB18" s="1000"/>
      <c r="WVC18" s="1000"/>
      <c r="WVD18" s="1000"/>
      <c r="WVE18" s="1000"/>
      <c r="WVF18" s="1000"/>
      <c r="WVG18" s="1000"/>
      <c r="WVH18" s="1000"/>
      <c r="WVI18" s="1000"/>
      <c r="WVJ18" s="1000"/>
      <c r="WVK18" s="1000"/>
      <c r="WVL18" s="1000"/>
      <c r="WVM18" s="1000"/>
      <c r="WVN18" s="1000"/>
      <c r="WVO18" s="1000"/>
      <c r="WVP18" s="1000"/>
      <c r="WVQ18" s="1000"/>
      <c r="WVR18" s="1000"/>
      <c r="WVS18" s="1000"/>
      <c r="WVT18" s="1000"/>
      <c r="WVU18" s="1000"/>
      <c r="WVV18" s="1000"/>
      <c r="WVW18" s="1000"/>
      <c r="WVX18" s="1000"/>
      <c r="WVY18" s="1000"/>
      <c r="WVZ18" s="1000"/>
      <c r="WWA18" s="1000"/>
      <c r="WWB18" s="1000"/>
      <c r="WWC18" s="1000"/>
      <c r="WWD18" s="1000"/>
      <c r="WWE18" s="1000"/>
      <c r="WWF18" s="1000"/>
      <c r="WWG18" s="1000"/>
      <c r="WWH18" s="1000"/>
      <c r="WWI18" s="1000"/>
      <c r="WWJ18" s="1000"/>
      <c r="WWK18" s="1000"/>
      <c r="WWL18" s="1000"/>
      <c r="WWM18" s="1000"/>
      <c r="WWN18" s="1000"/>
      <c r="WWO18" s="1000"/>
      <c r="WWP18" s="1000"/>
      <c r="WWQ18" s="1000"/>
      <c r="WWR18" s="1000"/>
      <c r="WWS18" s="1000"/>
      <c r="WWT18" s="1000"/>
      <c r="WWU18" s="1000"/>
      <c r="WWV18" s="1000"/>
      <c r="WWW18" s="1000"/>
      <c r="WWX18" s="1000"/>
      <c r="WWY18" s="1000"/>
      <c r="WWZ18" s="1000"/>
      <c r="WXA18" s="1000"/>
      <c r="WXB18" s="1000"/>
      <c r="WXC18" s="1000"/>
      <c r="WXD18" s="1000"/>
      <c r="WXE18" s="1000"/>
      <c r="WXF18" s="1000"/>
      <c r="WXG18" s="1000"/>
      <c r="WXH18" s="1000"/>
      <c r="WXI18" s="1000"/>
      <c r="WXJ18" s="1000"/>
      <c r="WXK18" s="1000"/>
      <c r="WXL18" s="1000"/>
      <c r="WXM18" s="1000"/>
      <c r="WXN18" s="1000"/>
      <c r="WXO18" s="1000"/>
      <c r="WXP18" s="1000"/>
      <c r="WXQ18" s="1000"/>
      <c r="WXR18" s="1000"/>
      <c r="WXS18" s="1000"/>
      <c r="WXT18" s="1000"/>
      <c r="WXU18" s="1000"/>
      <c r="WXV18" s="1000"/>
      <c r="WXW18" s="1000"/>
      <c r="WXX18" s="1000"/>
      <c r="WXY18" s="1000"/>
      <c r="WXZ18" s="1000"/>
      <c r="WYA18" s="1000"/>
      <c r="WYB18" s="1000"/>
      <c r="WYC18" s="1000"/>
      <c r="WYD18" s="1000"/>
      <c r="WYE18" s="1000"/>
      <c r="WYF18" s="1000"/>
      <c r="WYG18" s="1000"/>
      <c r="WYH18" s="1000"/>
      <c r="WYI18" s="1000"/>
      <c r="WYJ18" s="1000"/>
      <c r="WYK18" s="1000"/>
      <c r="WYL18" s="1000"/>
      <c r="WYM18" s="1000"/>
      <c r="WYN18" s="1000"/>
      <c r="WYO18" s="1000"/>
      <c r="WYP18" s="1000"/>
      <c r="WYQ18" s="1000"/>
      <c r="WYR18" s="1000"/>
      <c r="WYS18" s="1000"/>
      <c r="WYT18" s="1000"/>
      <c r="WYU18" s="1000"/>
      <c r="WYV18" s="1000"/>
      <c r="WYW18" s="1000"/>
      <c r="WYX18" s="1000"/>
      <c r="WYY18" s="1000"/>
      <c r="WYZ18" s="1000"/>
      <c r="WZA18" s="1000"/>
      <c r="WZB18" s="1000"/>
      <c r="WZC18" s="1000"/>
      <c r="WZD18" s="1000"/>
      <c r="WZE18" s="1000"/>
      <c r="WZF18" s="1000"/>
      <c r="WZG18" s="1000"/>
      <c r="WZH18" s="1000"/>
      <c r="WZI18" s="1000"/>
      <c r="WZJ18" s="1000"/>
      <c r="WZK18" s="1000"/>
      <c r="WZL18" s="1000"/>
      <c r="WZM18" s="1000"/>
      <c r="WZN18" s="1000"/>
      <c r="WZO18" s="1000"/>
      <c r="WZP18" s="1000"/>
      <c r="WZQ18" s="1000"/>
      <c r="WZR18" s="1000"/>
      <c r="WZS18" s="1000"/>
      <c r="WZT18" s="1000"/>
      <c r="WZU18" s="1000"/>
      <c r="WZV18" s="1000"/>
      <c r="WZW18" s="1000"/>
      <c r="WZX18" s="1000"/>
      <c r="WZY18" s="1000"/>
      <c r="WZZ18" s="1000"/>
      <c r="XAA18" s="1000"/>
      <c r="XAB18" s="1000"/>
      <c r="XAC18" s="1000"/>
      <c r="XAD18" s="1000"/>
      <c r="XAE18" s="1000"/>
      <c r="XAF18" s="1000"/>
      <c r="XAG18" s="1000"/>
      <c r="XAH18" s="1000"/>
      <c r="XAI18" s="1000"/>
      <c r="XAJ18" s="1000"/>
      <c r="XAK18" s="1000"/>
      <c r="XAL18" s="1000"/>
      <c r="XAM18" s="1000"/>
      <c r="XAN18" s="1000"/>
      <c r="XAO18" s="1000"/>
      <c r="XAP18" s="1000"/>
      <c r="XAQ18" s="1000"/>
      <c r="XAR18" s="1000"/>
      <c r="XAS18" s="1000"/>
      <c r="XAT18" s="1000"/>
      <c r="XAU18" s="1000"/>
      <c r="XAV18" s="1000"/>
      <c r="XAW18" s="1000"/>
      <c r="XAX18" s="1000"/>
      <c r="XAY18" s="1000"/>
      <c r="XAZ18" s="1000"/>
      <c r="XBA18" s="1000"/>
      <c r="XBB18" s="1000"/>
      <c r="XBC18" s="1000"/>
      <c r="XBD18" s="1000"/>
      <c r="XBE18" s="1000"/>
      <c r="XBF18" s="1000"/>
      <c r="XBG18" s="1000"/>
      <c r="XBH18" s="1000"/>
      <c r="XBI18" s="1000"/>
      <c r="XBJ18" s="1000"/>
      <c r="XBK18" s="1000"/>
      <c r="XBL18" s="1000"/>
      <c r="XBM18" s="1000"/>
      <c r="XBN18" s="1000"/>
      <c r="XBO18" s="1000"/>
      <c r="XBP18" s="1000"/>
      <c r="XBQ18" s="1000"/>
      <c r="XBR18" s="1000"/>
      <c r="XBS18" s="1000"/>
      <c r="XBT18" s="1000"/>
      <c r="XBU18" s="1000"/>
      <c r="XBV18" s="1000"/>
      <c r="XBW18" s="1000"/>
      <c r="XBX18" s="1000"/>
      <c r="XBY18" s="1000"/>
      <c r="XBZ18" s="1000"/>
      <c r="XCA18" s="1000"/>
      <c r="XCB18" s="1000"/>
      <c r="XCC18" s="1000"/>
      <c r="XCD18" s="1000"/>
      <c r="XCE18" s="1000"/>
      <c r="XCF18" s="1000"/>
      <c r="XCG18" s="1000"/>
      <c r="XCH18" s="1000"/>
      <c r="XCI18" s="1000"/>
      <c r="XCJ18" s="1000"/>
      <c r="XCK18" s="1000"/>
      <c r="XCL18" s="1000"/>
      <c r="XCM18" s="1000"/>
      <c r="XCN18" s="1000"/>
      <c r="XCO18" s="1000"/>
      <c r="XCP18" s="1000"/>
      <c r="XCQ18" s="1000"/>
      <c r="XCR18" s="1000"/>
      <c r="XCS18" s="1000"/>
      <c r="XCT18" s="1000"/>
      <c r="XCU18" s="1000"/>
      <c r="XCV18" s="1000"/>
      <c r="XCW18" s="1000"/>
      <c r="XCX18" s="1000"/>
      <c r="XCY18" s="1000"/>
      <c r="XCZ18" s="1000"/>
      <c r="XDA18" s="1000"/>
      <c r="XDB18" s="1000"/>
      <c r="XDC18" s="1000"/>
      <c r="XDD18" s="1000"/>
      <c r="XDE18" s="1000"/>
      <c r="XDF18" s="1000"/>
      <c r="XDG18" s="1000"/>
      <c r="XDH18" s="1000"/>
      <c r="XDI18" s="1000"/>
      <c r="XDJ18" s="1000"/>
      <c r="XDK18" s="1000"/>
      <c r="XDL18" s="1000"/>
      <c r="XDM18" s="1000"/>
      <c r="XDN18" s="1000"/>
      <c r="XDO18" s="1000"/>
      <c r="XDP18" s="1000"/>
      <c r="XDQ18" s="1000"/>
      <c r="XDR18" s="1000"/>
      <c r="XDS18" s="1000"/>
      <c r="XDT18" s="1000"/>
      <c r="XDU18" s="1000"/>
      <c r="XDV18" s="1000"/>
      <c r="XDW18" s="1000"/>
      <c r="XDX18" s="1000"/>
      <c r="XDY18" s="1000"/>
      <c r="XDZ18" s="1000"/>
      <c r="XEA18" s="1000"/>
      <c r="XEB18" s="1000"/>
      <c r="XEC18" s="1000"/>
      <c r="XED18" s="1000"/>
      <c r="XEE18" s="1000"/>
      <c r="XEF18" s="1000"/>
      <c r="XEG18" s="1000"/>
      <c r="XEH18" s="1000"/>
      <c r="XEI18" s="1000"/>
      <c r="XEJ18" s="1000"/>
      <c r="XEK18" s="1000"/>
      <c r="XEL18" s="1000"/>
      <c r="XEM18" s="1000"/>
      <c r="XEN18" s="1000"/>
      <c r="XEO18" s="1000"/>
      <c r="XEP18" s="1000"/>
      <c r="XEQ18" s="1000"/>
      <c r="XER18" s="1000"/>
      <c r="XES18" s="1000"/>
      <c r="XET18" s="1000"/>
      <c r="XEU18" s="1000"/>
      <c r="XEV18" s="1000"/>
      <c r="XEW18" s="1000"/>
      <c r="XEX18" s="1000"/>
      <c r="XEY18" s="1000"/>
      <c r="XEZ18" s="1000"/>
      <c r="XFA18" s="1000"/>
      <c r="XFB18" s="1000"/>
      <c r="XFC18" s="1000"/>
      <c r="XFD18" s="1000"/>
    </row>
    <row r="19" spans="1:16384" s="975" customFormat="1" ht="19.5" customHeight="1">
      <c r="A19" s="1000"/>
      <c r="B19" s="1013" t="s">
        <v>69</v>
      </c>
      <c r="C19" s="1008"/>
      <c r="D19" s="1005">
        <f>'Provider Relief'!D11</f>
        <v>0</v>
      </c>
      <c r="E19" s="1010">
        <f>'Provider Relief'!E11</f>
        <v>0</v>
      </c>
      <c r="F19" s="1010">
        <f>'Provider Relief'!F11</f>
        <v>0</v>
      </c>
      <c r="G19" s="1010">
        <f>'Provider Relief'!G11</f>
        <v>0</v>
      </c>
      <c r="H19" s="1010">
        <f>'Provider Relief'!H11</f>
        <v>0</v>
      </c>
      <c r="I19" s="1010">
        <f>'Provider Relief'!I11</f>
        <v>0</v>
      </c>
      <c r="J19" s="1010">
        <f>'Provider Relief'!J11</f>
        <v>160.9</v>
      </c>
      <c r="K19" s="1010">
        <f>'Provider Relief'!K11</f>
        <v>58.4</v>
      </c>
      <c r="L19" s="1010">
        <f>'Provider Relief'!L11</f>
        <v>34.5</v>
      </c>
      <c r="M19" s="1010">
        <f>'Provider Relief'!M11</f>
        <v>42.8</v>
      </c>
      <c r="N19" s="1010">
        <f>'Provider Relief'!N11</f>
        <v>26.6</v>
      </c>
      <c r="O19" s="1082">
        <f>'Provider Relief'!O11</f>
        <v>37.4</v>
      </c>
      <c r="P19" s="1027">
        <f>'Provider Relief'!P11</f>
        <v>12.2</v>
      </c>
      <c r="Q19" s="1027">
        <f>'Provider Relief'!Q11</f>
        <v>0</v>
      </c>
      <c r="R19" s="1027">
        <f>'Provider Relief'!R11</f>
        <v>0</v>
      </c>
      <c r="S19" s="1027">
        <f>'Provider Relief'!S11</f>
        <v>0</v>
      </c>
      <c r="T19" s="1027">
        <f>'Provider Relief'!T11</f>
        <v>0</v>
      </c>
      <c r="U19" s="1027">
        <f>'Provider Relief'!U11</f>
        <v>0</v>
      </c>
      <c r="V19" s="1027">
        <f>'Provider Relief'!V11</f>
        <v>0</v>
      </c>
      <c r="W19" s="1027">
        <f>'Provider Relief'!W11</f>
        <v>0</v>
      </c>
      <c r="X19" s="1027">
        <f>'Provider Relief'!X11</f>
        <v>0</v>
      </c>
      <c r="Y19" s="1027">
        <f>'Provider Relief'!Y11</f>
        <v>0</v>
      </c>
      <c r="Z19" s="1027">
        <f>'Provider Relief'!Z11</f>
        <v>0</v>
      </c>
      <c r="AA19" s="1027">
        <f>'Provider Relief'!AA11</f>
        <v>0</v>
      </c>
      <c r="AB19" s="1027">
        <f>'Provider Relief'!AB11</f>
        <v>0</v>
      </c>
      <c r="AC19" s="1028">
        <f>'Provider Relief'!AC11</f>
        <v>0</v>
      </c>
      <c r="AD19" s="1008"/>
      <c r="AE19" s="1000"/>
      <c r="AF19" s="1000"/>
      <c r="AG19" s="1000"/>
      <c r="AH19" s="1000"/>
      <c r="AI19" s="1000"/>
      <c r="AJ19" s="1000"/>
      <c r="AK19" s="1000"/>
      <c r="AL19" s="1000"/>
      <c r="AM19" s="1000"/>
      <c r="AN19" s="1000"/>
      <c r="AO19" s="1000"/>
      <c r="AP19" s="1000"/>
      <c r="AQ19" s="1000"/>
      <c r="AR19" s="1000"/>
      <c r="AS19" s="1000"/>
      <c r="AT19" s="1000"/>
      <c r="AU19" s="1000"/>
      <c r="AV19" s="1000"/>
      <c r="AW19" s="1000"/>
      <c r="AX19" s="1000"/>
      <c r="AY19" s="1000"/>
      <c r="AZ19" s="1000"/>
      <c r="BA19" s="1000"/>
      <c r="BB19" s="1000"/>
      <c r="BC19" s="1000"/>
      <c r="BD19" s="1000"/>
      <c r="BE19" s="1000"/>
      <c r="BF19" s="1000"/>
      <c r="BG19" s="1000"/>
      <c r="BH19" s="1000"/>
      <c r="BI19" s="1000"/>
      <c r="BJ19" s="1000"/>
      <c r="BK19" s="1000"/>
      <c r="BL19" s="1000"/>
      <c r="BM19" s="1000"/>
      <c r="BN19" s="1000"/>
      <c r="BO19" s="1000"/>
      <c r="BP19" s="1000"/>
      <c r="BQ19" s="1000"/>
      <c r="BR19" s="1000"/>
      <c r="BS19" s="1000"/>
      <c r="BT19" s="1000"/>
      <c r="BU19" s="1000"/>
      <c r="BV19" s="1000"/>
      <c r="BW19" s="1000"/>
      <c r="BX19" s="1000"/>
      <c r="BY19" s="1000"/>
      <c r="BZ19" s="1000"/>
      <c r="CA19" s="1000"/>
      <c r="CB19" s="1000"/>
      <c r="CC19" s="1000"/>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c r="EC19" s="1000"/>
      <c r="ED19" s="1000"/>
      <c r="EE19" s="1000"/>
      <c r="EF19" s="1000"/>
      <c r="EG19" s="1000"/>
      <c r="EH19" s="1000"/>
      <c r="EI19" s="1000"/>
      <c r="EJ19" s="1000"/>
      <c r="EK19" s="1000"/>
      <c r="EL19" s="1000"/>
      <c r="EM19" s="1000"/>
      <c r="EN19" s="1000"/>
      <c r="EO19" s="1000"/>
      <c r="EP19" s="1000"/>
      <c r="EQ19" s="1000"/>
      <c r="ER19" s="1000"/>
      <c r="ES19" s="1000"/>
      <c r="ET19" s="1000"/>
      <c r="EU19" s="1000"/>
      <c r="EV19" s="1000"/>
      <c r="EW19" s="1000"/>
      <c r="EX19" s="1000"/>
      <c r="EY19" s="1000"/>
      <c r="EZ19" s="1000"/>
      <c r="FA19" s="1000"/>
      <c r="FB19" s="1000"/>
      <c r="FC19" s="1000"/>
      <c r="FD19" s="1000"/>
      <c r="FE19" s="1000"/>
      <c r="FF19" s="1000"/>
      <c r="FG19" s="1000"/>
      <c r="FH19" s="1000"/>
      <c r="FI19" s="1000"/>
      <c r="FJ19" s="1000"/>
      <c r="FK19" s="1000"/>
      <c r="FL19" s="1000"/>
      <c r="FM19" s="1000"/>
      <c r="FN19" s="1000"/>
      <c r="FO19" s="1000"/>
      <c r="FP19" s="1000"/>
      <c r="FQ19" s="1000"/>
      <c r="FR19" s="1000"/>
      <c r="FS19" s="1000"/>
      <c r="FT19" s="1000"/>
      <c r="FU19" s="1000"/>
      <c r="FV19" s="1000"/>
      <c r="FW19" s="1000"/>
      <c r="FX19" s="1000"/>
      <c r="FY19" s="1000"/>
      <c r="FZ19" s="1000"/>
      <c r="GA19" s="1000"/>
      <c r="GB19" s="1000"/>
      <c r="GC19" s="1000"/>
      <c r="GD19" s="1000"/>
      <c r="GE19" s="1000"/>
      <c r="GF19" s="1000"/>
      <c r="GG19" s="1000"/>
      <c r="GH19" s="1000"/>
      <c r="GI19" s="1000"/>
      <c r="GJ19" s="1000"/>
      <c r="GK19" s="1000"/>
      <c r="GL19" s="1000"/>
      <c r="GM19" s="1000"/>
      <c r="GN19" s="1000"/>
      <c r="GO19" s="1000"/>
      <c r="GP19" s="1000"/>
      <c r="GQ19" s="1000"/>
      <c r="GR19" s="1000"/>
      <c r="GS19" s="1000"/>
      <c r="GT19" s="1000"/>
      <c r="GU19" s="1000"/>
      <c r="GV19" s="1000"/>
      <c r="GW19" s="1000"/>
      <c r="GX19" s="1000"/>
      <c r="GY19" s="1000"/>
      <c r="GZ19" s="1000"/>
      <c r="HA19" s="1000"/>
      <c r="HB19" s="1000"/>
      <c r="HC19" s="1000"/>
      <c r="HD19" s="1000"/>
      <c r="HE19" s="1000"/>
      <c r="HF19" s="1000"/>
      <c r="HG19" s="1000"/>
      <c r="HH19" s="1000"/>
      <c r="HI19" s="1000"/>
      <c r="HJ19" s="1000"/>
      <c r="HK19" s="1000"/>
      <c r="HL19" s="1000"/>
      <c r="HM19" s="1000"/>
      <c r="HN19" s="1000"/>
      <c r="HO19" s="1000"/>
      <c r="HP19" s="1000"/>
      <c r="HQ19" s="1000"/>
      <c r="HR19" s="1000"/>
      <c r="HS19" s="1000"/>
      <c r="HT19" s="1000"/>
      <c r="HU19" s="1000"/>
      <c r="HV19" s="1000"/>
      <c r="HW19" s="1000"/>
      <c r="HX19" s="1000"/>
      <c r="HY19" s="1000"/>
      <c r="HZ19" s="1000"/>
      <c r="IA19" s="1000"/>
      <c r="IB19" s="1000"/>
      <c r="IC19" s="1000"/>
      <c r="ID19" s="1000"/>
      <c r="IE19" s="1000"/>
      <c r="IF19" s="1000"/>
      <c r="IG19" s="1000"/>
      <c r="IH19" s="1000"/>
      <c r="II19" s="1000"/>
      <c r="IJ19" s="1000"/>
      <c r="IK19" s="1000"/>
      <c r="IL19" s="1000"/>
      <c r="IM19" s="1000"/>
      <c r="IN19" s="1000"/>
      <c r="IO19" s="1000"/>
      <c r="IP19" s="1000"/>
      <c r="IQ19" s="1000"/>
      <c r="IR19" s="1000"/>
      <c r="IS19" s="1000"/>
      <c r="IT19" s="1000"/>
      <c r="IU19" s="1000"/>
      <c r="IV19" s="1000"/>
      <c r="IW19" s="1000"/>
      <c r="IX19" s="1000"/>
      <c r="IY19" s="1000"/>
      <c r="IZ19" s="1000"/>
      <c r="JA19" s="1000"/>
      <c r="JB19" s="1000"/>
      <c r="JC19" s="1000"/>
      <c r="JD19" s="1000"/>
      <c r="JE19" s="1000"/>
      <c r="JF19" s="1000"/>
      <c r="JG19" s="1000"/>
      <c r="JH19" s="1000"/>
      <c r="JI19" s="1000"/>
      <c r="JJ19" s="1000"/>
      <c r="JK19" s="1000"/>
      <c r="JL19" s="1000"/>
      <c r="JM19" s="1000"/>
      <c r="JN19" s="1000"/>
      <c r="JO19" s="1000"/>
      <c r="JP19" s="1000"/>
      <c r="JQ19" s="1000"/>
      <c r="JR19" s="1000"/>
      <c r="JS19" s="1000"/>
      <c r="JT19" s="1000"/>
      <c r="JU19" s="1000"/>
      <c r="JV19" s="1000"/>
      <c r="JW19" s="1000"/>
      <c r="JX19" s="1000"/>
      <c r="JY19" s="1000"/>
      <c r="JZ19" s="1000"/>
      <c r="KA19" s="1000"/>
      <c r="KB19" s="1000"/>
      <c r="KC19" s="1000"/>
      <c r="KD19" s="1000"/>
      <c r="KE19" s="1000"/>
      <c r="KF19" s="1000"/>
      <c r="KG19" s="1000"/>
      <c r="KH19" s="1000"/>
      <c r="KI19" s="1000"/>
      <c r="KJ19" s="1000"/>
      <c r="KK19" s="1000"/>
      <c r="KL19" s="1000"/>
      <c r="KM19" s="1000"/>
      <c r="KN19" s="1000"/>
      <c r="KO19" s="1000"/>
      <c r="KP19" s="1000"/>
      <c r="KQ19" s="1000"/>
      <c r="KR19" s="1000"/>
      <c r="KS19" s="1000"/>
      <c r="KT19" s="1000"/>
      <c r="KU19" s="1000"/>
      <c r="KV19" s="1000"/>
      <c r="KW19" s="1000"/>
      <c r="KX19" s="1000"/>
      <c r="KY19" s="1000"/>
      <c r="KZ19" s="1000"/>
      <c r="LA19" s="1000"/>
      <c r="LB19" s="1000"/>
      <c r="LC19" s="1000"/>
      <c r="LD19" s="1000"/>
      <c r="LE19" s="1000"/>
      <c r="LF19" s="1000"/>
      <c r="LG19" s="1000"/>
      <c r="LH19" s="1000"/>
      <c r="LI19" s="1000"/>
      <c r="LJ19" s="1000"/>
      <c r="LK19" s="1000"/>
      <c r="LL19" s="1000"/>
      <c r="LM19" s="1000"/>
      <c r="LN19" s="1000"/>
      <c r="LO19" s="1000"/>
      <c r="LP19" s="1000"/>
      <c r="LQ19" s="1000"/>
      <c r="LR19" s="1000"/>
      <c r="LS19" s="1000"/>
      <c r="LT19" s="1000"/>
      <c r="LU19" s="1000"/>
      <c r="LV19" s="1000"/>
      <c r="LW19" s="1000"/>
      <c r="LX19" s="1000"/>
      <c r="LY19" s="1000"/>
      <c r="LZ19" s="1000"/>
      <c r="MA19" s="1000"/>
      <c r="MB19" s="1000"/>
      <c r="MC19" s="1000"/>
      <c r="MD19" s="1000"/>
      <c r="ME19" s="1000"/>
      <c r="MF19" s="1000"/>
      <c r="MG19" s="1000"/>
      <c r="MH19" s="1000"/>
      <c r="MI19" s="1000"/>
      <c r="MJ19" s="1000"/>
      <c r="MK19" s="1000"/>
      <c r="ML19" s="1000"/>
      <c r="MM19" s="1000"/>
      <c r="MN19" s="1000"/>
      <c r="MO19" s="1000"/>
      <c r="MP19" s="1000"/>
      <c r="MQ19" s="1000"/>
      <c r="MR19" s="1000"/>
      <c r="MS19" s="1000"/>
      <c r="MT19" s="1000"/>
      <c r="MU19" s="1000"/>
      <c r="MV19" s="1000"/>
      <c r="MW19" s="1000"/>
      <c r="MX19" s="1000"/>
      <c r="MY19" s="1000"/>
      <c r="MZ19" s="1000"/>
      <c r="NA19" s="1000"/>
      <c r="NB19" s="1000"/>
      <c r="NC19" s="1000"/>
      <c r="ND19" s="1000"/>
      <c r="NE19" s="1000"/>
      <c r="NF19" s="1000"/>
      <c r="NG19" s="1000"/>
      <c r="NH19" s="1000"/>
      <c r="NI19" s="1000"/>
      <c r="NJ19" s="1000"/>
      <c r="NK19" s="1000"/>
      <c r="NL19" s="1000"/>
      <c r="NM19" s="1000"/>
      <c r="NN19" s="1000"/>
      <c r="NO19" s="1000"/>
      <c r="NP19" s="1000"/>
      <c r="NQ19" s="1000"/>
      <c r="NR19" s="1000"/>
      <c r="NS19" s="1000"/>
      <c r="NT19" s="1000"/>
      <c r="NU19" s="1000"/>
      <c r="NV19" s="1000"/>
      <c r="NW19" s="1000"/>
      <c r="NX19" s="1000"/>
      <c r="NY19" s="1000"/>
      <c r="NZ19" s="1000"/>
      <c r="OA19" s="1000"/>
      <c r="OB19" s="1000"/>
      <c r="OC19" s="1000"/>
      <c r="OD19" s="1000"/>
      <c r="OE19" s="1000"/>
      <c r="OF19" s="1000"/>
      <c r="OG19" s="1000"/>
      <c r="OH19" s="1000"/>
      <c r="OI19" s="1000"/>
      <c r="OJ19" s="1000"/>
      <c r="OK19" s="1000"/>
      <c r="OL19" s="1000"/>
      <c r="OM19" s="1000"/>
      <c r="ON19" s="1000"/>
      <c r="OO19" s="1000"/>
      <c r="OP19" s="1000"/>
      <c r="OQ19" s="1000"/>
      <c r="OR19" s="1000"/>
      <c r="OS19" s="1000"/>
      <c r="OT19" s="1000"/>
      <c r="OU19" s="1000"/>
      <c r="OV19" s="1000"/>
      <c r="OW19" s="1000"/>
      <c r="OX19" s="1000"/>
      <c r="OY19" s="1000"/>
      <c r="OZ19" s="1000"/>
      <c r="PA19" s="1000"/>
      <c r="PB19" s="1000"/>
      <c r="PC19" s="1000"/>
      <c r="PD19" s="1000"/>
      <c r="PE19" s="1000"/>
      <c r="PF19" s="1000"/>
      <c r="PG19" s="1000"/>
      <c r="PH19" s="1000"/>
      <c r="PI19" s="1000"/>
      <c r="PJ19" s="1000"/>
      <c r="PK19" s="1000"/>
      <c r="PL19" s="1000"/>
      <c r="PM19" s="1000"/>
      <c r="PN19" s="1000"/>
      <c r="PO19" s="1000"/>
      <c r="PP19" s="1000"/>
      <c r="PQ19" s="1000"/>
      <c r="PR19" s="1000"/>
      <c r="PS19" s="1000"/>
      <c r="PT19" s="1000"/>
      <c r="PU19" s="1000"/>
      <c r="PV19" s="1000"/>
      <c r="PW19" s="1000"/>
      <c r="PX19" s="1000"/>
      <c r="PY19" s="1000"/>
      <c r="PZ19" s="1000"/>
      <c r="QA19" s="1000"/>
      <c r="QB19" s="1000"/>
      <c r="QC19" s="1000"/>
      <c r="QD19" s="1000"/>
      <c r="QE19" s="1000"/>
      <c r="QF19" s="1000"/>
      <c r="QG19" s="1000"/>
      <c r="QH19" s="1000"/>
      <c r="QI19" s="1000"/>
      <c r="QJ19" s="1000"/>
      <c r="QK19" s="1000"/>
      <c r="QL19" s="1000"/>
      <c r="QM19" s="1000"/>
      <c r="QN19" s="1000"/>
      <c r="QO19" s="1000"/>
      <c r="QP19" s="1000"/>
      <c r="QQ19" s="1000"/>
      <c r="QR19" s="1000"/>
      <c r="QS19" s="1000"/>
      <c r="QT19" s="1000"/>
      <c r="QU19" s="1000"/>
      <c r="QV19" s="1000"/>
      <c r="QW19" s="1000"/>
      <c r="QX19" s="1000"/>
      <c r="QY19" s="1000"/>
      <c r="QZ19" s="1000"/>
      <c r="RA19" s="1000"/>
      <c r="RB19" s="1000"/>
      <c r="RC19" s="1000"/>
      <c r="RD19" s="1000"/>
      <c r="RE19" s="1000"/>
      <c r="RF19" s="1000"/>
      <c r="RG19" s="1000"/>
      <c r="RH19" s="1000"/>
      <c r="RI19" s="1000"/>
      <c r="RJ19" s="1000"/>
      <c r="RK19" s="1000"/>
      <c r="RL19" s="1000"/>
      <c r="RM19" s="1000"/>
      <c r="RN19" s="1000"/>
      <c r="RO19" s="1000"/>
      <c r="RP19" s="1000"/>
      <c r="RQ19" s="1000"/>
      <c r="RR19" s="1000"/>
      <c r="RS19" s="1000"/>
      <c r="RT19" s="1000"/>
      <c r="RU19" s="1000"/>
      <c r="RV19" s="1000"/>
      <c r="RW19" s="1000"/>
      <c r="RX19" s="1000"/>
      <c r="RY19" s="1000"/>
      <c r="RZ19" s="1000"/>
      <c r="SA19" s="1000"/>
      <c r="SB19" s="1000"/>
      <c r="SC19" s="1000"/>
      <c r="SD19" s="1000"/>
      <c r="SE19" s="1000"/>
      <c r="SF19" s="1000"/>
      <c r="SG19" s="1000"/>
      <c r="SH19" s="1000"/>
      <c r="SI19" s="1000"/>
      <c r="SJ19" s="1000"/>
      <c r="SK19" s="1000"/>
      <c r="SL19" s="1000"/>
      <c r="SM19" s="1000"/>
      <c r="SN19" s="1000"/>
      <c r="SO19" s="1000"/>
      <c r="SP19" s="1000"/>
      <c r="SQ19" s="1000"/>
      <c r="SR19" s="1000"/>
      <c r="SS19" s="1000"/>
      <c r="ST19" s="1000"/>
      <c r="SU19" s="1000"/>
      <c r="SV19" s="1000"/>
      <c r="SW19" s="1000"/>
      <c r="SX19" s="1000"/>
      <c r="SY19" s="1000"/>
      <c r="SZ19" s="1000"/>
      <c r="TA19" s="1000"/>
      <c r="TB19" s="1000"/>
      <c r="TC19" s="1000"/>
      <c r="TD19" s="1000"/>
      <c r="TE19" s="1000"/>
      <c r="TF19" s="1000"/>
      <c r="TG19" s="1000"/>
      <c r="TH19" s="1000"/>
      <c r="TI19" s="1000"/>
      <c r="TJ19" s="1000"/>
      <c r="TK19" s="1000"/>
      <c r="TL19" s="1000"/>
      <c r="TM19" s="1000"/>
      <c r="TN19" s="1000"/>
      <c r="TO19" s="1000"/>
      <c r="TP19" s="1000"/>
      <c r="TQ19" s="1000"/>
      <c r="TR19" s="1000"/>
      <c r="TS19" s="1000"/>
      <c r="TT19" s="1000"/>
      <c r="TU19" s="1000"/>
      <c r="TV19" s="1000"/>
      <c r="TW19" s="1000"/>
      <c r="TX19" s="1000"/>
      <c r="TY19" s="1000"/>
      <c r="TZ19" s="1000"/>
      <c r="UA19" s="1000"/>
      <c r="UB19" s="1000"/>
      <c r="UC19" s="1000"/>
      <c r="UD19" s="1000"/>
      <c r="UE19" s="1000"/>
      <c r="UF19" s="1000"/>
      <c r="UG19" s="1000"/>
      <c r="UH19" s="1000"/>
      <c r="UI19" s="1000"/>
      <c r="UJ19" s="1000"/>
      <c r="UK19" s="1000"/>
      <c r="UL19" s="1000"/>
      <c r="UM19" s="1000"/>
      <c r="UN19" s="1000"/>
      <c r="UO19" s="1000"/>
      <c r="UP19" s="1000"/>
      <c r="UQ19" s="1000"/>
      <c r="UR19" s="1000"/>
      <c r="US19" s="1000"/>
      <c r="UT19" s="1000"/>
      <c r="UU19" s="1000"/>
      <c r="UV19" s="1000"/>
      <c r="UW19" s="1000"/>
      <c r="UX19" s="1000"/>
      <c r="UY19" s="1000"/>
      <c r="UZ19" s="1000"/>
      <c r="VA19" s="1000"/>
      <c r="VB19" s="1000"/>
      <c r="VC19" s="1000"/>
      <c r="VD19" s="1000"/>
      <c r="VE19" s="1000"/>
      <c r="VF19" s="1000"/>
      <c r="VG19" s="1000"/>
      <c r="VH19" s="1000"/>
      <c r="VI19" s="1000"/>
      <c r="VJ19" s="1000"/>
      <c r="VK19" s="1000"/>
      <c r="VL19" s="1000"/>
      <c r="VM19" s="1000"/>
      <c r="VN19" s="1000"/>
      <c r="VO19" s="1000"/>
      <c r="VP19" s="1000"/>
      <c r="VQ19" s="1000"/>
      <c r="VR19" s="1000"/>
      <c r="VS19" s="1000"/>
      <c r="VT19" s="1000"/>
      <c r="VU19" s="1000"/>
      <c r="VV19" s="1000"/>
      <c r="VW19" s="1000"/>
      <c r="VX19" s="1000"/>
      <c r="VY19" s="1000"/>
      <c r="VZ19" s="1000"/>
      <c r="WA19" s="1000"/>
      <c r="WB19" s="1000"/>
      <c r="WC19" s="1000"/>
      <c r="WD19" s="1000"/>
      <c r="WE19" s="1000"/>
      <c r="WF19" s="1000"/>
      <c r="WG19" s="1000"/>
      <c r="WH19" s="1000"/>
      <c r="WI19" s="1000"/>
      <c r="WJ19" s="1000"/>
      <c r="WK19" s="1000"/>
      <c r="WL19" s="1000"/>
      <c r="WM19" s="1000"/>
      <c r="WN19" s="1000"/>
      <c r="WO19" s="1000"/>
      <c r="WP19" s="1000"/>
      <c r="WQ19" s="1000"/>
      <c r="WR19" s="1000"/>
      <c r="WS19" s="1000"/>
      <c r="WT19" s="1000"/>
      <c r="WU19" s="1000"/>
      <c r="WV19" s="1000"/>
      <c r="WW19" s="1000"/>
      <c r="WX19" s="1000"/>
      <c r="WY19" s="1000"/>
      <c r="WZ19" s="1000"/>
      <c r="XA19" s="1000"/>
      <c r="XB19" s="1000"/>
      <c r="XC19" s="1000"/>
      <c r="XD19" s="1000"/>
      <c r="XE19" s="1000"/>
      <c r="XF19" s="1000"/>
      <c r="XG19" s="1000"/>
      <c r="XH19" s="1000"/>
      <c r="XI19" s="1000"/>
      <c r="XJ19" s="1000"/>
      <c r="XK19" s="1000"/>
      <c r="XL19" s="1000"/>
      <c r="XM19" s="1000"/>
      <c r="XN19" s="1000"/>
      <c r="XO19" s="1000"/>
      <c r="XP19" s="1000"/>
      <c r="XQ19" s="1000"/>
      <c r="XR19" s="1000"/>
      <c r="XS19" s="1000"/>
      <c r="XT19" s="1000"/>
      <c r="XU19" s="1000"/>
      <c r="XV19" s="1000"/>
      <c r="XW19" s="1000"/>
      <c r="XX19" s="1000"/>
      <c r="XY19" s="1000"/>
      <c r="XZ19" s="1000"/>
      <c r="YA19" s="1000"/>
      <c r="YB19" s="1000"/>
      <c r="YC19" s="1000"/>
      <c r="YD19" s="1000"/>
      <c r="YE19" s="1000"/>
      <c r="YF19" s="1000"/>
      <c r="YG19" s="1000"/>
      <c r="YH19" s="1000"/>
      <c r="YI19" s="1000"/>
      <c r="YJ19" s="1000"/>
      <c r="YK19" s="1000"/>
      <c r="YL19" s="1000"/>
      <c r="YM19" s="1000"/>
      <c r="YN19" s="1000"/>
      <c r="YO19" s="1000"/>
      <c r="YP19" s="1000"/>
      <c r="YQ19" s="1000"/>
      <c r="YR19" s="1000"/>
      <c r="YS19" s="1000"/>
      <c r="YT19" s="1000"/>
      <c r="YU19" s="1000"/>
      <c r="YV19" s="1000"/>
      <c r="YW19" s="1000"/>
      <c r="YX19" s="1000"/>
      <c r="YY19" s="1000"/>
      <c r="YZ19" s="1000"/>
      <c r="ZA19" s="1000"/>
      <c r="ZB19" s="1000"/>
      <c r="ZC19" s="1000"/>
      <c r="ZD19" s="1000"/>
      <c r="ZE19" s="1000"/>
      <c r="ZF19" s="1000"/>
      <c r="ZG19" s="1000"/>
      <c r="ZH19" s="1000"/>
      <c r="ZI19" s="1000"/>
      <c r="ZJ19" s="1000"/>
      <c r="ZK19" s="1000"/>
      <c r="ZL19" s="1000"/>
      <c r="ZM19" s="1000"/>
      <c r="ZN19" s="1000"/>
      <c r="ZO19" s="1000"/>
      <c r="ZP19" s="1000"/>
      <c r="ZQ19" s="1000"/>
      <c r="ZR19" s="1000"/>
      <c r="ZS19" s="1000"/>
      <c r="ZT19" s="1000"/>
      <c r="ZU19" s="1000"/>
      <c r="ZV19" s="1000"/>
      <c r="ZW19" s="1000"/>
      <c r="ZX19" s="1000"/>
      <c r="ZY19" s="1000"/>
      <c r="ZZ19" s="1000"/>
      <c r="AAA19" s="1000"/>
      <c r="AAB19" s="1000"/>
      <c r="AAC19" s="1000"/>
      <c r="AAD19" s="1000"/>
      <c r="AAE19" s="1000"/>
      <c r="AAF19" s="1000"/>
      <c r="AAG19" s="1000"/>
      <c r="AAH19" s="1000"/>
      <c r="AAI19" s="1000"/>
      <c r="AAJ19" s="1000"/>
      <c r="AAK19" s="1000"/>
      <c r="AAL19" s="1000"/>
      <c r="AAM19" s="1000"/>
      <c r="AAN19" s="1000"/>
      <c r="AAO19" s="1000"/>
      <c r="AAP19" s="1000"/>
      <c r="AAQ19" s="1000"/>
      <c r="AAR19" s="1000"/>
      <c r="AAS19" s="1000"/>
      <c r="AAT19" s="1000"/>
      <c r="AAU19" s="1000"/>
      <c r="AAV19" s="1000"/>
      <c r="AAW19" s="1000"/>
      <c r="AAX19" s="1000"/>
      <c r="AAY19" s="1000"/>
      <c r="AAZ19" s="1000"/>
      <c r="ABA19" s="1000"/>
      <c r="ABB19" s="1000"/>
      <c r="ABC19" s="1000"/>
      <c r="ABD19" s="1000"/>
      <c r="ABE19" s="1000"/>
      <c r="ABF19" s="1000"/>
      <c r="ABG19" s="1000"/>
      <c r="ABH19" s="1000"/>
      <c r="ABI19" s="1000"/>
      <c r="ABJ19" s="1000"/>
      <c r="ABK19" s="1000"/>
      <c r="ABL19" s="1000"/>
      <c r="ABM19" s="1000"/>
      <c r="ABN19" s="1000"/>
      <c r="ABO19" s="1000"/>
      <c r="ABP19" s="1000"/>
      <c r="ABQ19" s="1000"/>
      <c r="ABR19" s="1000"/>
      <c r="ABS19" s="1000"/>
      <c r="ABT19" s="1000"/>
      <c r="ABU19" s="1000"/>
      <c r="ABV19" s="1000"/>
      <c r="ABW19" s="1000"/>
      <c r="ABX19" s="1000"/>
      <c r="ABY19" s="1000"/>
      <c r="ABZ19" s="1000"/>
      <c r="ACA19" s="1000"/>
      <c r="ACB19" s="1000"/>
      <c r="ACC19" s="1000"/>
      <c r="ACD19" s="1000"/>
      <c r="ACE19" s="1000"/>
      <c r="ACF19" s="1000"/>
      <c r="ACG19" s="1000"/>
      <c r="ACH19" s="1000"/>
      <c r="ACI19" s="1000"/>
      <c r="ACJ19" s="1000"/>
      <c r="ACK19" s="1000"/>
      <c r="ACL19" s="1000"/>
      <c r="ACM19" s="1000"/>
      <c r="ACN19" s="1000"/>
      <c r="ACO19" s="1000"/>
      <c r="ACP19" s="1000"/>
      <c r="ACQ19" s="1000"/>
      <c r="ACR19" s="1000"/>
      <c r="ACS19" s="1000"/>
      <c r="ACT19" s="1000"/>
      <c r="ACU19" s="1000"/>
      <c r="ACV19" s="1000"/>
      <c r="ACW19" s="1000"/>
      <c r="ACX19" s="1000"/>
      <c r="ACY19" s="1000"/>
      <c r="ACZ19" s="1000"/>
      <c r="ADA19" s="1000"/>
      <c r="ADB19" s="1000"/>
      <c r="ADC19" s="1000"/>
      <c r="ADD19" s="1000"/>
      <c r="ADE19" s="1000"/>
      <c r="ADF19" s="1000"/>
      <c r="ADG19" s="1000"/>
      <c r="ADH19" s="1000"/>
      <c r="ADI19" s="1000"/>
      <c r="ADJ19" s="1000"/>
      <c r="ADK19" s="1000"/>
      <c r="ADL19" s="1000"/>
      <c r="ADM19" s="1000"/>
      <c r="ADN19" s="1000"/>
      <c r="ADO19" s="1000"/>
      <c r="ADP19" s="1000"/>
      <c r="ADQ19" s="1000"/>
      <c r="ADR19" s="1000"/>
      <c r="ADS19" s="1000"/>
      <c r="ADT19" s="1000"/>
      <c r="ADU19" s="1000"/>
      <c r="ADV19" s="1000"/>
      <c r="ADW19" s="1000"/>
      <c r="ADX19" s="1000"/>
      <c r="ADY19" s="1000"/>
      <c r="ADZ19" s="1000"/>
      <c r="AEA19" s="1000"/>
      <c r="AEB19" s="1000"/>
      <c r="AEC19" s="1000"/>
      <c r="AED19" s="1000"/>
      <c r="AEE19" s="1000"/>
      <c r="AEF19" s="1000"/>
      <c r="AEG19" s="1000"/>
      <c r="AEH19" s="1000"/>
      <c r="AEI19" s="1000"/>
      <c r="AEJ19" s="1000"/>
      <c r="AEK19" s="1000"/>
      <c r="AEL19" s="1000"/>
      <c r="AEM19" s="1000"/>
      <c r="AEN19" s="1000"/>
      <c r="AEO19" s="1000"/>
      <c r="AEP19" s="1000"/>
      <c r="AEQ19" s="1000"/>
      <c r="AER19" s="1000"/>
      <c r="AES19" s="1000"/>
      <c r="AET19" s="1000"/>
      <c r="AEU19" s="1000"/>
      <c r="AEV19" s="1000"/>
      <c r="AEW19" s="1000"/>
      <c r="AEX19" s="1000"/>
      <c r="AEY19" s="1000"/>
      <c r="AEZ19" s="1000"/>
      <c r="AFA19" s="1000"/>
      <c r="AFB19" s="1000"/>
      <c r="AFC19" s="1000"/>
      <c r="AFD19" s="1000"/>
      <c r="AFE19" s="1000"/>
      <c r="AFF19" s="1000"/>
      <c r="AFG19" s="1000"/>
      <c r="AFH19" s="1000"/>
      <c r="AFI19" s="1000"/>
      <c r="AFJ19" s="1000"/>
      <c r="AFK19" s="1000"/>
      <c r="AFL19" s="1000"/>
      <c r="AFM19" s="1000"/>
      <c r="AFN19" s="1000"/>
      <c r="AFO19" s="1000"/>
      <c r="AFP19" s="1000"/>
      <c r="AFQ19" s="1000"/>
      <c r="AFR19" s="1000"/>
      <c r="AFS19" s="1000"/>
      <c r="AFT19" s="1000"/>
      <c r="AFU19" s="1000"/>
      <c r="AFV19" s="1000"/>
      <c r="AFW19" s="1000"/>
      <c r="AFX19" s="1000"/>
      <c r="AFY19" s="1000"/>
      <c r="AFZ19" s="1000"/>
      <c r="AGA19" s="1000"/>
      <c r="AGB19" s="1000"/>
      <c r="AGC19" s="1000"/>
      <c r="AGD19" s="1000"/>
      <c r="AGE19" s="1000"/>
      <c r="AGF19" s="1000"/>
      <c r="AGG19" s="1000"/>
      <c r="AGH19" s="1000"/>
      <c r="AGI19" s="1000"/>
      <c r="AGJ19" s="1000"/>
      <c r="AGK19" s="1000"/>
      <c r="AGL19" s="1000"/>
      <c r="AGM19" s="1000"/>
      <c r="AGN19" s="1000"/>
      <c r="AGO19" s="1000"/>
      <c r="AGP19" s="1000"/>
      <c r="AGQ19" s="1000"/>
      <c r="AGR19" s="1000"/>
      <c r="AGS19" s="1000"/>
      <c r="AGT19" s="1000"/>
      <c r="AGU19" s="1000"/>
      <c r="AGV19" s="1000"/>
      <c r="AGW19" s="1000"/>
      <c r="AGX19" s="1000"/>
      <c r="AGY19" s="1000"/>
      <c r="AGZ19" s="1000"/>
      <c r="AHA19" s="1000"/>
      <c r="AHB19" s="1000"/>
      <c r="AHC19" s="1000"/>
      <c r="AHD19" s="1000"/>
      <c r="AHE19" s="1000"/>
      <c r="AHF19" s="1000"/>
      <c r="AHG19" s="1000"/>
      <c r="AHH19" s="1000"/>
      <c r="AHI19" s="1000"/>
      <c r="AHJ19" s="1000"/>
      <c r="AHK19" s="1000"/>
      <c r="AHL19" s="1000"/>
      <c r="AHM19" s="1000"/>
      <c r="AHN19" s="1000"/>
      <c r="AHO19" s="1000"/>
      <c r="AHP19" s="1000"/>
      <c r="AHQ19" s="1000"/>
      <c r="AHR19" s="1000"/>
      <c r="AHS19" s="1000"/>
      <c r="AHT19" s="1000"/>
      <c r="AHU19" s="1000"/>
      <c r="AHV19" s="1000"/>
      <c r="AHW19" s="1000"/>
      <c r="AHX19" s="1000"/>
      <c r="AHY19" s="1000"/>
      <c r="AHZ19" s="1000"/>
      <c r="AIA19" s="1000"/>
      <c r="AIB19" s="1000"/>
      <c r="AIC19" s="1000"/>
      <c r="AID19" s="1000"/>
      <c r="AIE19" s="1000"/>
      <c r="AIF19" s="1000"/>
      <c r="AIG19" s="1000"/>
      <c r="AIH19" s="1000"/>
      <c r="AII19" s="1000"/>
      <c r="AIJ19" s="1000"/>
      <c r="AIK19" s="1000"/>
      <c r="AIL19" s="1000"/>
      <c r="AIM19" s="1000"/>
      <c r="AIN19" s="1000"/>
      <c r="AIO19" s="1000"/>
      <c r="AIP19" s="1000"/>
      <c r="AIQ19" s="1000"/>
      <c r="AIR19" s="1000"/>
      <c r="AIS19" s="1000"/>
      <c r="AIT19" s="1000"/>
      <c r="AIU19" s="1000"/>
      <c r="AIV19" s="1000"/>
      <c r="AIW19" s="1000"/>
      <c r="AIX19" s="1000"/>
      <c r="AIY19" s="1000"/>
      <c r="AIZ19" s="1000"/>
      <c r="AJA19" s="1000"/>
      <c r="AJB19" s="1000"/>
      <c r="AJC19" s="1000"/>
      <c r="AJD19" s="1000"/>
      <c r="AJE19" s="1000"/>
      <c r="AJF19" s="1000"/>
      <c r="AJG19" s="1000"/>
      <c r="AJH19" s="1000"/>
      <c r="AJI19" s="1000"/>
      <c r="AJJ19" s="1000"/>
      <c r="AJK19" s="1000"/>
      <c r="AJL19" s="1000"/>
      <c r="AJM19" s="1000"/>
      <c r="AJN19" s="1000"/>
      <c r="AJO19" s="1000"/>
      <c r="AJP19" s="1000"/>
      <c r="AJQ19" s="1000"/>
      <c r="AJR19" s="1000"/>
      <c r="AJS19" s="1000"/>
      <c r="AJT19" s="1000"/>
      <c r="AJU19" s="1000"/>
      <c r="AJV19" s="1000"/>
      <c r="AJW19" s="1000"/>
      <c r="AJX19" s="1000"/>
      <c r="AJY19" s="1000"/>
      <c r="AJZ19" s="1000"/>
      <c r="AKA19" s="1000"/>
      <c r="AKB19" s="1000"/>
      <c r="AKC19" s="1000"/>
      <c r="AKD19" s="1000"/>
      <c r="AKE19" s="1000"/>
      <c r="AKF19" s="1000"/>
      <c r="AKG19" s="1000"/>
      <c r="AKH19" s="1000"/>
      <c r="AKI19" s="1000"/>
      <c r="AKJ19" s="1000"/>
      <c r="AKK19" s="1000"/>
      <c r="AKL19" s="1000"/>
      <c r="AKM19" s="1000"/>
      <c r="AKN19" s="1000"/>
      <c r="AKO19" s="1000"/>
      <c r="AKP19" s="1000"/>
      <c r="AKQ19" s="1000"/>
      <c r="AKR19" s="1000"/>
      <c r="AKS19" s="1000"/>
      <c r="AKT19" s="1000"/>
      <c r="AKU19" s="1000"/>
      <c r="AKV19" s="1000"/>
      <c r="AKW19" s="1000"/>
      <c r="AKX19" s="1000"/>
      <c r="AKY19" s="1000"/>
      <c r="AKZ19" s="1000"/>
      <c r="ALA19" s="1000"/>
      <c r="ALB19" s="1000"/>
      <c r="ALC19" s="1000"/>
      <c r="ALD19" s="1000"/>
      <c r="ALE19" s="1000"/>
      <c r="ALF19" s="1000"/>
      <c r="ALG19" s="1000"/>
      <c r="ALH19" s="1000"/>
      <c r="ALI19" s="1000"/>
      <c r="ALJ19" s="1000"/>
      <c r="ALK19" s="1000"/>
      <c r="ALL19" s="1000"/>
      <c r="ALM19" s="1000"/>
      <c r="ALN19" s="1000"/>
      <c r="ALO19" s="1000"/>
      <c r="ALP19" s="1000"/>
      <c r="ALQ19" s="1000"/>
      <c r="ALR19" s="1000"/>
      <c r="ALS19" s="1000"/>
      <c r="ALT19" s="1000"/>
      <c r="ALU19" s="1000"/>
      <c r="ALV19" s="1000"/>
      <c r="ALW19" s="1000"/>
      <c r="ALX19" s="1000"/>
      <c r="ALY19" s="1000"/>
      <c r="ALZ19" s="1000"/>
      <c r="AMA19" s="1000"/>
      <c r="AMB19" s="1000"/>
      <c r="AMC19" s="1000"/>
      <c r="AMD19" s="1000"/>
      <c r="AME19" s="1000"/>
      <c r="AMF19" s="1000"/>
      <c r="AMG19" s="1000"/>
      <c r="AMH19" s="1000"/>
      <c r="AMI19" s="1000"/>
      <c r="AMJ19" s="1000"/>
      <c r="AMK19" s="1000"/>
      <c r="AML19" s="1000"/>
      <c r="AMM19" s="1000"/>
      <c r="AMN19" s="1000"/>
      <c r="AMO19" s="1000"/>
      <c r="AMP19" s="1000"/>
      <c r="AMQ19" s="1000"/>
      <c r="AMR19" s="1000"/>
      <c r="AMS19" s="1000"/>
      <c r="AMT19" s="1000"/>
      <c r="AMU19" s="1000"/>
      <c r="AMV19" s="1000"/>
      <c r="AMW19" s="1000"/>
      <c r="AMX19" s="1000"/>
      <c r="AMY19" s="1000"/>
      <c r="AMZ19" s="1000"/>
      <c r="ANA19" s="1000"/>
      <c r="ANB19" s="1000"/>
      <c r="ANC19" s="1000"/>
      <c r="AND19" s="1000"/>
      <c r="ANE19" s="1000"/>
      <c r="ANF19" s="1000"/>
      <c r="ANG19" s="1000"/>
      <c r="ANH19" s="1000"/>
      <c r="ANI19" s="1000"/>
      <c r="ANJ19" s="1000"/>
      <c r="ANK19" s="1000"/>
      <c r="ANL19" s="1000"/>
      <c r="ANM19" s="1000"/>
      <c r="ANN19" s="1000"/>
      <c r="ANO19" s="1000"/>
      <c r="ANP19" s="1000"/>
      <c r="ANQ19" s="1000"/>
      <c r="ANR19" s="1000"/>
      <c r="ANS19" s="1000"/>
      <c r="ANT19" s="1000"/>
      <c r="ANU19" s="1000"/>
      <c r="ANV19" s="1000"/>
      <c r="ANW19" s="1000"/>
      <c r="ANX19" s="1000"/>
      <c r="ANY19" s="1000"/>
      <c r="ANZ19" s="1000"/>
      <c r="AOA19" s="1000"/>
      <c r="AOB19" s="1000"/>
      <c r="AOC19" s="1000"/>
      <c r="AOD19" s="1000"/>
      <c r="AOE19" s="1000"/>
      <c r="AOF19" s="1000"/>
      <c r="AOG19" s="1000"/>
      <c r="AOH19" s="1000"/>
      <c r="AOI19" s="1000"/>
      <c r="AOJ19" s="1000"/>
      <c r="AOK19" s="1000"/>
      <c r="AOL19" s="1000"/>
      <c r="AOM19" s="1000"/>
      <c r="AON19" s="1000"/>
      <c r="AOO19" s="1000"/>
      <c r="AOP19" s="1000"/>
      <c r="AOQ19" s="1000"/>
      <c r="AOR19" s="1000"/>
      <c r="AOS19" s="1000"/>
      <c r="AOT19" s="1000"/>
      <c r="AOU19" s="1000"/>
      <c r="AOV19" s="1000"/>
      <c r="AOW19" s="1000"/>
      <c r="AOX19" s="1000"/>
      <c r="AOY19" s="1000"/>
      <c r="AOZ19" s="1000"/>
      <c r="APA19" s="1000"/>
      <c r="APB19" s="1000"/>
      <c r="APC19" s="1000"/>
      <c r="APD19" s="1000"/>
      <c r="APE19" s="1000"/>
      <c r="APF19" s="1000"/>
      <c r="APG19" s="1000"/>
      <c r="APH19" s="1000"/>
      <c r="API19" s="1000"/>
      <c r="APJ19" s="1000"/>
      <c r="APK19" s="1000"/>
      <c r="APL19" s="1000"/>
      <c r="APM19" s="1000"/>
      <c r="APN19" s="1000"/>
      <c r="APO19" s="1000"/>
      <c r="APP19" s="1000"/>
      <c r="APQ19" s="1000"/>
      <c r="APR19" s="1000"/>
      <c r="APS19" s="1000"/>
      <c r="APT19" s="1000"/>
      <c r="APU19" s="1000"/>
      <c r="APV19" s="1000"/>
      <c r="APW19" s="1000"/>
      <c r="APX19" s="1000"/>
      <c r="APY19" s="1000"/>
      <c r="APZ19" s="1000"/>
      <c r="AQA19" s="1000"/>
      <c r="AQB19" s="1000"/>
      <c r="AQC19" s="1000"/>
      <c r="AQD19" s="1000"/>
      <c r="AQE19" s="1000"/>
      <c r="AQF19" s="1000"/>
      <c r="AQG19" s="1000"/>
      <c r="AQH19" s="1000"/>
      <c r="AQI19" s="1000"/>
      <c r="AQJ19" s="1000"/>
      <c r="AQK19" s="1000"/>
      <c r="AQL19" s="1000"/>
      <c r="AQM19" s="1000"/>
      <c r="AQN19" s="1000"/>
      <c r="AQO19" s="1000"/>
      <c r="AQP19" s="1000"/>
      <c r="AQQ19" s="1000"/>
      <c r="AQR19" s="1000"/>
      <c r="AQS19" s="1000"/>
      <c r="AQT19" s="1000"/>
      <c r="AQU19" s="1000"/>
      <c r="AQV19" s="1000"/>
      <c r="AQW19" s="1000"/>
      <c r="AQX19" s="1000"/>
      <c r="AQY19" s="1000"/>
      <c r="AQZ19" s="1000"/>
      <c r="ARA19" s="1000"/>
      <c r="ARB19" s="1000"/>
      <c r="ARC19" s="1000"/>
      <c r="ARD19" s="1000"/>
      <c r="ARE19" s="1000"/>
      <c r="ARF19" s="1000"/>
      <c r="ARG19" s="1000"/>
      <c r="ARH19" s="1000"/>
      <c r="ARI19" s="1000"/>
      <c r="ARJ19" s="1000"/>
      <c r="ARK19" s="1000"/>
      <c r="ARL19" s="1000"/>
      <c r="ARM19" s="1000"/>
      <c r="ARN19" s="1000"/>
      <c r="ARO19" s="1000"/>
      <c r="ARP19" s="1000"/>
      <c r="ARQ19" s="1000"/>
      <c r="ARR19" s="1000"/>
      <c r="ARS19" s="1000"/>
      <c r="ART19" s="1000"/>
      <c r="ARU19" s="1000"/>
      <c r="ARV19" s="1000"/>
      <c r="ARW19" s="1000"/>
      <c r="ARX19" s="1000"/>
      <c r="ARY19" s="1000"/>
      <c r="ARZ19" s="1000"/>
      <c r="ASA19" s="1000"/>
      <c r="ASB19" s="1000"/>
      <c r="ASC19" s="1000"/>
      <c r="ASD19" s="1000"/>
      <c r="ASE19" s="1000"/>
      <c r="ASF19" s="1000"/>
      <c r="ASG19" s="1000"/>
      <c r="ASH19" s="1000"/>
      <c r="ASI19" s="1000"/>
      <c r="ASJ19" s="1000"/>
      <c r="ASK19" s="1000"/>
      <c r="ASL19" s="1000"/>
      <c r="ASM19" s="1000"/>
      <c r="ASN19" s="1000"/>
      <c r="ASO19" s="1000"/>
      <c r="ASP19" s="1000"/>
      <c r="ASQ19" s="1000"/>
      <c r="ASR19" s="1000"/>
      <c r="ASS19" s="1000"/>
      <c r="AST19" s="1000"/>
      <c r="ASU19" s="1000"/>
      <c r="ASV19" s="1000"/>
      <c r="ASW19" s="1000"/>
      <c r="ASX19" s="1000"/>
      <c r="ASY19" s="1000"/>
      <c r="ASZ19" s="1000"/>
      <c r="ATA19" s="1000"/>
      <c r="ATB19" s="1000"/>
      <c r="ATC19" s="1000"/>
      <c r="ATD19" s="1000"/>
      <c r="ATE19" s="1000"/>
      <c r="ATF19" s="1000"/>
      <c r="ATG19" s="1000"/>
      <c r="ATH19" s="1000"/>
      <c r="ATI19" s="1000"/>
      <c r="ATJ19" s="1000"/>
      <c r="ATK19" s="1000"/>
      <c r="ATL19" s="1000"/>
      <c r="ATM19" s="1000"/>
      <c r="ATN19" s="1000"/>
      <c r="ATO19" s="1000"/>
      <c r="ATP19" s="1000"/>
      <c r="ATQ19" s="1000"/>
      <c r="ATR19" s="1000"/>
      <c r="ATS19" s="1000"/>
      <c r="ATT19" s="1000"/>
      <c r="ATU19" s="1000"/>
      <c r="ATV19" s="1000"/>
      <c r="ATW19" s="1000"/>
      <c r="ATX19" s="1000"/>
      <c r="ATY19" s="1000"/>
      <c r="ATZ19" s="1000"/>
      <c r="AUA19" s="1000"/>
      <c r="AUB19" s="1000"/>
      <c r="AUC19" s="1000"/>
      <c r="AUD19" s="1000"/>
      <c r="AUE19" s="1000"/>
      <c r="AUF19" s="1000"/>
      <c r="AUG19" s="1000"/>
      <c r="AUH19" s="1000"/>
      <c r="AUI19" s="1000"/>
      <c r="AUJ19" s="1000"/>
      <c r="AUK19" s="1000"/>
      <c r="AUL19" s="1000"/>
      <c r="AUM19" s="1000"/>
      <c r="AUN19" s="1000"/>
      <c r="AUO19" s="1000"/>
      <c r="AUP19" s="1000"/>
      <c r="AUQ19" s="1000"/>
      <c r="AUR19" s="1000"/>
      <c r="AUS19" s="1000"/>
      <c r="AUT19" s="1000"/>
      <c r="AUU19" s="1000"/>
      <c r="AUV19" s="1000"/>
      <c r="AUW19" s="1000"/>
      <c r="AUX19" s="1000"/>
      <c r="AUY19" s="1000"/>
      <c r="AUZ19" s="1000"/>
      <c r="AVA19" s="1000"/>
      <c r="AVB19" s="1000"/>
      <c r="AVC19" s="1000"/>
      <c r="AVD19" s="1000"/>
      <c r="AVE19" s="1000"/>
      <c r="AVF19" s="1000"/>
      <c r="AVG19" s="1000"/>
      <c r="AVH19" s="1000"/>
      <c r="AVI19" s="1000"/>
      <c r="AVJ19" s="1000"/>
      <c r="AVK19" s="1000"/>
      <c r="AVL19" s="1000"/>
      <c r="AVM19" s="1000"/>
      <c r="AVN19" s="1000"/>
      <c r="AVO19" s="1000"/>
      <c r="AVP19" s="1000"/>
      <c r="AVQ19" s="1000"/>
      <c r="AVR19" s="1000"/>
      <c r="AVS19" s="1000"/>
      <c r="AVT19" s="1000"/>
      <c r="AVU19" s="1000"/>
      <c r="AVV19" s="1000"/>
      <c r="AVW19" s="1000"/>
      <c r="AVX19" s="1000"/>
      <c r="AVY19" s="1000"/>
      <c r="AVZ19" s="1000"/>
      <c r="AWA19" s="1000"/>
      <c r="AWB19" s="1000"/>
      <c r="AWC19" s="1000"/>
      <c r="AWD19" s="1000"/>
      <c r="AWE19" s="1000"/>
      <c r="AWF19" s="1000"/>
      <c r="AWG19" s="1000"/>
      <c r="AWH19" s="1000"/>
      <c r="AWI19" s="1000"/>
      <c r="AWJ19" s="1000"/>
      <c r="AWK19" s="1000"/>
      <c r="AWL19" s="1000"/>
      <c r="AWM19" s="1000"/>
      <c r="AWN19" s="1000"/>
      <c r="AWO19" s="1000"/>
      <c r="AWP19" s="1000"/>
      <c r="AWQ19" s="1000"/>
      <c r="AWR19" s="1000"/>
      <c r="AWS19" s="1000"/>
      <c r="AWT19" s="1000"/>
      <c r="AWU19" s="1000"/>
      <c r="AWV19" s="1000"/>
      <c r="AWW19" s="1000"/>
      <c r="AWX19" s="1000"/>
      <c r="AWY19" s="1000"/>
      <c r="AWZ19" s="1000"/>
      <c r="AXA19" s="1000"/>
      <c r="AXB19" s="1000"/>
      <c r="AXC19" s="1000"/>
      <c r="AXD19" s="1000"/>
      <c r="AXE19" s="1000"/>
      <c r="AXF19" s="1000"/>
      <c r="AXG19" s="1000"/>
      <c r="AXH19" s="1000"/>
      <c r="AXI19" s="1000"/>
      <c r="AXJ19" s="1000"/>
      <c r="AXK19" s="1000"/>
      <c r="AXL19" s="1000"/>
      <c r="AXM19" s="1000"/>
      <c r="AXN19" s="1000"/>
      <c r="AXO19" s="1000"/>
      <c r="AXP19" s="1000"/>
      <c r="AXQ19" s="1000"/>
      <c r="AXR19" s="1000"/>
      <c r="AXS19" s="1000"/>
      <c r="AXT19" s="1000"/>
      <c r="AXU19" s="1000"/>
      <c r="AXV19" s="1000"/>
      <c r="AXW19" s="1000"/>
      <c r="AXX19" s="1000"/>
      <c r="AXY19" s="1000"/>
      <c r="AXZ19" s="1000"/>
      <c r="AYA19" s="1000"/>
      <c r="AYB19" s="1000"/>
      <c r="AYC19" s="1000"/>
      <c r="AYD19" s="1000"/>
      <c r="AYE19" s="1000"/>
      <c r="AYF19" s="1000"/>
      <c r="AYG19" s="1000"/>
      <c r="AYH19" s="1000"/>
      <c r="AYI19" s="1000"/>
      <c r="AYJ19" s="1000"/>
      <c r="AYK19" s="1000"/>
      <c r="AYL19" s="1000"/>
      <c r="AYM19" s="1000"/>
      <c r="AYN19" s="1000"/>
      <c r="AYO19" s="1000"/>
      <c r="AYP19" s="1000"/>
      <c r="AYQ19" s="1000"/>
      <c r="AYR19" s="1000"/>
      <c r="AYS19" s="1000"/>
      <c r="AYT19" s="1000"/>
      <c r="AYU19" s="1000"/>
      <c r="AYV19" s="1000"/>
      <c r="AYW19" s="1000"/>
      <c r="AYX19" s="1000"/>
      <c r="AYY19" s="1000"/>
      <c r="AYZ19" s="1000"/>
      <c r="AZA19" s="1000"/>
      <c r="AZB19" s="1000"/>
      <c r="AZC19" s="1000"/>
      <c r="AZD19" s="1000"/>
      <c r="AZE19" s="1000"/>
      <c r="AZF19" s="1000"/>
      <c r="AZG19" s="1000"/>
      <c r="AZH19" s="1000"/>
      <c r="AZI19" s="1000"/>
      <c r="AZJ19" s="1000"/>
      <c r="AZK19" s="1000"/>
      <c r="AZL19" s="1000"/>
      <c r="AZM19" s="1000"/>
      <c r="AZN19" s="1000"/>
      <c r="AZO19" s="1000"/>
      <c r="AZP19" s="1000"/>
      <c r="AZQ19" s="1000"/>
      <c r="AZR19" s="1000"/>
      <c r="AZS19" s="1000"/>
      <c r="AZT19" s="1000"/>
      <c r="AZU19" s="1000"/>
      <c r="AZV19" s="1000"/>
      <c r="AZW19" s="1000"/>
      <c r="AZX19" s="1000"/>
      <c r="AZY19" s="1000"/>
      <c r="AZZ19" s="1000"/>
      <c r="BAA19" s="1000"/>
      <c r="BAB19" s="1000"/>
      <c r="BAC19" s="1000"/>
      <c r="BAD19" s="1000"/>
      <c r="BAE19" s="1000"/>
      <c r="BAF19" s="1000"/>
      <c r="BAG19" s="1000"/>
      <c r="BAH19" s="1000"/>
      <c r="BAI19" s="1000"/>
      <c r="BAJ19" s="1000"/>
      <c r="BAK19" s="1000"/>
      <c r="BAL19" s="1000"/>
      <c r="BAM19" s="1000"/>
      <c r="BAN19" s="1000"/>
      <c r="BAO19" s="1000"/>
      <c r="BAP19" s="1000"/>
      <c r="BAQ19" s="1000"/>
      <c r="BAR19" s="1000"/>
      <c r="BAS19" s="1000"/>
      <c r="BAT19" s="1000"/>
      <c r="BAU19" s="1000"/>
      <c r="BAV19" s="1000"/>
      <c r="BAW19" s="1000"/>
      <c r="BAX19" s="1000"/>
      <c r="BAY19" s="1000"/>
      <c r="BAZ19" s="1000"/>
      <c r="BBA19" s="1000"/>
      <c r="BBB19" s="1000"/>
      <c r="BBC19" s="1000"/>
      <c r="BBD19" s="1000"/>
      <c r="BBE19" s="1000"/>
      <c r="BBF19" s="1000"/>
      <c r="BBG19" s="1000"/>
      <c r="BBH19" s="1000"/>
      <c r="BBI19" s="1000"/>
      <c r="BBJ19" s="1000"/>
      <c r="BBK19" s="1000"/>
      <c r="BBL19" s="1000"/>
      <c r="BBM19" s="1000"/>
      <c r="BBN19" s="1000"/>
      <c r="BBO19" s="1000"/>
      <c r="BBP19" s="1000"/>
      <c r="BBQ19" s="1000"/>
      <c r="BBR19" s="1000"/>
      <c r="BBS19" s="1000"/>
      <c r="BBT19" s="1000"/>
      <c r="BBU19" s="1000"/>
      <c r="BBV19" s="1000"/>
      <c r="BBW19" s="1000"/>
      <c r="BBX19" s="1000"/>
      <c r="BBY19" s="1000"/>
      <c r="BBZ19" s="1000"/>
      <c r="BCA19" s="1000"/>
      <c r="BCB19" s="1000"/>
      <c r="BCC19" s="1000"/>
      <c r="BCD19" s="1000"/>
      <c r="BCE19" s="1000"/>
      <c r="BCF19" s="1000"/>
      <c r="BCG19" s="1000"/>
      <c r="BCH19" s="1000"/>
      <c r="BCI19" s="1000"/>
      <c r="BCJ19" s="1000"/>
      <c r="BCK19" s="1000"/>
      <c r="BCL19" s="1000"/>
      <c r="BCM19" s="1000"/>
      <c r="BCN19" s="1000"/>
      <c r="BCO19" s="1000"/>
      <c r="BCP19" s="1000"/>
      <c r="BCQ19" s="1000"/>
      <c r="BCR19" s="1000"/>
      <c r="BCS19" s="1000"/>
      <c r="BCT19" s="1000"/>
      <c r="BCU19" s="1000"/>
      <c r="BCV19" s="1000"/>
      <c r="BCW19" s="1000"/>
      <c r="BCX19" s="1000"/>
      <c r="BCY19" s="1000"/>
      <c r="BCZ19" s="1000"/>
      <c r="BDA19" s="1000"/>
      <c r="BDB19" s="1000"/>
      <c r="BDC19" s="1000"/>
      <c r="BDD19" s="1000"/>
      <c r="BDE19" s="1000"/>
      <c r="BDF19" s="1000"/>
      <c r="BDG19" s="1000"/>
      <c r="BDH19" s="1000"/>
      <c r="BDI19" s="1000"/>
      <c r="BDJ19" s="1000"/>
      <c r="BDK19" s="1000"/>
      <c r="BDL19" s="1000"/>
      <c r="BDM19" s="1000"/>
      <c r="BDN19" s="1000"/>
      <c r="BDO19" s="1000"/>
      <c r="BDP19" s="1000"/>
      <c r="BDQ19" s="1000"/>
      <c r="BDR19" s="1000"/>
      <c r="BDS19" s="1000"/>
      <c r="BDT19" s="1000"/>
      <c r="BDU19" s="1000"/>
      <c r="BDV19" s="1000"/>
      <c r="BDW19" s="1000"/>
      <c r="BDX19" s="1000"/>
      <c r="BDY19" s="1000"/>
      <c r="BDZ19" s="1000"/>
      <c r="BEA19" s="1000"/>
      <c r="BEB19" s="1000"/>
      <c r="BEC19" s="1000"/>
      <c r="BED19" s="1000"/>
      <c r="BEE19" s="1000"/>
      <c r="BEF19" s="1000"/>
      <c r="BEG19" s="1000"/>
      <c r="BEH19" s="1000"/>
      <c r="BEI19" s="1000"/>
      <c r="BEJ19" s="1000"/>
      <c r="BEK19" s="1000"/>
      <c r="BEL19" s="1000"/>
      <c r="BEM19" s="1000"/>
      <c r="BEN19" s="1000"/>
      <c r="BEO19" s="1000"/>
      <c r="BEP19" s="1000"/>
      <c r="BEQ19" s="1000"/>
      <c r="BER19" s="1000"/>
      <c r="BES19" s="1000"/>
      <c r="BET19" s="1000"/>
      <c r="BEU19" s="1000"/>
      <c r="BEV19" s="1000"/>
      <c r="BEW19" s="1000"/>
      <c r="BEX19" s="1000"/>
      <c r="BEY19" s="1000"/>
      <c r="BEZ19" s="1000"/>
      <c r="BFA19" s="1000"/>
      <c r="BFB19" s="1000"/>
      <c r="BFC19" s="1000"/>
      <c r="BFD19" s="1000"/>
      <c r="BFE19" s="1000"/>
      <c r="BFF19" s="1000"/>
      <c r="BFG19" s="1000"/>
      <c r="BFH19" s="1000"/>
      <c r="BFI19" s="1000"/>
      <c r="BFJ19" s="1000"/>
      <c r="BFK19" s="1000"/>
      <c r="BFL19" s="1000"/>
      <c r="BFM19" s="1000"/>
      <c r="BFN19" s="1000"/>
      <c r="BFO19" s="1000"/>
      <c r="BFP19" s="1000"/>
      <c r="BFQ19" s="1000"/>
      <c r="BFR19" s="1000"/>
      <c r="BFS19" s="1000"/>
      <c r="BFT19" s="1000"/>
      <c r="BFU19" s="1000"/>
      <c r="BFV19" s="1000"/>
      <c r="BFW19" s="1000"/>
      <c r="BFX19" s="1000"/>
      <c r="BFY19" s="1000"/>
      <c r="BFZ19" s="1000"/>
      <c r="BGA19" s="1000"/>
      <c r="BGB19" s="1000"/>
      <c r="BGC19" s="1000"/>
      <c r="BGD19" s="1000"/>
      <c r="BGE19" s="1000"/>
      <c r="BGF19" s="1000"/>
      <c r="BGG19" s="1000"/>
      <c r="BGH19" s="1000"/>
      <c r="BGI19" s="1000"/>
      <c r="BGJ19" s="1000"/>
      <c r="BGK19" s="1000"/>
      <c r="BGL19" s="1000"/>
      <c r="BGM19" s="1000"/>
      <c r="BGN19" s="1000"/>
      <c r="BGO19" s="1000"/>
      <c r="BGP19" s="1000"/>
      <c r="BGQ19" s="1000"/>
      <c r="BGR19" s="1000"/>
      <c r="BGS19" s="1000"/>
      <c r="BGT19" s="1000"/>
      <c r="BGU19" s="1000"/>
      <c r="BGV19" s="1000"/>
      <c r="BGW19" s="1000"/>
      <c r="BGX19" s="1000"/>
      <c r="BGY19" s="1000"/>
      <c r="BGZ19" s="1000"/>
      <c r="BHA19" s="1000"/>
      <c r="BHB19" s="1000"/>
      <c r="BHC19" s="1000"/>
      <c r="BHD19" s="1000"/>
      <c r="BHE19" s="1000"/>
      <c r="BHF19" s="1000"/>
      <c r="BHG19" s="1000"/>
      <c r="BHH19" s="1000"/>
      <c r="BHI19" s="1000"/>
      <c r="BHJ19" s="1000"/>
      <c r="BHK19" s="1000"/>
      <c r="BHL19" s="1000"/>
      <c r="BHM19" s="1000"/>
      <c r="BHN19" s="1000"/>
      <c r="BHO19" s="1000"/>
      <c r="BHP19" s="1000"/>
      <c r="BHQ19" s="1000"/>
      <c r="BHR19" s="1000"/>
      <c r="BHS19" s="1000"/>
      <c r="BHT19" s="1000"/>
      <c r="BHU19" s="1000"/>
      <c r="BHV19" s="1000"/>
      <c r="BHW19" s="1000"/>
      <c r="BHX19" s="1000"/>
      <c r="BHY19" s="1000"/>
      <c r="BHZ19" s="1000"/>
      <c r="BIA19" s="1000"/>
      <c r="BIB19" s="1000"/>
      <c r="BIC19" s="1000"/>
      <c r="BID19" s="1000"/>
      <c r="BIE19" s="1000"/>
      <c r="BIF19" s="1000"/>
      <c r="BIG19" s="1000"/>
      <c r="BIH19" s="1000"/>
      <c r="BII19" s="1000"/>
      <c r="BIJ19" s="1000"/>
      <c r="BIK19" s="1000"/>
      <c r="BIL19" s="1000"/>
      <c r="BIM19" s="1000"/>
      <c r="BIN19" s="1000"/>
      <c r="BIO19" s="1000"/>
      <c r="BIP19" s="1000"/>
      <c r="BIQ19" s="1000"/>
      <c r="BIR19" s="1000"/>
      <c r="BIS19" s="1000"/>
      <c r="BIT19" s="1000"/>
      <c r="BIU19" s="1000"/>
      <c r="BIV19" s="1000"/>
      <c r="BIW19" s="1000"/>
      <c r="BIX19" s="1000"/>
      <c r="BIY19" s="1000"/>
      <c r="BIZ19" s="1000"/>
      <c r="BJA19" s="1000"/>
      <c r="BJB19" s="1000"/>
      <c r="BJC19" s="1000"/>
      <c r="BJD19" s="1000"/>
      <c r="BJE19" s="1000"/>
      <c r="BJF19" s="1000"/>
      <c r="BJG19" s="1000"/>
      <c r="BJH19" s="1000"/>
      <c r="BJI19" s="1000"/>
      <c r="BJJ19" s="1000"/>
      <c r="BJK19" s="1000"/>
      <c r="BJL19" s="1000"/>
      <c r="BJM19" s="1000"/>
      <c r="BJN19" s="1000"/>
      <c r="BJO19" s="1000"/>
      <c r="BJP19" s="1000"/>
      <c r="BJQ19" s="1000"/>
      <c r="BJR19" s="1000"/>
      <c r="BJS19" s="1000"/>
      <c r="BJT19" s="1000"/>
      <c r="BJU19" s="1000"/>
      <c r="BJV19" s="1000"/>
      <c r="BJW19" s="1000"/>
      <c r="BJX19" s="1000"/>
      <c r="BJY19" s="1000"/>
      <c r="BJZ19" s="1000"/>
      <c r="BKA19" s="1000"/>
      <c r="BKB19" s="1000"/>
      <c r="BKC19" s="1000"/>
      <c r="BKD19" s="1000"/>
      <c r="BKE19" s="1000"/>
      <c r="BKF19" s="1000"/>
      <c r="BKG19" s="1000"/>
      <c r="BKH19" s="1000"/>
      <c r="BKI19" s="1000"/>
      <c r="BKJ19" s="1000"/>
      <c r="BKK19" s="1000"/>
      <c r="BKL19" s="1000"/>
      <c r="BKM19" s="1000"/>
      <c r="BKN19" s="1000"/>
      <c r="BKO19" s="1000"/>
      <c r="BKP19" s="1000"/>
      <c r="BKQ19" s="1000"/>
      <c r="BKR19" s="1000"/>
      <c r="BKS19" s="1000"/>
      <c r="BKT19" s="1000"/>
      <c r="BKU19" s="1000"/>
      <c r="BKV19" s="1000"/>
      <c r="BKW19" s="1000"/>
      <c r="BKX19" s="1000"/>
      <c r="BKY19" s="1000"/>
      <c r="BKZ19" s="1000"/>
      <c r="BLA19" s="1000"/>
      <c r="BLB19" s="1000"/>
      <c r="BLC19" s="1000"/>
      <c r="BLD19" s="1000"/>
      <c r="BLE19" s="1000"/>
      <c r="BLF19" s="1000"/>
      <c r="BLG19" s="1000"/>
      <c r="BLH19" s="1000"/>
      <c r="BLI19" s="1000"/>
      <c r="BLJ19" s="1000"/>
      <c r="BLK19" s="1000"/>
      <c r="BLL19" s="1000"/>
      <c r="BLM19" s="1000"/>
      <c r="BLN19" s="1000"/>
      <c r="BLO19" s="1000"/>
      <c r="BLP19" s="1000"/>
      <c r="BLQ19" s="1000"/>
      <c r="BLR19" s="1000"/>
      <c r="BLS19" s="1000"/>
      <c r="BLT19" s="1000"/>
      <c r="BLU19" s="1000"/>
      <c r="BLV19" s="1000"/>
      <c r="BLW19" s="1000"/>
      <c r="BLX19" s="1000"/>
      <c r="BLY19" s="1000"/>
      <c r="BLZ19" s="1000"/>
      <c r="BMA19" s="1000"/>
      <c r="BMB19" s="1000"/>
      <c r="BMC19" s="1000"/>
      <c r="BMD19" s="1000"/>
      <c r="BME19" s="1000"/>
      <c r="BMF19" s="1000"/>
      <c r="BMG19" s="1000"/>
      <c r="BMH19" s="1000"/>
      <c r="BMI19" s="1000"/>
      <c r="BMJ19" s="1000"/>
      <c r="BMK19" s="1000"/>
      <c r="BML19" s="1000"/>
      <c r="BMM19" s="1000"/>
      <c r="BMN19" s="1000"/>
      <c r="BMO19" s="1000"/>
      <c r="BMP19" s="1000"/>
      <c r="BMQ19" s="1000"/>
      <c r="BMR19" s="1000"/>
      <c r="BMS19" s="1000"/>
      <c r="BMT19" s="1000"/>
      <c r="BMU19" s="1000"/>
      <c r="BMV19" s="1000"/>
      <c r="BMW19" s="1000"/>
      <c r="BMX19" s="1000"/>
      <c r="BMY19" s="1000"/>
      <c r="BMZ19" s="1000"/>
      <c r="BNA19" s="1000"/>
      <c r="BNB19" s="1000"/>
      <c r="BNC19" s="1000"/>
      <c r="BND19" s="1000"/>
      <c r="BNE19" s="1000"/>
      <c r="BNF19" s="1000"/>
      <c r="BNG19" s="1000"/>
      <c r="BNH19" s="1000"/>
      <c r="BNI19" s="1000"/>
      <c r="BNJ19" s="1000"/>
      <c r="BNK19" s="1000"/>
      <c r="BNL19" s="1000"/>
      <c r="BNM19" s="1000"/>
      <c r="BNN19" s="1000"/>
      <c r="BNO19" s="1000"/>
      <c r="BNP19" s="1000"/>
      <c r="BNQ19" s="1000"/>
      <c r="BNR19" s="1000"/>
      <c r="BNS19" s="1000"/>
      <c r="BNT19" s="1000"/>
      <c r="BNU19" s="1000"/>
      <c r="BNV19" s="1000"/>
      <c r="BNW19" s="1000"/>
      <c r="BNX19" s="1000"/>
      <c r="BNY19" s="1000"/>
      <c r="BNZ19" s="1000"/>
      <c r="BOA19" s="1000"/>
      <c r="BOB19" s="1000"/>
      <c r="BOC19" s="1000"/>
      <c r="BOD19" s="1000"/>
      <c r="BOE19" s="1000"/>
      <c r="BOF19" s="1000"/>
      <c r="BOG19" s="1000"/>
      <c r="BOH19" s="1000"/>
      <c r="BOI19" s="1000"/>
      <c r="BOJ19" s="1000"/>
      <c r="BOK19" s="1000"/>
      <c r="BOL19" s="1000"/>
      <c r="BOM19" s="1000"/>
      <c r="BON19" s="1000"/>
      <c r="BOO19" s="1000"/>
      <c r="BOP19" s="1000"/>
      <c r="BOQ19" s="1000"/>
      <c r="BOR19" s="1000"/>
      <c r="BOS19" s="1000"/>
      <c r="BOT19" s="1000"/>
      <c r="BOU19" s="1000"/>
      <c r="BOV19" s="1000"/>
      <c r="BOW19" s="1000"/>
      <c r="BOX19" s="1000"/>
      <c r="BOY19" s="1000"/>
      <c r="BOZ19" s="1000"/>
      <c r="BPA19" s="1000"/>
      <c r="BPB19" s="1000"/>
      <c r="BPC19" s="1000"/>
      <c r="BPD19" s="1000"/>
      <c r="BPE19" s="1000"/>
      <c r="BPF19" s="1000"/>
      <c r="BPG19" s="1000"/>
      <c r="BPH19" s="1000"/>
      <c r="BPI19" s="1000"/>
      <c r="BPJ19" s="1000"/>
      <c r="BPK19" s="1000"/>
      <c r="BPL19" s="1000"/>
      <c r="BPM19" s="1000"/>
      <c r="BPN19" s="1000"/>
      <c r="BPO19" s="1000"/>
      <c r="BPP19" s="1000"/>
      <c r="BPQ19" s="1000"/>
      <c r="BPR19" s="1000"/>
      <c r="BPS19" s="1000"/>
      <c r="BPT19" s="1000"/>
      <c r="BPU19" s="1000"/>
      <c r="BPV19" s="1000"/>
      <c r="BPW19" s="1000"/>
      <c r="BPX19" s="1000"/>
      <c r="BPY19" s="1000"/>
      <c r="BPZ19" s="1000"/>
      <c r="BQA19" s="1000"/>
      <c r="BQB19" s="1000"/>
      <c r="BQC19" s="1000"/>
      <c r="BQD19" s="1000"/>
      <c r="BQE19" s="1000"/>
      <c r="BQF19" s="1000"/>
      <c r="BQG19" s="1000"/>
      <c r="BQH19" s="1000"/>
      <c r="BQI19" s="1000"/>
      <c r="BQJ19" s="1000"/>
      <c r="BQK19" s="1000"/>
      <c r="BQL19" s="1000"/>
      <c r="BQM19" s="1000"/>
      <c r="BQN19" s="1000"/>
      <c r="BQO19" s="1000"/>
      <c r="BQP19" s="1000"/>
      <c r="BQQ19" s="1000"/>
      <c r="BQR19" s="1000"/>
      <c r="BQS19" s="1000"/>
      <c r="BQT19" s="1000"/>
      <c r="BQU19" s="1000"/>
      <c r="BQV19" s="1000"/>
      <c r="BQW19" s="1000"/>
      <c r="BQX19" s="1000"/>
      <c r="BQY19" s="1000"/>
      <c r="BQZ19" s="1000"/>
      <c r="BRA19" s="1000"/>
      <c r="BRB19" s="1000"/>
      <c r="BRC19" s="1000"/>
      <c r="BRD19" s="1000"/>
      <c r="BRE19" s="1000"/>
      <c r="BRF19" s="1000"/>
      <c r="BRG19" s="1000"/>
      <c r="BRH19" s="1000"/>
      <c r="BRI19" s="1000"/>
      <c r="BRJ19" s="1000"/>
      <c r="BRK19" s="1000"/>
      <c r="BRL19" s="1000"/>
      <c r="BRM19" s="1000"/>
      <c r="BRN19" s="1000"/>
      <c r="BRO19" s="1000"/>
      <c r="BRP19" s="1000"/>
      <c r="BRQ19" s="1000"/>
      <c r="BRR19" s="1000"/>
      <c r="BRS19" s="1000"/>
      <c r="BRT19" s="1000"/>
      <c r="BRU19" s="1000"/>
      <c r="BRV19" s="1000"/>
      <c r="BRW19" s="1000"/>
      <c r="BRX19" s="1000"/>
      <c r="BRY19" s="1000"/>
      <c r="BRZ19" s="1000"/>
      <c r="BSA19" s="1000"/>
      <c r="BSB19" s="1000"/>
      <c r="BSC19" s="1000"/>
      <c r="BSD19" s="1000"/>
      <c r="BSE19" s="1000"/>
      <c r="BSF19" s="1000"/>
      <c r="BSG19" s="1000"/>
      <c r="BSH19" s="1000"/>
      <c r="BSI19" s="1000"/>
      <c r="BSJ19" s="1000"/>
      <c r="BSK19" s="1000"/>
      <c r="BSL19" s="1000"/>
      <c r="BSM19" s="1000"/>
      <c r="BSN19" s="1000"/>
      <c r="BSO19" s="1000"/>
      <c r="BSP19" s="1000"/>
      <c r="BSQ19" s="1000"/>
      <c r="BSR19" s="1000"/>
      <c r="BSS19" s="1000"/>
      <c r="BST19" s="1000"/>
      <c r="BSU19" s="1000"/>
      <c r="BSV19" s="1000"/>
      <c r="BSW19" s="1000"/>
      <c r="BSX19" s="1000"/>
      <c r="BSY19" s="1000"/>
      <c r="BSZ19" s="1000"/>
      <c r="BTA19" s="1000"/>
      <c r="BTB19" s="1000"/>
      <c r="BTC19" s="1000"/>
      <c r="BTD19" s="1000"/>
      <c r="BTE19" s="1000"/>
      <c r="BTF19" s="1000"/>
      <c r="BTG19" s="1000"/>
      <c r="BTH19" s="1000"/>
      <c r="BTI19" s="1000"/>
      <c r="BTJ19" s="1000"/>
      <c r="BTK19" s="1000"/>
      <c r="BTL19" s="1000"/>
      <c r="BTM19" s="1000"/>
      <c r="BTN19" s="1000"/>
      <c r="BTO19" s="1000"/>
      <c r="BTP19" s="1000"/>
      <c r="BTQ19" s="1000"/>
      <c r="BTR19" s="1000"/>
      <c r="BTS19" s="1000"/>
      <c r="BTT19" s="1000"/>
      <c r="BTU19" s="1000"/>
      <c r="BTV19" s="1000"/>
      <c r="BTW19" s="1000"/>
      <c r="BTX19" s="1000"/>
      <c r="BTY19" s="1000"/>
      <c r="BTZ19" s="1000"/>
      <c r="BUA19" s="1000"/>
      <c r="BUB19" s="1000"/>
      <c r="BUC19" s="1000"/>
      <c r="BUD19" s="1000"/>
      <c r="BUE19" s="1000"/>
      <c r="BUF19" s="1000"/>
      <c r="BUG19" s="1000"/>
      <c r="BUH19" s="1000"/>
      <c r="BUI19" s="1000"/>
      <c r="BUJ19" s="1000"/>
      <c r="BUK19" s="1000"/>
      <c r="BUL19" s="1000"/>
      <c r="BUM19" s="1000"/>
      <c r="BUN19" s="1000"/>
      <c r="BUO19" s="1000"/>
      <c r="BUP19" s="1000"/>
      <c r="BUQ19" s="1000"/>
      <c r="BUR19" s="1000"/>
      <c r="BUS19" s="1000"/>
      <c r="BUT19" s="1000"/>
      <c r="BUU19" s="1000"/>
      <c r="BUV19" s="1000"/>
      <c r="BUW19" s="1000"/>
      <c r="BUX19" s="1000"/>
      <c r="BUY19" s="1000"/>
      <c r="BUZ19" s="1000"/>
      <c r="BVA19" s="1000"/>
      <c r="BVB19" s="1000"/>
      <c r="BVC19" s="1000"/>
      <c r="BVD19" s="1000"/>
      <c r="BVE19" s="1000"/>
      <c r="BVF19" s="1000"/>
      <c r="BVG19" s="1000"/>
      <c r="BVH19" s="1000"/>
      <c r="BVI19" s="1000"/>
      <c r="BVJ19" s="1000"/>
      <c r="BVK19" s="1000"/>
      <c r="BVL19" s="1000"/>
      <c r="BVM19" s="1000"/>
      <c r="BVN19" s="1000"/>
      <c r="BVO19" s="1000"/>
      <c r="BVP19" s="1000"/>
      <c r="BVQ19" s="1000"/>
      <c r="BVR19" s="1000"/>
      <c r="BVS19" s="1000"/>
      <c r="BVT19" s="1000"/>
      <c r="BVU19" s="1000"/>
      <c r="BVV19" s="1000"/>
      <c r="BVW19" s="1000"/>
      <c r="BVX19" s="1000"/>
      <c r="BVY19" s="1000"/>
      <c r="BVZ19" s="1000"/>
      <c r="BWA19" s="1000"/>
      <c r="BWB19" s="1000"/>
      <c r="BWC19" s="1000"/>
      <c r="BWD19" s="1000"/>
      <c r="BWE19" s="1000"/>
      <c r="BWF19" s="1000"/>
      <c r="BWG19" s="1000"/>
      <c r="BWH19" s="1000"/>
      <c r="BWI19" s="1000"/>
      <c r="BWJ19" s="1000"/>
      <c r="BWK19" s="1000"/>
      <c r="BWL19" s="1000"/>
      <c r="BWM19" s="1000"/>
      <c r="BWN19" s="1000"/>
      <c r="BWO19" s="1000"/>
      <c r="BWP19" s="1000"/>
      <c r="BWQ19" s="1000"/>
      <c r="BWR19" s="1000"/>
      <c r="BWS19" s="1000"/>
      <c r="BWT19" s="1000"/>
      <c r="BWU19" s="1000"/>
      <c r="BWV19" s="1000"/>
      <c r="BWW19" s="1000"/>
      <c r="BWX19" s="1000"/>
      <c r="BWY19" s="1000"/>
      <c r="BWZ19" s="1000"/>
      <c r="BXA19" s="1000"/>
      <c r="BXB19" s="1000"/>
      <c r="BXC19" s="1000"/>
      <c r="BXD19" s="1000"/>
      <c r="BXE19" s="1000"/>
      <c r="BXF19" s="1000"/>
      <c r="BXG19" s="1000"/>
      <c r="BXH19" s="1000"/>
      <c r="BXI19" s="1000"/>
      <c r="BXJ19" s="1000"/>
      <c r="BXK19" s="1000"/>
      <c r="BXL19" s="1000"/>
      <c r="BXM19" s="1000"/>
      <c r="BXN19" s="1000"/>
      <c r="BXO19" s="1000"/>
      <c r="BXP19" s="1000"/>
      <c r="BXQ19" s="1000"/>
      <c r="BXR19" s="1000"/>
      <c r="BXS19" s="1000"/>
      <c r="BXT19" s="1000"/>
      <c r="BXU19" s="1000"/>
      <c r="BXV19" s="1000"/>
      <c r="BXW19" s="1000"/>
      <c r="BXX19" s="1000"/>
      <c r="BXY19" s="1000"/>
      <c r="BXZ19" s="1000"/>
      <c r="BYA19" s="1000"/>
      <c r="BYB19" s="1000"/>
      <c r="BYC19" s="1000"/>
      <c r="BYD19" s="1000"/>
      <c r="BYE19" s="1000"/>
      <c r="BYF19" s="1000"/>
      <c r="BYG19" s="1000"/>
      <c r="BYH19" s="1000"/>
      <c r="BYI19" s="1000"/>
      <c r="BYJ19" s="1000"/>
      <c r="BYK19" s="1000"/>
      <c r="BYL19" s="1000"/>
      <c r="BYM19" s="1000"/>
      <c r="BYN19" s="1000"/>
      <c r="BYO19" s="1000"/>
      <c r="BYP19" s="1000"/>
      <c r="BYQ19" s="1000"/>
      <c r="BYR19" s="1000"/>
      <c r="BYS19" s="1000"/>
      <c r="BYT19" s="1000"/>
      <c r="BYU19" s="1000"/>
      <c r="BYV19" s="1000"/>
      <c r="BYW19" s="1000"/>
      <c r="BYX19" s="1000"/>
      <c r="BYY19" s="1000"/>
      <c r="BYZ19" s="1000"/>
      <c r="BZA19" s="1000"/>
      <c r="BZB19" s="1000"/>
      <c r="BZC19" s="1000"/>
      <c r="BZD19" s="1000"/>
      <c r="BZE19" s="1000"/>
      <c r="BZF19" s="1000"/>
      <c r="BZG19" s="1000"/>
      <c r="BZH19" s="1000"/>
      <c r="BZI19" s="1000"/>
      <c r="BZJ19" s="1000"/>
      <c r="BZK19" s="1000"/>
      <c r="BZL19" s="1000"/>
      <c r="BZM19" s="1000"/>
      <c r="BZN19" s="1000"/>
      <c r="BZO19" s="1000"/>
      <c r="BZP19" s="1000"/>
      <c r="BZQ19" s="1000"/>
      <c r="BZR19" s="1000"/>
      <c r="BZS19" s="1000"/>
      <c r="BZT19" s="1000"/>
      <c r="BZU19" s="1000"/>
      <c r="BZV19" s="1000"/>
      <c r="BZW19" s="1000"/>
      <c r="BZX19" s="1000"/>
      <c r="BZY19" s="1000"/>
      <c r="BZZ19" s="1000"/>
      <c r="CAA19" s="1000"/>
      <c r="CAB19" s="1000"/>
      <c r="CAC19" s="1000"/>
      <c r="CAD19" s="1000"/>
      <c r="CAE19" s="1000"/>
      <c r="CAF19" s="1000"/>
      <c r="CAG19" s="1000"/>
      <c r="CAH19" s="1000"/>
      <c r="CAI19" s="1000"/>
      <c r="CAJ19" s="1000"/>
      <c r="CAK19" s="1000"/>
      <c r="CAL19" s="1000"/>
      <c r="CAM19" s="1000"/>
      <c r="CAN19" s="1000"/>
      <c r="CAO19" s="1000"/>
      <c r="CAP19" s="1000"/>
      <c r="CAQ19" s="1000"/>
      <c r="CAR19" s="1000"/>
      <c r="CAS19" s="1000"/>
      <c r="CAT19" s="1000"/>
      <c r="CAU19" s="1000"/>
      <c r="CAV19" s="1000"/>
      <c r="CAW19" s="1000"/>
      <c r="CAX19" s="1000"/>
      <c r="CAY19" s="1000"/>
      <c r="CAZ19" s="1000"/>
      <c r="CBA19" s="1000"/>
      <c r="CBB19" s="1000"/>
      <c r="CBC19" s="1000"/>
      <c r="CBD19" s="1000"/>
      <c r="CBE19" s="1000"/>
      <c r="CBF19" s="1000"/>
      <c r="CBG19" s="1000"/>
      <c r="CBH19" s="1000"/>
      <c r="CBI19" s="1000"/>
      <c r="CBJ19" s="1000"/>
      <c r="CBK19" s="1000"/>
      <c r="CBL19" s="1000"/>
      <c r="CBM19" s="1000"/>
      <c r="CBN19" s="1000"/>
      <c r="CBO19" s="1000"/>
      <c r="CBP19" s="1000"/>
      <c r="CBQ19" s="1000"/>
      <c r="CBR19" s="1000"/>
      <c r="CBS19" s="1000"/>
      <c r="CBT19" s="1000"/>
      <c r="CBU19" s="1000"/>
      <c r="CBV19" s="1000"/>
      <c r="CBW19" s="1000"/>
      <c r="CBX19" s="1000"/>
      <c r="CBY19" s="1000"/>
      <c r="CBZ19" s="1000"/>
      <c r="CCA19" s="1000"/>
      <c r="CCB19" s="1000"/>
      <c r="CCC19" s="1000"/>
      <c r="CCD19" s="1000"/>
      <c r="CCE19" s="1000"/>
      <c r="CCF19" s="1000"/>
      <c r="CCG19" s="1000"/>
      <c r="CCH19" s="1000"/>
      <c r="CCI19" s="1000"/>
      <c r="CCJ19" s="1000"/>
      <c r="CCK19" s="1000"/>
      <c r="CCL19" s="1000"/>
      <c r="CCM19" s="1000"/>
      <c r="CCN19" s="1000"/>
      <c r="CCO19" s="1000"/>
      <c r="CCP19" s="1000"/>
      <c r="CCQ19" s="1000"/>
      <c r="CCR19" s="1000"/>
      <c r="CCS19" s="1000"/>
      <c r="CCT19" s="1000"/>
      <c r="CCU19" s="1000"/>
      <c r="CCV19" s="1000"/>
      <c r="CCW19" s="1000"/>
      <c r="CCX19" s="1000"/>
      <c r="CCY19" s="1000"/>
      <c r="CCZ19" s="1000"/>
      <c r="CDA19" s="1000"/>
      <c r="CDB19" s="1000"/>
      <c r="CDC19" s="1000"/>
      <c r="CDD19" s="1000"/>
      <c r="CDE19" s="1000"/>
      <c r="CDF19" s="1000"/>
      <c r="CDG19" s="1000"/>
      <c r="CDH19" s="1000"/>
      <c r="CDI19" s="1000"/>
      <c r="CDJ19" s="1000"/>
      <c r="CDK19" s="1000"/>
      <c r="CDL19" s="1000"/>
      <c r="CDM19" s="1000"/>
      <c r="CDN19" s="1000"/>
      <c r="CDO19" s="1000"/>
      <c r="CDP19" s="1000"/>
      <c r="CDQ19" s="1000"/>
      <c r="CDR19" s="1000"/>
      <c r="CDS19" s="1000"/>
      <c r="CDT19" s="1000"/>
      <c r="CDU19" s="1000"/>
      <c r="CDV19" s="1000"/>
      <c r="CDW19" s="1000"/>
      <c r="CDX19" s="1000"/>
      <c r="CDY19" s="1000"/>
      <c r="CDZ19" s="1000"/>
      <c r="CEA19" s="1000"/>
      <c r="CEB19" s="1000"/>
      <c r="CEC19" s="1000"/>
      <c r="CED19" s="1000"/>
      <c r="CEE19" s="1000"/>
      <c r="CEF19" s="1000"/>
      <c r="CEG19" s="1000"/>
      <c r="CEH19" s="1000"/>
      <c r="CEI19" s="1000"/>
      <c r="CEJ19" s="1000"/>
      <c r="CEK19" s="1000"/>
      <c r="CEL19" s="1000"/>
      <c r="CEM19" s="1000"/>
      <c r="CEN19" s="1000"/>
      <c r="CEO19" s="1000"/>
      <c r="CEP19" s="1000"/>
      <c r="CEQ19" s="1000"/>
      <c r="CER19" s="1000"/>
      <c r="CES19" s="1000"/>
      <c r="CET19" s="1000"/>
      <c r="CEU19" s="1000"/>
      <c r="CEV19" s="1000"/>
      <c r="CEW19" s="1000"/>
      <c r="CEX19" s="1000"/>
      <c r="CEY19" s="1000"/>
      <c r="CEZ19" s="1000"/>
      <c r="CFA19" s="1000"/>
      <c r="CFB19" s="1000"/>
      <c r="CFC19" s="1000"/>
      <c r="CFD19" s="1000"/>
      <c r="CFE19" s="1000"/>
      <c r="CFF19" s="1000"/>
      <c r="CFG19" s="1000"/>
      <c r="CFH19" s="1000"/>
      <c r="CFI19" s="1000"/>
      <c r="CFJ19" s="1000"/>
      <c r="CFK19" s="1000"/>
      <c r="CFL19" s="1000"/>
      <c r="CFM19" s="1000"/>
      <c r="CFN19" s="1000"/>
      <c r="CFO19" s="1000"/>
      <c r="CFP19" s="1000"/>
      <c r="CFQ19" s="1000"/>
      <c r="CFR19" s="1000"/>
      <c r="CFS19" s="1000"/>
      <c r="CFT19" s="1000"/>
      <c r="CFU19" s="1000"/>
      <c r="CFV19" s="1000"/>
      <c r="CFW19" s="1000"/>
      <c r="CFX19" s="1000"/>
      <c r="CFY19" s="1000"/>
      <c r="CFZ19" s="1000"/>
      <c r="CGA19" s="1000"/>
      <c r="CGB19" s="1000"/>
      <c r="CGC19" s="1000"/>
      <c r="CGD19" s="1000"/>
      <c r="CGE19" s="1000"/>
      <c r="CGF19" s="1000"/>
      <c r="CGG19" s="1000"/>
      <c r="CGH19" s="1000"/>
      <c r="CGI19" s="1000"/>
      <c r="CGJ19" s="1000"/>
      <c r="CGK19" s="1000"/>
      <c r="CGL19" s="1000"/>
      <c r="CGM19" s="1000"/>
      <c r="CGN19" s="1000"/>
      <c r="CGO19" s="1000"/>
      <c r="CGP19" s="1000"/>
      <c r="CGQ19" s="1000"/>
      <c r="CGR19" s="1000"/>
      <c r="CGS19" s="1000"/>
      <c r="CGT19" s="1000"/>
      <c r="CGU19" s="1000"/>
      <c r="CGV19" s="1000"/>
      <c r="CGW19" s="1000"/>
      <c r="CGX19" s="1000"/>
      <c r="CGY19" s="1000"/>
      <c r="CGZ19" s="1000"/>
      <c r="CHA19" s="1000"/>
      <c r="CHB19" s="1000"/>
      <c r="CHC19" s="1000"/>
      <c r="CHD19" s="1000"/>
      <c r="CHE19" s="1000"/>
      <c r="CHF19" s="1000"/>
      <c r="CHG19" s="1000"/>
      <c r="CHH19" s="1000"/>
      <c r="CHI19" s="1000"/>
      <c r="CHJ19" s="1000"/>
      <c r="CHK19" s="1000"/>
      <c r="CHL19" s="1000"/>
      <c r="CHM19" s="1000"/>
      <c r="CHN19" s="1000"/>
      <c r="CHO19" s="1000"/>
      <c r="CHP19" s="1000"/>
      <c r="CHQ19" s="1000"/>
      <c r="CHR19" s="1000"/>
      <c r="CHS19" s="1000"/>
      <c r="CHT19" s="1000"/>
      <c r="CHU19" s="1000"/>
      <c r="CHV19" s="1000"/>
      <c r="CHW19" s="1000"/>
      <c r="CHX19" s="1000"/>
      <c r="CHY19" s="1000"/>
      <c r="CHZ19" s="1000"/>
      <c r="CIA19" s="1000"/>
      <c r="CIB19" s="1000"/>
      <c r="CIC19" s="1000"/>
      <c r="CID19" s="1000"/>
      <c r="CIE19" s="1000"/>
      <c r="CIF19" s="1000"/>
      <c r="CIG19" s="1000"/>
      <c r="CIH19" s="1000"/>
      <c r="CII19" s="1000"/>
      <c r="CIJ19" s="1000"/>
      <c r="CIK19" s="1000"/>
      <c r="CIL19" s="1000"/>
      <c r="CIM19" s="1000"/>
      <c r="CIN19" s="1000"/>
      <c r="CIO19" s="1000"/>
      <c r="CIP19" s="1000"/>
      <c r="CIQ19" s="1000"/>
      <c r="CIR19" s="1000"/>
      <c r="CIS19" s="1000"/>
      <c r="CIT19" s="1000"/>
      <c r="CIU19" s="1000"/>
      <c r="CIV19" s="1000"/>
      <c r="CIW19" s="1000"/>
      <c r="CIX19" s="1000"/>
      <c r="CIY19" s="1000"/>
      <c r="CIZ19" s="1000"/>
      <c r="CJA19" s="1000"/>
      <c r="CJB19" s="1000"/>
      <c r="CJC19" s="1000"/>
      <c r="CJD19" s="1000"/>
      <c r="CJE19" s="1000"/>
      <c r="CJF19" s="1000"/>
      <c r="CJG19" s="1000"/>
      <c r="CJH19" s="1000"/>
      <c r="CJI19" s="1000"/>
      <c r="CJJ19" s="1000"/>
      <c r="CJK19" s="1000"/>
      <c r="CJL19" s="1000"/>
      <c r="CJM19" s="1000"/>
      <c r="CJN19" s="1000"/>
      <c r="CJO19" s="1000"/>
      <c r="CJP19" s="1000"/>
      <c r="CJQ19" s="1000"/>
      <c r="CJR19" s="1000"/>
      <c r="CJS19" s="1000"/>
      <c r="CJT19" s="1000"/>
      <c r="CJU19" s="1000"/>
      <c r="CJV19" s="1000"/>
      <c r="CJW19" s="1000"/>
      <c r="CJX19" s="1000"/>
      <c r="CJY19" s="1000"/>
      <c r="CJZ19" s="1000"/>
      <c r="CKA19" s="1000"/>
      <c r="CKB19" s="1000"/>
      <c r="CKC19" s="1000"/>
      <c r="CKD19" s="1000"/>
      <c r="CKE19" s="1000"/>
      <c r="CKF19" s="1000"/>
      <c r="CKG19" s="1000"/>
      <c r="CKH19" s="1000"/>
      <c r="CKI19" s="1000"/>
      <c r="CKJ19" s="1000"/>
      <c r="CKK19" s="1000"/>
      <c r="CKL19" s="1000"/>
      <c r="CKM19" s="1000"/>
      <c r="CKN19" s="1000"/>
      <c r="CKO19" s="1000"/>
      <c r="CKP19" s="1000"/>
      <c r="CKQ19" s="1000"/>
      <c r="CKR19" s="1000"/>
      <c r="CKS19" s="1000"/>
      <c r="CKT19" s="1000"/>
      <c r="CKU19" s="1000"/>
      <c r="CKV19" s="1000"/>
      <c r="CKW19" s="1000"/>
      <c r="CKX19" s="1000"/>
      <c r="CKY19" s="1000"/>
      <c r="CKZ19" s="1000"/>
      <c r="CLA19" s="1000"/>
      <c r="CLB19" s="1000"/>
      <c r="CLC19" s="1000"/>
      <c r="CLD19" s="1000"/>
      <c r="CLE19" s="1000"/>
      <c r="CLF19" s="1000"/>
      <c r="CLG19" s="1000"/>
      <c r="CLH19" s="1000"/>
      <c r="CLI19" s="1000"/>
      <c r="CLJ19" s="1000"/>
      <c r="CLK19" s="1000"/>
      <c r="CLL19" s="1000"/>
      <c r="CLM19" s="1000"/>
      <c r="CLN19" s="1000"/>
      <c r="CLO19" s="1000"/>
      <c r="CLP19" s="1000"/>
      <c r="CLQ19" s="1000"/>
      <c r="CLR19" s="1000"/>
      <c r="CLS19" s="1000"/>
      <c r="CLT19" s="1000"/>
      <c r="CLU19" s="1000"/>
      <c r="CLV19" s="1000"/>
      <c r="CLW19" s="1000"/>
      <c r="CLX19" s="1000"/>
      <c r="CLY19" s="1000"/>
      <c r="CLZ19" s="1000"/>
      <c r="CMA19" s="1000"/>
      <c r="CMB19" s="1000"/>
      <c r="CMC19" s="1000"/>
      <c r="CMD19" s="1000"/>
      <c r="CME19" s="1000"/>
      <c r="CMF19" s="1000"/>
      <c r="CMG19" s="1000"/>
      <c r="CMH19" s="1000"/>
      <c r="CMI19" s="1000"/>
      <c r="CMJ19" s="1000"/>
      <c r="CMK19" s="1000"/>
      <c r="CML19" s="1000"/>
      <c r="CMM19" s="1000"/>
      <c r="CMN19" s="1000"/>
      <c r="CMO19" s="1000"/>
      <c r="CMP19" s="1000"/>
      <c r="CMQ19" s="1000"/>
      <c r="CMR19" s="1000"/>
      <c r="CMS19" s="1000"/>
      <c r="CMT19" s="1000"/>
      <c r="CMU19" s="1000"/>
      <c r="CMV19" s="1000"/>
      <c r="CMW19" s="1000"/>
      <c r="CMX19" s="1000"/>
      <c r="CMY19" s="1000"/>
      <c r="CMZ19" s="1000"/>
      <c r="CNA19" s="1000"/>
      <c r="CNB19" s="1000"/>
      <c r="CNC19" s="1000"/>
      <c r="CND19" s="1000"/>
      <c r="CNE19" s="1000"/>
      <c r="CNF19" s="1000"/>
      <c r="CNG19" s="1000"/>
      <c r="CNH19" s="1000"/>
      <c r="CNI19" s="1000"/>
      <c r="CNJ19" s="1000"/>
      <c r="CNK19" s="1000"/>
      <c r="CNL19" s="1000"/>
      <c r="CNM19" s="1000"/>
      <c r="CNN19" s="1000"/>
      <c r="CNO19" s="1000"/>
      <c r="CNP19" s="1000"/>
      <c r="CNQ19" s="1000"/>
      <c r="CNR19" s="1000"/>
      <c r="CNS19" s="1000"/>
      <c r="CNT19" s="1000"/>
      <c r="CNU19" s="1000"/>
      <c r="CNV19" s="1000"/>
      <c r="CNW19" s="1000"/>
      <c r="CNX19" s="1000"/>
      <c r="CNY19" s="1000"/>
      <c r="CNZ19" s="1000"/>
      <c r="COA19" s="1000"/>
      <c r="COB19" s="1000"/>
      <c r="COC19" s="1000"/>
      <c r="COD19" s="1000"/>
      <c r="COE19" s="1000"/>
      <c r="COF19" s="1000"/>
      <c r="COG19" s="1000"/>
      <c r="COH19" s="1000"/>
      <c r="COI19" s="1000"/>
      <c r="COJ19" s="1000"/>
      <c r="COK19" s="1000"/>
      <c r="COL19" s="1000"/>
      <c r="COM19" s="1000"/>
      <c r="CON19" s="1000"/>
      <c r="COO19" s="1000"/>
      <c r="COP19" s="1000"/>
      <c r="COQ19" s="1000"/>
      <c r="COR19" s="1000"/>
      <c r="COS19" s="1000"/>
      <c r="COT19" s="1000"/>
      <c r="COU19" s="1000"/>
      <c r="COV19" s="1000"/>
      <c r="COW19" s="1000"/>
      <c r="COX19" s="1000"/>
      <c r="COY19" s="1000"/>
      <c r="COZ19" s="1000"/>
      <c r="CPA19" s="1000"/>
      <c r="CPB19" s="1000"/>
      <c r="CPC19" s="1000"/>
      <c r="CPD19" s="1000"/>
      <c r="CPE19" s="1000"/>
      <c r="CPF19" s="1000"/>
      <c r="CPG19" s="1000"/>
      <c r="CPH19" s="1000"/>
      <c r="CPI19" s="1000"/>
      <c r="CPJ19" s="1000"/>
      <c r="CPK19" s="1000"/>
      <c r="CPL19" s="1000"/>
      <c r="CPM19" s="1000"/>
      <c r="CPN19" s="1000"/>
      <c r="CPO19" s="1000"/>
      <c r="CPP19" s="1000"/>
      <c r="CPQ19" s="1000"/>
      <c r="CPR19" s="1000"/>
      <c r="CPS19" s="1000"/>
      <c r="CPT19" s="1000"/>
      <c r="CPU19" s="1000"/>
      <c r="CPV19" s="1000"/>
      <c r="CPW19" s="1000"/>
      <c r="CPX19" s="1000"/>
      <c r="CPY19" s="1000"/>
      <c r="CPZ19" s="1000"/>
      <c r="CQA19" s="1000"/>
      <c r="CQB19" s="1000"/>
      <c r="CQC19" s="1000"/>
      <c r="CQD19" s="1000"/>
      <c r="CQE19" s="1000"/>
      <c r="CQF19" s="1000"/>
      <c r="CQG19" s="1000"/>
      <c r="CQH19" s="1000"/>
      <c r="CQI19" s="1000"/>
      <c r="CQJ19" s="1000"/>
      <c r="CQK19" s="1000"/>
      <c r="CQL19" s="1000"/>
      <c r="CQM19" s="1000"/>
      <c r="CQN19" s="1000"/>
      <c r="CQO19" s="1000"/>
      <c r="CQP19" s="1000"/>
      <c r="CQQ19" s="1000"/>
      <c r="CQR19" s="1000"/>
      <c r="CQS19" s="1000"/>
      <c r="CQT19" s="1000"/>
      <c r="CQU19" s="1000"/>
      <c r="CQV19" s="1000"/>
      <c r="CQW19" s="1000"/>
      <c r="CQX19" s="1000"/>
      <c r="CQY19" s="1000"/>
      <c r="CQZ19" s="1000"/>
      <c r="CRA19" s="1000"/>
      <c r="CRB19" s="1000"/>
      <c r="CRC19" s="1000"/>
      <c r="CRD19" s="1000"/>
      <c r="CRE19" s="1000"/>
      <c r="CRF19" s="1000"/>
      <c r="CRG19" s="1000"/>
      <c r="CRH19" s="1000"/>
      <c r="CRI19" s="1000"/>
      <c r="CRJ19" s="1000"/>
      <c r="CRK19" s="1000"/>
      <c r="CRL19" s="1000"/>
      <c r="CRM19" s="1000"/>
      <c r="CRN19" s="1000"/>
      <c r="CRO19" s="1000"/>
      <c r="CRP19" s="1000"/>
      <c r="CRQ19" s="1000"/>
      <c r="CRR19" s="1000"/>
      <c r="CRS19" s="1000"/>
      <c r="CRT19" s="1000"/>
      <c r="CRU19" s="1000"/>
      <c r="CRV19" s="1000"/>
      <c r="CRW19" s="1000"/>
      <c r="CRX19" s="1000"/>
      <c r="CRY19" s="1000"/>
      <c r="CRZ19" s="1000"/>
      <c r="CSA19" s="1000"/>
      <c r="CSB19" s="1000"/>
      <c r="CSC19" s="1000"/>
      <c r="CSD19" s="1000"/>
      <c r="CSE19" s="1000"/>
      <c r="CSF19" s="1000"/>
      <c r="CSG19" s="1000"/>
      <c r="CSH19" s="1000"/>
      <c r="CSI19" s="1000"/>
      <c r="CSJ19" s="1000"/>
      <c r="CSK19" s="1000"/>
      <c r="CSL19" s="1000"/>
      <c r="CSM19" s="1000"/>
      <c r="CSN19" s="1000"/>
      <c r="CSO19" s="1000"/>
      <c r="CSP19" s="1000"/>
      <c r="CSQ19" s="1000"/>
      <c r="CSR19" s="1000"/>
      <c r="CSS19" s="1000"/>
      <c r="CST19" s="1000"/>
      <c r="CSU19" s="1000"/>
      <c r="CSV19" s="1000"/>
      <c r="CSW19" s="1000"/>
      <c r="CSX19" s="1000"/>
      <c r="CSY19" s="1000"/>
      <c r="CSZ19" s="1000"/>
      <c r="CTA19" s="1000"/>
      <c r="CTB19" s="1000"/>
      <c r="CTC19" s="1000"/>
      <c r="CTD19" s="1000"/>
      <c r="CTE19" s="1000"/>
      <c r="CTF19" s="1000"/>
      <c r="CTG19" s="1000"/>
      <c r="CTH19" s="1000"/>
      <c r="CTI19" s="1000"/>
      <c r="CTJ19" s="1000"/>
      <c r="CTK19" s="1000"/>
      <c r="CTL19" s="1000"/>
      <c r="CTM19" s="1000"/>
      <c r="CTN19" s="1000"/>
      <c r="CTO19" s="1000"/>
      <c r="CTP19" s="1000"/>
      <c r="CTQ19" s="1000"/>
      <c r="CTR19" s="1000"/>
      <c r="CTS19" s="1000"/>
      <c r="CTT19" s="1000"/>
      <c r="CTU19" s="1000"/>
      <c r="CTV19" s="1000"/>
      <c r="CTW19" s="1000"/>
      <c r="CTX19" s="1000"/>
      <c r="CTY19" s="1000"/>
      <c r="CTZ19" s="1000"/>
      <c r="CUA19" s="1000"/>
      <c r="CUB19" s="1000"/>
      <c r="CUC19" s="1000"/>
      <c r="CUD19" s="1000"/>
      <c r="CUE19" s="1000"/>
      <c r="CUF19" s="1000"/>
      <c r="CUG19" s="1000"/>
      <c r="CUH19" s="1000"/>
      <c r="CUI19" s="1000"/>
      <c r="CUJ19" s="1000"/>
      <c r="CUK19" s="1000"/>
      <c r="CUL19" s="1000"/>
      <c r="CUM19" s="1000"/>
      <c r="CUN19" s="1000"/>
      <c r="CUO19" s="1000"/>
      <c r="CUP19" s="1000"/>
      <c r="CUQ19" s="1000"/>
      <c r="CUR19" s="1000"/>
      <c r="CUS19" s="1000"/>
      <c r="CUT19" s="1000"/>
      <c r="CUU19" s="1000"/>
      <c r="CUV19" s="1000"/>
      <c r="CUW19" s="1000"/>
      <c r="CUX19" s="1000"/>
      <c r="CUY19" s="1000"/>
      <c r="CUZ19" s="1000"/>
      <c r="CVA19" s="1000"/>
      <c r="CVB19" s="1000"/>
      <c r="CVC19" s="1000"/>
      <c r="CVD19" s="1000"/>
      <c r="CVE19" s="1000"/>
      <c r="CVF19" s="1000"/>
      <c r="CVG19" s="1000"/>
      <c r="CVH19" s="1000"/>
      <c r="CVI19" s="1000"/>
      <c r="CVJ19" s="1000"/>
      <c r="CVK19" s="1000"/>
      <c r="CVL19" s="1000"/>
      <c r="CVM19" s="1000"/>
      <c r="CVN19" s="1000"/>
      <c r="CVO19" s="1000"/>
      <c r="CVP19" s="1000"/>
      <c r="CVQ19" s="1000"/>
      <c r="CVR19" s="1000"/>
      <c r="CVS19" s="1000"/>
      <c r="CVT19" s="1000"/>
      <c r="CVU19" s="1000"/>
      <c r="CVV19" s="1000"/>
      <c r="CVW19" s="1000"/>
      <c r="CVX19" s="1000"/>
      <c r="CVY19" s="1000"/>
      <c r="CVZ19" s="1000"/>
      <c r="CWA19" s="1000"/>
      <c r="CWB19" s="1000"/>
      <c r="CWC19" s="1000"/>
      <c r="CWD19" s="1000"/>
      <c r="CWE19" s="1000"/>
      <c r="CWF19" s="1000"/>
      <c r="CWG19" s="1000"/>
      <c r="CWH19" s="1000"/>
      <c r="CWI19" s="1000"/>
      <c r="CWJ19" s="1000"/>
      <c r="CWK19" s="1000"/>
      <c r="CWL19" s="1000"/>
      <c r="CWM19" s="1000"/>
      <c r="CWN19" s="1000"/>
      <c r="CWO19" s="1000"/>
      <c r="CWP19" s="1000"/>
      <c r="CWQ19" s="1000"/>
      <c r="CWR19" s="1000"/>
      <c r="CWS19" s="1000"/>
      <c r="CWT19" s="1000"/>
      <c r="CWU19" s="1000"/>
      <c r="CWV19" s="1000"/>
      <c r="CWW19" s="1000"/>
      <c r="CWX19" s="1000"/>
      <c r="CWY19" s="1000"/>
      <c r="CWZ19" s="1000"/>
      <c r="CXA19" s="1000"/>
      <c r="CXB19" s="1000"/>
      <c r="CXC19" s="1000"/>
      <c r="CXD19" s="1000"/>
      <c r="CXE19" s="1000"/>
      <c r="CXF19" s="1000"/>
      <c r="CXG19" s="1000"/>
      <c r="CXH19" s="1000"/>
      <c r="CXI19" s="1000"/>
      <c r="CXJ19" s="1000"/>
      <c r="CXK19" s="1000"/>
      <c r="CXL19" s="1000"/>
      <c r="CXM19" s="1000"/>
      <c r="CXN19" s="1000"/>
      <c r="CXO19" s="1000"/>
      <c r="CXP19" s="1000"/>
      <c r="CXQ19" s="1000"/>
      <c r="CXR19" s="1000"/>
      <c r="CXS19" s="1000"/>
      <c r="CXT19" s="1000"/>
      <c r="CXU19" s="1000"/>
      <c r="CXV19" s="1000"/>
      <c r="CXW19" s="1000"/>
      <c r="CXX19" s="1000"/>
      <c r="CXY19" s="1000"/>
      <c r="CXZ19" s="1000"/>
      <c r="CYA19" s="1000"/>
      <c r="CYB19" s="1000"/>
      <c r="CYC19" s="1000"/>
      <c r="CYD19" s="1000"/>
      <c r="CYE19" s="1000"/>
      <c r="CYF19" s="1000"/>
      <c r="CYG19" s="1000"/>
      <c r="CYH19" s="1000"/>
      <c r="CYI19" s="1000"/>
      <c r="CYJ19" s="1000"/>
      <c r="CYK19" s="1000"/>
      <c r="CYL19" s="1000"/>
      <c r="CYM19" s="1000"/>
      <c r="CYN19" s="1000"/>
      <c r="CYO19" s="1000"/>
      <c r="CYP19" s="1000"/>
      <c r="CYQ19" s="1000"/>
      <c r="CYR19" s="1000"/>
      <c r="CYS19" s="1000"/>
      <c r="CYT19" s="1000"/>
      <c r="CYU19" s="1000"/>
      <c r="CYV19" s="1000"/>
      <c r="CYW19" s="1000"/>
      <c r="CYX19" s="1000"/>
      <c r="CYY19" s="1000"/>
      <c r="CYZ19" s="1000"/>
      <c r="CZA19" s="1000"/>
      <c r="CZB19" s="1000"/>
      <c r="CZC19" s="1000"/>
      <c r="CZD19" s="1000"/>
      <c r="CZE19" s="1000"/>
      <c r="CZF19" s="1000"/>
      <c r="CZG19" s="1000"/>
      <c r="CZH19" s="1000"/>
      <c r="CZI19" s="1000"/>
      <c r="CZJ19" s="1000"/>
      <c r="CZK19" s="1000"/>
      <c r="CZL19" s="1000"/>
      <c r="CZM19" s="1000"/>
      <c r="CZN19" s="1000"/>
      <c r="CZO19" s="1000"/>
      <c r="CZP19" s="1000"/>
      <c r="CZQ19" s="1000"/>
      <c r="CZR19" s="1000"/>
      <c r="CZS19" s="1000"/>
      <c r="CZT19" s="1000"/>
      <c r="CZU19" s="1000"/>
      <c r="CZV19" s="1000"/>
      <c r="CZW19" s="1000"/>
      <c r="CZX19" s="1000"/>
      <c r="CZY19" s="1000"/>
      <c r="CZZ19" s="1000"/>
      <c r="DAA19" s="1000"/>
      <c r="DAB19" s="1000"/>
      <c r="DAC19" s="1000"/>
      <c r="DAD19" s="1000"/>
      <c r="DAE19" s="1000"/>
      <c r="DAF19" s="1000"/>
      <c r="DAG19" s="1000"/>
      <c r="DAH19" s="1000"/>
      <c r="DAI19" s="1000"/>
      <c r="DAJ19" s="1000"/>
      <c r="DAK19" s="1000"/>
      <c r="DAL19" s="1000"/>
      <c r="DAM19" s="1000"/>
      <c r="DAN19" s="1000"/>
      <c r="DAO19" s="1000"/>
      <c r="DAP19" s="1000"/>
      <c r="DAQ19" s="1000"/>
      <c r="DAR19" s="1000"/>
      <c r="DAS19" s="1000"/>
      <c r="DAT19" s="1000"/>
      <c r="DAU19" s="1000"/>
      <c r="DAV19" s="1000"/>
      <c r="DAW19" s="1000"/>
      <c r="DAX19" s="1000"/>
      <c r="DAY19" s="1000"/>
      <c r="DAZ19" s="1000"/>
      <c r="DBA19" s="1000"/>
      <c r="DBB19" s="1000"/>
      <c r="DBC19" s="1000"/>
      <c r="DBD19" s="1000"/>
      <c r="DBE19" s="1000"/>
      <c r="DBF19" s="1000"/>
      <c r="DBG19" s="1000"/>
      <c r="DBH19" s="1000"/>
      <c r="DBI19" s="1000"/>
      <c r="DBJ19" s="1000"/>
      <c r="DBK19" s="1000"/>
      <c r="DBL19" s="1000"/>
      <c r="DBM19" s="1000"/>
      <c r="DBN19" s="1000"/>
      <c r="DBO19" s="1000"/>
      <c r="DBP19" s="1000"/>
      <c r="DBQ19" s="1000"/>
      <c r="DBR19" s="1000"/>
      <c r="DBS19" s="1000"/>
      <c r="DBT19" s="1000"/>
      <c r="DBU19" s="1000"/>
      <c r="DBV19" s="1000"/>
      <c r="DBW19" s="1000"/>
      <c r="DBX19" s="1000"/>
      <c r="DBY19" s="1000"/>
      <c r="DBZ19" s="1000"/>
      <c r="DCA19" s="1000"/>
      <c r="DCB19" s="1000"/>
      <c r="DCC19" s="1000"/>
      <c r="DCD19" s="1000"/>
      <c r="DCE19" s="1000"/>
      <c r="DCF19" s="1000"/>
      <c r="DCG19" s="1000"/>
      <c r="DCH19" s="1000"/>
      <c r="DCI19" s="1000"/>
      <c r="DCJ19" s="1000"/>
      <c r="DCK19" s="1000"/>
      <c r="DCL19" s="1000"/>
      <c r="DCM19" s="1000"/>
      <c r="DCN19" s="1000"/>
      <c r="DCO19" s="1000"/>
      <c r="DCP19" s="1000"/>
      <c r="DCQ19" s="1000"/>
      <c r="DCR19" s="1000"/>
      <c r="DCS19" s="1000"/>
      <c r="DCT19" s="1000"/>
      <c r="DCU19" s="1000"/>
      <c r="DCV19" s="1000"/>
      <c r="DCW19" s="1000"/>
      <c r="DCX19" s="1000"/>
      <c r="DCY19" s="1000"/>
      <c r="DCZ19" s="1000"/>
      <c r="DDA19" s="1000"/>
      <c r="DDB19" s="1000"/>
      <c r="DDC19" s="1000"/>
      <c r="DDD19" s="1000"/>
      <c r="DDE19" s="1000"/>
      <c r="DDF19" s="1000"/>
      <c r="DDG19" s="1000"/>
      <c r="DDH19" s="1000"/>
      <c r="DDI19" s="1000"/>
      <c r="DDJ19" s="1000"/>
      <c r="DDK19" s="1000"/>
      <c r="DDL19" s="1000"/>
      <c r="DDM19" s="1000"/>
      <c r="DDN19" s="1000"/>
      <c r="DDO19" s="1000"/>
      <c r="DDP19" s="1000"/>
      <c r="DDQ19" s="1000"/>
      <c r="DDR19" s="1000"/>
      <c r="DDS19" s="1000"/>
      <c r="DDT19" s="1000"/>
      <c r="DDU19" s="1000"/>
      <c r="DDV19" s="1000"/>
      <c r="DDW19" s="1000"/>
      <c r="DDX19" s="1000"/>
      <c r="DDY19" s="1000"/>
      <c r="DDZ19" s="1000"/>
      <c r="DEA19" s="1000"/>
      <c r="DEB19" s="1000"/>
      <c r="DEC19" s="1000"/>
      <c r="DED19" s="1000"/>
      <c r="DEE19" s="1000"/>
      <c r="DEF19" s="1000"/>
      <c r="DEG19" s="1000"/>
      <c r="DEH19" s="1000"/>
      <c r="DEI19" s="1000"/>
      <c r="DEJ19" s="1000"/>
      <c r="DEK19" s="1000"/>
      <c r="DEL19" s="1000"/>
      <c r="DEM19" s="1000"/>
      <c r="DEN19" s="1000"/>
      <c r="DEO19" s="1000"/>
      <c r="DEP19" s="1000"/>
      <c r="DEQ19" s="1000"/>
      <c r="DER19" s="1000"/>
      <c r="DES19" s="1000"/>
      <c r="DET19" s="1000"/>
      <c r="DEU19" s="1000"/>
      <c r="DEV19" s="1000"/>
      <c r="DEW19" s="1000"/>
      <c r="DEX19" s="1000"/>
      <c r="DEY19" s="1000"/>
      <c r="DEZ19" s="1000"/>
      <c r="DFA19" s="1000"/>
      <c r="DFB19" s="1000"/>
      <c r="DFC19" s="1000"/>
      <c r="DFD19" s="1000"/>
      <c r="DFE19" s="1000"/>
      <c r="DFF19" s="1000"/>
      <c r="DFG19" s="1000"/>
      <c r="DFH19" s="1000"/>
      <c r="DFI19" s="1000"/>
      <c r="DFJ19" s="1000"/>
      <c r="DFK19" s="1000"/>
      <c r="DFL19" s="1000"/>
      <c r="DFM19" s="1000"/>
      <c r="DFN19" s="1000"/>
      <c r="DFO19" s="1000"/>
      <c r="DFP19" s="1000"/>
      <c r="DFQ19" s="1000"/>
      <c r="DFR19" s="1000"/>
      <c r="DFS19" s="1000"/>
      <c r="DFT19" s="1000"/>
      <c r="DFU19" s="1000"/>
      <c r="DFV19" s="1000"/>
      <c r="DFW19" s="1000"/>
      <c r="DFX19" s="1000"/>
      <c r="DFY19" s="1000"/>
      <c r="DFZ19" s="1000"/>
      <c r="DGA19" s="1000"/>
      <c r="DGB19" s="1000"/>
      <c r="DGC19" s="1000"/>
      <c r="DGD19" s="1000"/>
      <c r="DGE19" s="1000"/>
      <c r="DGF19" s="1000"/>
      <c r="DGG19" s="1000"/>
      <c r="DGH19" s="1000"/>
      <c r="DGI19" s="1000"/>
      <c r="DGJ19" s="1000"/>
      <c r="DGK19" s="1000"/>
      <c r="DGL19" s="1000"/>
      <c r="DGM19" s="1000"/>
      <c r="DGN19" s="1000"/>
      <c r="DGO19" s="1000"/>
      <c r="DGP19" s="1000"/>
      <c r="DGQ19" s="1000"/>
      <c r="DGR19" s="1000"/>
      <c r="DGS19" s="1000"/>
      <c r="DGT19" s="1000"/>
      <c r="DGU19" s="1000"/>
      <c r="DGV19" s="1000"/>
      <c r="DGW19" s="1000"/>
      <c r="DGX19" s="1000"/>
      <c r="DGY19" s="1000"/>
      <c r="DGZ19" s="1000"/>
      <c r="DHA19" s="1000"/>
      <c r="DHB19" s="1000"/>
      <c r="DHC19" s="1000"/>
      <c r="DHD19" s="1000"/>
      <c r="DHE19" s="1000"/>
      <c r="DHF19" s="1000"/>
      <c r="DHG19" s="1000"/>
      <c r="DHH19" s="1000"/>
      <c r="DHI19" s="1000"/>
      <c r="DHJ19" s="1000"/>
      <c r="DHK19" s="1000"/>
      <c r="DHL19" s="1000"/>
      <c r="DHM19" s="1000"/>
      <c r="DHN19" s="1000"/>
      <c r="DHO19" s="1000"/>
      <c r="DHP19" s="1000"/>
      <c r="DHQ19" s="1000"/>
      <c r="DHR19" s="1000"/>
      <c r="DHS19" s="1000"/>
      <c r="DHT19" s="1000"/>
      <c r="DHU19" s="1000"/>
      <c r="DHV19" s="1000"/>
      <c r="DHW19" s="1000"/>
      <c r="DHX19" s="1000"/>
      <c r="DHY19" s="1000"/>
      <c r="DHZ19" s="1000"/>
      <c r="DIA19" s="1000"/>
      <c r="DIB19" s="1000"/>
      <c r="DIC19" s="1000"/>
      <c r="DID19" s="1000"/>
      <c r="DIE19" s="1000"/>
      <c r="DIF19" s="1000"/>
      <c r="DIG19" s="1000"/>
      <c r="DIH19" s="1000"/>
      <c r="DII19" s="1000"/>
      <c r="DIJ19" s="1000"/>
      <c r="DIK19" s="1000"/>
      <c r="DIL19" s="1000"/>
      <c r="DIM19" s="1000"/>
      <c r="DIN19" s="1000"/>
      <c r="DIO19" s="1000"/>
      <c r="DIP19" s="1000"/>
      <c r="DIQ19" s="1000"/>
      <c r="DIR19" s="1000"/>
      <c r="DIS19" s="1000"/>
      <c r="DIT19" s="1000"/>
      <c r="DIU19" s="1000"/>
      <c r="DIV19" s="1000"/>
      <c r="DIW19" s="1000"/>
      <c r="DIX19" s="1000"/>
      <c r="DIY19" s="1000"/>
      <c r="DIZ19" s="1000"/>
      <c r="DJA19" s="1000"/>
      <c r="DJB19" s="1000"/>
      <c r="DJC19" s="1000"/>
      <c r="DJD19" s="1000"/>
      <c r="DJE19" s="1000"/>
      <c r="DJF19" s="1000"/>
      <c r="DJG19" s="1000"/>
      <c r="DJH19" s="1000"/>
      <c r="DJI19" s="1000"/>
      <c r="DJJ19" s="1000"/>
      <c r="DJK19" s="1000"/>
      <c r="DJL19" s="1000"/>
      <c r="DJM19" s="1000"/>
      <c r="DJN19" s="1000"/>
      <c r="DJO19" s="1000"/>
      <c r="DJP19" s="1000"/>
      <c r="DJQ19" s="1000"/>
      <c r="DJR19" s="1000"/>
      <c r="DJS19" s="1000"/>
      <c r="DJT19" s="1000"/>
      <c r="DJU19" s="1000"/>
      <c r="DJV19" s="1000"/>
      <c r="DJW19" s="1000"/>
      <c r="DJX19" s="1000"/>
      <c r="DJY19" s="1000"/>
      <c r="DJZ19" s="1000"/>
      <c r="DKA19" s="1000"/>
      <c r="DKB19" s="1000"/>
      <c r="DKC19" s="1000"/>
      <c r="DKD19" s="1000"/>
      <c r="DKE19" s="1000"/>
      <c r="DKF19" s="1000"/>
      <c r="DKG19" s="1000"/>
      <c r="DKH19" s="1000"/>
      <c r="DKI19" s="1000"/>
      <c r="DKJ19" s="1000"/>
      <c r="DKK19" s="1000"/>
      <c r="DKL19" s="1000"/>
      <c r="DKM19" s="1000"/>
      <c r="DKN19" s="1000"/>
      <c r="DKO19" s="1000"/>
      <c r="DKP19" s="1000"/>
      <c r="DKQ19" s="1000"/>
      <c r="DKR19" s="1000"/>
      <c r="DKS19" s="1000"/>
      <c r="DKT19" s="1000"/>
      <c r="DKU19" s="1000"/>
      <c r="DKV19" s="1000"/>
      <c r="DKW19" s="1000"/>
      <c r="DKX19" s="1000"/>
      <c r="DKY19" s="1000"/>
      <c r="DKZ19" s="1000"/>
      <c r="DLA19" s="1000"/>
      <c r="DLB19" s="1000"/>
      <c r="DLC19" s="1000"/>
      <c r="DLD19" s="1000"/>
      <c r="DLE19" s="1000"/>
      <c r="DLF19" s="1000"/>
      <c r="DLG19" s="1000"/>
      <c r="DLH19" s="1000"/>
      <c r="DLI19" s="1000"/>
      <c r="DLJ19" s="1000"/>
      <c r="DLK19" s="1000"/>
      <c r="DLL19" s="1000"/>
      <c r="DLM19" s="1000"/>
      <c r="DLN19" s="1000"/>
      <c r="DLO19" s="1000"/>
      <c r="DLP19" s="1000"/>
      <c r="DLQ19" s="1000"/>
      <c r="DLR19" s="1000"/>
      <c r="DLS19" s="1000"/>
      <c r="DLT19" s="1000"/>
      <c r="DLU19" s="1000"/>
      <c r="DLV19" s="1000"/>
      <c r="DLW19" s="1000"/>
      <c r="DLX19" s="1000"/>
      <c r="DLY19" s="1000"/>
      <c r="DLZ19" s="1000"/>
      <c r="DMA19" s="1000"/>
      <c r="DMB19" s="1000"/>
      <c r="DMC19" s="1000"/>
      <c r="DMD19" s="1000"/>
      <c r="DME19" s="1000"/>
      <c r="DMF19" s="1000"/>
      <c r="DMG19" s="1000"/>
      <c r="DMH19" s="1000"/>
      <c r="DMI19" s="1000"/>
      <c r="DMJ19" s="1000"/>
      <c r="DMK19" s="1000"/>
      <c r="DML19" s="1000"/>
      <c r="DMM19" s="1000"/>
      <c r="DMN19" s="1000"/>
      <c r="DMO19" s="1000"/>
      <c r="DMP19" s="1000"/>
      <c r="DMQ19" s="1000"/>
      <c r="DMR19" s="1000"/>
      <c r="DMS19" s="1000"/>
      <c r="DMT19" s="1000"/>
      <c r="DMU19" s="1000"/>
      <c r="DMV19" s="1000"/>
      <c r="DMW19" s="1000"/>
      <c r="DMX19" s="1000"/>
      <c r="DMY19" s="1000"/>
      <c r="DMZ19" s="1000"/>
      <c r="DNA19" s="1000"/>
      <c r="DNB19" s="1000"/>
      <c r="DNC19" s="1000"/>
      <c r="DND19" s="1000"/>
      <c r="DNE19" s="1000"/>
      <c r="DNF19" s="1000"/>
      <c r="DNG19" s="1000"/>
      <c r="DNH19" s="1000"/>
      <c r="DNI19" s="1000"/>
      <c r="DNJ19" s="1000"/>
      <c r="DNK19" s="1000"/>
      <c r="DNL19" s="1000"/>
      <c r="DNM19" s="1000"/>
      <c r="DNN19" s="1000"/>
      <c r="DNO19" s="1000"/>
      <c r="DNP19" s="1000"/>
      <c r="DNQ19" s="1000"/>
      <c r="DNR19" s="1000"/>
      <c r="DNS19" s="1000"/>
      <c r="DNT19" s="1000"/>
      <c r="DNU19" s="1000"/>
      <c r="DNV19" s="1000"/>
      <c r="DNW19" s="1000"/>
      <c r="DNX19" s="1000"/>
      <c r="DNY19" s="1000"/>
      <c r="DNZ19" s="1000"/>
      <c r="DOA19" s="1000"/>
      <c r="DOB19" s="1000"/>
      <c r="DOC19" s="1000"/>
      <c r="DOD19" s="1000"/>
      <c r="DOE19" s="1000"/>
      <c r="DOF19" s="1000"/>
      <c r="DOG19" s="1000"/>
      <c r="DOH19" s="1000"/>
      <c r="DOI19" s="1000"/>
      <c r="DOJ19" s="1000"/>
      <c r="DOK19" s="1000"/>
      <c r="DOL19" s="1000"/>
      <c r="DOM19" s="1000"/>
      <c r="DON19" s="1000"/>
      <c r="DOO19" s="1000"/>
      <c r="DOP19" s="1000"/>
      <c r="DOQ19" s="1000"/>
      <c r="DOR19" s="1000"/>
      <c r="DOS19" s="1000"/>
      <c r="DOT19" s="1000"/>
      <c r="DOU19" s="1000"/>
      <c r="DOV19" s="1000"/>
      <c r="DOW19" s="1000"/>
      <c r="DOX19" s="1000"/>
      <c r="DOY19" s="1000"/>
      <c r="DOZ19" s="1000"/>
      <c r="DPA19" s="1000"/>
      <c r="DPB19" s="1000"/>
      <c r="DPC19" s="1000"/>
      <c r="DPD19" s="1000"/>
      <c r="DPE19" s="1000"/>
      <c r="DPF19" s="1000"/>
      <c r="DPG19" s="1000"/>
      <c r="DPH19" s="1000"/>
      <c r="DPI19" s="1000"/>
      <c r="DPJ19" s="1000"/>
      <c r="DPK19" s="1000"/>
      <c r="DPL19" s="1000"/>
      <c r="DPM19" s="1000"/>
      <c r="DPN19" s="1000"/>
      <c r="DPO19" s="1000"/>
      <c r="DPP19" s="1000"/>
      <c r="DPQ19" s="1000"/>
      <c r="DPR19" s="1000"/>
      <c r="DPS19" s="1000"/>
      <c r="DPT19" s="1000"/>
      <c r="DPU19" s="1000"/>
      <c r="DPV19" s="1000"/>
      <c r="DPW19" s="1000"/>
      <c r="DPX19" s="1000"/>
      <c r="DPY19" s="1000"/>
      <c r="DPZ19" s="1000"/>
      <c r="DQA19" s="1000"/>
      <c r="DQB19" s="1000"/>
      <c r="DQC19" s="1000"/>
      <c r="DQD19" s="1000"/>
      <c r="DQE19" s="1000"/>
      <c r="DQF19" s="1000"/>
      <c r="DQG19" s="1000"/>
      <c r="DQH19" s="1000"/>
      <c r="DQI19" s="1000"/>
      <c r="DQJ19" s="1000"/>
      <c r="DQK19" s="1000"/>
      <c r="DQL19" s="1000"/>
      <c r="DQM19" s="1000"/>
      <c r="DQN19" s="1000"/>
      <c r="DQO19" s="1000"/>
      <c r="DQP19" s="1000"/>
      <c r="DQQ19" s="1000"/>
      <c r="DQR19" s="1000"/>
      <c r="DQS19" s="1000"/>
      <c r="DQT19" s="1000"/>
      <c r="DQU19" s="1000"/>
      <c r="DQV19" s="1000"/>
      <c r="DQW19" s="1000"/>
      <c r="DQX19" s="1000"/>
      <c r="DQY19" s="1000"/>
      <c r="DQZ19" s="1000"/>
      <c r="DRA19" s="1000"/>
      <c r="DRB19" s="1000"/>
      <c r="DRC19" s="1000"/>
      <c r="DRD19" s="1000"/>
      <c r="DRE19" s="1000"/>
      <c r="DRF19" s="1000"/>
      <c r="DRG19" s="1000"/>
      <c r="DRH19" s="1000"/>
      <c r="DRI19" s="1000"/>
      <c r="DRJ19" s="1000"/>
      <c r="DRK19" s="1000"/>
      <c r="DRL19" s="1000"/>
      <c r="DRM19" s="1000"/>
      <c r="DRN19" s="1000"/>
      <c r="DRO19" s="1000"/>
      <c r="DRP19" s="1000"/>
      <c r="DRQ19" s="1000"/>
      <c r="DRR19" s="1000"/>
      <c r="DRS19" s="1000"/>
      <c r="DRT19" s="1000"/>
      <c r="DRU19" s="1000"/>
      <c r="DRV19" s="1000"/>
      <c r="DRW19" s="1000"/>
      <c r="DRX19" s="1000"/>
      <c r="DRY19" s="1000"/>
      <c r="DRZ19" s="1000"/>
      <c r="DSA19" s="1000"/>
      <c r="DSB19" s="1000"/>
      <c r="DSC19" s="1000"/>
      <c r="DSD19" s="1000"/>
      <c r="DSE19" s="1000"/>
      <c r="DSF19" s="1000"/>
      <c r="DSG19" s="1000"/>
      <c r="DSH19" s="1000"/>
      <c r="DSI19" s="1000"/>
      <c r="DSJ19" s="1000"/>
      <c r="DSK19" s="1000"/>
      <c r="DSL19" s="1000"/>
      <c r="DSM19" s="1000"/>
      <c r="DSN19" s="1000"/>
      <c r="DSO19" s="1000"/>
      <c r="DSP19" s="1000"/>
      <c r="DSQ19" s="1000"/>
      <c r="DSR19" s="1000"/>
      <c r="DSS19" s="1000"/>
      <c r="DST19" s="1000"/>
      <c r="DSU19" s="1000"/>
      <c r="DSV19" s="1000"/>
      <c r="DSW19" s="1000"/>
      <c r="DSX19" s="1000"/>
      <c r="DSY19" s="1000"/>
      <c r="DSZ19" s="1000"/>
      <c r="DTA19" s="1000"/>
      <c r="DTB19" s="1000"/>
      <c r="DTC19" s="1000"/>
      <c r="DTD19" s="1000"/>
      <c r="DTE19" s="1000"/>
      <c r="DTF19" s="1000"/>
      <c r="DTG19" s="1000"/>
      <c r="DTH19" s="1000"/>
      <c r="DTI19" s="1000"/>
      <c r="DTJ19" s="1000"/>
      <c r="DTK19" s="1000"/>
      <c r="DTL19" s="1000"/>
      <c r="DTM19" s="1000"/>
      <c r="DTN19" s="1000"/>
      <c r="DTO19" s="1000"/>
      <c r="DTP19" s="1000"/>
      <c r="DTQ19" s="1000"/>
      <c r="DTR19" s="1000"/>
      <c r="DTS19" s="1000"/>
      <c r="DTT19" s="1000"/>
      <c r="DTU19" s="1000"/>
      <c r="DTV19" s="1000"/>
      <c r="DTW19" s="1000"/>
      <c r="DTX19" s="1000"/>
      <c r="DTY19" s="1000"/>
      <c r="DTZ19" s="1000"/>
      <c r="DUA19" s="1000"/>
      <c r="DUB19" s="1000"/>
      <c r="DUC19" s="1000"/>
      <c r="DUD19" s="1000"/>
      <c r="DUE19" s="1000"/>
      <c r="DUF19" s="1000"/>
      <c r="DUG19" s="1000"/>
      <c r="DUH19" s="1000"/>
      <c r="DUI19" s="1000"/>
      <c r="DUJ19" s="1000"/>
      <c r="DUK19" s="1000"/>
      <c r="DUL19" s="1000"/>
      <c r="DUM19" s="1000"/>
      <c r="DUN19" s="1000"/>
      <c r="DUO19" s="1000"/>
      <c r="DUP19" s="1000"/>
      <c r="DUQ19" s="1000"/>
      <c r="DUR19" s="1000"/>
      <c r="DUS19" s="1000"/>
      <c r="DUT19" s="1000"/>
      <c r="DUU19" s="1000"/>
      <c r="DUV19" s="1000"/>
      <c r="DUW19" s="1000"/>
      <c r="DUX19" s="1000"/>
      <c r="DUY19" s="1000"/>
      <c r="DUZ19" s="1000"/>
      <c r="DVA19" s="1000"/>
      <c r="DVB19" s="1000"/>
      <c r="DVC19" s="1000"/>
      <c r="DVD19" s="1000"/>
      <c r="DVE19" s="1000"/>
      <c r="DVF19" s="1000"/>
      <c r="DVG19" s="1000"/>
      <c r="DVH19" s="1000"/>
      <c r="DVI19" s="1000"/>
      <c r="DVJ19" s="1000"/>
      <c r="DVK19" s="1000"/>
      <c r="DVL19" s="1000"/>
      <c r="DVM19" s="1000"/>
      <c r="DVN19" s="1000"/>
      <c r="DVO19" s="1000"/>
      <c r="DVP19" s="1000"/>
      <c r="DVQ19" s="1000"/>
      <c r="DVR19" s="1000"/>
      <c r="DVS19" s="1000"/>
      <c r="DVT19" s="1000"/>
      <c r="DVU19" s="1000"/>
      <c r="DVV19" s="1000"/>
      <c r="DVW19" s="1000"/>
      <c r="DVX19" s="1000"/>
      <c r="DVY19" s="1000"/>
      <c r="DVZ19" s="1000"/>
      <c r="DWA19" s="1000"/>
      <c r="DWB19" s="1000"/>
      <c r="DWC19" s="1000"/>
      <c r="DWD19" s="1000"/>
      <c r="DWE19" s="1000"/>
      <c r="DWF19" s="1000"/>
      <c r="DWG19" s="1000"/>
      <c r="DWH19" s="1000"/>
      <c r="DWI19" s="1000"/>
      <c r="DWJ19" s="1000"/>
      <c r="DWK19" s="1000"/>
      <c r="DWL19" s="1000"/>
      <c r="DWM19" s="1000"/>
      <c r="DWN19" s="1000"/>
      <c r="DWO19" s="1000"/>
      <c r="DWP19" s="1000"/>
      <c r="DWQ19" s="1000"/>
      <c r="DWR19" s="1000"/>
      <c r="DWS19" s="1000"/>
      <c r="DWT19" s="1000"/>
      <c r="DWU19" s="1000"/>
      <c r="DWV19" s="1000"/>
      <c r="DWW19" s="1000"/>
      <c r="DWX19" s="1000"/>
      <c r="DWY19" s="1000"/>
      <c r="DWZ19" s="1000"/>
      <c r="DXA19" s="1000"/>
      <c r="DXB19" s="1000"/>
      <c r="DXC19" s="1000"/>
      <c r="DXD19" s="1000"/>
      <c r="DXE19" s="1000"/>
      <c r="DXF19" s="1000"/>
      <c r="DXG19" s="1000"/>
      <c r="DXH19" s="1000"/>
      <c r="DXI19" s="1000"/>
      <c r="DXJ19" s="1000"/>
      <c r="DXK19" s="1000"/>
      <c r="DXL19" s="1000"/>
      <c r="DXM19" s="1000"/>
      <c r="DXN19" s="1000"/>
      <c r="DXO19" s="1000"/>
      <c r="DXP19" s="1000"/>
      <c r="DXQ19" s="1000"/>
      <c r="DXR19" s="1000"/>
      <c r="DXS19" s="1000"/>
      <c r="DXT19" s="1000"/>
      <c r="DXU19" s="1000"/>
      <c r="DXV19" s="1000"/>
      <c r="DXW19" s="1000"/>
      <c r="DXX19" s="1000"/>
      <c r="DXY19" s="1000"/>
      <c r="DXZ19" s="1000"/>
      <c r="DYA19" s="1000"/>
      <c r="DYB19" s="1000"/>
      <c r="DYC19" s="1000"/>
      <c r="DYD19" s="1000"/>
      <c r="DYE19" s="1000"/>
      <c r="DYF19" s="1000"/>
      <c r="DYG19" s="1000"/>
      <c r="DYH19" s="1000"/>
      <c r="DYI19" s="1000"/>
      <c r="DYJ19" s="1000"/>
      <c r="DYK19" s="1000"/>
      <c r="DYL19" s="1000"/>
      <c r="DYM19" s="1000"/>
      <c r="DYN19" s="1000"/>
      <c r="DYO19" s="1000"/>
      <c r="DYP19" s="1000"/>
      <c r="DYQ19" s="1000"/>
      <c r="DYR19" s="1000"/>
      <c r="DYS19" s="1000"/>
      <c r="DYT19" s="1000"/>
      <c r="DYU19" s="1000"/>
      <c r="DYV19" s="1000"/>
      <c r="DYW19" s="1000"/>
      <c r="DYX19" s="1000"/>
      <c r="DYY19" s="1000"/>
      <c r="DYZ19" s="1000"/>
      <c r="DZA19" s="1000"/>
      <c r="DZB19" s="1000"/>
      <c r="DZC19" s="1000"/>
      <c r="DZD19" s="1000"/>
      <c r="DZE19" s="1000"/>
      <c r="DZF19" s="1000"/>
      <c r="DZG19" s="1000"/>
      <c r="DZH19" s="1000"/>
      <c r="DZI19" s="1000"/>
      <c r="DZJ19" s="1000"/>
      <c r="DZK19" s="1000"/>
      <c r="DZL19" s="1000"/>
      <c r="DZM19" s="1000"/>
      <c r="DZN19" s="1000"/>
      <c r="DZO19" s="1000"/>
      <c r="DZP19" s="1000"/>
      <c r="DZQ19" s="1000"/>
      <c r="DZR19" s="1000"/>
      <c r="DZS19" s="1000"/>
      <c r="DZT19" s="1000"/>
      <c r="DZU19" s="1000"/>
      <c r="DZV19" s="1000"/>
      <c r="DZW19" s="1000"/>
      <c r="DZX19" s="1000"/>
      <c r="DZY19" s="1000"/>
      <c r="DZZ19" s="1000"/>
      <c r="EAA19" s="1000"/>
      <c r="EAB19" s="1000"/>
      <c r="EAC19" s="1000"/>
      <c r="EAD19" s="1000"/>
      <c r="EAE19" s="1000"/>
      <c r="EAF19" s="1000"/>
      <c r="EAG19" s="1000"/>
      <c r="EAH19" s="1000"/>
      <c r="EAI19" s="1000"/>
      <c r="EAJ19" s="1000"/>
      <c r="EAK19" s="1000"/>
      <c r="EAL19" s="1000"/>
      <c r="EAM19" s="1000"/>
      <c r="EAN19" s="1000"/>
      <c r="EAO19" s="1000"/>
      <c r="EAP19" s="1000"/>
      <c r="EAQ19" s="1000"/>
      <c r="EAR19" s="1000"/>
      <c r="EAS19" s="1000"/>
      <c r="EAT19" s="1000"/>
      <c r="EAU19" s="1000"/>
      <c r="EAV19" s="1000"/>
      <c r="EAW19" s="1000"/>
      <c r="EAX19" s="1000"/>
      <c r="EAY19" s="1000"/>
      <c r="EAZ19" s="1000"/>
      <c r="EBA19" s="1000"/>
      <c r="EBB19" s="1000"/>
      <c r="EBC19" s="1000"/>
      <c r="EBD19" s="1000"/>
      <c r="EBE19" s="1000"/>
      <c r="EBF19" s="1000"/>
      <c r="EBG19" s="1000"/>
      <c r="EBH19" s="1000"/>
      <c r="EBI19" s="1000"/>
      <c r="EBJ19" s="1000"/>
      <c r="EBK19" s="1000"/>
      <c r="EBL19" s="1000"/>
      <c r="EBM19" s="1000"/>
      <c r="EBN19" s="1000"/>
      <c r="EBO19" s="1000"/>
      <c r="EBP19" s="1000"/>
      <c r="EBQ19" s="1000"/>
      <c r="EBR19" s="1000"/>
      <c r="EBS19" s="1000"/>
      <c r="EBT19" s="1000"/>
      <c r="EBU19" s="1000"/>
      <c r="EBV19" s="1000"/>
      <c r="EBW19" s="1000"/>
      <c r="EBX19" s="1000"/>
      <c r="EBY19" s="1000"/>
      <c r="EBZ19" s="1000"/>
      <c r="ECA19" s="1000"/>
      <c r="ECB19" s="1000"/>
      <c r="ECC19" s="1000"/>
      <c r="ECD19" s="1000"/>
      <c r="ECE19" s="1000"/>
      <c r="ECF19" s="1000"/>
      <c r="ECG19" s="1000"/>
      <c r="ECH19" s="1000"/>
      <c r="ECI19" s="1000"/>
      <c r="ECJ19" s="1000"/>
      <c r="ECK19" s="1000"/>
      <c r="ECL19" s="1000"/>
      <c r="ECM19" s="1000"/>
      <c r="ECN19" s="1000"/>
      <c r="ECO19" s="1000"/>
      <c r="ECP19" s="1000"/>
      <c r="ECQ19" s="1000"/>
      <c r="ECR19" s="1000"/>
      <c r="ECS19" s="1000"/>
      <c r="ECT19" s="1000"/>
      <c r="ECU19" s="1000"/>
      <c r="ECV19" s="1000"/>
      <c r="ECW19" s="1000"/>
      <c r="ECX19" s="1000"/>
      <c r="ECY19" s="1000"/>
      <c r="ECZ19" s="1000"/>
      <c r="EDA19" s="1000"/>
      <c r="EDB19" s="1000"/>
      <c r="EDC19" s="1000"/>
      <c r="EDD19" s="1000"/>
      <c r="EDE19" s="1000"/>
      <c r="EDF19" s="1000"/>
      <c r="EDG19" s="1000"/>
      <c r="EDH19" s="1000"/>
      <c r="EDI19" s="1000"/>
      <c r="EDJ19" s="1000"/>
      <c r="EDK19" s="1000"/>
      <c r="EDL19" s="1000"/>
      <c r="EDM19" s="1000"/>
      <c r="EDN19" s="1000"/>
      <c r="EDO19" s="1000"/>
      <c r="EDP19" s="1000"/>
      <c r="EDQ19" s="1000"/>
      <c r="EDR19" s="1000"/>
      <c r="EDS19" s="1000"/>
      <c r="EDT19" s="1000"/>
      <c r="EDU19" s="1000"/>
      <c r="EDV19" s="1000"/>
      <c r="EDW19" s="1000"/>
      <c r="EDX19" s="1000"/>
      <c r="EDY19" s="1000"/>
      <c r="EDZ19" s="1000"/>
      <c r="EEA19" s="1000"/>
      <c r="EEB19" s="1000"/>
      <c r="EEC19" s="1000"/>
      <c r="EED19" s="1000"/>
      <c r="EEE19" s="1000"/>
      <c r="EEF19" s="1000"/>
      <c r="EEG19" s="1000"/>
      <c r="EEH19" s="1000"/>
      <c r="EEI19" s="1000"/>
      <c r="EEJ19" s="1000"/>
      <c r="EEK19" s="1000"/>
      <c r="EEL19" s="1000"/>
      <c r="EEM19" s="1000"/>
      <c r="EEN19" s="1000"/>
      <c r="EEO19" s="1000"/>
      <c r="EEP19" s="1000"/>
      <c r="EEQ19" s="1000"/>
      <c r="EER19" s="1000"/>
      <c r="EES19" s="1000"/>
      <c r="EET19" s="1000"/>
      <c r="EEU19" s="1000"/>
      <c r="EEV19" s="1000"/>
      <c r="EEW19" s="1000"/>
      <c r="EEX19" s="1000"/>
      <c r="EEY19" s="1000"/>
      <c r="EEZ19" s="1000"/>
      <c r="EFA19" s="1000"/>
      <c r="EFB19" s="1000"/>
      <c r="EFC19" s="1000"/>
      <c r="EFD19" s="1000"/>
      <c r="EFE19" s="1000"/>
      <c r="EFF19" s="1000"/>
      <c r="EFG19" s="1000"/>
      <c r="EFH19" s="1000"/>
      <c r="EFI19" s="1000"/>
      <c r="EFJ19" s="1000"/>
      <c r="EFK19" s="1000"/>
      <c r="EFL19" s="1000"/>
      <c r="EFM19" s="1000"/>
      <c r="EFN19" s="1000"/>
      <c r="EFO19" s="1000"/>
      <c r="EFP19" s="1000"/>
      <c r="EFQ19" s="1000"/>
      <c r="EFR19" s="1000"/>
      <c r="EFS19" s="1000"/>
      <c r="EFT19" s="1000"/>
      <c r="EFU19" s="1000"/>
      <c r="EFV19" s="1000"/>
      <c r="EFW19" s="1000"/>
      <c r="EFX19" s="1000"/>
      <c r="EFY19" s="1000"/>
      <c r="EFZ19" s="1000"/>
      <c r="EGA19" s="1000"/>
      <c r="EGB19" s="1000"/>
      <c r="EGC19" s="1000"/>
      <c r="EGD19" s="1000"/>
      <c r="EGE19" s="1000"/>
      <c r="EGF19" s="1000"/>
      <c r="EGG19" s="1000"/>
      <c r="EGH19" s="1000"/>
      <c r="EGI19" s="1000"/>
      <c r="EGJ19" s="1000"/>
      <c r="EGK19" s="1000"/>
      <c r="EGL19" s="1000"/>
      <c r="EGM19" s="1000"/>
      <c r="EGN19" s="1000"/>
      <c r="EGO19" s="1000"/>
      <c r="EGP19" s="1000"/>
      <c r="EGQ19" s="1000"/>
      <c r="EGR19" s="1000"/>
      <c r="EGS19" s="1000"/>
      <c r="EGT19" s="1000"/>
      <c r="EGU19" s="1000"/>
      <c r="EGV19" s="1000"/>
      <c r="EGW19" s="1000"/>
      <c r="EGX19" s="1000"/>
      <c r="EGY19" s="1000"/>
      <c r="EGZ19" s="1000"/>
      <c r="EHA19" s="1000"/>
      <c r="EHB19" s="1000"/>
      <c r="EHC19" s="1000"/>
      <c r="EHD19" s="1000"/>
      <c r="EHE19" s="1000"/>
      <c r="EHF19" s="1000"/>
      <c r="EHG19" s="1000"/>
      <c r="EHH19" s="1000"/>
      <c r="EHI19" s="1000"/>
      <c r="EHJ19" s="1000"/>
      <c r="EHK19" s="1000"/>
      <c r="EHL19" s="1000"/>
      <c r="EHM19" s="1000"/>
      <c r="EHN19" s="1000"/>
      <c r="EHO19" s="1000"/>
      <c r="EHP19" s="1000"/>
      <c r="EHQ19" s="1000"/>
      <c r="EHR19" s="1000"/>
      <c r="EHS19" s="1000"/>
      <c r="EHT19" s="1000"/>
      <c r="EHU19" s="1000"/>
      <c r="EHV19" s="1000"/>
      <c r="EHW19" s="1000"/>
      <c r="EHX19" s="1000"/>
      <c r="EHY19" s="1000"/>
      <c r="EHZ19" s="1000"/>
      <c r="EIA19" s="1000"/>
      <c r="EIB19" s="1000"/>
      <c r="EIC19" s="1000"/>
      <c r="EID19" s="1000"/>
      <c r="EIE19" s="1000"/>
      <c r="EIF19" s="1000"/>
      <c r="EIG19" s="1000"/>
      <c r="EIH19" s="1000"/>
      <c r="EII19" s="1000"/>
      <c r="EIJ19" s="1000"/>
      <c r="EIK19" s="1000"/>
      <c r="EIL19" s="1000"/>
      <c r="EIM19" s="1000"/>
      <c r="EIN19" s="1000"/>
      <c r="EIO19" s="1000"/>
      <c r="EIP19" s="1000"/>
      <c r="EIQ19" s="1000"/>
      <c r="EIR19" s="1000"/>
      <c r="EIS19" s="1000"/>
      <c r="EIT19" s="1000"/>
      <c r="EIU19" s="1000"/>
      <c r="EIV19" s="1000"/>
      <c r="EIW19" s="1000"/>
      <c r="EIX19" s="1000"/>
      <c r="EIY19" s="1000"/>
      <c r="EIZ19" s="1000"/>
      <c r="EJA19" s="1000"/>
      <c r="EJB19" s="1000"/>
      <c r="EJC19" s="1000"/>
      <c r="EJD19" s="1000"/>
      <c r="EJE19" s="1000"/>
      <c r="EJF19" s="1000"/>
      <c r="EJG19" s="1000"/>
      <c r="EJH19" s="1000"/>
      <c r="EJI19" s="1000"/>
      <c r="EJJ19" s="1000"/>
      <c r="EJK19" s="1000"/>
      <c r="EJL19" s="1000"/>
      <c r="EJM19" s="1000"/>
      <c r="EJN19" s="1000"/>
      <c r="EJO19" s="1000"/>
      <c r="EJP19" s="1000"/>
      <c r="EJQ19" s="1000"/>
      <c r="EJR19" s="1000"/>
      <c r="EJS19" s="1000"/>
      <c r="EJT19" s="1000"/>
      <c r="EJU19" s="1000"/>
      <c r="EJV19" s="1000"/>
      <c r="EJW19" s="1000"/>
      <c r="EJX19" s="1000"/>
      <c r="EJY19" s="1000"/>
      <c r="EJZ19" s="1000"/>
      <c r="EKA19" s="1000"/>
      <c r="EKB19" s="1000"/>
      <c r="EKC19" s="1000"/>
      <c r="EKD19" s="1000"/>
      <c r="EKE19" s="1000"/>
      <c r="EKF19" s="1000"/>
      <c r="EKG19" s="1000"/>
      <c r="EKH19" s="1000"/>
      <c r="EKI19" s="1000"/>
      <c r="EKJ19" s="1000"/>
      <c r="EKK19" s="1000"/>
      <c r="EKL19" s="1000"/>
      <c r="EKM19" s="1000"/>
      <c r="EKN19" s="1000"/>
      <c r="EKO19" s="1000"/>
      <c r="EKP19" s="1000"/>
      <c r="EKQ19" s="1000"/>
      <c r="EKR19" s="1000"/>
      <c r="EKS19" s="1000"/>
      <c r="EKT19" s="1000"/>
      <c r="EKU19" s="1000"/>
      <c r="EKV19" s="1000"/>
      <c r="EKW19" s="1000"/>
      <c r="EKX19" s="1000"/>
      <c r="EKY19" s="1000"/>
      <c r="EKZ19" s="1000"/>
      <c r="ELA19" s="1000"/>
      <c r="ELB19" s="1000"/>
      <c r="ELC19" s="1000"/>
      <c r="ELD19" s="1000"/>
      <c r="ELE19" s="1000"/>
      <c r="ELF19" s="1000"/>
      <c r="ELG19" s="1000"/>
      <c r="ELH19" s="1000"/>
      <c r="ELI19" s="1000"/>
      <c r="ELJ19" s="1000"/>
      <c r="ELK19" s="1000"/>
      <c r="ELL19" s="1000"/>
      <c r="ELM19" s="1000"/>
      <c r="ELN19" s="1000"/>
      <c r="ELO19" s="1000"/>
      <c r="ELP19" s="1000"/>
      <c r="ELQ19" s="1000"/>
      <c r="ELR19" s="1000"/>
      <c r="ELS19" s="1000"/>
      <c r="ELT19" s="1000"/>
      <c r="ELU19" s="1000"/>
      <c r="ELV19" s="1000"/>
      <c r="ELW19" s="1000"/>
      <c r="ELX19" s="1000"/>
      <c r="ELY19" s="1000"/>
      <c r="ELZ19" s="1000"/>
      <c r="EMA19" s="1000"/>
      <c r="EMB19" s="1000"/>
      <c r="EMC19" s="1000"/>
      <c r="EMD19" s="1000"/>
      <c r="EME19" s="1000"/>
      <c r="EMF19" s="1000"/>
      <c r="EMG19" s="1000"/>
      <c r="EMH19" s="1000"/>
      <c r="EMI19" s="1000"/>
      <c r="EMJ19" s="1000"/>
      <c r="EMK19" s="1000"/>
      <c r="EML19" s="1000"/>
      <c r="EMM19" s="1000"/>
      <c r="EMN19" s="1000"/>
      <c r="EMO19" s="1000"/>
      <c r="EMP19" s="1000"/>
      <c r="EMQ19" s="1000"/>
      <c r="EMR19" s="1000"/>
      <c r="EMS19" s="1000"/>
      <c r="EMT19" s="1000"/>
      <c r="EMU19" s="1000"/>
      <c r="EMV19" s="1000"/>
      <c r="EMW19" s="1000"/>
      <c r="EMX19" s="1000"/>
      <c r="EMY19" s="1000"/>
      <c r="EMZ19" s="1000"/>
      <c r="ENA19" s="1000"/>
      <c r="ENB19" s="1000"/>
      <c r="ENC19" s="1000"/>
      <c r="END19" s="1000"/>
      <c r="ENE19" s="1000"/>
      <c r="ENF19" s="1000"/>
      <c r="ENG19" s="1000"/>
      <c r="ENH19" s="1000"/>
      <c r="ENI19" s="1000"/>
      <c r="ENJ19" s="1000"/>
      <c r="ENK19" s="1000"/>
      <c r="ENL19" s="1000"/>
      <c r="ENM19" s="1000"/>
      <c r="ENN19" s="1000"/>
      <c r="ENO19" s="1000"/>
      <c r="ENP19" s="1000"/>
      <c r="ENQ19" s="1000"/>
      <c r="ENR19" s="1000"/>
      <c r="ENS19" s="1000"/>
      <c r="ENT19" s="1000"/>
      <c r="ENU19" s="1000"/>
      <c r="ENV19" s="1000"/>
      <c r="ENW19" s="1000"/>
      <c r="ENX19" s="1000"/>
      <c r="ENY19" s="1000"/>
      <c r="ENZ19" s="1000"/>
      <c r="EOA19" s="1000"/>
      <c r="EOB19" s="1000"/>
      <c r="EOC19" s="1000"/>
      <c r="EOD19" s="1000"/>
      <c r="EOE19" s="1000"/>
      <c r="EOF19" s="1000"/>
      <c r="EOG19" s="1000"/>
      <c r="EOH19" s="1000"/>
      <c r="EOI19" s="1000"/>
      <c r="EOJ19" s="1000"/>
      <c r="EOK19" s="1000"/>
      <c r="EOL19" s="1000"/>
      <c r="EOM19" s="1000"/>
      <c r="EON19" s="1000"/>
      <c r="EOO19" s="1000"/>
      <c r="EOP19" s="1000"/>
      <c r="EOQ19" s="1000"/>
      <c r="EOR19" s="1000"/>
      <c r="EOS19" s="1000"/>
      <c r="EOT19" s="1000"/>
      <c r="EOU19" s="1000"/>
      <c r="EOV19" s="1000"/>
      <c r="EOW19" s="1000"/>
      <c r="EOX19" s="1000"/>
      <c r="EOY19" s="1000"/>
      <c r="EOZ19" s="1000"/>
      <c r="EPA19" s="1000"/>
      <c r="EPB19" s="1000"/>
      <c r="EPC19" s="1000"/>
      <c r="EPD19" s="1000"/>
      <c r="EPE19" s="1000"/>
      <c r="EPF19" s="1000"/>
      <c r="EPG19" s="1000"/>
      <c r="EPH19" s="1000"/>
      <c r="EPI19" s="1000"/>
      <c r="EPJ19" s="1000"/>
      <c r="EPK19" s="1000"/>
      <c r="EPL19" s="1000"/>
      <c r="EPM19" s="1000"/>
      <c r="EPN19" s="1000"/>
      <c r="EPO19" s="1000"/>
      <c r="EPP19" s="1000"/>
      <c r="EPQ19" s="1000"/>
      <c r="EPR19" s="1000"/>
      <c r="EPS19" s="1000"/>
      <c r="EPT19" s="1000"/>
      <c r="EPU19" s="1000"/>
      <c r="EPV19" s="1000"/>
      <c r="EPW19" s="1000"/>
      <c r="EPX19" s="1000"/>
      <c r="EPY19" s="1000"/>
      <c r="EPZ19" s="1000"/>
      <c r="EQA19" s="1000"/>
      <c r="EQB19" s="1000"/>
      <c r="EQC19" s="1000"/>
      <c r="EQD19" s="1000"/>
      <c r="EQE19" s="1000"/>
      <c r="EQF19" s="1000"/>
      <c r="EQG19" s="1000"/>
      <c r="EQH19" s="1000"/>
      <c r="EQI19" s="1000"/>
      <c r="EQJ19" s="1000"/>
      <c r="EQK19" s="1000"/>
      <c r="EQL19" s="1000"/>
      <c r="EQM19" s="1000"/>
      <c r="EQN19" s="1000"/>
      <c r="EQO19" s="1000"/>
      <c r="EQP19" s="1000"/>
      <c r="EQQ19" s="1000"/>
      <c r="EQR19" s="1000"/>
      <c r="EQS19" s="1000"/>
      <c r="EQT19" s="1000"/>
      <c r="EQU19" s="1000"/>
      <c r="EQV19" s="1000"/>
      <c r="EQW19" s="1000"/>
      <c r="EQX19" s="1000"/>
      <c r="EQY19" s="1000"/>
      <c r="EQZ19" s="1000"/>
      <c r="ERA19" s="1000"/>
      <c r="ERB19" s="1000"/>
      <c r="ERC19" s="1000"/>
      <c r="ERD19" s="1000"/>
      <c r="ERE19" s="1000"/>
      <c r="ERF19" s="1000"/>
      <c r="ERG19" s="1000"/>
      <c r="ERH19" s="1000"/>
      <c r="ERI19" s="1000"/>
      <c r="ERJ19" s="1000"/>
      <c r="ERK19" s="1000"/>
      <c r="ERL19" s="1000"/>
      <c r="ERM19" s="1000"/>
      <c r="ERN19" s="1000"/>
      <c r="ERO19" s="1000"/>
      <c r="ERP19" s="1000"/>
      <c r="ERQ19" s="1000"/>
      <c r="ERR19" s="1000"/>
      <c r="ERS19" s="1000"/>
      <c r="ERT19" s="1000"/>
      <c r="ERU19" s="1000"/>
      <c r="ERV19" s="1000"/>
      <c r="ERW19" s="1000"/>
      <c r="ERX19" s="1000"/>
      <c r="ERY19" s="1000"/>
      <c r="ERZ19" s="1000"/>
      <c r="ESA19" s="1000"/>
      <c r="ESB19" s="1000"/>
      <c r="ESC19" s="1000"/>
      <c r="ESD19" s="1000"/>
      <c r="ESE19" s="1000"/>
      <c r="ESF19" s="1000"/>
      <c r="ESG19" s="1000"/>
      <c r="ESH19" s="1000"/>
      <c r="ESI19" s="1000"/>
      <c r="ESJ19" s="1000"/>
      <c r="ESK19" s="1000"/>
      <c r="ESL19" s="1000"/>
      <c r="ESM19" s="1000"/>
      <c r="ESN19" s="1000"/>
      <c r="ESO19" s="1000"/>
      <c r="ESP19" s="1000"/>
      <c r="ESQ19" s="1000"/>
      <c r="ESR19" s="1000"/>
      <c r="ESS19" s="1000"/>
      <c r="EST19" s="1000"/>
      <c r="ESU19" s="1000"/>
      <c r="ESV19" s="1000"/>
      <c r="ESW19" s="1000"/>
      <c r="ESX19" s="1000"/>
      <c r="ESY19" s="1000"/>
      <c r="ESZ19" s="1000"/>
      <c r="ETA19" s="1000"/>
      <c r="ETB19" s="1000"/>
      <c r="ETC19" s="1000"/>
      <c r="ETD19" s="1000"/>
      <c r="ETE19" s="1000"/>
      <c r="ETF19" s="1000"/>
      <c r="ETG19" s="1000"/>
      <c r="ETH19" s="1000"/>
      <c r="ETI19" s="1000"/>
      <c r="ETJ19" s="1000"/>
      <c r="ETK19" s="1000"/>
      <c r="ETL19" s="1000"/>
      <c r="ETM19" s="1000"/>
      <c r="ETN19" s="1000"/>
      <c r="ETO19" s="1000"/>
      <c r="ETP19" s="1000"/>
      <c r="ETQ19" s="1000"/>
      <c r="ETR19" s="1000"/>
      <c r="ETS19" s="1000"/>
      <c r="ETT19" s="1000"/>
      <c r="ETU19" s="1000"/>
      <c r="ETV19" s="1000"/>
      <c r="ETW19" s="1000"/>
      <c r="ETX19" s="1000"/>
      <c r="ETY19" s="1000"/>
      <c r="ETZ19" s="1000"/>
      <c r="EUA19" s="1000"/>
      <c r="EUB19" s="1000"/>
      <c r="EUC19" s="1000"/>
      <c r="EUD19" s="1000"/>
      <c r="EUE19" s="1000"/>
      <c r="EUF19" s="1000"/>
      <c r="EUG19" s="1000"/>
      <c r="EUH19" s="1000"/>
      <c r="EUI19" s="1000"/>
      <c r="EUJ19" s="1000"/>
      <c r="EUK19" s="1000"/>
      <c r="EUL19" s="1000"/>
      <c r="EUM19" s="1000"/>
      <c r="EUN19" s="1000"/>
      <c r="EUO19" s="1000"/>
      <c r="EUP19" s="1000"/>
      <c r="EUQ19" s="1000"/>
      <c r="EUR19" s="1000"/>
      <c r="EUS19" s="1000"/>
      <c r="EUT19" s="1000"/>
      <c r="EUU19" s="1000"/>
      <c r="EUV19" s="1000"/>
      <c r="EUW19" s="1000"/>
      <c r="EUX19" s="1000"/>
      <c r="EUY19" s="1000"/>
      <c r="EUZ19" s="1000"/>
      <c r="EVA19" s="1000"/>
      <c r="EVB19" s="1000"/>
      <c r="EVC19" s="1000"/>
      <c r="EVD19" s="1000"/>
      <c r="EVE19" s="1000"/>
      <c r="EVF19" s="1000"/>
      <c r="EVG19" s="1000"/>
      <c r="EVH19" s="1000"/>
      <c r="EVI19" s="1000"/>
      <c r="EVJ19" s="1000"/>
      <c r="EVK19" s="1000"/>
      <c r="EVL19" s="1000"/>
      <c r="EVM19" s="1000"/>
      <c r="EVN19" s="1000"/>
      <c r="EVO19" s="1000"/>
      <c r="EVP19" s="1000"/>
      <c r="EVQ19" s="1000"/>
      <c r="EVR19" s="1000"/>
      <c r="EVS19" s="1000"/>
      <c r="EVT19" s="1000"/>
      <c r="EVU19" s="1000"/>
      <c r="EVV19" s="1000"/>
      <c r="EVW19" s="1000"/>
      <c r="EVX19" s="1000"/>
      <c r="EVY19" s="1000"/>
      <c r="EVZ19" s="1000"/>
      <c r="EWA19" s="1000"/>
      <c r="EWB19" s="1000"/>
      <c r="EWC19" s="1000"/>
      <c r="EWD19" s="1000"/>
      <c r="EWE19" s="1000"/>
      <c r="EWF19" s="1000"/>
      <c r="EWG19" s="1000"/>
      <c r="EWH19" s="1000"/>
      <c r="EWI19" s="1000"/>
      <c r="EWJ19" s="1000"/>
      <c r="EWK19" s="1000"/>
      <c r="EWL19" s="1000"/>
      <c r="EWM19" s="1000"/>
      <c r="EWN19" s="1000"/>
      <c r="EWO19" s="1000"/>
      <c r="EWP19" s="1000"/>
      <c r="EWQ19" s="1000"/>
      <c r="EWR19" s="1000"/>
      <c r="EWS19" s="1000"/>
      <c r="EWT19" s="1000"/>
      <c r="EWU19" s="1000"/>
      <c r="EWV19" s="1000"/>
      <c r="EWW19" s="1000"/>
      <c r="EWX19" s="1000"/>
      <c r="EWY19" s="1000"/>
      <c r="EWZ19" s="1000"/>
      <c r="EXA19" s="1000"/>
      <c r="EXB19" s="1000"/>
      <c r="EXC19" s="1000"/>
      <c r="EXD19" s="1000"/>
      <c r="EXE19" s="1000"/>
      <c r="EXF19" s="1000"/>
      <c r="EXG19" s="1000"/>
      <c r="EXH19" s="1000"/>
      <c r="EXI19" s="1000"/>
      <c r="EXJ19" s="1000"/>
      <c r="EXK19" s="1000"/>
      <c r="EXL19" s="1000"/>
      <c r="EXM19" s="1000"/>
      <c r="EXN19" s="1000"/>
      <c r="EXO19" s="1000"/>
      <c r="EXP19" s="1000"/>
      <c r="EXQ19" s="1000"/>
      <c r="EXR19" s="1000"/>
      <c r="EXS19" s="1000"/>
      <c r="EXT19" s="1000"/>
      <c r="EXU19" s="1000"/>
      <c r="EXV19" s="1000"/>
      <c r="EXW19" s="1000"/>
      <c r="EXX19" s="1000"/>
      <c r="EXY19" s="1000"/>
      <c r="EXZ19" s="1000"/>
      <c r="EYA19" s="1000"/>
      <c r="EYB19" s="1000"/>
      <c r="EYC19" s="1000"/>
      <c r="EYD19" s="1000"/>
      <c r="EYE19" s="1000"/>
      <c r="EYF19" s="1000"/>
      <c r="EYG19" s="1000"/>
      <c r="EYH19" s="1000"/>
      <c r="EYI19" s="1000"/>
      <c r="EYJ19" s="1000"/>
      <c r="EYK19" s="1000"/>
      <c r="EYL19" s="1000"/>
      <c r="EYM19" s="1000"/>
      <c r="EYN19" s="1000"/>
      <c r="EYO19" s="1000"/>
      <c r="EYP19" s="1000"/>
      <c r="EYQ19" s="1000"/>
      <c r="EYR19" s="1000"/>
      <c r="EYS19" s="1000"/>
      <c r="EYT19" s="1000"/>
      <c r="EYU19" s="1000"/>
      <c r="EYV19" s="1000"/>
      <c r="EYW19" s="1000"/>
      <c r="EYX19" s="1000"/>
      <c r="EYY19" s="1000"/>
      <c r="EYZ19" s="1000"/>
      <c r="EZA19" s="1000"/>
      <c r="EZB19" s="1000"/>
      <c r="EZC19" s="1000"/>
      <c r="EZD19" s="1000"/>
      <c r="EZE19" s="1000"/>
      <c r="EZF19" s="1000"/>
      <c r="EZG19" s="1000"/>
      <c r="EZH19" s="1000"/>
      <c r="EZI19" s="1000"/>
      <c r="EZJ19" s="1000"/>
      <c r="EZK19" s="1000"/>
      <c r="EZL19" s="1000"/>
      <c r="EZM19" s="1000"/>
      <c r="EZN19" s="1000"/>
      <c r="EZO19" s="1000"/>
      <c r="EZP19" s="1000"/>
      <c r="EZQ19" s="1000"/>
      <c r="EZR19" s="1000"/>
      <c r="EZS19" s="1000"/>
      <c r="EZT19" s="1000"/>
      <c r="EZU19" s="1000"/>
      <c r="EZV19" s="1000"/>
      <c r="EZW19" s="1000"/>
      <c r="EZX19" s="1000"/>
      <c r="EZY19" s="1000"/>
      <c r="EZZ19" s="1000"/>
      <c r="FAA19" s="1000"/>
      <c r="FAB19" s="1000"/>
      <c r="FAC19" s="1000"/>
      <c r="FAD19" s="1000"/>
      <c r="FAE19" s="1000"/>
      <c r="FAF19" s="1000"/>
      <c r="FAG19" s="1000"/>
      <c r="FAH19" s="1000"/>
      <c r="FAI19" s="1000"/>
      <c r="FAJ19" s="1000"/>
      <c r="FAK19" s="1000"/>
      <c r="FAL19" s="1000"/>
      <c r="FAM19" s="1000"/>
      <c r="FAN19" s="1000"/>
      <c r="FAO19" s="1000"/>
      <c r="FAP19" s="1000"/>
      <c r="FAQ19" s="1000"/>
      <c r="FAR19" s="1000"/>
      <c r="FAS19" s="1000"/>
      <c r="FAT19" s="1000"/>
      <c r="FAU19" s="1000"/>
      <c r="FAV19" s="1000"/>
      <c r="FAW19" s="1000"/>
      <c r="FAX19" s="1000"/>
      <c r="FAY19" s="1000"/>
      <c r="FAZ19" s="1000"/>
      <c r="FBA19" s="1000"/>
      <c r="FBB19" s="1000"/>
      <c r="FBC19" s="1000"/>
      <c r="FBD19" s="1000"/>
      <c r="FBE19" s="1000"/>
      <c r="FBF19" s="1000"/>
      <c r="FBG19" s="1000"/>
      <c r="FBH19" s="1000"/>
      <c r="FBI19" s="1000"/>
      <c r="FBJ19" s="1000"/>
      <c r="FBK19" s="1000"/>
      <c r="FBL19" s="1000"/>
      <c r="FBM19" s="1000"/>
      <c r="FBN19" s="1000"/>
      <c r="FBO19" s="1000"/>
      <c r="FBP19" s="1000"/>
      <c r="FBQ19" s="1000"/>
      <c r="FBR19" s="1000"/>
      <c r="FBS19" s="1000"/>
      <c r="FBT19" s="1000"/>
      <c r="FBU19" s="1000"/>
      <c r="FBV19" s="1000"/>
      <c r="FBW19" s="1000"/>
      <c r="FBX19" s="1000"/>
      <c r="FBY19" s="1000"/>
      <c r="FBZ19" s="1000"/>
      <c r="FCA19" s="1000"/>
      <c r="FCB19" s="1000"/>
      <c r="FCC19" s="1000"/>
      <c r="FCD19" s="1000"/>
      <c r="FCE19" s="1000"/>
      <c r="FCF19" s="1000"/>
      <c r="FCG19" s="1000"/>
      <c r="FCH19" s="1000"/>
      <c r="FCI19" s="1000"/>
      <c r="FCJ19" s="1000"/>
      <c r="FCK19" s="1000"/>
      <c r="FCL19" s="1000"/>
      <c r="FCM19" s="1000"/>
      <c r="FCN19" s="1000"/>
      <c r="FCO19" s="1000"/>
      <c r="FCP19" s="1000"/>
      <c r="FCQ19" s="1000"/>
      <c r="FCR19" s="1000"/>
      <c r="FCS19" s="1000"/>
      <c r="FCT19" s="1000"/>
      <c r="FCU19" s="1000"/>
      <c r="FCV19" s="1000"/>
      <c r="FCW19" s="1000"/>
      <c r="FCX19" s="1000"/>
      <c r="FCY19" s="1000"/>
      <c r="FCZ19" s="1000"/>
      <c r="FDA19" s="1000"/>
      <c r="FDB19" s="1000"/>
      <c r="FDC19" s="1000"/>
      <c r="FDD19" s="1000"/>
      <c r="FDE19" s="1000"/>
      <c r="FDF19" s="1000"/>
      <c r="FDG19" s="1000"/>
      <c r="FDH19" s="1000"/>
      <c r="FDI19" s="1000"/>
      <c r="FDJ19" s="1000"/>
      <c r="FDK19" s="1000"/>
      <c r="FDL19" s="1000"/>
      <c r="FDM19" s="1000"/>
      <c r="FDN19" s="1000"/>
      <c r="FDO19" s="1000"/>
      <c r="FDP19" s="1000"/>
      <c r="FDQ19" s="1000"/>
      <c r="FDR19" s="1000"/>
      <c r="FDS19" s="1000"/>
      <c r="FDT19" s="1000"/>
      <c r="FDU19" s="1000"/>
      <c r="FDV19" s="1000"/>
      <c r="FDW19" s="1000"/>
      <c r="FDX19" s="1000"/>
      <c r="FDY19" s="1000"/>
      <c r="FDZ19" s="1000"/>
      <c r="FEA19" s="1000"/>
      <c r="FEB19" s="1000"/>
      <c r="FEC19" s="1000"/>
      <c r="FED19" s="1000"/>
      <c r="FEE19" s="1000"/>
      <c r="FEF19" s="1000"/>
      <c r="FEG19" s="1000"/>
      <c r="FEH19" s="1000"/>
      <c r="FEI19" s="1000"/>
      <c r="FEJ19" s="1000"/>
      <c r="FEK19" s="1000"/>
      <c r="FEL19" s="1000"/>
      <c r="FEM19" s="1000"/>
      <c r="FEN19" s="1000"/>
      <c r="FEO19" s="1000"/>
      <c r="FEP19" s="1000"/>
      <c r="FEQ19" s="1000"/>
      <c r="FER19" s="1000"/>
      <c r="FES19" s="1000"/>
      <c r="FET19" s="1000"/>
      <c r="FEU19" s="1000"/>
      <c r="FEV19" s="1000"/>
      <c r="FEW19" s="1000"/>
      <c r="FEX19" s="1000"/>
      <c r="FEY19" s="1000"/>
      <c r="FEZ19" s="1000"/>
      <c r="FFA19" s="1000"/>
      <c r="FFB19" s="1000"/>
      <c r="FFC19" s="1000"/>
      <c r="FFD19" s="1000"/>
      <c r="FFE19" s="1000"/>
      <c r="FFF19" s="1000"/>
      <c r="FFG19" s="1000"/>
      <c r="FFH19" s="1000"/>
      <c r="FFI19" s="1000"/>
      <c r="FFJ19" s="1000"/>
      <c r="FFK19" s="1000"/>
      <c r="FFL19" s="1000"/>
      <c r="FFM19" s="1000"/>
      <c r="FFN19" s="1000"/>
      <c r="FFO19" s="1000"/>
      <c r="FFP19" s="1000"/>
      <c r="FFQ19" s="1000"/>
      <c r="FFR19" s="1000"/>
      <c r="FFS19" s="1000"/>
      <c r="FFT19" s="1000"/>
      <c r="FFU19" s="1000"/>
      <c r="FFV19" s="1000"/>
      <c r="FFW19" s="1000"/>
      <c r="FFX19" s="1000"/>
      <c r="FFY19" s="1000"/>
      <c r="FFZ19" s="1000"/>
      <c r="FGA19" s="1000"/>
      <c r="FGB19" s="1000"/>
      <c r="FGC19" s="1000"/>
      <c r="FGD19" s="1000"/>
      <c r="FGE19" s="1000"/>
      <c r="FGF19" s="1000"/>
      <c r="FGG19" s="1000"/>
      <c r="FGH19" s="1000"/>
      <c r="FGI19" s="1000"/>
      <c r="FGJ19" s="1000"/>
      <c r="FGK19" s="1000"/>
      <c r="FGL19" s="1000"/>
      <c r="FGM19" s="1000"/>
      <c r="FGN19" s="1000"/>
      <c r="FGO19" s="1000"/>
      <c r="FGP19" s="1000"/>
      <c r="FGQ19" s="1000"/>
      <c r="FGR19" s="1000"/>
      <c r="FGS19" s="1000"/>
      <c r="FGT19" s="1000"/>
      <c r="FGU19" s="1000"/>
      <c r="FGV19" s="1000"/>
      <c r="FGW19" s="1000"/>
      <c r="FGX19" s="1000"/>
      <c r="FGY19" s="1000"/>
      <c r="FGZ19" s="1000"/>
      <c r="FHA19" s="1000"/>
      <c r="FHB19" s="1000"/>
      <c r="FHC19" s="1000"/>
      <c r="FHD19" s="1000"/>
      <c r="FHE19" s="1000"/>
      <c r="FHF19" s="1000"/>
      <c r="FHG19" s="1000"/>
      <c r="FHH19" s="1000"/>
      <c r="FHI19" s="1000"/>
      <c r="FHJ19" s="1000"/>
      <c r="FHK19" s="1000"/>
      <c r="FHL19" s="1000"/>
      <c r="FHM19" s="1000"/>
      <c r="FHN19" s="1000"/>
      <c r="FHO19" s="1000"/>
      <c r="FHP19" s="1000"/>
      <c r="FHQ19" s="1000"/>
      <c r="FHR19" s="1000"/>
      <c r="FHS19" s="1000"/>
      <c r="FHT19" s="1000"/>
      <c r="FHU19" s="1000"/>
      <c r="FHV19" s="1000"/>
      <c r="FHW19" s="1000"/>
      <c r="FHX19" s="1000"/>
      <c r="FHY19" s="1000"/>
      <c r="FHZ19" s="1000"/>
      <c r="FIA19" s="1000"/>
      <c r="FIB19" s="1000"/>
      <c r="FIC19" s="1000"/>
      <c r="FID19" s="1000"/>
      <c r="FIE19" s="1000"/>
      <c r="FIF19" s="1000"/>
      <c r="FIG19" s="1000"/>
      <c r="FIH19" s="1000"/>
      <c r="FII19" s="1000"/>
      <c r="FIJ19" s="1000"/>
      <c r="FIK19" s="1000"/>
      <c r="FIL19" s="1000"/>
      <c r="FIM19" s="1000"/>
      <c r="FIN19" s="1000"/>
      <c r="FIO19" s="1000"/>
      <c r="FIP19" s="1000"/>
      <c r="FIQ19" s="1000"/>
      <c r="FIR19" s="1000"/>
      <c r="FIS19" s="1000"/>
      <c r="FIT19" s="1000"/>
      <c r="FIU19" s="1000"/>
      <c r="FIV19" s="1000"/>
      <c r="FIW19" s="1000"/>
      <c r="FIX19" s="1000"/>
      <c r="FIY19" s="1000"/>
      <c r="FIZ19" s="1000"/>
      <c r="FJA19" s="1000"/>
      <c r="FJB19" s="1000"/>
      <c r="FJC19" s="1000"/>
      <c r="FJD19" s="1000"/>
      <c r="FJE19" s="1000"/>
      <c r="FJF19" s="1000"/>
      <c r="FJG19" s="1000"/>
      <c r="FJH19" s="1000"/>
      <c r="FJI19" s="1000"/>
      <c r="FJJ19" s="1000"/>
      <c r="FJK19" s="1000"/>
      <c r="FJL19" s="1000"/>
      <c r="FJM19" s="1000"/>
      <c r="FJN19" s="1000"/>
      <c r="FJO19" s="1000"/>
      <c r="FJP19" s="1000"/>
      <c r="FJQ19" s="1000"/>
      <c r="FJR19" s="1000"/>
      <c r="FJS19" s="1000"/>
      <c r="FJT19" s="1000"/>
      <c r="FJU19" s="1000"/>
      <c r="FJV19" s="1000"/>
      <c r="FJW19" s="1000"/>
      <c r="FJX19" s="1000"/>
      <c r="FJY19" s="1000"/>
      <c r="FJZ19" s="1000"/>
      <c r="FKA19" s="1000"/>
      <c r="FKB19" s="1000"/>
      <c r="FKC19" s="1000"/>
      <c r="FKD19" s="1000"/>
      <c r="FKE19" s="1000"/>
      <c r="FKF19" s="1000"/>
      <c r="FKG19" s="1000"/>
      <c r="FKH19" s="1000"/>
      <c r="FKI19" s="1000"/>
      <c r="FKJ19" s="1000"/>
      <c r="FKK19" s="1000"/>
      <c r="FKL19" s="1000"/>
      <c r="FKM19" s="1000"/>
      <c r="FKN19" s="1000"/>
      <c r="FKO19" s="1000"/>
      <c r="FKP19" s="1000"/>
      <c r="FKQ19" s="1000"/>
      <c r="FKR19" s="1000"/>
      <c r="FKS19" s="1000"/>
      <c r="FKT19" s="1000"/>
      <c r="FKU19" s="1000"/>
      <c r="FKV19" s="1000"/>
      <c r="FKW19" s="1000"/>
      <c r="FKX19" s="1000"/>
      <c r="FKY19" s="1000"/>
      <c r="FKZ19" s="1000"/>
      <c r="FLA19" s="1000"/>
      <c r="FLB19" s="1000"/>
      <c r="FLC19" s="1000"/>
      <c r="FLD19" s="1000"/>
      <c r="FLE19" s="1000"/>
      <c r="FLF19" s="1000"/>
      <c r="FLG19" s="1000"/>
      <c r="FLH19" s="1000"/>
      <c r="FLI19" s="1000"/>
      <c r="FLJ19" s="1000"/>
      <c r="FLK19" s="1000"/>
      <c r="FLL19" s="1000"/>
      <c r="FLM19" s="1000"/>
      <c r="FLN19" s="1000"/>
      <c r="FLO19" s="1000"/>
      <c r="FLP19" s="1000"/>
      <c r="FLQ19" s="1000"/>
      <c r="FLR19" s="1000"/>
      <c r="FLS19" s="1000"/>
      <c r="FLT19" s="1000"/>
      <c r="FLU19" s="1000"/>
      <c r="FLV19" s="1000"/>
      <c r="FLW19" s="1000"/>
      <c r="FLX19" s="1000"/>
      <c r="FLY19" s="1000"/>
      <c r="FLZ19" s="1000"/>
      <c r="FMA19" s="1000"/>
      <c r="FMB19" s="1000"/>
      <c r="FMC19" s="1000"/>
      <c r="FMD19" s="1000"/>
      <c r="FME19" s="1000"/>
      <c r="FMF19" s="1000"/>
      <c r="FMG19" s="1000"/>
      <c r="FMH19" s="1000"/>
      <c r="FMI19" s="1000"/>
      <c r="FMJ19" s="1000"/>
      <c r="FMK19" s="1000"/>
      <c r="FML19" s="1000"/>
      <c r="FMM19" s="1000"/>
      <c r="FMN19" s="1000"/>
      <c r="FMO19" s="1000"/>
      <c r="FMP19" s="1000"/>
      <c r="FMQ19" s="1000"/>
      <c r="FMR19" s="1000"/>
      <c r="FMS19" s="1000"/>
      <c r="FMT19" s="1000"/>
      <c r="FMU19" s="1000"/>
      <c r="FMV19" s="1000"/>
      <c r="FMW19" s="1000"/>
      <c r="FMX19" s="1000"/>
      <c r="FMY19" s="1000"/>
      <c r="FMZ19" s="1000"/>
      <c r="FNA19" s="1000"/>
      <c r="FNB19" s="1000"/>
      <c r="FNC19" s="1000"/>
      <c r="FND19" s="1000"/>
      <c r="FNE19" s="1000"/>
      <c r="FNF19" s="1000"/>
      <c r="FNG19" s="1000"/>
      <c r="FNH19" s="1000"/>
      <c r="FNI19" s="1000"/>
      <c r="FNJ19" s="1000"/>
      <c r="FNK19" s="1000"/>
      <c r="FNL19" s="1000"/>
      <c r="FNM19" s="1000"/>
      <c r="FNN19" s="1000"/>
      <c r="FNO19" s="1000"/>
      <c r="FNP19" s="1000"/>
      <c r="FNQ19" s="1000"/>
      <c r="FNR19" s="1000"/>
      <c r="FNS19" s="1000"/>
      <c r="FNT19" s="1000"/>
      <c r="FNU19" s="1000"/>
      <c r="FNV19" s="1000"/>
      <c r="FNW19" s="1000"/>
      <c r="FNX19" s="1000"/>
      <c r="FNY19" s="1000"/>
      <c r="FNZ19" s="1000"/>
      <c r="FOA19" s="1000"/>
      <c r="FOB19" s="1000"/>
      <c r="FOC19" s="1000"/>
      <c r="FOD19" s="1000"/>
      <c r="FOE19" s="1000"/>
      <c r="FOF19" s="1000"/>
      <c r="FOG19" s="1000"/>
      <c r="FOH19" s="1000"/>
      <c r="FOI19" s="1000"/>
      <c r="FOJ19" s="1000"/>
      <c r="FOK19" s="1000"/>
      <c r="FOL19" s="1000"/>
      <c r="FOM19" s="1000"/>
      <c r="FON19" s="1000"/>
      <c r="FOO19" s="1000"/>
      <c r="FOP19" s="1000"/>
      <c r="FOQ19" s="1000"/>
      <c r="FOR19" s="1000"/>
      <c r="FOS19" s="1000"/>
      <c r="FOT19" s="1000"/>
      <c r="FOU19" s="1000"/>
      <c r="FOV19" s="1000"/>
      <c r="FOW19" s="1000"/>
      <c r="FOX19" s="1000"/>
      <c r="FOY19" s="1000"/>
      <c r="FOZ19" s="1000"/>
      <c r="FPA19" s="1000"/>
      <c r="FPB19" s="1000"/>
      <c r="FPC19" s="1000"/>
      <c r="FPD19" s="1000"/>
      <c r="FPE19" s="1000"/>
      <c r="FPF19" s="1000"/>
      <c r="FPG19" s="1000"/>
      <c r="FPH19" s="1000"/>
      <c r="FPI19" s="1000"/>
      <c r="FPJ19" s="1000"/>
      <c r="FPK19" s="1000"/>
      <c r="FPL19" s="1000"/>
      <c r="FPM19" s="1000"/>
      <c r="FPN19" s="1000"/>
      <c r="FPO19" s="1000"/>
      <c r="FPP19" s="1000"/>
      <c r="FPQ19" s="1000"/>
      <c r="FPR19" s="1000"/>
      <c r="FPS19" s="1000"/>
      <c r="FPT19" s="1000"/>
      <c r="FPU19" s="1000"/>
      <c r="FPV19" s="1000"/>
      <c r="FPW19" s="1000"/>
      <c r="FPX19" s="1000"/>
      <c r="FPY19" s="1000"/>
      <c r="FPZ19" s="1000"/>
      <c r="FQA19" s="1000"/>
      <c r="FQB19" s="1000"/>
      <c r="FQC19" s="1000"/>
      <c r="FQD19" s="1000"/>
      <c r="FQE19" s="1000"/>
      <c r="FQF19" s="1000"/>
      <c r="FQG19" s="1000"/>
      <c r="FQH19" s="1000"/>
      <c r="FQI19" s="1000"/>
      <c r="FQJ19" s="1000"/>
      <c r="FQK19" s="1000"/>
      <c r="FQL19" s="1000"/>
      <c r="FQM19" s="1000"/>
      <c r="FQN19" s="1000"/>
      <c r="FQO19" s="1000"/>
      <c r="FQP19" s="1000"/>
      <c r="FQQ19" s="1000"/>
      <c r="FQR19" s="1000"/>
      <c r="FQS19" s="1000"/>
      <c r="FQT19" s="1000"/>
      <c r="FQU19" s="1000"/>
      <c r="FQV19" s="1000"/>
      <c r="FQW19" s="1000"/>
      <c r="FQX19" s="1000"/>
      <c r="FQY19" s="1000"/>
      <c r="FQZ19" s="1000"/>
      <c r="FRA19" s="1000"/>
      <c r="FRB19" s="1000"/>
      <c r="FRC19" s="1000"/>
      <c r="FRD19" s="1000"/>
      <c r="FRE19" s="1000"/>
      <c r="FRF19" s="1000"/>
      <c r="FRG19" s="1000"/>
      <c r="FRH19" s="1000"/>
      <c r="FRI19" s="1000"/>
      <c r="FRJ19" s="1000"/>
      <c r="FRK19" s="1000"/>
      <c r="FRL19" s="1000"/>
      <c r="FRM19" s="1000"/>
      <c r="FRN19" s="1000"/>
      <c r="FRO19" s="1000"/>
      <c r="FRP19" s="1000"/>
      <c r="FRQ19" s="1000"/>
      <c r="FRR19" s="1000"/>
      <c r="FRS19" s="1000"/>
      <c r="FRT19" s="1000"/>
      <c r="FRU19" s="1000"/>
      <c r="FRV19" s="1000"/>
      <c r="FRW19" s="1000"/>
      <c r="FRX19" s="1000"/>
      <c r="FRY19" s="1000"/>
      <c r="FRZ19" s="1000"/>
      <c r="FSA19" s="1000"/>
      <c r="FSB19" s="1000"/>
      <c r="FSC19" s="1000"/>
      <c r="FSD19" s="1000"/>
      <c r="FSE19" s="1000"/>
      <c r="FSF19" s="1000"/>
      <c r="FSG19" s="1000"/>
      <c r="FSH19" s="1000"/>
      <c r="FSI19" s="1000"/>
      <c r="FSJ19" s="1000"/>
      <c r="FSK19" s="1000"/>
      <c r="FSL19" s="1000"/>
      <c r="FSM19" s="1000"/>
      <c r="FSN19" s="1000"/>
      <c r="FSO19" s="1000"/>
      <c r="FSP19" s="1000"/>
      <c r="FSQ19" s="1000"/>
      <c r="FSR19" s="1000"/>
      <c r="FSS19" s="1000"/>
      <c r="FST19" s="1000"/>
      <c r="FSU19" s="1000"/>
      <c r="FSV19" s="1000"/>
      <c r="FSW19" s="1000"/>
      <c r="FSX19" s="1000"/>
      <c r="FSY19" s="1000"/>
      <c r="FSZ19" s="1000"/>
      <c r="FTA19" s="1000"/>
      <c r="FTB19" s="1000"/>
      <c r="FTC19" s="1000"/>
      <c r="FTD19" s="1000"/>
      <c r="FTE19" s="1000"/>
      <c r="FTF19" s="1000"/>
      <c r="FTG19" s="1000"/>
      <c r="FTH19" s="1000"/>
      <c r="FTI19" s="1000"/>
      <c r="FTJ19" s="1000"/>
      <c r="FTK19" s="1000"/>
      <c r="FTL19" s="1000"/>
      <c r="FTM19" s="1000"/>
      <c r="FTN19" s="1000"/>
      <c r="FTO19" s="1000"/>
      <c r="FTP19" s="1000"/>
      <c r="FTQ19" s="1000"/>
      <c r="FTR19" s="1000"/>
      <c r="FTS19" s="1000"/>
      <c r="FTT19" s="1000"/>
      <c r="FTU19" s="1000"/>
      <c r="FTV19" s="1000"/>
      <c r="FTW19" s="1000"/>
      <c r="FTX19" s="1000"/>
      <c r="FTY19" s="1000"/>
      <c r="FTZ19" s="1000"/>
      <c r="FUA19" s="1000"/>
      <c r="FUB19" s="1000"/>
      <c r="FUC19" s="1000"/>
      <c r="FUD19" s="1000"/>
      <c r="FUE19" s="1000"/>
      <c r="FUF19" s="1000"/>
      <c r="FUG19" s="1000"/>
      <c r="FUH19" s="1000"/>
      <c r="FUI19" s="1000"/>
      <c r="FUJ19" s="1000"/>
      <c r="FUK19" s="1000"/>
      <c r="FUL19" s="1000"/>
      <c r="FUM19" s="1000"/>
      <c r="FUN19" s="1000"/>
      <c r="FUO19" s="1000"/>
      <c r="FUP19" s="1000"/>
      <c r="FUQ19" s="1000"/>
      <c r="FUR19" s="1000"/>
      <c r="FUS19" s="1000"/>
      <c r="FUT19" s="1000"/>
      <c r="FUU19" s="1000"/>
      <c r="FUV19" s="1000"/>
      <c r="FUW19" s="1000"/>
      <c r="FUX19" s="1000"/>
      <c r="FUY19" s="1000"/>
      <c r="FUZ19" s="1000"/>
      <c r="FVA19" s="1000"/>
      <c r="FVB19" s="1000"/>
      <c r="FVC19" s="1000"/>
      <c r="FVD19" s="1000"/>
      <c r="FVE19" s="1000"/>
      <c r="FVF19" s="1000"/>
      <c r="FVG19" s="1000"/>
      <c r="FVH19" s="1000"/>
      <c r="FVI19" s="1000"/>
      <c r="FVJ19" s="1000"/>
      <c r="FVK19" s="1000"/>
      <c r="FVL19" s="1000"/>
      <c r="FVM19" s="1000"/>
      <c r="FVN19" s="1000"/>
      <c r="FVO19" s="1000"/>
      <c r="FVP19" s="1000"/>
      <c r="FVQ19" s="1000"/>
      <c r="FVR19" s="1000"/>
      <c r="FVS19" s="1000"/>
      <c r="FVT19" s="1000"/>
      <c r="FVU19" s="1000"/>
      <c r="FVV19" s="1000"/>
      <c r="FVW19" s="1000"/>
      <c r="FVX19" s="1000"/>
      <c r="FVY19" s="1000"/>
      <c r="FVZ19" s="1000"/>
      <c r="FWA19" s="1000"/>
      <c r="FWB19" s="1000"/>
      <c r="FWC19" s="1000"/>
      <c r="FWD19" s="1000"/>
      <c r="FWE19" s="1000"/>
      <c r="FWF19" s="1000"/>
      <c r="FWG19" s="1000"/>
      <c r="FWH19" s="1000"/>
      <c r="FWI19" s="1000"/>
      <c r="FWJ19" s="1000"/>
      <c r="FWK19" s="1000"/>
      <c r="FWL19" s="1000"/>
      <c r="FWM19" s="1000"/>
      <c r="FWN19" s="1000"/>
      <c r="FWO19" s="1000"/>
      <c r="FWP19" s="1000"/>
      <c r="FWQ19" s="1000"/>
      <c r="FWR19" s="1000"/>
      <c r="FWS19" s="1000"/>
      <c r="FWT19" s="1000"/>
      <c r="FWU19" s="1000"/>
      <c r="FWV19" s="1000"/>
      <c r="FWW19" s="1000"/>
      <c r="FWX19" s="1000"/>
      <c r="FWY19" s="1000"/>
      <c r="FWZ19" s="1000"/>
      <c r="FXA19" s="1000"/>
      <c r="FXB19" s="1000"/>
      <c r="FXC19" s="1000"/>
      <c r="FXD19" s="1000"/>
      <c r="FXE19" s="1000"/>
      <c r="FXF19" s="1000"/>
      <c r="FXG19" s="1000"/>
      <c r="FXH19" s="1000"/>
      <c r="FXI19" s="1000"/>
      <c r="FXJ19" s="1000"/>
      <c r="FXK19" s="1000"/>
      <c r="FXL19" s="1000"/>
      <c r="FXM19" s="1000"/>
      <c r="FXN19" s="1000"/>
      <c r="FXO19" s="1000"/>
      <c r="FXP19" s="1000"/>
      <c r="FXQ19" s="1000"/>
      <c r="FXR19" s="1000"/>
      <c r="FXS19" s="1000"/>
      <c r="FXT19" s="1000"/>
      <c r="FXU19" s="1000"/>
      <c r="FXV19" s="1000"/>
      <c r="FXW19" s="1000"/>
      <c r="FXX19" s="1000"/>
      <c r="FXY19" s="1000"/>
      <c r="FXZ19" s="1000"/>
      <c r="FYA19" s="1000"/>
      <c r="FYB19" s="1000"/>
      <c r="FYC19" s="1000"/>
      <c r="FYD19" s="1000"/>
      <c r="FYE19" s="1000"/>
      <c r="FYF19" s="1000"/>
      <c r="FYG19" s="1000"/>
      <c r="FYH19" s="1000"/>
      <c r="FYI19" s="1000"/>
      <c r="FYJ19" s="1000"/>
      <c r="FYK19" s="1000"/>
      <c r="FYL19" s="1000"/>
      <c r="FYM19" s="1000"/>
      <c r="FYN19" s="1000"/>
      <c r="FYO19" s="1000"/>
      <c r="FYP19" s="1000"/>
      <c r="FYQ19" s="1000"/>
      <c r="FYR19" s="1000"/>
      <c r="FYS19" s="1000"/>
      <c r="FYT19" s="1000"/>
      <c r="FYU19" s="1000"/>
      <c r="FYV19" s="1000"/>
      <c r="FYW19" s="1000"/>
      <c r="FYX19" s="1000"/>
      <c r="FYY19" s="1000"/>
      <c r="FYZ19" s="1000"/>
      <c r="FZA19" s="1000"/>
      <c r="FZB19" s="1000"/>
      <c r="FZC19" s="1000"/>
      <c r="FZD19" s="1000"/>
      <c r="FZE19" s="1000"/>
      <c r="FZF19" s="1000"/>
      <c r="FZG19" s="1000"/>
      <c r="FZH19" s="1000"/>
      <c r="FZI19" s="1000"/>
      <c r="FZJ19" s="1000"/>
      <c r="FZK19" s="1000"/>
      <c r="FZL19" s="1000"/>
      <c r="FZM19" s="1000"/>
      <c r="FZN19" s="1000"/>
      <c r="FZO19" s="1000"/>
      <c r="FZP19" s="1000"/>
      <c r="FZQ19" s="1000"/>
      <c r="FZR19" s="1000"/>
      <c r="FZS19" s="1000"/>
      <c r="FZT19" s="1000"/>
      <c r="FZU19" s="1000"/>
      <c r="FZV19" s="1000"/>
      <c r="FZW19" s="1000"/>
      <c r="FZX19" s="1000"/>
      <c r="FZY19" s="1000"/>
      <c r="FZZ19" s="1000"/>
      <c r="GAA19" s="1000"/>
      <c r="GAB19" s="1000"/>
      <c r="GAC19" s="1000"/>
      <c r="GAD19" s="1000"/>
      <c r="GAE19" s="1000"/>
      <c r="GAF19" s="1000"/>
      <c r="GAG19" s="1000"/>
      <c r="GAH19" s="1000"/>
      <c r="GAI19" s="1000"/>
      <c r="GAJ19" s="1000"/>
      <c r="GAK19" s="1000"/>
      <c r="GAL19" s="1000"/>
      <c r="GAM19" s="1000"/>
      <c r="GAN19" s="1000"/>
      <c r="GAO19" s="1000"/>
      <c r="GAP19" s="1000"/>
      <c r="GAQ19" s="1000"/>
      <c r="GAR19" s="1000"/>
      <c r="GAS19" s="1000"/>
      <c r="GAT19" s="1000"/>
      <c r="GAU19" s="1000"/>
      <c r="GAV19" s="1000"/>
      <c r="GAW19" s="1000"/>
      <c r="GAX19" s="1000"/>
      <c r="GAY19" s="1000"/>
      <c r="GAZ19" s="1000"/>
      <c r="GBA19" s="1000"/>
      <c r="GBB19" s="1000"/>
      <c r="GBC19" s="1000"/>
      <c r="GBD19" s="1000"/>
      <c r="GBE19" s="1000"/>
      <c r="GBF19" s="1000"/>
      <c r="GBG19" s="1000"/>
      <c r="GBH19" s="1000"/>
      <c r="GBI19" s="1000"/>
      <c r="GBJ19" s="1000"/>
      <c r="GBK19" s="1000"/>
      <c r="GBL19" s="1000"/>
      <c r="GBM19" s="1000"/>
      <c r="GBN19" s="1000"/>
      <c r="GBO19" s="1000"/>
      <c r="GBP19" s="1000"/>
      <c r="GBQ19" s="1000"/>
      <c r="GBR19" s="1000"/>
      <c r="GBS19" s="1000"/>
      <c r="GBT19" s="1000"/>
      <c r="GBU19" s="1000"/>
      <c r="GBV19" s="1000"/>
      <c r="GBW19" s="1000"/>
      <c r="GBX19" s="1000"/>
      <c r="GBY19" s="1000"/>
      <c r="GBZ19" s="1000"/>
      <c r="GCA19" s="1000"/>
      <c r="GCB19" s="1000"/>
      <c r="GCC19" s="1000"/>
      <c r="GCD19" s="1000"/>
      <c r="GCE19" s="1000"/>
      <c r="GCF19" s="1000"/>
      <c r="GCG19" s="1000"/>
      <c r="GCH19" s="1000"/>
      <c r="GCI19" s="1000"/>
      <c r="GCJ19" s="1000"/>
      <c r="GCK19" s="1000"/>
      <c r="GCL19" s="1000"/>
      <c r="GCM19" s="1000"/>
      <c r="GCN19" s="1000"/>
      <c r="GCO19" s="1000"/>
      <c r="GCP19" s="1000"/>
      <c r="GCQ19" s="1000"/>
      <c r="GCR19" s="1000"/>
      <c r="GCS19" s="1000"/>
      <c r="GCT19" s="1000"/>
      <c r="GCU19" s="1000"/>
      <c r="GCV19" s="1000"/>
      <c r="GCW19" s="1000"/>
      <c r="GCX19" s="1000"/>
      <c r="GCY19" s="1000"/>
      <c r="GCZ19" s="1000"/>
      <c r="GDA19" s="1000"/>
      <c r="GDB19" s="1000"/>
      <c r="GDC19" s="1000"/>
      <c r="GDD19" s="1000"/>
      <c r="GDE19" s="1000"/>
      <c r="GDF19" s="1000"/>
      <c r="GDG19" s="1000"/>
      <c r="GDH19" s="1000"/>
      <c r="GDI19" s="1000"/>
      <c r="GDJ19" s="1000"/>
      <c r="GDK19" s="1000"/>
      <c r="GDL19" s="1000"/>
      <c r="GDM19" s="1000"/>
      <c r="GDN19" s="1000"/>
      <c r="GDO19" s="1000"/>
      <c r="GDP19" s="1000"/>
      <c r="GDQ19" s="1000"/>
      <c r="GDR19" s="1000"/>
      <c r="GDS19" s="1000"/>
      <c r="GDT19" s="1000"/>
      <c r="GDU19" s="1000"/>
      <c r="GDV19" s="1000"/>
      <c r="GDW19" s="1000"/>
      <c r="GDX19" s="1000"/>
      <c r="GDY19" s="1000"/>
      <c r="GDZ19" s="1000"/>
      <c r="GEA19" s="1000"/>
      <c r="GEB19" s="1000"/>
      <c r="GEC19" s="1000"/>
      <c r="GED19" s="1000"/>
      <c r="GEE19" s="1000"/>
      <c r="GEF19" s="1000"/>
      <c r="GEG19" s="1000"/>
      <c r="GEH19" s="1000"/>
      <c r="GEI19" s="1000"/>
      <c r="GEJ19" s="1000"/>
      <c r="GEK19" s="1000"/>
      <c r="GEL19" s="1000"/>
      <c r="GEM19" s="1000"/>
      <c r="GEN19" s="1000"/>
      <c r="GEO19" s="1000"/>
      <c r="GEP19" s="1000"/>
      <c r="GEQ19" s="1000"/>
      <c r="GER19" s="1000"/>
      <c r="GES19" s="1000"/>
      <c r="GET19" s="1000"/>
      <c r="GEU19" s="1000"/>
      <c r="GEV19" s="1000"/>
      <c r="GEW19" s="1000"/>
      <c r="GEX19" s="1000"/>
      <c r="GEY19" s="1000"/>
      <c r="GEZ19" s="1000"/>
      <c r="GFA19" s="1000"/>
      <c r="GFB19" s="1000"/>
      <c r="GFC19" s="1000"/>
      <c r="GFD19" s="1000"/>
      <c r="GFE19" s="1000"/>
      <c r="GFF19" s="1000"/>
      <c r="GFG19" s="1000"/>
      <c r="GFH19" s="1000"/>
      <c r="GFI19" s="1000"/>
      <c r="GFJ19" s="1000"/>
      <c r="GFK19" s="1000"/>
      <c r="GFL19" s="1000"/>
      <c r="GFM19" s="1000"/>
      <c r="GFN19" s="1000"/>
      <c r="GFO19" s="1000"/>
      <c r="GFP19" s="1000"/>
      <c r="GFQ19" s="1000"/>
      <c r="GFR19" s="1000"/>
      <c r="GFS19" s="1000"/>
      <c r="GFT19" s="1000"/>
      <c r="GFU19" s="1000"/>
      <c r="GFV19" s="1000"/>
      <c r="GFW19" s="1000"/>
      <c r="GFX19" s="1000"/>
      <c r="GFY19" s="1000"/>
      <c r="GFZ19" s="1000"/>
      <c r="GGA19" s="1000"/>
      <c r="GGB19" s="1000"/>
      <c r="GGC19" s="1000"/>
      <c r="GGD19" s="1000"/>
      <c r="GGE19" s="1000"/>
      <c r="GGF19" s="1000"/>
      <c r="GGG19" s="1000"/>
      <c r="GGH19" s="1000"/>
      <c r="GGI19" s="1000"/>
      <c r="GGJ19" s="1000"/>
      <c r="GGK19" s="1000"/>
      <c r="GGL19" s="1000"/>
      <c r="GGM19" s="1000"/>
      <c r="GGN19" s="1000"/>
      <c r="GGO19" s="1000"/>
      <c r="GGP19" s="1000"/>
      <c r="GGQ19" s="1000"/>
      <c r="GGR19" s="1000"/>
      <c r="GGS19" s="1000"/>
      <c r="GGT19" s="1000"/>
      <c r="GGU19" s="1000"/>
      <c r="GGV19" s="1000"/>
      <c r="GGW19" s="1000"/>
      <c r="GGX19" s="1000"/>
      <c r="GGY19" s="1000"/>
      <c r="GGZ19" s="1000"/>
      <c r="GHA19" s="1000"/>
      <c r="GHB19" s="1000"/>
      <c r="GHC19" s="1000"/>
      <c r="GHD19" s="1000"/>
      <c r="GHE19" s="1000"/>
      <c r="GHF19" s="1000"/>
      <c r="GHG19" s="1000"/>
      <c r="GHH19" s="1000"/>
      <c r="GHI19" s="1000"/>
      <c r="GHJ19" s="1000"/>
      <c r="GHK19" s="1000"/>
      <c r="GHL19" s="1000"/>
      <c r="GHM19" s="1000"/>
      <c r="GHN19" s="1000"/>
      <c r="GHO19" s="1000"/>
      <c r="GHP19" s="1000"/>
      <c r="GHQ19" s="1000"/>
      <c r="GHR19" s="1000"/>
      <c r="GHS19" s="1000"/>
      <c r="GHT19" s="1000"/>
      <c r="GHU19" s="1000"/>
      <c r="GHV19" s="1000"/>
      <c r="GHW19" s="1000"/>
      <c r="GHX19" s="1000"/>
      <c r="GHY19" s="1000"/>
      <c r="GHZ19" s="1000"/>
      <c r="GIA19" s="1000"/>
      <c r="GIB19" s="1000"/>
      <c r="GIC19" s="1000"/>
      <c r="GID19" s="1000"/>
      <c r="GIE19" s="1000"/>
      <c r="GIF19" s="1000"/>
      <c r="GIG19" s="1000"/>
      <c r="GIH19" s="1000"/>
      <c r="GII19" s="1000"/>
      <c r="GIJ19" s="1000"/>
      <c r="GIK19" s="1000"/>
      <c r="GIL19" s="1000"/>
      <c r="GIM19" s="1000"/>
      <c r="GIN19" s="1000"/>
      <c r="GIO19" s="1000"/>
      <c r="GIP19" s="1000"/>
      <c r="GIQ19" s="1000"/>
      <c r="GIR19" s="1000"/>
      <c r="GIS19" s="1000"/>
      <c r="GIT19" s="1000"/>
      <c r="GIU19" s="1000"/>
      <c r="GIV19" s="1000"/>
      <c r="GIW19" s="1000"/>
      <c r="GIX19" s="1000"/>
      <c r="GIY19" s="1000"/>
      <c r="GIZ19" s="1000"/>
      <c r="GJA19" s="1000"/>
      <c r="GJB19" s="1000"/>
      <c r="GJC19" s="1000"/>
      <c r="GJD19" s="1000"/>
      <c r="GJE19" s="1000"/>
      <c r="GJF19" s="1000"/>
      <c r="GJG19" s="1000"/>
      <c r="GJH19" s="1000"/>
      <c r="GJI19" s="1000"/>
      <c r="GJJ19" s="1000"/>
      <c r="GJK19" s="1000"/>
      <c r="GJL19" s="1000"/>
      <c r="GJM19" s="1000"/>
      <c r="GJN19" s="1000"/>
      <c r="GJO19" s="1000"/>
      <c r="GJP19" s="1000"/>
      <c r="GJQ19" s="1000"/>
      <c r="GJR19" s="1000"/>
      <c r="GJS19" s="1000"/>
      <c r="GJT19" s="1000"/>
      <c r="GJU19" s="1000"/>
      <c r="GJV19" s="1000"/>
      <c r="GJW19" s="1000"/>
      <c r="GJX19" s="1000"/>
      <c r="GJY19" s="1000"/>
      <c r="GJZ19" s="1000"/>
      <c r="GKA19" s="1000"/>
      <c r="GKB19" s="1000"/>
      <c r="GKC19" s="1000"/>
      <c r="GKD19" s="1000"/>
      <c r="GKE19" s="1000"/>
      <c r="GKF19" s="1000"/>
      <c r="GKG19" s="1000"/>
      <c r="GKH19" s="1000"/>
      <c r="GKI19" s="1000"/>
      <c r="GKJ19" s="1000"/>
      <c r="GKK19" s="1000"/>
      <c r="GKL19" s="1000"/>
      <c r="GKM19" s="1000"/>
      <c r="GKN19" s="1000"/>
      <c r="GKO19" s="1000"/>
      <c r="GKP19" s="1000"/>
      <c r="GKQ19" s="1000"/>
      <c r="GKR19" s="1000"/>
      <c r="GKS19" s="1000"/>
      <c r="GKT19" s="1000"/>
      <c r="GKU19" s="1000"/>
      <c r="GKV19" s="1000"/>
      <c r="GKW19" s="1000"/>
      <c r="GKX19" s="1000"/>
      <c r="GKY19" s="1000"/>
      <c r="GKZ19" s="1000"/>
      <c r="GLA19" s="1000"/>
      <c r="GLB19" s="1000"/>
      <c r="GLC19" s="1000"/>
      <c r="GLD19" s="1000"/>
      <c r="GLE19" s="1000"/>
      <c r="GLF19" s="1000"/>
      <c r="GLG19" s="1000"/>
      <c r="GLH19" s="1000"/>
      <c r="GLI19" s="1000"/>
      <c r="GLJ19" s="1000"/>
      <c r="GLK19" s="1000"/>
      <c r="GLL19" s="1000"/>
      <c r="GLM19" s="1000"/>
      <c r="GLN19" s="1000"/>
      <c r="GLO19" s="1000"/>
      <c r="GLP19" s="1000"/>
      <c r="GLQ19" s="1000"/>
      <c r="GLR19" s="1000"/>
      <c r="GLS19" s="1000"/>
      <c r="GLT19" s="1000"/>
      <c r="GLU19" s="1000"/>
      <c r="GLV19" s="1000"/>
      <c r="GLW19" s="1000"/>
      <c r="GLX19" s="1000"/>
      <c r="GLY19" s="1000"/>
      <c r="GLZ19" s="1000"/>
      <c r="GMA19" s="1000"/>
      <c r="GMB19" s="1000"/>
      <c r="GMC19" s="1000"/>
      <c r="GMD19" s="1000"/>
      <c r="GME19" s="1000"/>
      <c r="GMF19" s="1000"/>
      <c r="GMG19" s="1000"/>
      <c r="GMH19" s="1000"/>
      <c r="GMI19" s="1000"/>
      <c r="GMJ19" s="1000"/>
      <c r="GMK19" s="1000"/>
      <c r="GML19" s="1000"/>
      <c r="GMM19" s="1000"/>
      <c r="GMN19" s="1000"/>
      <c r="GMO19" s="1000"/>
      <c r="GMP19" s="1000"/>
      <c r="GMQ19" s="1000"/>
      <c r="GMR19" s="1000"/>
      <c r="GMS19" s="1000"/>
      <c r="GMT19" s="1000"/>
      <c r="GMU19" s="1000"/>
      <c r="GMV19" s="1000"/>
      <c r="GMW19" s="1000"/>
      <c r="GMX19" s="1000"/>
      <c r="GMY19" s="1000"/>
      <c r="GMZ19" s="1000"/>
      <c r="GNA19" s="1000"/>
      <c r="GNB19" s="1000"/>
      <c r="GNC19" s="1000"/>
      <c r="GND19" s="1000"/>
      <c r="GNE19" s="1000"/>
      <c r="GNF19" s="1000"/>
      <c r="GNG19" s="1000"/>
      <c r="GNH19" s="1000"/>
      <c r="GNI19" s="1000"/>
      <c r="GNJ19" s="1000"/>
      <c r="GNK19" s="1000"/>
      <c r="GNL19" s="1000"/>
      <c r="GNM19" s="1000"/>
      <c r="GNN19" s="1000"/>
      <c r="GNO19" s="1000"/>
      <c r="GNP19" s="1000"/>
      <c r="GNQ19" s="1000"/>
      <c r="GNR19" s="1000"/>
      <c r="GNS19" s="1000"/>
      <c r="GNT19" s="1000"/>
      <c r="GNU19" s="1000"/>
      <c r="GNV19" s="1000"/>
      <c r="GNW19" s="1000"/>
      <c r="GNX19" s="1000"/>
      <c r="GNY19" s="1000"/>
      <c r="GNZ19" s="1000"/>
      <c r="GOA19" s="1000"/>
      <c r="GOB19" s="1000"/>
      <c r="GOC19" s="1000"/>
      <c r="GOD19" s="1000"/>
      <c r="GOE19" s="1000"/>
      <c r="GOF19" s="1000"/>
      <c r="GOG19" s="1000"/>
      <c r="GOH19" s="1000"/>
      <c r="GOI19" s="1000"/>
      <c r="GOJ19" s="1000"/>
      <c r="GOK19" s="1000"/>
      <c r="GOL19" s="1000"/>
      <c r="GOM19" s="1000"/>
      <c r="GON19" s="1000"/>
      <c r="GOO19" s="1000"/>
      <c r="GOP19" s="1000"/>
      <c r="GOQ19" s="1000"/>
      <c r="GOR19" s="1000"/>
      <c r="GOS19" s="1000"/>
      <c r="GOT19" s="1000"/>
      <c r="GOU19" s="1000"/>
      <c r="GOV19" s="1000"/>
      <c r="GOW19" s="1000"/>
      <c r="GOX19" s="1000"/>
      <c r="GOY19" s="1000"/>
      <c r="GOZ19" s="1000"/>
      <c r="GPA19" s="1000"/>
      <c r="GPB19" s="1000"/>
      <c r="GPC19" s="1000"/>
      <c r="GPD19" s="1000"/>
      <c r="GPE19" s="1000"/>
      <c r="GPF19" s="1000"/>
      <c r="GPG19" s="1000"/>
      <c r="GPH19" s="1000"/>
      <c r="GPI19" s="1000"/>
      <c r="GPJ19" s="1000"/>
      <c r="GPK19" s="1000"/>
      <c r="GPL19" s="1000"/>
      <c r="GPM19" s="1000"/>
      <c r="GPN19" s="1000"/>
      <c r="GPO19" s="1000"/>
      <c r="GPP19" s="1000"/>
      <c r="GPQ19" s="1000"/>
      <c r="GPR19" s="1000"/>
      <c r="GPS19" s="1000"/>
      <c r="GPT19" s="1000"/>
      <c r="GPU19" s="1000"/>
      <c r="GPV19" s="1000"/>
      <c r="GPW19" s="1000"/>
      <c r="GPX19" s="1000"/>
      <c r="GPY19" s="1000"/>
      <c r="GPZ19" s="1000"/>
      <c r="GQA19" s="1000"/>
      <c r="GQB19" s="1000"/>
      <c r="GQC19" s="1000"/>
      <c r="GQD19" s="1000"/>
      <c r="GQE19" s="1000"/>
      <c r="GQF19" s="1000"/>
      <c r="GQG19" s="1000"/>
      <c r="GQH19" s="1000"/>
      <c r="GQI19" s="1000"/>
      <c r="GQJ19" s="1000"/>
      <c r="GQK19" s="1000"/>
      <c r="GQL19" s="1000"/>
      <c r="GQM19" s="1000"/>
      <c r="GQN19" s="1000"/>
      <c r="GQO19" s="1000"/>
      <c r="GQP19" s="1000"/>
      <c r="GQQ19" s="1000"/>
      <c r="GQR19" s="1000"/>
      <c r="GQS19" s="1000"/>
      <c r="GQT19" s="1000"/>
      <c r="GQU19" s="1000"/>
      <c r="GQV19" s="1000"/>
      <c r="GQW19" s="1000"/>
      <c r="GQX19" s="1000"/>
      <c r="GQY19" s="1000"/>
      <c r="GQZ19" s="1000"/>
      <c r="GRA19" s="1000"/>
      <c r="GRB19" s="1000"/>
      <c r="GRC19" s="1000"/>
      <c r="GRD19" s="1000"/>
      <c r="GRE19" s="1000"/>
      <c r="GRF19" s="1000"/>
      <c r="GRG19" s="1000"/>
      <c r="GRH19" s="1000"/>
      <c r="GRI19" s="1000"/>
      <c r="GRJ19" s="1000"/>
      <c r="GRK19" s="1000"/>
      <c r="GRL19" s="1000"/>
      <c r="GRM19" s="1000"/>
      <c r="GRN19" s="1000"/>
      <c r="GRO19" s="1000"/>
      <c r="GRP19" s="1000"/>
      <c r="GRQ19" s="1000"/>
      <c r="GRR19" s="1000"/>
      <c r="GRS19" s="1000"/>
      <c r="GRT19" s="1000"/>
      <c r="GRU19" s="1000"/>
      <c r="GRV19" s="1000"/>
      <c r="GRW19" s="1000"/>
      <c r="GRX19" s="1000"/>
      <c r="GRY19" s="1000"/>
      <c r="GRZ19" s="1000"/>
      <c r="GSA19" s="1000"/>
      <c r="GSB19" s="1000"/>
      <c r="GSC19" s="1000"/>
      <c r="GSD19" s="1000"/>
      <c r="GSE19" s="1000"/>
      <c r="GSF19" s="1000"/>
      <c r="GSG19" s="1000"/>
      <c r="GSH19" s="1000"/>
      <c r="GSI19" s="1000"/>
      <c r="GSJ19" s="1000"/>
      <c r="GSK19" s="1000"/>
      <c r="GSL19" s="1000"/>
      <c r="GSM19" s="1000"/>
      <c r="GSN19" s="1000"/>
      <c r="GSO19" s="1000"/>
      <c r="GSP19" s="1000"/>
      <c r="GSQ19" s="1000"/>
      <c r="GSR19" s="1000"/>
      <c r="GSS19" s="1000"/>
      <c r="GST19" s="1000"/>
      <c r="GSU19" s="1000"/>
      <c r="GSV19" s="1000"/>
      <c r="GSW19" s="1000"/>
      <c r="GSX19" s="1000"/>
      <c r="GSY19" s="1000"/>
      <c r="GSZ19" s="1000"/>
      <c r="GTA19" s="1000"/>
      <c r="GTB19" s="1000"/>
      <c r="GTC19" s="1000"/>
      <c r="GTD19" s="1000"/>
      <c r="GTE19" s="1000"/>
      <c r="GTF19" s="1000"/>
      <c r="GTG19" s="1000"/>
      <c r="GTH19" s="1000"/>
      <c r="GTI19" s="1000"/>
      <c r="GTJ19" s="1000"/>
      <c r="GTK19" s="1000"/>
      <c r="GTL19" s="1000"/>
      <c r="GTM19" s="1000"/>
      <c r="GTN19" s="1000"/>
      <c r="GTO19" s="1000"/>
      <c r="GTP19" s="1000"/>
      <c r="GTQ19" s="1000"/>
      <c r="GTR19" s="1000"/>
      <c r="GTS19" s="1000"/>
      <c r="GTT19" s="1000"/>
      <c r="GTU19" s="1000"/>
      <c r="GTV19" s="1000"/>
      <c r="GTW19" s="1000"/>
      <c r="GTX19" s="1000"/>
      <c r="GTY19" s="1000"/>
      <c r="GTZ19" s="1000"/>
      <c r="GUA19" s="1000"/>
      <c r="GUB19" s="1000"/>
      <c r="GUC19" s="1000"/>
      <c r="GUD19" s="1000"/>
      <c r="GUE19" s="1000"/>
      <c r="GUF19" s="1000"/>
      <c r="GUG19" s="1000"/>
      <c r="GUH19" s="1000"/>
      <c r="GUI19" s="1000"/>
      <c r="GUJ19" s="1000"/>
      <c r="GUK19" s="1000"/>
      <c r="GUL19" s="1000"/>
      <c r="GUM19" s="1000"/>
      <c r="GUN19" s="1000"/>
      <c r="GUO19" s="1000"/>
      <c r="GUP19" s="1000"/>
      <c r="GUQ19" s="1000"/>
      <c r="GUR19" s="1000"/>
      <c r="GUS19" s="1000"/>
      <c r="GUT19" s="1000"/>
      <c r="GUU19" s="1000"/>
      <c r="GUV19" s="1000"/>
      <c r="GUW19" s="1000"/>
      <c r="GUX19" s="1000"/>
      <c r="GUY19" s="1000"/>
      <c r="GUZ19" s="1000"/>
      <c r="GVA19" s="1000"/>
      <c r="GVB19" s="1000"/>
      <c r="GVC19" s="1000"/>
      <c r="GVD19" s="1000"/>
      <c r="GVE19" s="1000"/>
      <c r="GVF19" s="1000"/>
      <c r="GVG19" s="1000"/>
      <c r="GVH19" s="1000"/>
      <c r="GVI19" s="1000"/>
      <c r="GVJ19" s="1000"/>
      <c r="GVK19" s="1000"/>
      <c r="GVL19" s="1000"/>
      <c r="GVM19" s="1000"/>
      <c r="GVN19" s="1000"/>
      <c r="GVO19" s="1000"/>
      <c r="GVP19" s="1000"/>
      <c r="GVQ19" s="1000"/>
      <c r="GVR19" s="1000"/>
      <c r="GVS19" s="1000"/>
      <c r="GVT19" s="1000"/>
      <c r="GVU19" s="1000"/>
      <c r="GVV19" s="1000"/>
      <c r="GVW19" s="1000"/>
      <c r="GVX19" s="1000"/>
      <c r="GVY19" s="1000"/>
      <c r="GVZ19" s="1000"/>
      <c r="GWA19" s="1000"/>
      <c r="GWB19" s="1000"/>
      <c r="GWC19" s="1000"/>
      <c r="GWD19" s="1000"/>
      <c r="GWE19" s="1000"/>
      <c r="GWF19" s="1000"/>
      <c r="GWG19" s="1000"/>
      <c r="GWH19" s="1000"/>
      <c r="GWI19" s="1000"/>
      <c r="GWJ19" s="1000"/>
      <c r="GWK19" s="1000"/>
      <c r="GWL19" s="1000"/>
      <c r="GWM19" s="1000"/>
      <c r="GWN19" s="1000"/>
      <c r="GWO19" s="1000"/>
      <c r="GWP19" s="1000"/>
      <c r="GWQ19" s="1000"/>
      <c r="GWR19" s="1000"/>
      <c r="GWS19" s="1000"/>
      <c r="GWT19" s="1000"/>
      <c r="GWU19" s="1000"/>
      <c r="GWV19" s="1000"/>
      <c r="GWW19" s="1000"/>
      <c r="GWX19" s="1000"/>
      <c r="GWY19" s="1000"/>
      <c r="GWZ19" s="1000"/>
      <c r="GXA19" s="1000"/>
      <c r="GXB19" s="1000"/>
      <c r="GXC19" s="1000"/>
      <c r="GXD19" s="1000"/>
      <c r="GXE19" s="1000"/>
      <c r="GXF19" s="1000"/>
      <c r="GXG19" s="1000"/>
      <c r="GXH19" s="1000"/>
      <c r="GXI19" s="1000"/>
      <c r="GXJ19" s="1000"/>
      <c r="GXK19" s="1000"/>
      <c r="GXL19" s="1000"/>
      <c r="GXM19" s="1000"/>
      <c r="GXN19" s="1000"/>
      <c r="GXO19" s="1000"/>
      <c r="GXP19" s="1000"/>
      <c r="GXQ19" s="1000"/>
      <c r="GXR19" s="1000"/>
      <c r="GXS19" s="1000"/>
      <c r="GXT19" s="1000"/>
      <c r="GXU19" s="1000"/>
      <c r="GXV19" s="1000"/>
      <c r="GXW19" s="1000"/>
      <c r="GXX19" s="1000"/>
      <c r="GXY19" s="1000"/>
      <c r="GXZ19" s="1000"/>
      <c r="GYA19" s="1000"/>
      <c r="GYB19" s="1000"/>
      <c r="GYC19" s="1000"/>
      <c r="GYD19" s="1000"/>
      <c r="GYE19" s="1000"/>
      <c r="GYF19" s="1000"/>
      <c r="GYG19" s="1000"/>
      <c r="GYH19" s="1000"/>
      <c r="GYI19" s="1000"/>
      <c r="GYJ19" s="1000"/>
      <c r="GYK19" s="1000"/>
      <c r="GYL19" s="1000"/>
      <c r="GYM19" s="1000"/>
      <c r="GYN19" s="1000"/>
      <c r="GYO19" s="1000"/>
      <c r="GYP19" s="1000"/>
      <c r="GYQ19" s="1000"/>
      <c r="GYR19" s="1000"/>
      <c r="GYS19" s="1000"/>
      <c r="GYT19" s="1000"/>
      <c r="GYU19" s="1000"/>
      <c r="GYV19" s="1000"/>
      <c r="GYW19" s="1000"/>
      <c r="GYX19" s="1000"/>
      <c r="GYY19" s="1000"/>
      <c r="GYZ19" s="1000"/>
      <c r="GZA19" s="1000"/>
      <c r="GZB19" s="1000"/>
      <c r="GZC19" s="1000"/>
      <c r="GZD19" s="1000"/>
      <c r="GZE19" s="1000"/>
      <c r="GZF19" s="1000"/>
      <c r="GZG19" s="1000"/>
      <c r="GZH19" s="1000"/>
      <c r="GZI19" s="1000"/>
      <c r="GZJ19" s="1000"/>
      <c r="GZK19" s="1000"/>
      <c r="GZL19" s="1000"/>
      <c r="GZM19" s="1000"/>
      <c r="GZN19" s="1000"/>
      <c r="GZO19" s="1000"/>
      <c r="GZP19" s="1000"/>
      <c r="GZQ19" s="1000"/>
      <c r="GZR19" s="1000"/>
      <c r="GZS19" s="1000"/>
      <c r="GZT19" s="1000"/>
      <c r="GZU19" s="1000"/>
      <c r="GZV19" s="1000"/>
      <c r="GZW19" s="1000"/>
      <c r="GZX19" s="1000"/>
      <c r="GZY19" s="1000"/>
      <c r="GZZ19" s="1000"/>
      <c r="HAA19" s="1000"/>
      <c r="HAB19" s="1000"/>
      <c r="HAC19" s="1000"/>
      <c r="HAD19" s="1000"/>
      <c r="HAE19" s="1000"/>
      <c r="HAF19" s="1000"/>
      <c r="HAG19" s="1000"/>
      <c r="HAH19" s="1000"/>
      <c r="HAI19" s="1000"/>
      <c r="HAJ19" s="1000"/>
      <c r="HAK19" s="1000"/>
      <c r="HAL19" s="1000"/>
      <c r="HAM19" s="1000"/>
      <c r="HAN19" s="1000"/>
      <c r="HAO19" s="1000"/>
      <c r="HAP19" s="1000"/>
      <c r="HAQ19" s="1000"/>
      <c r="HAR19" s="1000"/>
      <c r="HAS19" s="1000"/>
      <c r="HAT19" s="1000"/>
      <c r="HAU19" s="1000"/>
      <c r="HAV19" s="1000"/>
      <c r="HAW19" s="1000"/>
      <c r="HAX19" s="1000"/>
      <c r="HAY19" s="1000"/>
      <c r="HAZ19" s="1000"/>
      <c r="HBA19" s="1000"/>
      <c r="HBB19" s="1000"/>
      <c r="HBC19" s="1000"/>
      <c r="HBD19" s="1000"/>
      <c r="HBE19" s="1000"/>
      <c r="HBF19" s="1000"/>
      <c r="HBG19" s="1000"/>
      <c r="HBH19" s="1000"/>
      <c r="HBI19" s="1000"/>
      <c r="HBJ19" s="1000"/>
      <c r="HBK19" s="1000"/>
      <c r="HBL19" s="1000"/>
      <c r="HBM19" s="1000"/>
      <c r="HBN19" s="1000"/>
      <c r="HBO19" s="1000"/>
      <c r="HBP19" s="1000"/>
      <c r="HBQ19" s="1000"/>
      <c r="HBR19" s="1000"/>
      <c r="HBS19" s="1000"/>
      <c r="HBT19" s="1000"/>
      <c r="HBU19" s="1000"/>
      <c r="HBV19" s="1000"/>
      <c r="HBW19" s="1000"/>
      <c r="HBX19" s="1000"/>
      <c r="HBY19" s="1000"/>
      <c r="HBZ19" s="1000"/>
      <c r="HCA19" s="1000"/>
      <c r="HCB19" s="1000"/>
      <c r="HCC19" s="1000"/>
      <c r="HCD19" s="1000"/>
      <c r="HCE19" s="1000"/>
      <c r="HCF19" s="1000"/>
      <c r="HCG19" s="1000"/>
      <c r="HCH19" s="1000"/>
      <c r="HCI19" s="1000"/>
      <c r="HCJ19" s="1000"/>
      <c r="HCK19" s="1000"/>
      <c r="HCL19" s="1000"/>
      <c r="HCM19" s="1000"/>
      <c r="HCN19" s="1000"/>
      <c r="HCO19" s="1000"/>
      <c r="HCP19" s="1000"/>
      <c r="HCQ19" s="1000"/>
      <c r="HCR19" s="1000"/>
      <c r="HCS19" s="1000"/>
      <c r="HCT19" s="1000"/>
      <c r="HCU19" s="1000"/>
      <c r="HCV19" s="1000"/>
      <c r="HCW19" s="1000"/>
      <c r="HCX19" s="1000"/>
      <c r="HCY19" s="1000"/>
      <c r="HCZ19" s="1000"/>
      <c r="HDA19" s="1000"/>
      <c r="HDB19" s="1000"/>
      <c r="HDC19" s="1000"/>
      <c r="HDD19" s="1000"/>
      <c r="HDE19" s="1000"/>
      <c r="HDF19" s="1000"/>
      <c r="HDG19" s="1000"/>
      <c r="HDH19" s="1000"/>
      <c r="HDI19" s="1000"/>
      <c r="HDJ19" s="1000"/>
      <c r="HDK19" s="1000"/>
      <c r="HDL19" s="1000"/>
      <c r="HDM19" s="1000"/>
      <c r="HDN19" s="1000"/>
      <c r="HDO19" s="1000"/>
      <c r="HDP19" s="1000"/>
      <c r="HDQ19" s="1000"/>
      <c r="HDR19" s="1000"/>
      <c r="HDS19" s="1000"/>
      <c r="HDT19" s="1000"/>
      <c r="HDU19" s="1000"/>
      <c r="HDV19" s="1000"/>
      <c r="HDW19" s="1000"/>
      <c r="HDX19" s="1000"/>
      <c r="HDY19" s="1000"/>
      <c r="HDZ19" s="1000"/>
      <c r="HEA19" s="1000"/>
      <c r="HEB19" s="1000"/>
      <c r="HEC19" s="1000"/>
      <c r="HED19" s="1000"/>
      <c r="HEE19" s="1000"/>
      <c r="HEF19" s="1000"/>
      <c r="HEG19" s="1000"/>
      <c r="HEH19" s="1000"/>
      <c r="HEI19" s="1000"/>
      <c r="HEJ19" s="1000"/>
      <c r="HEK19" s="1000"/>
      <c r="HEL19" s="1000"/>
      <c r="HEM19" s="1000"/>
      <c r="HEN19" s="1000"/>
      <c r="HEO19" s="1000"/>
      <c r="HEP19" s="1000"/>
      <c r="HEQ19" s="1000"/>
      <c r="HER19" s="1000"/>
      <c r="HES19" s="1000"/>
      <c r="HET19" s="1000"/>
      <c r="HEU19" s="1000"/>
      <c r="HEV19" s="1000"/>
      <c r="HEW19" s="1000"/>
      <c r="HEX19" s="1000"/>
      <c r="HEY19" s="1000"/>
      <c r="HEZ19" s="1000"/>
      <c r="HFA19" s="1000"/>
      <c r="HFB19" s="1000"/>
      <c r="HFC19" s="1000"/>
      <c r="HFD19" s="1000"/>
      <c r="HFE19" s="1000"/>
      <c r="HFF19" s="1000"/>
      <c r="HFG19" s="1000"/>
      <c r="HFH19" s="1000"/>
      <c r="HFI19" s="1000"/>
      <c r="HFJ19" s="1000"/>
      <c r="HFK19" s="1000"/>
      <c r="HFL19" s="1000"/>
      <c r="HFM19" s="1000"/>
      <c r="HFN19" s="1000"/>
      <c r="HFO19" s="1000"/>
      <c r="HFP19" s="1000"/>
      <c r="HFQ19" s="1000"/>
      <c r="HFR19" s="1000"/>
      <c r="HFS19" s="1000"/>
      <c r="HFT19" s="1000"/>
      <c r="HFU19" s="1000"/>
      <c r="HFV19" s="1000"/>
      <c r="HFW19" s="1000"/>
      <c r="HFX19" s="1000"/>
      <c r="HFY19" s="1000"/>
      <c r="HFZ19" s="1000"/>
      <c r="HGA19" s="1000"/>
      <c r="HGB19" s="1000"/>
      <c r="HGC19" s="1000"/>
      <c r="HGD19" s="1000"/>
      <c r="HGE19" s="1000"/>
      <c r="HGF19" s="1000"/>
      <c r="HGG19" s="1000"/>
      <c r="HGH19" s="1000"/>
      <c r="HGI19" s="1000"/>
      <c r="HGJ19" s="1000"/>
      <c r="HGK19" s="1000"/>
      <c r="HGL19" s="1000"/>
      <c r="HGM19" s="1000"/>
      <c r="HGN19" s="1000"/>
      <c r="HGO19" s="1000"/>
      <c r="HGP19" s="1000"/>
      <c r="HGQ19" s="1000"/>
      <c r="HGR19" s="1000"/>
      <c r="HGS19" s="1000"/>
      <c r="HGT19" s="1000"/>
      <c r="HGU19" s="1000"/>
      <c r="HGV19" s="1000"/>
      <c r="HGW19" s="1000"/>
      <c r="HGX19" s="1000"/>
      <c r="HGY19" s="1000"/>
      <c r="HGZ19" s="1000"/>
      <c r="HHA19" s="1000"/>
      <c r="HHB19" s="1000"/>
      <c r="HHC19" s="1000"/>
      <c r="HHD19" s="1000"/>
      <c r="HHE19" s="1000"/>
      <c r="HHF19" s="1000"/>
      <c r="HHG19" s="1000"/>
      <c r="HHH19" s="1000"/>
      <c r="HHI19" s="1000"/>
      <c r="HHJ19" s="1000"/>
      <c r="HHK19" s="1000"/>
      <c r="HHL19" s="1000"/>
      <c r="HHM19" s="1000"/>
      <c r="HHN19" s="1000"/>
      <c r="HHO19" s="1000"/>
      <c r="HHP19" s="1000"/>
      <c r="HHQ19" s="1000"/>
      <c r="HHR19" s="1000"/>
      <c r="HHS19" s="1000"/>
      <c r="HHT19" s="1000"/>
      <c r="HHU19" s="1000"/>
      <c r="HHV19" s="1000"/>
      <c r="HHW19" s="1000"/>
      <c r="HHX19" s="1000"/>
      <c r="HHY19" s="1000"/>
      <c r="HHZ19" s="1000"/>
      <c r="HIA19" s="1000"/>
      <c r="HIB19" s="1000"/>
      <c r="HIC19" s="1000"/>
      <c r="HID19" s="1000"/>
      <c r="HIE19" s="1000"/>
      <c r="HIF19" s="1000"/>
      <c r="HIG19" s="1000"/>
      <c r="HIH19" s="1000"/>
      <c r="HII19" s="1000"/>
      <c r="HIJ19" s="1000"/>
      <c r="HIK19" s="1000"/>
      <c r="HIL19" s="1000"/>
      <c r="HIM19" s="1000"/>
      <c r="HIN19" s="1000"/>
      <c r="HIO19" s="1000"/>
      <c r="HIP19" s="1000"/>
      <c r="HIQ19" s="1000"/>
      <c r="HIR19" s="1000"/>
      <c r="HIS19" s="1000"/>
      <c r="HIT19" s="1000"/>
      <c r="HIU19" s="1000"/>
      <c r="HIV19" s="1000"/>
      <c r="HIW19" s="1000"/>
      <c r="HIX19" s="1000"/>
      <c r="HIY19" s="1000"/>
      <c r="HIZ19" s="1000"/>
      <c r="HJA19" s="1000"/>
      <c r="HJB19" s="1000"/>
      <c r="HJC19" s="1000"/>
      <c r="HJD19" s="1000"/>
      <c r="HJE19" s="1000"/>
      <c r="HJF19" s="1000"/>
      <c r="HJG19" s="1000"/>
      <c r="HJH19" s="1000"/>
      <c r="HJI19" s="1000"/>
      <c r="HJJ19" s="1000"/>
      <c r="HJK19" s="1000"/>
      <c r="HJL19" s="1000"/>
      <c r="HJM19" s="1000"/>
      <c r="HJN19" s="1000"/>
      <c r="HJO19" s="1000"/>
      <c r="HJP19" s="1000"/>
      <c r="HJQ19" s="1000"/>
      <c r="HJR19" s="1000"/>
      <c r="HJS19" s="1000"/>
      <c r="HJT19" s="1000"/>
      <c r="HJU19" s="1000"/>
      <c r="HJV19" s="1000"/>
      <c r="HJW19" s="1000"/>
      <c r="HJX19" s="1000"/>
      <c r="HJY19" s="1000"/>
      <c r="HJZ19" s="1000"/>
      <c r="HKA19" s="1000"/>
      <c r="HKB19" s="1000"/>
      <c r="HKC19" s="1000"/>
      <c r="HKD19" s="1000"/>
      <c r="HKE19" s="1000"/>
      <c r="HKF19" s="1000"/>
      <c r="HKG19" s="1000"/>
      <c r="HKH19" s="1000"/>
      <c r="HKI19" s="1000"/>
      <c r="HKJ19" s="1000"/>
      <c r="HKK19" s="1000"/>
      <c r="HKL19" s="1000"/>
      <c r="HKM19" s="1000"/>
      <c r="HKN19" s="1000"/>
      <c r="HKO19" s="1000"/>
      <c r="HKP19" s="1000"/>
      <c r="HKQ19" s="1000"/>
      <c r="HKR19" s="1000"/>
      <c r="HKS19" s="1000"/>
      <c r="HKT19" s="1000"/>
      <c r="HKU19" s="1000"/>
      <c r="HKV19" s="1000"/>
      <c r="HKW19" s="1000"/>
      <c r="HKX19" s="1000"/>
      <c r="HKY19" s="1000"/>
      <c r="HKZ19" s="1000"/>
      <c r="HLA19" s="1000"/>
      <c r="HLB19" s="1000"/>
      <c r="HLC19" s="1000"/>
      <c r="HLD19" s="1000"/>
      <c r="HLE19" s="1000"/>
      <c r="HLF19" s="1000"/>
      <c r="HLG19" s="1000"/>
      <c r="HLH19" s="1000"/>
      <c r="HLI19" s="1000"/>
      <c r="HLJ19" s="1000"/>
      <c r="HLK19" s="1000"/>
      <c r="HLL19" s="1000"/>
      <c r="HLM19" s="1000"/>
      <c r="HLN19" s="1000"/>
      <c r="HLO19" s="1000"/>
      <c r="HLP19" s="1000"/>
      <c r="HLQ19" s="1000"/>
      <c r="HLR19" s="1000"/>
      <c r="HLS19" s="1000"/>
      <c r="HLT19" s="1000"/>
      <c r="HLU19" s="1000"/>
      <c r="HLV19" s="1000"/>
      <c r="HLW19" s="1000"/>
      <c r="HLX19" s="1000"/>
      <c r="HLY19" s="1000"/>
      <c r="HLZ19" s="1000"/>
      <c r="HMA19" s="1000"/>
      <c r="HMB19" s="1000"/>
      <c r="HMC19" s="1000"/>
      <c r="HMD19" s="1000"/>
      <c r="HME19" s="1000"/>
      <c r="HMF19" s="1000"/>
      <c r="HMG19" s="1000"/>
      <c r="HMH19" s="1000"/>
      <c r="HMI19" s="1000"/>
      <c r="HMJ19" s="1000"/>
      <c r="HMK19" s="1000"/>
      <c r="HML19" s="1000"/>
      <c r="HMM19" s="1000"/>
      <c r="HMN19" s="1000"/>
      <c r="HMO19" s="1000"/>
      <c r="HMP19" s="1000"/>
      <c r="HMQ19" s="1000"/>
      <c r="HMR19" s="1000"/>
      <c r="HMS19" s="1000"/>
      <c r="HMT19" s="1000"/>
      <c r="HMU19" s="1000"/>
      <c r="HMV19" s="1000"/>
      <c r="HMW19" s="1000"/>
      <c r="HMX19" s="1000"/>
      <c r="HMY19" s="1000"/>
      <c r="HMZ19" s="1000"/>
      <c r="HNA19" s="1000"/>
      <c r="HNB19" s="1000"/>
      <c r="HNC19" s="1000"/>
      <c r="HND19" s="1000"/>
      <c r="HNE19" s="1000"/>
      <c r="HNF19" s="1000"/>
      <c r="HNG19" s="1000"/>
      <c r="HNH19" s="1000"/>
      <c r="HNI19" s="1000"/>
      <c r="HNJ19" s="1000"/>
      <c r="HNK19" s="1000"/>
      <c r="HNL19" s="1000"/>
      <c r="HNM19" s="1000"/>
      <c r="HNN19" s="1000"/>
      <c r="HNO19" s="1000"/>
      <c r="HNP19" s="1000"/>
      <c r="HNQ19" s="1000"/>
      <c r="HNR19" s="1000"/>
      <c r="HNS19" s="1000"/>
      <c r="HNT19" s="1000"/>
      <c r="HNU19" s="1000"/>
      <c r="HNV19" s="1000"/>
      <c r="HNW19" s="1000"/>
      <c r="HNX19" s="1000"/>
      <c r="HNY19" s="1000"/>
      <c r="HNZ19" s="1000"/>
      <c r="HOA19" s="1000"/>
      <c r="HOB19" s="1000"/>
      <c r="HOC19" s="1000"/>
      <c r="HOD19" s="1000"/>
      <c r="HOE19" s="1000"/>
      <c r="HOF19" s="1000"/>
      <c r="HOG19" s="1000"/>
      <c r="HOH19" s="1000"/>
      <c r="HOI19" s="1000"/>
      <c r="HOJ19" s="1000"/>
      <c r="HOK19" s="1000"/>
      <c r="HOL19" s="1000"/>
      <c r="HOM19" s="1000"/>
      <c r="HON19" s="1000"/>
      <c r="HOO19" s="1000"/>
      <c r="HOP19" s="1000"/>
      <c r="HOQ19" s="1000"/>
      <c r="HOR19" s="1000"/>
      <c r="HOS19" s="1000"/>
      <c r="HOT19" s="1000"/>
      <c r="HOU19" s="1000"/>
      <c r="HOV19" s="1000"/>
      <c r="HOW19" s="1000"/>
      <c r="HOX19" s="1000"/>
      <c r="HOY19" s="1000"/>
      <c r="HOZ19" s="1000"/>
      <c r="HPA19" s="1000"/>
      <c r="HPB19" s="1000"/>
      <c r="HPC19" s="1000"/>
      <c r="HPD19" s="1000"/>
      <c r="HPE19" s="1000"/>
      <c r="HPF19" s="1000"/>
      <c r="HPG19" s="1000"/>
      <c r="HPH19" s="1000"/>
      <c r="HPI19" s="1000"/>
      <c r="HPJ19" s="1000"/>
      <c r="HPK19" s="1000"/>
      <c r="HPL19" s="1000"/>
      <c r="HPM19" s="1000"/>
      <c r="HPN19" s="1000"/>
      <c r="HPO19" s="1000"/>
      <c r="HPP19" s="1000"/>
      <c r="HPQ19" s="1000"/>
      <c r="HPR19" s="1000"/>
      <c r="HPS19" s="1000"/>
      <c r="HPT19" s="1000"/>
      <c r="HPU19" s="1000"/>
      <c r="HPV19" s="1000"/>
      <c r="HPW19" s="1000"/>
      <c r="HPX19" s="1000"/>
      <c r="HPY19" s="1000"/>
      <c r="HPZ19" s="1000"/>
      <c r="HQA19" s="1000"/>
      <c r="HQB19" s="1000"/>
      <c r="HQC19" s="1000"/>
      <c r="HQD19" s="1000"/>
      <c r="HQE19" s="1000"/>
      <c r="HQF19" s="1000"/>
      <c r="HQG19" s="1000"/>
      <c r="HQH19" s="1000"/>
      <c r="HQI19" s="1000"/>
      <c r="HQJ19" s="1000"/>
      <c r="HQK19" s="1000"/>
      <c r="HQL19" s="1000"/>
      <c r="HQM19" s="1000"/>
      <c r="HQN19" s="1000"/>
      <c r="HQO19" s="1000"/>
      <c r="HQP19" s="1000"/>
      <c r="HQQ19" s="1000"/>
      <c r="HQR19" s="1000"/>
      <c r="HQS19" s="1000"/>
      <c r="HQT19" s="1000"/>
      <c r="HQU19" s="1000"/>
      <c r="HQV19" s="1000"/>
      <c r="HQW19" s="1000"/>
      <c r="HQX19" s="1000"/>
      <c r="HQY19" s="1000"/>
      <c r="HQZ19" s="1000"/>
      <c r="HRA19" s="1000"/>
      <c r="HRB19" s="1000"/>
      <c r="HRC19" s="1000"/>
      <c r="HRD19" s="1000"/>
      <c r="HRE19" s="1000"/>
      <c r="HRF19" s="1000"/>
      <c r="HRG19" s="1000"/>
      <c r="HRH19" s="1000"/>
      <c r="HRI19" s="1000"/>
      <c r="HRJ19" s="1000"/>
      <c r="HRK19" s="1000"/>
      <c r="HRL19" s="1000"/>
      <c r="HRM19" s="1000"/>
      <c r="HRN19" s="1000"/>
      <c r="HRO19" s="1000"/>
      <c r="HRP19" s="1000"/>
      <c r="HRQ19" s="1000"/>
      <c r="HRR19" s="1000"/>
      <c r="HRS19" s="1000"/>
      <c r="HRT19" s="1000"/>
      <c r="HRU19" s="1000"/>
      <c r="HRV19" s="1000"/>
      <c r="HRW19" s="1000"/>
      <c r="HRX19" s="1000"/>
      <c r="HRY19" s="1000"/>
      <c r="HRZ19" s="1000"/>
      <c r="HSA19" s="1000"/>
      <c r="HSB19" s="1000"/>
      <c r="HSC19" s="1000"/>
      <c r="HSD19" s="1000"/>
      <c r="HSE19" s="1000"/>
      <c r="HSF19" s="1000"/>
      <c r="HSG19" s="1000"/>
      <c r="HSH19" s="1000"/>
      <c r="HSI19" s="1000"/>
      <c r="HSJ19" s="1000"/>
      <c r="HSK19" s="1000"/>
      <c r="HSL19" s="1000"/>
      <c r="HSM19" s="1000"/>
      <c r="HSN19" s="1000"/>
      <c r="HSO19" s="1000"/>
      <c r="HSP19" s="1000"/>
      <c r="HSQ19" s="1000"/>
      <c r="HSR19" s="1000"/>
      <c r="HSS19" s="1000"/>
      <c r="HST19" s="1000"/>
      <c r="HSU19" s="1000"/>
      <c r="HSV19" s="1000"/>
      <c r="HSW19" s="1000"/>
      <c r="HSX19" s="1000"/>
      <c r="HSY19" s="1000"/>
      <c r="HSZ19" s="1000"/>
      <c r="HTA19" s="1000"/>
      <c r="HTB19" s="1000"/>
      <c r="HTC19" s="1000"/>
      <c r="HTD19" s="1000"/>
      <c r="HTE19" s="1000"/>
      <c r="HTF19" s="1000"/>
      <c r="HTG19" s="1000"/>
      <c r="HTH19" s="1000"/>
      <c r="HTI19" s="1000"/>
      <c r="HTJ19" s="1000"/>
      <c r="HTK19" s="1000"/>
      <c r="HTL19" s="1000"/>
      <c r="HTM19" s="1000"/>
      <c r="HTN19" s="1000"/>
      <c r="HTO19" s="1000"/>
      <c r="HTP19" s="1000"/>
      <c r="HTQ19" s="1000"/>
      <c r="HTR19" s="1000"/>
      <c r="HTS19" s="1000"/>
      <c r="HTT19" s="1000"/>
      <c r="HTU19" s="1000"/>
      <c r="HTV19" s="1000"/>
      <c r="HTW19" s="1000"/>
      <c r="HTX19" s="1000"/>
      <c r="HTY19" s="1000"/>
      <c r="HTZ19" s="1000"/>
      <c r="HUA19" s="1000"/>
      <c r="HUB19" s="1000"/>
      <c r="HUC19" s="1000"/>
      <c r="HUD19" s="1000"/>
      <c r="HUE19" s="1000"/>
      <c r="HUF19" s="1000"/>
      <c r="HUG19" s="1000"/>
      <c r="HUH19" s="1000"/>
      <c r="HUI19" s="1000"/>
      <c r="HUJ19" s="1000"/>
      <c r="HUK19" s="1000"/>
      <c r="HUL19" s="1000"/>
      <c r="HUM19" s="1000"/>
      <c r="HUN19" s="1000"/>
      <c r="HUO19" s="1000"/>
      <c r="HUP19" s="1000"/>
      <c r="HUQ19" s="1000"/>
      <c r="HUR19" s="1000"/>
      <c r="HUS19" s="1000"/>
      <c r="HUT19" s="1000"/>
      <c r="HUU19" s="1000"/>
      <c r="HUV19" s="1000"/>
      <c r="HUW19" s="1000"/>
      <c r="HUX19" s="1000"/>
      <c r="HUY19" s="1000"/>
      <c r="HUZ19" s="1000"/>
      <c r="HVA19" s="1000"/>
      <c r="HVB19" s="1000"/>
      <c r="HVC19" s="1000"/>
      <c r="HVD19" s="1000"/>
      <c r="HVE19" s="1000"/>
      <c r="HVF19" s="1000"/>
      <c r="HVG19" s="1000"/>
      <c r="HVH19" s="1000"/>
      <c r="HVI19" s="1000"/>
      <c r="HVJ19" s="1000"/>
      <c r="HVK19" s="1000"/>
      <c r="HVL19" s="1000"/>
      <c r="HVM19" s="1000"/>
      <c r="HVN19" s="1000"/>
      <c r="HVO19" s="1000"/>
      <c r="HVP19" s="1000"/>
      <c r="HVQ19" s="1000"/>
      <c r="HVR19" s="1000"/>
      <c r="HVS19" s="1000"/>
      <c r="HVT19" s="1000"/>
      <c r="HVU19" s="1000"/>
      <c r="HVV19" s="1000"/>
      <c r="HVW19" s="1000"/>
      <c r="HVX19" s="1000"/>
      <c r="HVY19" s="1000"/>
      <c r="HVZ19" s="1000"/>
      <c r="HWA19" s="1000"/>
      <c r="HWB19" s="1000"/>
      <c r="HWC19" s="1000"/>
      <c r="HWD19" s="1000"/>
      <c r="HWE19" s="1000"/>
      <c r="HWF19" s="1000"/>
      <c r="HWG19" s="1000"/>
      <c r="HWH19" s="1000"/>
      <c r="HWI19" s="1000"/>
      <c r="HWJ19" s="1000"/>
      <c r="HWK19" s="1000"/>
      <c r="HWL19" s="1000"/>
      <c r="HWM19" s="1000"/>
      <c r="HWN19" s="1000"/>
      <c r="HWO19" s="1000"/>
      <c r="HWP19" s="1000"/>
      <c r="HWQ19" s="1000"/>
      <c r="HWR19" s="1000"/>
      <c r="HWS19" s="1000"/>
      <c r="HWT19" s="1000"/>
      <c r="HWU19" s="1000"/>
      <c r="HWV19" s="1000"/>
      <c r="HWW19" s="1000"/>
      <c r="HWX19" s="1000"/>
      <c r="HWY19" s="1000"/>
      <c r="HWZ19" s="1000"/>
      <c r="HXA19" s="1000"/>
      <c r="HXB19" s="1000"/>
      <c r="HXC19" s="1000"/>
      <c r="HXD19" s="1000"/>
      <c r="HXE19" s="1000"/>
      <c r="HXF19" s="1000"/>
      <c r="HXG19" s="1000"/>
      <c r="HXH19" s="1000"/>
      <c r="HXI19" s="1000"/>
      <c r="HXJ19" s="1000"/>
      <c r="HXK19" s="1000"/>
      <c r="HXL19" s="1000"/>
      <c r="HXM19" s="1000"/>
      <c r="HXN19" s="1000"/>
      <c r="HXO19" s="1000"/>
      <c r="HXP19" s="1000"/>
      <c r="HXQ19" s="1000"/>
      <c r="HXR19" s="1000"/>
      <c r="HXS19" s="1000"/>
      <c r="HXT19" s="1000"/>
      <c r="HXU19" s="1000"/>
      <c r="HXV19" s="1000"/>
      <c r="HXW19" s="1000"/>
      <c r="HXX19" s="1000"/>
      <c r="HXY19" s="1000"/>
      <c r="HXZ19" s="1000"/>
      <c r="HYA19" s="1000"/>
      <c r="HYB19" s="1000"/>
      <c r="HYC19" s="1000"/>
      <c r="HYD19" s="1000"/>
      <c r="HYE19" s="1000"/>
      <c r="HYF19" s="1000"/>
      <c r="HYG19" s="1000"/>
      <c r="HYH19" s="1000"/>
      <c r="HYI19" s="1000"/>
      <c r="HYJ19" s="1000"/>
      <c r="HYK19" s="1000"/>
      <c r="HYL19" s="1000"/>
      <c r="HYM19" s="1000"/>
      <c r="HYN19" s="1000"/>
      <c r="HYO19" s="1000"/>
      <c r="HYP19" s="1000"/>
      <c r="HYQ19" s="1000"/>
      <c r="HYR19" s="1000"/>
      <c r="HYS19" s="1000"/>
      <c r="HYT19" s="1000"/>
      <c r="HYU19" s="1000"/>
      <c r="HYV19" s="1000"/>
      <c r="HYW19" s="1000"/>
      <c r="HYX19" s="1000"/>
      <c r="HYY19" s="1000"/>
      <c r="HYZ19" s="1000"/>
      <c r="HZA19" s="1000"/>
      <c r="HZB19" s="1000"/>
      <c r="HZC19" s="1000"/>
      <c r="HZD19" s="1000"/>
      <c r="HZE19" s="1000"/>
      <c r="HZF19" s="1000"/>
      <c r="HZG19" s="1000"/>
      <c r="HZH19" s="1000"/>
      <c r="HZI19" s="1000"/>
      <c r="HZJ19" s="1000"/>
      <c r="HZK19" s="1000"/>
      <c r="HZL19" s="1000"/>
      <c r="HZM19" s="1000"/>
      <c r="HZN19" s="1000"/>
      <c r="HZO19" s="1000"/>
      <c r="HZP19" s="1000"/>
      <c r="HZQ19" s="1000"/>
      <c r="HZR19" s="1000"/>
      <c r="HZS19" s="1000"/>
      <c r="HZT19" s="1000"/>
      <c r="HZU19" s="1000"/>
      <c r="HZV19" s="1000"/>
      <c r="HZW19" s="1000"/>
      <c r="HZX19" s="1000"/>
      <c r="HZY19" s="1000"/>
      <c r="HZZ19" s="1000"/>
      <c r="IAA19" s="1000"/>
      <c r="IAB19" s="1000"/>
      <c r="IAC19" s="1000"/>
      <c r="IAD19" s="1000"/>
      <c r="IAE19" s="1000"/>
      <c r="IAF19" s="1000"/>
      <c r="IAG19" s="1000"/>
      <c r="IAH19" s="1000"/>
      <c r="IAI19" s="1000"/>
      <c r="IAJ19" s="1000"/>
      <c r="IAK19" s="1000"/>
      <c r="IAL19" s="1000"/>
      <c r="IAM19" s="1000"/>
      <c r="IAN19" s="1000"/>
      <c r="IAO19" s="1000"/>
      <c r="IAP19" s="1000"/>
      <c r="IAQ19" s="1000"/>
      <c r="IAR19" s="1000"/>
      <c r="IAS19" s="1000"/>
      <c r="IAT19" s="1000"/>
      <c r="IAU19" s="1000"/>
      <c r="IAV19" s="1000"/>
      <c r="IAW19" s="1000"/>
      <c r="IAX19" s="1000"/>
      <c r="IAY19" s="1000"/>
      <c r="IAZ19" s="1000"/>
      <c r="IBA19" s="1000"/>
      <c r="IBB19" s="1000"/>
      <c r="IBC19" s="1000"/>
      <c r="IBD19" s="1000"/>
      <c r="IBE19" s="1000"/>
      <c r="IBF19" s="1000"/>
      <c r="IBG19" s="1000"/>
      <c r="IBH19" s="1000"/>
      <c r="IBI19" s="1000"/>
      <c r="IBJ19" s="1000"/>
      <c r="IBK19" s="1000"/>
      <c r="IBL19" s="1000"/>
      <c r="IBM19" s="1000"/>
      <c r="IBN19" s="1000"/>
      <c r="IBO19" s="1000"/>
      <c r="IBP19" s="1000"/>
      <c r="IBQ19" s="1000"/>
      <c r="IBR19" s="1000"/>
      <c r="IBS19" s="1000"/>
      <c r="IBT19" s="1000"/>
      <c r="IBU19" s="1000"/>
      <c r="IBV19" s="1000"/>
      <c r="IBW19" s="1000"/>
      <c r="IBX19" s="1000"/>
      <c r="IBY19" s="1000"/>
      <c r="IBZ19" s="1000"/>
      <c r="ICA19" s="1000"/>
      <c r="ICB19" s="1000"/>
      <c r="ICC19" s="1000"/>
      <c r="ICD19" s="1000"/>
      <c r="ICE19" s="1000"/>
      <c r="ICF19" s="1000"/>
      <c r="ICG19" s="1000"/>
      <c r="ICH19" s="1000"/>
      <c r="ICI19" s="1000"/>
      <c r="ICJ19" s="1000"/>
      <c r="ICK19" s="1000"/>
      <c r="ICL19" s="1000"/>
      <c r="ICM19" s="1000"/>
      <c r="ICN19" s="1000"/>
      <c r="ICO19" s="1000"/>
      <c r="ICP19" s="1000"/>
      <c r="ICQ19" s="1000"/>
      <c r="ICR19" s="1000"/>
      <c r="ICS19" s="1000"/>
      <c r="ICT19" s="1000"/>
      <c r="ICU19" s="1000"/>
      <c r="ICV19" s="1000"/>
      <c r="ICW19" s="1000"/>
      <c r="ICX19" s="1000"/>
      <c r="ICY19" s="1000"/>
      <c r="ICZ19" s="1000"/>
      <c r="IDA19" s="1000"/>
      <c r="IDB19" s="1000"/>
      <c r="IDC19" s="1000"/>
      <c r="IDD19" s="1000"/>
      <c r="IDE19" s="1000"/>
      <c r="IDF19" s="1000"/>
      <c r="IDG19" s="1000"/>
      <c r="IDH19" s="1000"/>
      <c r="IDI19" s="1000"/>
      <c r="IDJ19" s="1000"/>
      <c r="IDK19" s="1000"/>
      <c r="IDL19" s="1000"/>
      <c r="IDM19" s="1000"/>
      <c r="IDN19" s="1000"/>
      <c r="IDO19" s="1000"/>
      <c r="IDP19" s="1000"/>
      <c r="IDQ19" s="1000"/>
      <c r="IDR19" s="1000"/>
      <c r="IDS19" s="1000"/>
      <c r="IDT19" s="1000"/>
      <c r="IDU19" s="1000"/>
      <c r="IDV19" s="1000"/>
      <c r="IDW19" s="1000"/>
      <c r="IDX19" s="1000"/>
      <c r="IDY19" s="1000"/>
      <c r="IDZ19" s="1000"/>
      <c r="IEA19" s="1000"/>
      <c r="IEB19" s="1000"/>
      <c r="IEC19" s="1000"/>
      <c r="IED19" s="1000"/>
      <c r="IEE19" s="1000"/>
      <c r="IEF19" s="1000"/>
      <c r="IEG19" s="1000"/>
      <c r="IEH19" s="1000"/>
      <c r="IEI19" s="1000"/>
      <c r="IEJ19" s="1000"/>
      <c r="IEK19" s="1000"/>
      <c r="IEL19" s="1000"/>
      <c r="IEM19" s="1000"/>
      <c r="IEN19" s="1000"/>
      <c r="IEO19" s="1000"/>
      <c r="IEP19" s="1000"/>
      <c r="IEQ19" s="1000"/>
      <c r="IER19" s="1000"/>
      <c r="IES19" s="1000"/>
      <c r="IET19" s="1000"/>
      <c r="IEU19" s="1000"/>
      <c r="IEV19" s="1000"/>
      <c r="IEW19" s="1000"/>
      <c r="IEX19" s="1000"/>
      <c r="IEY19" s="1000"/>
      <c r="IEZ19" s="1000"/>
      <c r="IFA19" s="1000"/>
      <c r="IFB19" s="1000"/>
      <c r="IFC19" s="1000"/>
      <c r="IFD19" s="1000"/>
      <c r="IFE19" s="1000"/>
      <c r="IFF19" s="1000"/>
      <c r="IFG19" s="1000"/>
      <c r="IFH19" s="1000"/>
      <c r="IFI19" s="1000"/>
      <c r="IFJ19" s="1000"/>
      <c r="IFK19" s="1000"/>
      <c r="IFL19" s="1000"/>
      <c r="IFM19" s="1000"/>
      <c r="IFN19" s="1000"/>
      <c r="IFO19" s="1000"/>
      <c r="IFP19" s="1000"/>
      <c r="IFQ19" s="1000"/>
      <c r="IFR19" s="1000"/>
      <c r="IFS19" s="1000"/>
      <c r="IFT19" s="1000"/>
      <c r="IFU19" s="1000"/>
      <c r="IFV19" s="1000"/>
      <c r="IFW19" s="1000"/>
      <c r="IFX19" s="1000"/>
      <c r="IFY19" s="1000"/>
      <c r="IFZ19" s="1000"/>
      <c r="IGA19" s="1000"/>
      <c r="IGB19" s="1000"/>
      <c r="IGC19" s="1000"/>
      <c r="IGD19" s="1000"/>
      <c r="IGE19" s="1000"/>
      <c r="IGF19" s="1000"/>
      <c r="IGG19" s="1000"/>
      <c r="IGH19" s="1000"/>
      <c r="IGI19" s="1000"/>
      <c r="IGJ19" s="1000"/>
      <c r="IGK19" s="1000"/>
      <c r="IGL19" s="1000"/>
      <c r="IGM19" s="1000"/>
      <c r="IGN19" s="1000"/>
      <c r="IGO19" s="1000"/>
      <c r="IGP19" s="1000"/>
      <c r="IGQ19" s="1000"/>
      <c r="IGR19" s="1000"/>
      <c r="IGS19" s="1000"/>
      <c r="IGT19" s="1000"/>
      <c r="IGU19" s="1000"/>
      <c r="IGV19" s="1000"/>
      <c r="IGW19" s="1000"/>
      <c r="IGX19" s="1000"/>
      <c r="IGY19" s="1000"/>
      <c r="IGZ19" s="1000"/>
      <c r="IHA19" s="1000"/>
      <c r="IHB19" s="1000"/>
      <c r="IHC19" s="1000"/>
      <c r="IHD19" s="1000"/>
      <c r="IHE19" s="1000"/>
      <c r="IHF19" s="1000"/>
      <c r="IHG19" s="1000"/>
      <c r="IHH19" s="1000"/>
      <c r="IHI19" s="1000"/>
      <c r="IHJ19" s="1000"/>
      <c r="IHK19" s="1000"/>
      <c r="IHL19" s="1000"/>
      <c r="IHM19" s="1000"/>
      <c r="IHN19" s="1000"/>
      <c r="IHO19" s="1000"/>
      <c r="IHP19" s="1000"/>
      <c r="IHQ19" s="1000"/>
      <c r="IHR19" s="1000"/>
      <c r="IHS19" s="1000"/>
      <c r="IHT19" s="1000"/>
      <c r="IHU19" s="1000"/>
      <c r="IHV19" s="1000"/>
      <c r="IHW19" s="1000"/>
      <c r="IHX19" s="1000"/>
      <c r="IHY19" s="1000"/>
      <c r="IHZ19" s="1000"/>
      <c r="IIA19" s="1000"/>
      <c r="IIB19" s="1000"/>
      <c r="IIC19" s="1000"/>
      <c r="IID19" s="1000"/>
      <c r="IIE19" s="1000"/>
      <c r="IIF19" s="1000"/>
      <c r="IIG19" s="1000"/>
      <c r="IIH19" s="1000"/>
      <c r="III19" s="1000"/>
      <c r="IIJ19" s="1000"/>
      <c r="IIK19" s="1000"/>
      <c r="IIL19" s="1000"/>
      <c r="IIM19" s="1000"/>
      <c r="IIN19" s="1000"/>
      <c r="IIO19" s="1000"/>
      <c r="IIP19" s="1000"/>
      <c r="IIQ19" s="1000"/>
      <c r="IIR19" s="1000"/>
      <c r="IIS19" s="1000"/>
      <c r="IIT19" s="1000"/>
      <c r="IIU19" s="1000"/>
      <c r="IIV19" s="1000"/>
      <c r="IIW19" s="1000"/>
      <c r="IIX19" s="1000"/>
      <c r="IIY19" s="1000"/>
      <c r="IIZ19" s="1000"/>
      <c r="IJA19" s="1000"/>
      <c r="IJB19" s="1000"/>
      <c r="IJC19" s="1000"/>
      <c r="IJD19" s="1000"/>
      <c r="IJE19" s="1000"/>
      <c r="IJF19" s="1000"/>
      <c r="IJG19" s="1000"/>
      <c r="IJH19" s="1000"/>
      <c r="IJI19" s="1000"/>
      <c r="IJJ19" s="1000"/>
      <c r="IJK19" s="1000"/>
      <c r="IJL19" s="1000"/>
      <c r="IJM19" s="1000"/>
      <c r="IJN19" s="1000"/>
      <c r="IJO19" s="1000"/>
      <c r="IJP19" s="1000"/>
      <c r="IJQ19" s="1000"/>
      <c r="IJR19" s="1000"/>
      <c r="IJS19" s="1000"/>
      <c r="IJT19" s="1000"/>
      <c r="IJU19" s="1000"/>
      <c r="IJV19" s="1000"/>
      <c r="IJW19" s="1000"/>
      <c r="IJX19" s="1000"/>
      <c r="IJY19" s="1000"/>
      <c r="IJZ19" s="1000"/>
      <c r="IKA19" s="1000"/>
      <c r="IKB19" s="1000"/>
      <c r="IKC19" s="1000"/>
      <c r="IKD19" s="1000"/>
      <c r="IKE19" s="1000"/>
      <c r="IKF19" s="1000"/>
      <c r="IKG19" s="1000"/>
      <c r="IKH19" s="1000"/>
      <c r="IKI19" s="1000"/>
      <c r="IKJ19" s="1000"/>
      <c r="IKK19" s="1000"/>
      <c r="IKL19" s="1000"/>
      <c r="IKM19" s="1000"/>
      <c r="IKN19" s="1000"/>
      <c r="IKO19" s="1000"/>
      <c r="IKP19" s="1000"/>
      <c r="IKQ19" s="1000"/>
      <c r="IKR19" s="1000"/>
      <c r="IKS19" s="1000"/>
      <c r="IKT19" s="1000"/>
      <c r="IKU19" s="1000"/>
      <c r="IKV19" s="1000"/>
      <c r="IKW19" s="1000"/>
      <c r="IKX19" s="1000"/>
      <c r="IKY19" s="1000"/>
      <c r="IKZ19" s="1000"/>
      <c r="ILA19" s="1000"/>
      <c r="ILB19" s="1000"/>
      <c r="ILC19" s="1000"/>
      <c r="ILD19" s="1000"/>
      <c r="ILE19" s="1000"/>
      <c r="ILF19" s="1000"/>
      <c r="ILG19" s="1000"/>
      <c r="ILH19" s="1000"/>
      <c r="ILI19" s="1000"/>
      <c r="ILJ19" s="1000"/>
      <c r="ILK19" s="1000"/>
      <c r="ILL19" s="1000"/>
      <c r="ILM19" s="1000"/>
      <c r="ILN19" s="1000"/>
      <c r="ILO19" s="1000"/>
      <c r="ILP19" s="1000"/>
      <c r="ILQ19" s="1000"/>
      <c r="ILR19" s="1000"/>
      <c r="ILS19" s="1000"/>
      <c r="ILT19" s="1000"/>
      <c r="ILU19" s="1000"/>
      <c r="ILV19" s="1000"/>
      <c r="ILW19" s="1000"/>
      <c r="ILX19" s="1000"/>
      <c r="ILY19" s="1000"/>
      <c r="ILZ19" s="1000"/>
      <c r="IMA19" s="1000"/>
      <c r="IMB19" s="1000"/>
      <c r="IMC19" s="1000"/>
      <c r="IMD19" s="1000"/>
      <c r="IME19" s="1000"/>
      <c r="IMF19" s="1000"/>
      <c r="IMG19" s="1000"/>
      <c r="IMH19" s="1000"/>
      <c r="IMI19" s="1000"/>
      <c r="IMJ19" s="1000"/>
      <c r="IMK19" s="1000"/>
      <c r="IML19" s="1000"/>
      <c r="IMM19" s="1000"/>
      <c r="IMN19" s="1000"/>
      <c r="IMO19" s="1000"/>
      <c r="IMP19" s="1000"/>
      <c r="IMQ19" s="1000"/>
      <c r="IMR19" s="1000"/>
      <c r="IMS19" s="1000"/>
      <c r="IMT19" s="1000"/>
      <c r="IMU19" s="1000"/>
      <c r="IMV19" s="1000"/>
      <c r="IMW19" s="1000"/>
      <c r="IMX19" s="1000"/>
      <c r="IMY19" s="1000"/>
      <c r="IMZ19" s="1000"/>
      <c r="INA19" s="1000"/>
      <c r="INB19" s="1000"/>
      <c r="INC19" s="1000"/>
      <c r="IND19" s="1000"/>
      <c r="INE19" s="1000"/>
      <c r="INF19" s="1000"/>
      <c r="ING19" s="1000"/>
      <c r="INH19" s="1000"/>
      <c r="INI19" s="1000"/>
      <c r="INJ19" s="1000"/>
      <c r="INK19" s="1000"/>
      <c r="INL19" s="1000"/>
      <c r="INM19" s="1000"/>
      <c r="INN19" s="1000"/>
      <c r="INO19" s="1000"/>
      <c r="INP19" s="1000"/>
      <c r="INQ19" s="1000"/>
      <c r="INR19" s="1000"/>
      <c r="INS19" s="1000"/>
      <c r="INT19" s="1000"/>
      <c r="INU19" s="1000"/>
      <c r="INV19" s="1000"/>
      <c r="INW19" s="1000"/>
      <c r="INX19" s="1000"/>
      <c r="INY19" s="1000"/>
      <c r="INZ19" s="1000"/>
      <c r="IOA19" s="1000"/>
      <c r="IOB19" s="1000"/>
      <c r="IOC19" s="1000"/>
      <c r="IOD19" s="1000"/>
      <c r="IOE19" s="1000"/>
      <c r="IOF19" s="1000"/>
      <c r="IOG19" s="1000"/>
      <c r="IOH19" s="1000"/>
      <c r="IOI19" s="1000"/>
      <c r="IOJ19" s="1000"/>
      <c r="IOK19" s="1000"/>
      <c r="IOL19" s="1000"/>
      <c r="IOM19" s="1000"/>
      <c r="ION19" s="1000"/>
      <c r="IOO19" s="1000"/>
      <c r="IOP19" s="1000"/>
      <c r="IOQ19" s="1000"/>
      <c r="IOR19" s="1000"/>
      <c r="IOS19" s="1000"/>
      <c r="IOT19" s="1000"/>
      <c r="IOU19" s="1000"/>
      <c r="IOV19" s="1000"/>
      <c r="IOW19" s="1000"/>
      <c r="IOX19" s="1000"/>
      <c r="IOY19" s="1000"/>
      <c r="IOZ19" s="1000"/>
      <c r="IPA19" s="1000"/>
      <c r="IPB19" s="1000"/>
      <c r="IPC19" s="1000"/>
      <c r="IPD19" s="1000"/>
      <c r="IPE19" s="1000"/>
      <c r="IPF19" s="1000"/>
      <c r="IPG19" s="1000"/>
      <c r="IPH19" s="1000"/>
      <c r="IPI19" s="1000"/>
      <c r="IPJ19" s="1000"/>
      <c r="IPK19" s="1000"/>
      <c r="IPL19" s="1000"/>
      <c r="IPM19" s="1000"/>
      <c r="IPN19" s="1000"/>
      <c r="IPO19" s="1000"/>
      <c r="IPP19" s="1000"/>
      <c r="IPQ19" s="1000"/>
      <c r="IPR19" s="1000"/>
      <c r="IPS19" s="1000"/>
      <c r="IPT19" s="1000"/>
      <c r="IPU19" s="1000"/>
      <c r="IPV19" s="1000"/>
      <c r="IPW19" s="1000"/>
      <c r="IPX19" s="1000"/>
      <c r="IPY19" s="1000"/>
      <c r="IPZ19" s="1000"/>
      <c r="IQA19" s="1000"/>
      <c r="IQB19" s="1000"/>
      <c r="IQC19" s="1000"/>
      <c r="IQD19" s="1000"/>
      <c r="IQE19" s="1000"/>
      <c r="IQF19" s="1000"/>
      <c r="IQG19" s="1000"/>
      <c r="IQH19" s="1000"/>
      <c r="IQI19" s="1000"/>
      <c r="IQJ19" s="1000"/>
      <c r="IQK19" s="1000"/>
      <c r="IQL19" s="1000"/>
      <c r="IQM19" s="1000"/>
      <c r="IQN19" s="1000"/>
      <c r="IQO19" s="1000"/>
      <c r="IQP19" s="1000"/>
      <c r="IQQ19" s="1000"/>
      <c r="IQR19" s="1000"/>
      <c r="IQS19" s="1000"/>
      <c r="IQT19" s="1000"/>
      <c r="IQU19" s="1000"/>
      <c r="IQV19" s="1000"/>
      <c r="IQW19" s="1000"/>
      <c r="IQX19" s="1000"/>
      <c r="IQY19" s="1000"/>
      <c r="IQZ19" s="1000"/>
      <c r="IRA19" s="1000"/>
      <c r="IRB19" s="1000"/>
      <c r="IRC19" s="1000"/>
      <c r="IRD19" s="1000"/>
      <c r="IRE19" s="1000"/>
      <c r="IRF19" s="1000"/>
      <c r="IRG19" s="1000"/>
      <c r="IRH19" s="1000"/>
      <c r="IRI19" s="1000"/>
      <c r="IRJ19" s="1000"/>
      <c r="IRK19" s="1000"/>
      <c r="IRL19" s="1000"/>
      <c r="IRM19" s="1000"/>
      <c r="IRN19" s="1000"/>
      <c r="IRO19" s="1000"/>
      <c r="IRP19" s="1000"/>
      <c r="IRQ19" s="1000"/>
      <c r="IRR19" s="1000"/>
      <c r="IRS19" s="1000"/>
      <c r="IRT19" s="1000"/>
      <c r="IRU19" s="1000"/>
      <c r="IRV19" s="1000"/>
      <c r="IRW19" s="1000"/>
      <c r="IRX19" s="1000"/>
      <c r="IRY19" s="1000"/>
      <c r="IRZ19" s="1000"/>
      <c r="ISA19" s="1000"/>
      <c r="ISB19" s="1000"/>
      <c r="ISC19" s="1000"/>
      <c r="ISD19" s="1000"/>
      <c r="ISE19" s="1000"/>
      <c r="ISF19" s="1000"/>
      <c r="ISG19" s="1000"/>
      <c r="ISH19" s="1000"/>
      <c r="ISI19" s="1000"/>
      <c r="ISJ19" s="1000"/>
      <c r="ISK19" s="1000"/>
      <c r="ISL19" s="1000"/>
      <c r="ISM19" s="1000"/>
      <c r="ISN19" s="1000"/>
      <c r="ISO19" s="1000"/>
      <c r="ISP19" s="1000"/>
      <c r="ISQ19" s="1000"/>
      <c r="ISR19" s="1000"/>
      <c r="ISS19" s="1000"/>
      <c r="IST19" s="1000"/>
      <c r="ISU19" s="1000"/>
      <c r="ISV19" s="1000"/>
      <c r="ISW19" s="1000"/>
      <c r="ISX19" s="1000"/>
      <c r="ISY19" s="1000"/>
      <c r="ISZ19" s="1000"/>
      <c r="ITA19" s="1000"/>
      <c r="ITB19" s="1000"/>
      <c r="ITC19" s="1000"/>
      <c r="ITD19" s="1000"/>
      <c r="ITE19" s="1000"/>
      <c r="ITF19" s="1000"/>
      <c r="ITG19" s="1000"/>
      <c r="ITH19" s="1000"/>
      <c r="ITI19" s="1000"/>
      <c r="ITJ19" s="1000"/>
      <c r="ITK19" s="1000"/>
      <c r="ITL19" s="1000"/>
      <c r="ITM19" s="1000"/>
      <c r="ITN19" s="1000"/>
      <c r="ITO19" s="1000"/>
      <c r="ITP19" s="1000"/>
      <c r="ITQ19" s="1000"/>
      <c r="ITR19" s="1000"/>
      <c r="ITS19" s="1000"/>
      <c r="ITT19" s="1000"/>
      <c r="ITU19" s="1000"/>
      <c r="ITV19" s="1000"/>
      <c r="ITW19" s="1000"/>
      <c r="ITX19" s="1000"/>
      <c r="ITY19" s="1000"/>
      <c r="ITZ19" s="1000"/>
      <c r="IUA19" s="1000"/>
      <c r="IUB19" s="1000"/>
      <c r="IUC19" s="1000"/>
      <c r="IUD19" s="1000"/>
      <c r="IUE19" s="1000"/>
      <c r="IUF19" s="1000"/>
      <c r="IUG19" s="1000"/>
      <c r="IUH19" s="1000"/>
      <c r="IUI19" s="1000"/>
      <c r="IUJ19" s="1000"/>
      <c r="IUK19" s="1000"/>
      <c r="IUL19" s="1000"/>
      <c r="IUM19" s="1000"/>
      <c r="IUN19" s="1000"/>
      <c r="IUO19" s="1000"/>
      <c r="IUP19" s="1000"/>
      <c r="IUQ19" s="1000"/>
      <c r="IUR19" s="1000"/>
      <c r="IUS19" s="1000"/>
      <c r="IUT19" s="1000"/>
      <c r="IUU19" s="1000"/>
      <c r="IUV19" s="1000"/>
      <c r="IUW19" s="1000"/>
      <c r="IUX19" s="1000"/>
      <c r="IUY19" s="1000"/>
      <c r="IUZ19" s="1000"/>
      <c r="IVA19" s="1000"/>
      <c r="IVB19" s="1000"/>
      <c r="IVC19" s="1000"/>
      <c r="IVD19" s="1000"/>
      <c r="IVE19" s="1000"/>
      <c r="IVF19" s="1000"/>
      <c r="IVG19" s="1000"/>
      <c r="IVH19" s="1000"/>
      <c r="IVI19" s="1000"/>
      <c r="IVJ19" s="1000"/>
      <c r="IVK19" s="1000"/>
      <c r="IVL19" s="1000"/>
      <c r="IVM19" s="1000"/>
      <c r="IVN19" s="1000"/>
      <c r="IVO19" s="1000"/>
      <c r="IVP19" s="1000"/>
      <c r="IVQ19" s="1000"/>
      <c r="IVR19" s="1000"/>
      <c r="IVS19" s="1000"/>
      <c r="IVT19" s="1000"/>
      <c r="IVU19" s="1000"/>
      <c r="IVV19" s="1000"/>
      <c r="IVW19" s="1000"/>
      <c r="IVX19" s="1000"/>
      <c r="IVY19" s="1000"/>
      <c r="IVZ19" s="1000"/>
      <c r="IWA19" s="1000"/>
      <c r="IWB19" s="1000"/>
      <c r="IWC19" s="1000"/>
      <c r="IWD19" s="1000"/>
      <c r="IWE19" s="1000"/>
      <c r="IWF19" s="1000"/>
      <c r="IWG19" s="1000"/>
      <c r="IWH19" s="1000"/>
      <c r="IWI19" s="1000"/>
      <c r="IWJ19" s="1000"/>
      <c r="IWK19" s="1000"/>
      <c r="IWL19" s="1000"/>
      <c r="IWM19" s="1000"/>
      <c r="IWN19" s="1000"/>
      <c r="IWO19" s="1000"/>
      <c r="IWP19" s="1000"/>
      <c r="IWQ19" s="1000"/>
      <c r="IWR19" s="1000"/>
      <c r="IWS19" s="1000"/>
      <c r="IWT19" s="1000"/>
      <c r="IWU19" s="1000"/>
      <c r="IWV19" s="1000"/>
      <c r="IWW19" s="1000"/>
      <c r="IWX19" s="1000"/>
      <c r="IWY19" s="1000"/>
      <c r="IWZ19" s="1000"/>
      <c r="IXA19" s="1000"/>
      <c r="IXB19" s="1000"/>
      <c r="IXC19" s="1000"/>
      <c r="IXD19" s="1000"/>
      <c r="IXE19" s="1000"/>
      <c r="IXF19" s="1000"/>
      <c r="IXG19" s="1000"/>
      <c r="IXH19" s="1000"/>
      <c r="IXI19" s="1000"/>
      <c r="IXJ19" s="1000"/>
      <c r="IXK19" s="1000"/>
      <c r="IXL19" s="1000"/>
      <c r="IXM19" s="1000"/>
      <c r="IXN19" s="1000"/>
      <c r="IXO19" s="1000"/>
      <c r="IXP19" s="1000"/>
      <c r="IXQ19" s="1000"/>
      <c r="IXR19" s="1000"/>
      <c r="IXS19" s="1000"/>
      <c r="IXT19" s="1000"/>
      <c r="IXU19" s="1000"/>
      <c r="IXV19" s="1000"/>
      <c r="IXW19" s="1000"/>
      <c r="IXX19" s="1000"/>
      <c r="IXY19" s="1000"/>
      <c r="IXZ19" s="1000"/>
      <c r="IYA19" s="1000"/>
      <c r="IYB19" s="1000"/>
      <c r="IYC19" s="1000"/>
      <c r="IYD19" s="1000"/>
      <c r="IYE19" s="1000"/>
      <c r="IYF19" s="1000"/>
      <c r="IYG19" s="1000"/>
      <c r="IYH19" s="1000"/>
      <c r="IYI19" s="1000"/>
      <c r="IYJ19" s="1000"/>
      <c r="IYK19" s="1000"/>
      <c r="IYL19" s="1000"/>
      <c r="IYM19" s="1000"/>
      <c r="IYN19" s="1000"/>
      <c r="IYO19" s="1000"/>
      <c r="IYP19" s="1000"/>
      <c r="IYQ19" s="1000"/>
      <c r="IYR19" s="1000"/>
      <c r="IYS19" s="1000"/>
      <c r="IYT19" s="1000"/>
      <c r="IYU19" s="1000"/>
      <c r="IYV19" s="1000"/>
      <c r="IYW19" s="1000"/>
      <c r="IYX19" s="1000"/>
      <c r="IYY19" s="1000"/>
      <c r="IYZ19" s="1000"/>
      <c r="IZA19" s="1000"/>
      <c r="IZB19" s="1000"/>
      <c r="IZC19" s="1000"/>
      <c r="IZD19" s="1000"/>
      <c r="IZE19" s="1000"/>
      <c r="IZF19" s="1000"/>
      <c r="IZG19" s="1000"/>
      <c r="IZH19" s="1000"/>
      <c r="IZI19" s="1000"/>
      <c r="IZJ19" s="1000"/>
      <c r="IZK19" s="1000"/>
      <c r="IZL19" s="1000"/>
      <c r="IZM19" s="1000"/>
      <c r="IZN19" s="1000"/>
      <c r="IZO19" s="1000"/>
      <c r="IZP19" s="1000"/>
      <c r="IZQ19" s="1000"/>
      <c r="IZR19" s="1000"/>
      <c r="IZS19" s="1000"/>
      <c r="IZT19" s="1000"/>
      <c r="IZU19" s="1000"/>
      <c r="IZV19" s="1000"/>
      <c r="IZW19" s="1000"/>
      <c r="IZX19" s="1000"/>
      <c r="IZY19" s="1000"/>
      <c r="IZZ19" s="1000"/>
      <c r="JAA19" s="1000"/>
      <c r="JAB19" s="1000"/>
      <c r="JAC19" s="1000"/>
      <c r="JAD19" s="1000"/>
      <c r="JAE19" s="1000"/>
      <c r="JAF19" s="1000"/>
      <c r="JAG19" s="1000"/>
      <c r="JAH19" s="1000"/>
      <c r="JAI19" s="1000"/>
      <c r="JAJ19" s="1000"/>
      <c r="JAK19" s="1000"/>
      <c r="JAL19" s="1000"/>
      <c r="JAM19" s="1000"/>
      <c r="JAN19" s="1000"/>
      <c r="JAO19" s="1000"/>
      <c r="JAP19" s="1000"/>
      <c r="JAQ19" s="1000"/>
      <c r="JAR19" s="1000"/>
      <c r="JAS19" s="1000"/>
      <c r="JAT19" s="1000"/>
      <c r="JAU19" s="1000"/>
      <c r="JAV19" s="1000"/>
      <c r="JAW19" s="1000"/>
      <c r="JAX19" s="1000"/>
      <c r="JAY19" s="1000"/>
      <c r="JAZ19" s="1000"/>
      <c r="JBA19" s="1000"/>
      <c r="JBB19" s="1000"/>
      <c r="JBC19" s="1000"/>
      <c r="JBD19" s="1000"/>
      <c r="JBE19" s="1000"/>
      <c r="JBF19" s="1000"/>
      <c r="JBG19" s="1000"/>
      <c r="JBH19" s="1000"/>
      <c r="JBI19" s="1000"/>
      <c r="JBJ19" s="1000"/>
      <c r="JBK19" s="1000"/>
      <c r="JBL19" s="1000"/>
      <c r="JBM19" s="1000"/>
      <c r="JBN19" s="1000"/>
      <c r="JBO19" s="1000"/>
      <c r="JBP19" s="1000"/>
      <c r="JBQ19" s="1000"/>
      <c r="JBR19" s="1000"/>
      <c r="JBS19" s="1000"/>
      <c r="JBT19" s="1000"/>
      <c r="JBU19" s="1000"/>
      <c r="JBV19" s="1000"/>
      <c r="JBW19" s="1000"/>
      <c r="JBX19" s="1000"/>
      <c r="JBY19" s="1000"/>
      <c r="JBZ19" s="1000"/>
      <c r="JCA19" s="1000"/>
      <c r="JCB19" s="1000"/>
      <c r="JCC19" s="1000"/>
      <c r="JCD19" s="1000"/>
      <c r="JCE19" s="1000"/>
      <c r="JCF19" s="1000"/>
      <c r="JCG19" s="1000"/>
      <c r="JCH19" s="1000"/>
      <c r="JCI19" s="1000"/>
      <c r="JCJ19" s="1000"/>
      <c r="JCK19" s="1000"/>
      <c r="JCL19" s="1000"/>
      <c r="JCM19" s="1000"/>
      <c r="JCN19" s="1000"/>
      <c r="JCO19" s="1000"/>
      <c r="JCP19" s="1000"/>
      <c r="JCQ19" s="1000"/>
      <c r="JCR19" s="1000"/>
      <c r="JCS19" s="1000"/>
      <c r="JCT19" s="1000"/>
      <c r="JCU19" s="1000"/>
      <c r="JCV19" s="1000"/>
      <c r="JCW19" s="1000"/>
      <c r="JCX19" s="1000"/>
      <c r="JCY19" s="1000"/>
      <c r="JCZ19" s="1000"/>
      <c r="JDA19" s="1000"/>
      <c r="JDB19" s="1000"/>
      <c r="JDC19" s="1000"/>
      <c r="JDD19" s="1000"/>
      <c r="JDE19" s="1000"/>
      <c r="JDF19" s="1000"/>
      <c r="JDG19" s="1000"/>
      <c r="JDH19" s="1000"/>
      <c r="JDI19" s="1000"/>
      <c r="JDJ19" s="1000"/>
      <c r="JDK19" s="1000"/>
      <c r="JDL19" s="1000"/>
      <c r="JDM19" s="1000"/>
      <c r="JDN19" s="1000"/>
      <c r="JDO19" s="1000"/>
      <c r="JDP19" s="1000"/>
      <c r="JDQ19" s="1000"/>
      <c r="JDR19" s="1000"/>
      <c r="JDS19" s="1000"/>
      <c r="JDT19" s="1000"/>
      <c r="JDU19" s="1000"/>
      <c r="JDV19" s="1000"/>
      <c r="JDW19" s="1000"/>
      <c r="JDX19" s="1000"/>
      <c r="JDY19" s="1000"/>
      <c r="JDZ19" s="1000"/>
      <c r="JEA19" s="1000"/>
      <c r="JEB19" s="1000"/>
      <c r="JEC19" s="1000"/>
      <c r="JED19" s="1000"/>
      <c r="JEE19" s="1000"/>
      <c r="JEF19" s="1000"/>
      <c r="JEG19" s="1000"/>
      <c r="JEH19" s="1000"/>
      <c r="JEI19" s="1000"/>
      <c r="JEJ19" s="1000"/>
      <c r="JEK19" s="1000"/>
      <c r="JEL19" s="1000"/>
      <c r="JEM19" s="1000"/>
      <c r="JEN19" s="1000"/>
      <c r="JEO19" s="1000"/>
      <c r="JEP19" s="1000"/>
      <c r="JEQ19" s="1000"/>
      <c r="JER19" s="1000"/>
      <c r="JES19" s="1000"/>
      <c r="JET19" s="1000"/>
      <c r="JEU19" s="1000"/>
      <c r="JEV19" s="1000"/>
      <c r="JEW19" s="1000"/>
      <c r="JEX19" s="1000"/>
      <c r="JEY19" s="1000"/>
      <c r="JEZ19" s="1000"/>
      <c r="JFA19" s="1000"/>
      <c r="JFB19" s="1000"/>
      <c r="JFC19" s="1000"/>
      <c r="JFD19" s="1000"/>
      <c r="JFE19" s="1000"/>
      <c r="JFF19" s="1000"/>
      <c r="JFG19" s="1000"/>
      <c r="JFH19" s="1000"/>
      <c r="JFI19" s="1000"/>
      <c r="JFJ19" s="1000"/>
      <c r="JFK19" s="1000"/>
      <c r="JFL19" s="1000"/>
      <c r="JFM19" s="1000"/>
      <c r="JFN19" s="1000"/>
      <c r="JFO19" s="1000"/>
      <c r="JFP19" s="1000"/>
      <c r="JFQ19" s="1000"/>
      <c r="JFR19" s="1000"/>
      <c r="JFS19" s="1000"/>
      <c r="JFT19" s="1000"/>
      <c r="JFU19" s="1000"/>
      <c r="JFV19" s="1000"/>
      <c r="JFW19" s="1000"/>
      <c r="JFX19" s="1000"/>
      <c r="JFY19" s="1000"/>
      <c r="JFZ19" s="1000"/>
      <c r="JGA19" s="1000"/>
      <c r="JGB19" s="1000"/>
      <c r="JGC19" s="1000"/>
      <c r="JGD19" s="1000"/>
      <c r="JGE19" s="1000"/>
      <c r="JGF19" s="1000"/>
      <c r="JGG19" s="1000"/>
      <c r="JGH19" s="1000"/>
      <c r="JGI19" s="1000"/>
      <c r="JGJ19" s="1000"/>
      <c r="JGK19" s="1000"/>
      <c r="JGL19" s="1000"/>
      <c r="JGM19" s="1000"/>
      <c r="JGN19" s="1000"/>
      <c r="JGO19" s="1000"/>
      <c r="JGP19" s="1000"/>
      <c r="JGQ19" s="1000"/>
      <c r="JGR19" s="1000"/>
      <c r="JGS19" s="1000"/>
      <c r="JGT19" s="1000"/>
      <c r="JGU19" s="1000"/>
      <c r="JGV19" s="1000"/>
      <c r="JGW19" s="1000"/>
      <c r="JGX19" s="1000"/>
      <c r="JGY19" s="1000"/>
      <c r="JGZ19" s="1000"/>
      <c r="JHA19" s="1000"/>
      <c r="JHB19" s="1000"/>
      <c r="JHC19" s="1000"/>
      <c r="JHD19" s="1000"/>
      <c r="JHE19" s="1000"/>
      <c r="JHF19" s="1000"/>
      <c r="JHG19" s="1000"/>
      <c r="JHH19" s="1000"/>
      <c r="JHI19" s="1000"/>
      <c r="JHJ19" s="1000"/>
      <c r="JHK19" s="1000"/>
      <c r="JHL19" s="1000"/>
      <c r="JHM19" s="1000"/>
      <c r="JHN19" s="1000"/>
      <c r="JHO19" s="1000"/>
      <c r="JHP19" s="1000"/>
      <c r="JHQ19" s="1000"/>
      <c r="JHR19" s="1000"/>
      <c r="JHS19" s="1000"/>
      <c r="JHT19" s="1000"/>
      <c r="JHU19" s="1000"/>
      <c r="JHV19" s="1000"/>
      <c r="JHW19" s="1000"/>
      <c r="JHX19" s="1000"/>
      <c r="JHY19" s="1000"/>
      <c r="JHZ19" s="1000"/>
      <c r="JIA19" s="1000"/>
      <c r="JIB19" s="1000"/>
      <c r="JIC19" s="1000"/>
      <c r="JID19" s="1000"/>
      <c r="JIE19" s="1000"/>
      <c r="JIF19" s="1000"/>
      <c r="JIG19" s="1000"/>
      <c r="JIH19" s="1000"/>
      <c r="JII19" s="1000"/>
      <c r="JIJ19" s="1000"/>
      <c r="JIK19" s="1000"/>
      <c r="JIL19" s="1000"/>
      <c r="JIM19" s="1000"/>
      <c r="JIN19" s="1000"/>
      <c r="JIO19" s="1000"/>
      <c r="JIP19" s="1000"/>
      <c r="JIQ19" s="1000"/>
      <c r="JIR19" s="1000"/>
      <c r="JIS19" s="1000"/>
      <c r="JIT19" s="1000"/>
      <c r="JIU19" s="1000"/>
      <c r="JIV19" s="1000"/>
      <c r="JIW19" s="1000"/>
      <c r="JIX19" s="1000"/>
      <c r="JIY19" s="1000"/>
      <c r="JIZ19" s="1000"/>
      <c r="JJA19" s="1000"/>
      <c r="JJB19" s="1000"/>
      <c r="JJC19" s="1000"/>
      <c r="JJD19" s="1000"/>
      <c r="JJE19" s="1000"/>
      <c r="JJF19" s="1000"/>
      <c r="JJG19" s="1000"/>
      <c r="JJH19" s="1000"/>
      <c r="JJI19" s="1000"/>
      <c r="JJJ19" s="1000"/>
      <c r="JJK19" s="1000"/>
      <c r="JJL19" s="1000"/>
      <c r="JJM19" s="1000"/>
      <c r="JJN19" s="1000"/>
      <c r="JJO19" s="1000"/>
      <c r="JJP19" s="1000"/>
      <c r="JJQ19" s="1000"/>
      <c r="JJR19" s="1000"/>
      <c r="JJS19" s="1000"/>
      <c r="JJT19" s="1000"/>
      <c r="JJU19" s="1000"/>
      <c r="JJV19" s="1000"/>
      <c r="JJW19" s="1000"/>
      <c r="JJX19" s="1000"/>
      <c r="JJY19" s="1000"/>
      <c r="JJZ19" s="1000"/>
      <c r="JKA19" s="1000"/>
      <c r="JKB19" s="1000"/>
      <c r="JKC19" s="1000"/>
      <c r="JKD19" s="1000"/>
      <c r="JKE19" s="1000"/>
      <c r="JKF19" s="1000"/>
      <c r="JKG19" s="1000"/>
      <c r="JKH19" s="1000"/>
      <c r="JKI19" s="1000"/>
      <c r="JKJ19" s="1000"/>
      <c r="JKK19" s="1000"/>
      <c r="JKL19" s="1000"/>
      <c r="JKM19" s="1000"/>
      <c r="JKN19" s="1000"/>
      <c r="JKO19" s="1000"/>
      <c r="JKP19" s="1000"/>
      <c r="JKQ19" s="1000"/>
      <c r="JKR19" s="1000"/>
      <c r="JKS19" s="1000"/>
      <c r="JKT19" s="1000"/>
      <c r="JKU19" s="1000"/>
      <c r="JKV19" s="1000"/>
      <c r="JKW19" s="1000"/>
      <c r="JKX19" s="1000"/>
      <c r="JKY19" s="1000"/>
      <c r="JKZ19" s="1000"/>
      <c r="JLA19" s="1000"/>
      <c r="JLB19" s="1000"/>
      <c r="JLC19" s="1000"/>
      <c r="JLD19" s="1000"/>
      <c r="JLE19" s="1000"/>
      <c r="JLF19" s="1000"/>
      <c r="JLG19" s="1000"/>
      <c r="JLH19" s="1000"/>
      <c r="JLI19" s="1000"/>
      <c r="JLJ19" s="1000"/>
      <c r="JLK19" s="1000"/>
      <c r="JLL19" s="1000"/>
      <c r="JLM19" s="1000"/>
      <c r="JLN19" s="1000"/>
      <c r="JLO19" s="1000"/>
      <c r="JLP19" s="1000"/>
      <c r="JLQ19" s="1000"/>
      <c r="JLR19" s="1000"/>
      <c r="JLS19" s="1000"/>
      <c r="JLT19" s="1000"/>
      <c r="JLU19" s="1000"/>
      <c r="JLV19" s="1000"/>
      <c r="JLW19" s="1000"/>
      <c r="JLX19" s="1000"/>
      <c r="JLY19" s="1000"/>
      <c r="JLZ19" s="1000"/>
      <c r="JMA19" s="1000"/>
      <c r="JMB19" s="1000"/>
      <c r="JMC19" s="1000"/>
      <c r="JMD19" s="1000"/>
      <c r="JME19" s="1000"/>
      <c r="JMF19" s="1000"/>
      <c r="JMG19" s="1000"/>
      <c r="JMH19" s="1000"/>
      <c r="JMI19" s="1000"/>
      <c r="JMJ19" s="1000"/>
      <c r="JMK19" s="1000"/>
      <c r="JML19" s="1000"/>
      <c r="JMM19" s="1000"/>
      <c r="JMN19" s="1000"/>
      <c r="JMO19" s="1000"/>
      <c r="JMP19" s="1000"/>
      <c r="JMQ19" s="1000"/>
      <c r="JMR19" s="1000"/>
      <c r="JMS19" s="1000"/>
      <c r="JMT19" s="1000"/>
      <c r="JMU19" s="1000"/>
      <c r="JMV19" s="1000"/>
      <c r="JMW19" s="1000"/>
      <c r="JMX19" s="1000"/>
      <c r="JMY19" s="1000"/>
      <c r="JMZ19" s="1000"/>
      <c r="JNA19" s="1000"/>
      <c r="JNB19" s="1000"/>
      <c r="JNC19" s="1000"/>
      <c r="JND19" s="1000"/>
      <c r="JNE19" s="1000"/>
      <c r="JNF19" s="1000"/>
      <c r="JNG19" s="1000"/>
      <c r="JNH19" s="1000"/>
      <c r="JNI19" s="1000"/>
      <c r="JNJ19" s="1000"/>
      <c r="JNK19" s="1000"/>
      <c r="JNL19" s="1000"/>
      <c r="JNM19" s="1000"/>
      <c r="JNN19" s="1000"/>
      <c r="JNO19" s="1000"/>
      <c r="JNP19" s="1000"/>
      <c r="JNQ19" s="1000"/>
      <c r="JNR19" s="1000"/>
      <c r="JNS19" s="1000"/>
      <c r="JNT19" s="1000"/>
      <c r="JNU19" s="1000"/>
      <c r="JNV19" s="1000"/>
      <c r="JNW19" s="1000"/>
      <c r="JNX19" s="1000"/>
      <c r="JNY19" s="1000"/>
      <c r="JNZ19" s="1000"/>
      <c r="JOA19" s="1000"/>
      <c r="JOB19" s="1000"/>
      <c r="JOC19" s="1000"/>
      <c r="JOD19" s="1000"/>
      <c r="JOE19" s="1000"/>
      <c r="JOF19" s="1000"/>
      <c r="JOG19" s="1000"/>
      <c r="JOH19" s="1000"/>
      <c r="JOI19" s="1000"/>
      <c r="JOJ19" s="1000"/>
      <c r="JOK19" s="1000"/>
      <c r="JOL19" s="1000"/>
      <c r="JOM19" s="1000"/>
      <c r="JON19" s="1000"/>
      <c r="JOO19" s="1000"/>
      <c r="JOP19" s="1000"/>
      <c r="JOQ19" s="1000"/>
      <c r="JOR19" s="1000"/>
      <c r="JOS19" s="1000"/>
      <c r="JOT19" s="1000"/>
      <c r="JOU19" s="1000"/>
      <c r="JOV19" s="1000"/>
      <c r="JOW19" s="1000"/>
      <c r="JOX19" s="1000"/>
      <c r="JOY19" s="1000"/>
      <c r="JOZ19" s="1000"/>
      <c r="JPA19" s="1000"/>
      <c r="JPB19" s="1000"/>
      <c r="JPC19" s="1000"/>
      <c r="JPD19" s="1000"/>
      <c r="JPE19" s="1000"/>
      <c r="JPF19" s="1000"/>
      <c r="JPG19" s="1000"/>
      <c r="JPH19" s="1000"/>
      <c r="JPI19" s="1000"/>
      <c r="JPJ19" s="1000"/>
      <c r="JPK19" s="1000"/>
      <c r="JPL19" s="1000"/>
      <c r="JPM19" s="1000"/>
      <c r="JPN19" s="1000"/>
      <c r="JPO19" s="1000"/>
      <c r="JPP19" s="1000"/>
      <c r="JPQ19" s="1000"/>
      <c r="JPR19" s="1000"/>
      <c r="JPS19" s="1000"/>
      <c r="JPT19" s="1000"/>
      <c r="JPU19" s="1000"/>
      <c r="JPV19" s="1000"/>
      <c r="JPW19" s="1000"/>
      <c r="JPX19" s="1000"/>
      <c r="JPY19" s="1000"/>
      <c r="JPZ19" s="1000"/>
      <c r="JQA19" s="1000"/>
      <c r="JQB19" s="1000"/>
      <c r="JQC19" s="1000"/>
      <c r="JQD19" s="1000"/>
      <c r="JQE19" s="1000"/>
      <c r="JQF19" s="1000"/>
      <c r="JQG19" s="1000"/>
      <c r="JQH19" s="1000"/>
      <c r="JQI19" s="1000"/>
      <c r="JQJ19" s="1000"/>
      <c r="JQK19" s="1000"/>
      <c r="JQL19" s="1000"/>
      <c r="JQM19" s="1000"/>
      <c r="JQN19" s="1000"/>
      <c r="JQO19" s="1000"/>
      <c r="JQP19" s="1000"/>
      <c r="JQQ19" s="1000"/>
      <c r="JQR19" s="1000"/>
      <c r="JQS19" s="1000"/>
      <c r="JQT19" s="1000"/>
      <c r="JQU19" s="1000"/>
      <c r="JQV19" s="1000"/>
      <c r="JQW19" s="1000"/>
      <c r="JQX19" s="1000"/>
      <c r="JQY19" s="1000"/>
      <c r="JQZ19" s="1000"/>
      <c r="JRA19" s="1000"/>
      <c r="JRB19" s="1000"/>
      <c r="JRC19" s="1000"/>
      <c r="JRD19" s="1000"/>
      <c r="JRE19" s="1000"/>
      <c r="JRF19" s="1000"/>
      <c r="JRG19" s="1000"/>
      <c r="JRH19" s="1000"/>
      <c r="JRI19" s="1000"/>
      <c r="JRJ19" s="1000"/>
      <c r="JRK19" s="1000"/>
      <c r="JRL19" s="1000"/>
      <c r="JRM19" s="1000"/>
      <c r="JRN19" s="1000"/>
      <c r="JRO19" s="1000"/>
      <c r="JRP19" s="1000"/>
      <c r="JRQ19" s="1000"/>
      <c r="JRR19" s="1000"/>
      <c r="JRS19" s="1000"/>
      <c r="JRT19" s="1000"/>
      <c r="JRU19" s="1000"/>
      <c r="JRV19" s="1000"/>
      <c r="JRW19" s="1000"/>
      <c r="JRX19" s="1000"/>
      <c r="JRY19" s="1000"/>
      <c r="JRZ19" s="1000"/>
      <c r="JSA19" s="1000"/>
      <c r="JSB19" s="1000"/>
      <c r="JSC19" s="1000"/>
      <c r="JSD19" s="1000"/>
      <c r="JSE19" s="1000"/>
      <c r="JSF19" s="1000"/>
      <c r="JSG19" s="1000"/>
      <c r="JSH19" s="1000"/>
      <c r="JSI19" s="1000"/>
      <c r="JSJ19" s="1000"/>
      <c r="JSK19" s="1000"/>
      <c r="JSL19" s="1000"/>
      <c r="JSM19" s="1000"/>
      <c r="JSN19" s="1000"/>
      <c r="JSO19" s="1000"/>
      <c r="JSP19" s="1000"/>
      <c r="JSQ19" s="1000"/>
      <c r="JSR19" s="1000"/>
      <c r="JSS19" s="1000"/>
      <c r="JST19" s="1000"/>
      <c r="JSU19" s="1000"/>
      <c r="JSV19" s="1000"/>
      <c r="JSW19" s="1000"/>
      <c r="JSX19" s="1000"/>
      <c r="JSY19" s="1000"/>
      <c r="JSZ19" s="1000"/>
      <c r="JTA19" s="1000"/>
      <c r="JTB19" s="1000"/>
      <c r="JTC19" s="1000"/>
      <c r="JTD19" s="1000"/>
      <c r="JTE19" s="1000"/>
      <c r="JTF19" s="1000"/>
      <c r="JTG19" s="1000"/>
      <c r="JTH19" s="1000"/>
      <c r="JTI19" s="1000"/>
      <c r="JTJ19" s="1000"/>
      <c r="JTK19" s="1000"/>
      <c r="JTL19" s="1000"/>
      <c r="JTM19" s="1000"/>
      <c r="JTN19" s="1000"/>
      <c r="JTO19" s="1000"/>
      <c r="JTP19" s="1000"/>
      <c r="JTQ19" s="1000"/>
      <c r="JTR19" s="1000"/>
      <c r="JTS19" s="1000"/>
      <c r="JTT19" s="1000"/>
      <c r="JTU19" s="1000"/>
      <c r="JTV19" s="1000"/>
      <c r="JTW19" s="1000"/>
      <c r="JTX19" s="1000"/>
      <c r="JTY19" s="1000"/>
      <c r="JTZ19" s="1000"/>
      <c r="JUA19" s="1000"/>
      <c r="JUB19" s="1000"/>
      <c r="JUC19" s="1000"/>
      <c r="JUD19" s="1000"/>
      <c r="JUE19" s="1000"/>
      <c r="JUF19" s="1000"/>
      <c r="JUG19" s="1000"/>
      <c r="JUH19" s="1000"/>
      <c r="JUI19" s="1000"/>
      <c r="JUJ19" s="1000"/>
      <c r="JUK19" s="1000"/>
      <c r="JUL19" s="1000"/>
      <c r="JUM19" s="1000"/>
      <c r="JUN19" s="1000"/>
      <c r="JUO19" s="1000"/>
      <c r="JUP19" s="1000"/>
      <c r="JUQ19" s="1000"/>
      <c r="JUR19" s="1000"/>
      <c r="JUS19" s="1000"/>
      <c r="JUT19" s="1000"/>
      <c r="JUU19" s="1000"/>
      <c r="JUV19" s="1000"/>
      <c r="JUW19" s="1000"/>
      <c r="JUX19" s="1000"/>
      <c r="JUY19" s="1000"/>
      <c r="JUZ19" s="1000"/>
      <c r="JVA19" s="1000"/>
      <c r="JVB19" s="1000"/>
      <c r="JVC19" s="1000"/>
      <c r="JVD19" s="1000"/>
      <c r="JVE19" s="1000"/>
      <c r="JVF19" s="1000"/>
      <c r="JVG19" s="1000"/>
      <c r="JVH19" s="1000"/>
      <c r="JVI19" s="1000"/>
      <c r="JVJ19" s="1000"/>
      <c r="JVK19" s="1000"/>
      <c r="JVL19" s="1000"/>
      <c r="JVM19" s="1000"/>
      <c r="JVN19" s="1000"/>
      <c r="JVO19" s="1000"/>
      <c r="JVP19" s="1000"/>
      <c r="JVQ19" s="1000"/>
      <c r="JVR19" s="1000"/>
      <c r="JVS19" s="1000"/>
      <c r="JVT19" s="1000"/>
      <c r="JVU19" s="1000"/>
      <c r="JVV19" s="1000"/>
      <c r="JVW19" s="1000"/>
      <c r="JVX19" s="1000"/>
      <c r="JVY19" s="1000"/>
      <c r="JVZ19" s="1000"/>
      <c r="JWA19" s="1000"/>
      <c r="JWB19" s="1000"/>
      <c r="JWC19" s="1000"/>
      <c r="JWD19" s="1000"/>
      <c r="JWE19" s="1000"/>
      <c r="JWF19" s="1000"/>
      <c r="JWG19" s="1000"/>
      <c r="JWH19" s="1000"/>
      <c r="JWI19" s="1000"/>
      <c r="JWJ19" s="1000"/>
      <c r="JWK19" s="1000"/>
      <c r="JWL19" s="1000"/>
      <c r="JWM19" s="1000"/>
      <c r="JWN19" s="1000"/>
      <c r="JWO19" s="1000"/>
      <c r="JWP19" s="1000"/>
      <c r="JWQ19" s="1000"/>
      <c r="JWR19" s="1000"/>
      <c r="JWS19" s="1000"/>
      <c r="JWT19" s="1000"/>
      <c r="JWU19" s="1000"/>
      <c r="JWV19" s="1000"/>
      <c r="JWW19" s="1000"/>
      <c r="JWX19" s="1000"/>
      <c r="JWY19" s="1000"/>
      <c r="JWZ19" s="1000"/>
      <c r="JXA19" s="1000"/>
      <c r="JXB19" s="1000"/>
      <c r="JXC19" s="1000"/>
      <c r="JXD19" s="1000"/>
      <c r="JXE19" s="1000"/>
      <c r="JXF19" s="1000"/>
      <c r="JXG19" s="1000"/>
      <c r="JXH19" s="1000"/>
      <c r="JXI19" s="1000"/>
      <c r="JXJ19" s="1000"/>
      <c r="JXK19" s="1000"/>
      <c r="JXL19" s="1000"/>
      <c r="JXM19" s="1000"/>
      <c r="JXN19" s="1000"/>
      <c r="JXO19" s="1000"/>
      <c r="JXP19" s="1000"/>
      <c r="JXQ19" s="1000"/>
      <c r="JXR19" s="1000"/>
      <c r="JXS19" s="1000"/>
      <c r="JXT19" s="1000"/>
      <c r="JXU19" s="1000"/>
      <c r="JXV19" s="1000"/>
      <c r="JXW19" s="1000"/>
      <c r="JXX19" s="1000"/>
      <c r="JXY19" s="1000"/>
      <c r="JXZ19" s="1000"/>
      <c r="JYA19" s="1000"/>
      <c r="JYB19" s="1000"/>
      <c r="JYC19" s="1000"/>
      <c r="JYD19" s="1000"/>
      <c r="JYE19" s="1000"/>
      <c r="JYF19" s="1000"/>
      <c r="JYG19" s="1000"/>
      <c r="JYH19" s="1000"/>
      <c r="JYI19" s="1000"/>
      <c r="JYJ19" s="1000"/>
      <c r="JYK19" s="1000"/>
      <c r="JYL19" s="1000"/>
      <c r="JYM19" s="1000"/>
      <c r="JYN19" s="1000"/>
      <c r="JYO19" s="1000"/>
      <c r="JYP19" s="1000"/>
      <c r="JYQ19" s="1000"/>
      <c r="JYR19" s="1000"/>
      <c r="JYS19" s="1000"/>
      <c r="JYT19" s="1000"/>
      <c r="JYU19" s="1000"/>
      <c r="JYV19" s="1000"/>
      <c r="JYW19" s="1000"/>
      <c r="JYX19" s="1000"/>
      <c r="JYY19" s="1000"/>
      <c r="JYZ19" s="1000"/>
      <c r="JZA19" s="1000"/>
      <c r="JZB19" s="1000"/>
      <c r="JZC19" s="1000"/>
      <c r="JZD19" s="1000"/>
      <c r="JZE19" s="1000"/>
      <c r="JZF19" s="1000"/>
      <c r="JZG19" s="1000"/>
      <c r="JZH19" s="1000"/>
      <c r="JZI19" s="1000"/>
      <c r="JZJ19" s="1000"/>
      <c r="JZK19" s="1000"/>
      <c r="JZL19" s="1000"/>
      <c r="JZM19" s="1000"/>
      <c r="JZN19" s="1000"/>
      <c r="JZO19" s="1000"/>
      <c r="JZP19" s="1000"/>
      <c r="JZQ19" s="1000"/>
      <c r="JZR19" s="1000"/>
      <c r="JZS19" s="1000"/>
      <c r="JZT19" s="1000"/>
      <c r="JZU19" s="1000"/>
      <c r="JZV19" s="1000"/>
      <c r="JZW19" s="1000"/>
      <c r="JZX19" s="1000"/>
      <c r="JZY19" s="1000"/>
      <c r="JZZ19" s="1000"/>
      <c r="KAA19" s="1000"/>
      <c r="KAB19" s="1000"/>
      <c r="KAC19" s="1000"/>
      <c r="KAD19" s="1000"/>
      <c r="KAE19" s="1000"/>
      <c r="KAF19" s="1000"/>
      <c r="KAG19" s="1000"/>
      <c r="KAH19" s="1000"/>
      <c r="KAI19" s="1000"/>
      <c r="KAJ19" s="1000"/>
      <c r="KAK19" s="1000"/>
      <c r="KAL19" s="1000"/>
      <c r="KAM19" s="1000"/>
      <c r="KAN19" s="1000"/>
      <c r="KAO19" s="1000"/>
      <c r="KAP19" s="1000"/>
      <c r="KAQ19" s="1000"/>
      <c r="KAR19" s="1000"/>
      <c r="KAS19" s="1000"/>
      <c r="KAT19" s="1000"/>
      <c r="KAU19" s="1000"/>
      <c r="KAV19" s="1000"/>
      <c r="KAW19" s="1000"/>
      <c r="KAX19" s="1000"/>
      <c r="KAY19" s="1000"/>
      <c r="KAZ19" s="1000"/>
      <c r="KBA19" s="1000"/>
      <c r="KBB19" s="1000"/>
      <c r="KBC19" s="1000"/>
      <c r="KBD19" s="1000"/>
      <c r="KBE19" s="1000"/>
      <c r="KBF19" s="1000"/>
      <c r="KBG19" s="1000"/>
      <c r="KBH19" s="1000"/>
      <c r="KBI19" s="1000"/>
      <c r="KBJ19" s="1000"/>
      <c r="KBK19" s="1000"/>
      <c r="KBL19" s="1000"/>
      <c r="KBM19" s="1000"/>
      <c r="KBN19" s="1000"/>
      <c r="KBO19" s="1000"/>
      <c r="KBP19" s="1000"/>
      <c r="KBQ19" s="1000"/>
      <c r="KBR19" s="1000"/>
      <c r="KBS19" s="1000"/>
      <c r="KBT19" s="1000"/>
      <c r="KBU19" s="1000"/>
      <c r="KBV19" s="1000"/>
      <c r="KBW19" s="1000"/>
      <c r="KBX19" s="1000"/>
      <c r="KBY19" s="1000"/>
      <c r="KBZ19" s="1000"/>
      <c r="KCA19" s="1000"/>
      <c r="KCB19" s="1000"/>
      <c r="KCC19" s="1000"/>
      <c r="KCD19" s="1000"/>
      <c r="KCE19" s="1000"/>
      <c r="KCF19" s="1000"/>
      <c r="KCG19" s="1000"/>
      <c r="KCH19" s="1000"/>
      <c r="KCI19" s="1000"/>
      <c r="KCJ19" s="1000"/>
      <c r="KCK19" s="1000"/>
      <c r="KCL19" s="1000"/>
      <c r="KCM19" s="1000"/>
      <c r="KCN19" s="1000"/>
      <c r="KCO19" s="1000"/>
      <c r="KCP19" s="1000"/>
      <c r="KCQ19" s="1000"/>
      <c r="KCR19" s="1000"/>
      <c r="KCS19" s="1000"/>
      <c r="KCT19" s="1000"/>
      <c r="KCU19" s="1000"/>
      <c r="KCV19" s="1000"/>
      <c r="KCW19" s="1000"/>
      <c r="KCX19" s="1000"/>
      <c r="KCY19" s="1000"/>
      <c r="KCZ19" s="1000"/>
      <c r="KDA19" s="1000"/>
      <c r="KDB19" s="1000"/>
      <c r="KDC19" s="1000"/>
      <c r="KDD19" s="1000"/>
      <c r="KDE19" s="1000"/>
      <c r="KDF19" s="1000"/>
      <c r="KDG19" s="1000"/>
      <c r="KDH19" s="1000"/>
      <c r="KDI19" s="1000"/>
      <c r="KDJ19" s="1000"/>
      <c r="KDK19" s="1000"/>
      <c r="KDL19" s="1000"/>
      <c r="KDM19" s="1000"/>
      <c r="KDN19" s="1000"/>
      <c r="KDO19" s="1000"/>
      <c r="KDP19" s="1000"/>
      <c r="KDQ19" s="1000"/>
      <c r="KDR19" s="1000"/>
      <c r="KDS19" s="1000"/>
      <c r="KDT19" s="1000"/>
      <c r="KDU19" s="1000"/>
      <c r="KDV19" s="1000"/>
      <c r="KDW19" s="1000"/>
      <c r="KDX19" s="1000"/>
      <c r="KDY19" s="1000"/>
      <c r="KDZ19" s="1000"/>
      <c r="KEA19" s="1000"/>
      <c r="KEB19" s="1000"/>
      <c r="KEC19" s="1000"/>
      <c r="KED19" s="1000"/>
      <c r="KEE19" s="1000"/>
      <c r="KEF19" s="1000"/>
      <c r="KEG19" s="1000"/>
      <c r="KEH19" s="1000"/>
      <c r="KEI19" s="1000"/>
      <c r="KEJ19" s="1000"/>
      <c r="KEK19" s="1000"/>
      <c r="KEL19" s="1000"/>
      <c r="KEM19" s="1000"/>
      <c r="KEN19" s="1000"/>
      <c r="KEO19" s="1000"/>
      <c r="KEP19" s="1000"/>
      <c r="KEQ19" s="1000"/>
      <c r="KER19" s="1000"/>
      <c r="KES19" s="1000"/>
      <c r="KET19" s="1000"/>
      <c r="KEU19" s="1000"/>
      <c r="KEV19" s="1000"/>
      <c r="KEW19" s="1000"/>
      <c r="KEX19" s="1000"/>
      <c r="KEY19" s="1000"/>
      <c r="KEZ19" s="1000"/>
      <c r="KFA19" s="1000"/>
      <c r="KFB19" s="1000"/>
      <c r="KFC19" s="1000"/>
      <c r="KFD19" s="1000"/>
      <c r="KFE19" s="1000"/>
      <c r="KFF19" s="1000"/>
      <c r="KFG19" s="1000"/>
      <c r="KFH19" s="1000"/>
      <c r="KFI19" s="1000"/>
      <c r="KFJ19" s="1000"/>
      <c r="KFK19" s="1000"/>
      <c r="KFL19" s="1000"/>
      <c r="KFM19" s="1000"/>
      <c r="KFN19" s="1000"/>
      <c r="KFO19" s="1000"/>
      <c r="KFP19" s="1000"/>
      <c r="KFQ19" s="1000"/>
      <c r="KFR19" s="1000"/>
      <c r="KFS19" s="1000"/>
      <c r="KFT19" s="1000"/>
      <c r="KFU19" s="1000"/>
      <c r="KFV19" s="1000"/>
      <c r="KFW19" s="1000"/>
      <c r="KFX19" s="1000"/>
      <c r="KFY19" s="1000"/>
      <c r="KFZ19" s="1000"/>
      <c r="KGA19" s="1000"/>
      <c r="KGB19" s="1000"/>
      <c r="KGC19" s="1000"/>
      <c r="KGD19" s="1000"/>
      <c r="KGE19" s="1000"/>
      <c r="KGF19" s="1000"/>
      <c r="KGG19" s="1000"/>
      <c r="KGH19" s="1000"/>
      <c r="KGI19" s="1000"/>
      <c r="KGJ19" s="1000"/>
      <c r="KGK19" s="1000"/>
      <c r="KGL19" s="1000"/>
      <c r="KGM19" s="1000"/>
      <c r="KGN19" s="1000"/>
      <c r="KGO19" s="1000"/>
      <c r="KGP19" s="1000"/>
      <c r="KGQ19" s="1000"/>
      <c r="KGR19" s="1000"/>
      <c r="KGS19" s="1000"/>
      <c r="KGT19" s="1000"/>
      <c r="KGU19" s="1000"/>
      <c r="KGV19" s="1000"/>
      <c r="KGW19" s="1000"/>
      <c r="KGX19" s="1000"/>
      <c r="KGY19" s="1000"/>
      <c r="KGZ19" s="1000"/>
      <c r="KHA19" s="1000"/>
      <c r="KHB19" s="1000"/>
      <c r="KHC19" s="1000"/>
      <c r="KHD19" s="1000"/>
      <c r="KHE19" s="1000"/>
      <c r="KHF19" s="1000"/>
      <c r="KHG19" s="1000"/>
      <c r="KHH19" s="1000"/>
      <c r="KHI19" s="1000"/>
      <c r="KHJ19" s="1000"/>
      <c r="KHK19" s="1000"/>
      <c r="KHL19" s="1000"/>
      <c r="KHM19" s="1000"/>
      <c r="KHN19" s="1000"/>
      <c r="KHO19" s="1000"/>
      <c r="KHP19" s="1000"/>
      <c r="KHQ19" s="1000"/>
      <c r="KHR19" s="1000"/>
      <c r="KHS19" s="1000"/>
      <c r="KHT19" s="1000"/>
      <c r="KHU19" s="1000"/>
      <c r="KHV19" s="1000"/>
      <c r="KHW19" s="1000"/>
      <c r="KHX19" s="1000"/>
      <c r="KHY19" s="1000"/>
      <c r="KHZ19" s="1000"/>
      <c r="KIA19" s="1000"/>
      <c r="KIB19" s="1000"/>
      <c r="KIC19" s="1000"/>
      <c r="KID19" s="1000"/>
      <c r="KIE19" s="1000"/>
      <c r="KIF19" s="1000"/>
      <c r="KIG19" s="1000"/>
      <c r="KIH19" s="1000"/>
      <c r="KII19" s="1000"/>
      <c r="KIJ19" s="1000"/>
      <c r="KIK19" s="1000"/>
      <c r="KIL19" s="1000"/>
      <c r="KIM19" s="1000"/>
      <c r="KIN19" s="1000"/>
      <c r="KIO19" s="1000"/>
      <c r="KIP19" s="1000"/>
      <c r="KIQ19" s="1000"/>
      <c r="KIR19" s="1000"/>
      <c r="KIS19" s="1000"/>
      <c r="KIT19" s="1000"/>
      <c r="KIU19" s="1000"/>
      <c r="KIV19" s="1000"/>
      <c r="KIW19" s="1000"/>
      <c r="KIX19" s="1000"/>
      <c r="KIY19" s="1000"/>
      <c r="KIZ19" s="1000"/>
      <c r="KJA19" s="1000"/>
      <c r="KJB19" s="1000"/>
      <c r="KJC19" s="1000"/>
      <c r="KJD19" s="1000"/>
      <c r="KJE19" s="1000"/>
      <c r="KJF19" s="1000"/>
      <c r="KJG19" s="1000"/>
      <c r="KJH19" s="1000"/>
      <c r="KJI19" s="1000"/>
      <c r="KJJ19" s="1000"/>
      <c r="KJK19" s="1000"/>
      <c r="KJL19" s="1000"/>
      <c r="KJM19" s="1000"/>
      <c r="KJN19" s="1000"/>
      <c r="KJO19" s="1000"/>
      <c r="KJP19" s="1000"/>
      <c r="KJQ19" s="1000"/>
      <c r="KJR19" s="1000"/>
      <c r="KJS19" s="1000"/>
      <c r="KJT19" s="1000"/>
      <c r="KJU19" s="1000"/>
      <c r="KJV19" s="1000"/>
      <c r="KJW19" s="1000"/>
      <c r="KJX19" s="1000"/>
      <c r="KJY19" s="1000"/>
      <c r="KJZ19" s="1000"/>
      <c r="KKA19" s="1000"/>
      <c r="KKB19" s="1000"/>
      <c r="KKC19" s="1000"/>
      <c r="KKD19" s="1000"/>
      <c r="KKE19" s="1000"/>
      <c r="KKF19" s="1000"/>
      <c r="KKG19" s="1000"/>
      <c r="KKH19" s="1000"/>
      <c r="KKI19" s="1000"/>
      <c r="KKJ19" s="1000"/>
      <c r="KKK19" s="1000"/>
      <c r="KKL19" s="1000"/>
      <c r="KKM19" s="1000"/>
      <c r="KKN19" s="1000"/>
      <c r="KKO19" s="1000"/>
      <c r="KKP19" s="1000"/>
      <c r="KKQ19" s="1000"/>
      <c r="KKR19" s="1000"/>
      <c r="KKS19" s="1000"/>
      <c r="KKT19" s="1000"/>
      <c r="KKU19" s="1000"/>
      <c r="KKV19" s="1000"/>
      <c r="KKW19" s="1000"/>
      <c r="KKX19" s="1000"/>
      <c r="KKY19" s="1000"/>
      <c r="KKZ19" s="1000"/>
      <c r="KLA19" s="1000"/>
      <c r="KLB19" s="1000"/>
      <c r="KLC19" s="1000"/>
      <c r="KLD19" s="1000"/>
      <c r="KLE19" s="1000"/>
      <c r="KLF19" s="1000"/>
      <c r="KLG19" s="1000"/>
      <c r="KLH19" s="1000"/>
      <c r="KLI19" s="1000"/>
      <c r="KLJ19" s="1000"/>
      <c r="KLK19" s="1000"/>
      <c r="KLL19" s="1000"/>
      <c r="KLM19" s="1000"/>
      <c r="KLN19" s="1000"/>
      <c r="KLO19" s="1000"/>
      <c r="KLP19" s="1000"/>
      <c r="KLQ19" s="1000"/>
      <c r="KLR19" s="1000"/>
      <c r="KLS19" s="1000"/>
      <c r="KLT19" s="1000"/>
      <c r="KLU19" s="1000"/>
      <c r="KLV19" s="1000"/>
      <c r="KLW19" s="1000"/>
      <c r="KLX19" s="1000"/>
      <c r="KLY19" s="1000"/>
      <c r="KLZ19" s="1000"/>
      <c r="KMA19" s="1000"/>
      <c r="KMB19" s="1000"/>
      <c r="KMC19" s="1000"/>
      <c r="KMD19" s="1000"/>
      <c r="KME19" s="1000"/>
      <c r="KMF19" s="1000"/>
      <c r="KMG19" s="1000"/>
      <c r="KMH19" s="1000"/>
      <c r="KMI19" s="1000"/>
      <c r="KMJ19" s="1000"/>
      <c r="KMK19" s="1000"/>
      <c r="KML19" s="1000"/>
      <c r="KMM19" s="1000"/>
      <c r="KMN19" s="1000"/>
      <c r="KMO19" s="1000"/>
      <c r="KMP19" s="1000"/>
      <c r="KMQ19" s="1000"/>
      <c r="KMR19" s="1000"/>
      <c r="KMS19" s="1000"/>
      <c r="KMT19" s="1000"/>
      <c r="KMU19" s="1000"/>
      <c r="KMV19" s="1000"/>
      <c r="KMW19" s="1000"/>
      <c r="KMX19" s="1000"/>
      <c r="KMY19" s="1000"/>
      <c r="KMZ19" s="1000"/>
      <c r="KNA19" s="1000"/>
      <c r="KNB19" s="1000"/>
      <c r="KNC19" s="1000"/>
      <c r="KND19" s="1000"/>
      <c r="KNE19" s="1000"/>
      <c r="KNF19" s="1000"/>
      <c r="KNG19" s="1000"/>
      <c r="KNH19" s="1000"/>
      <c r="KNI19" s="1000"/>
      <c r="KNJ19" s="1000"/>
      <c r="KNK19" s="1000"/>
      <c r="KNL19" s="1000"/>
      <c r="KNM19" s="1000"/>
      <c r="KNN19" s="1000"/>
      <c r="KNO19" s="1000"/>
      <c r="KNP19" s="1000"/>
      <c r="KNQ19" s="1000"/>
      <c r="KNR19" s="1000"/>
      <c r="KNS19" s="1000"/>
      <c r="KNT19" s="1000"/>
      <c r="KNU19" s="1000"/>
      <c r="KNV19" s="1000"/>
      <c r="KNW19" s="1000"/>
      <c r="KNX19" s="1000"/>
      <c r="KNY19" s="1000"/>
      <c r="KNZ19" s="1000"/>
      <c r="KOA19" s="1000"/>
      <c r="KOB19" s="1000"/>
      <c r="KOC19" s="1000"/>
      <c r="KOD19" s="1000"/>
      <c r="KOE19" s="1000"/>
      <c r="KOF19" s="1000"/>
      <c r="KOG19" s="1000"/>
      <c r="KOH19" s="1000"/>
      <c r="KOI19" s="1000"/>
      <c r="KOJ19" s="1000"/>
      <c r="KOK19" s="1000"/>
      <c r="KOL19" s="1000"/>
      <c r="KOM19" s="1000"/>
      <c r="KON19" s="1000"/>
      <c r="KOO19" s="1000"/>
      <c r="KOP19" s="1000"/>
      <c r="KOQ19" s="1000"/>
      <c r="KOR19" s="1000"/>
      <c r="KOS19" s="1000"/>
      <c r="KOT19" s="1000"/>
      <c r="KOU19" s="1000"/>
      <c r="KOV19" s="1000"/>
      <c r="KOW19" s="1000"/>
      <c r="KOX19" s="1000"/>
      <c r="KOY19" s="1000"/>
      <c r="KOZ19" s="1000"/>
      <c r="KPA19" s="1000"/>
      <c r="KPB19" s="1000"/>
      <c r="KPC19" s="1000"/>
      <c r="KPD19" s="1000"/>
      <c r="KPE19" s="1000"/>
      <c r="KPF19" s="1000"/>
      <c r="KPG19" s="1000"/>
      <c r="KPH19" s="1000"/>
      <c r="KPI19" s="1000"/>
      <c r="KPJ19" s="1000"/>
      <c r="KPK19" s="1000"/>
      <c r="KPL19" s="1000"/>
      <c r="KPM19" s="1000"/>
      <c r="KPN19" s="1000"/>
      <c r="KPO19" s="1000"/>
      <c r="KPP19" s="1000"/>
      <c r="KPQ19" s="1000"/>
      <c r="KPR19" s="1000"/>
      <c r="KPS19" s="1000"/>
      <c r="KPT19" s="1000"/>
      <c r="KPU19" s="1000"/>
      <c r="KPV19" s="1000"/>
      <c r="KPW19" s="1000"/>
      <c r="KPX19" s="1000"/>
      <c r="KPY19" s="1000"/>
      <c r="KPZ19" s="1000"/>
      <c r="KQA19" s="1000"/>
      <c r="KQB19" s="1000"/>
      <c r="KQC19" s="1000"/>
      <c r="KQD19" s="1000"/>
      <c r="KQE19" s="1000"/>
      <c r="KQF19" s="1000"/>
      <c r="KQG19" s="1000"/>
      <c r="KQH19" s="1000"/>
      <c r="KQI19" s="1000"/>
      <c r="KQJ19" s="1000"/>
      <c r="KQK19" s="1000"/>
      <c r="KQL19" s="1000"/>
      <c r="KQM19" s="1000"/>
      <c r="KQN19" s="1000"/>
      <c r="KQO19" s="1000"/>
      <c r="KQP19" s="1000"/>
      <c r="KQQ19" s="1000"/>
      <c r="KQR19" s="1000"/>
      <c r="KQS19" s="1000"/>
      <c r="KQT19" s="1000"/>
      <c r="KQU19" s="1000"/>
      <c r="KQV19" s="1000"/>
      <c r="KQW19" s="1000"/>
      <c r="KQX19" s="1000"/>
      <c r="KQY19" s="1000"/>
      <c r="KQZ19" s="1000"/>
      <c r="KRA19" s="1000"/>
      <c r="KRB19" s="1000"/>
      <c r="KRC19" s="1000"/>
      <c r="KRD19" s="1000"/>
      <c r="KRE19" s="1000"/>
      <c r="KRF19" s="1000"/>
      <c r="KRG19" s="1000"/>
      <c r="KRH19" s="1000"/>
      <c r="KRI19" s="1000"/>
      <c r="KRJ19" s="1000"/>
      <c r="KRK19" s="1000"/>
      <c r="KRL19" s="1000"/>
      <c r="KRM19" s="1000"/>
      <c r="KRN19" s="1000"/>
      <c r="KRO19" s="1000"/>
      <c r="KRP19" s="1000"/>
      <c r="KRQ19" s="1000"/>
      <c r="KRR19" s="1000"/>
      <c r="KRS19" s="1000"/>
      <c r="KRT19" s="1000"/>
      <c r="KRU19" s="1000"/>
      <c r="KRV19" s="1000"/>
      <c r="KRW19" s="1000"/>
      <c r="KRX19" s="1000"/>
      <c r="KRY19" s="1000"/>
      <c r="KRZ19" s="1000"/>
      <c r="KSA19" s="1000"/>
      <c r="KSB19" s="1000"/>
      <c r="KSC19" s="1000"/>
      <c r="KSD19" s="1000"/>
      <c r="KSE19" s="1000"/>
      <c r="KSF19" s="1000"/>
      <c r="KSG19" s="1000"/>
      <c r="KSH19" s="1000"/>
      <c r="KSI19" s="1000"/>
      <c r="KSJ19" s="1000"/>
      <c r="KSK19" s="1000"/>
      <c r="KSL19" s="1000"/>
      <c r="KSM19" s="1000"/>
      <c r="KSN19" s="1000"/>
      <c r="KSO19" s="1000"/>
      <c r="KSP19" s="1000"/>
      <c r="KSQ19" s="1000"/>
      <c r="KSR19" s="1000"/>
      <c r="KSS19" s="1000"/>
      <c r="KST19" s="1000"/>
      <c r="KSU19" s="1000"/>
      <c r="KSV19" s="1000"/>
      <c r="KSW19" s="1000"/>
      <c r="KSX19" s="1000"/>
      <c r="KSY19" s="1000"/>
      <c r="KSZ19" s="1000"/>
      <c r="KTA19" s="1000"/>
      <c r="KTB19" s="1000"/>
      <c r="KTC19" s="1000"/>
      <c r="KTD19" s="1000"/>
      <c r="KTE19" s="1000"/>
      <c r="KTF19" s="1000"/>
      <c r="KTG19" s="1000"/>
      <c r="KTH19" s="1000"/>
      <c r="KTI19" s="1000"/>
      <c r="KTJ19" s="1000"/>
      <c r="KTK19" s="1000"/>
      <c r="KTL19" s="1000"/>
      <c r="KTM19" s="1000"/>
      <c r="KTN19" s="1000"/>
      <c r="KTO19" s="1000"/>
      <c r="KTP19" s="1000"/>
      <c r="KTQ19" s="1000"/>
      <c r="KTR19" s="1000"/>
      <c r="KTS19" s="1000"/>
      <c r="KTT19" s="1000"/>
      <c r="KTU19" s="1000"/>
      <c r="KTV19" s="1000"/>
      <c r="KTW19" s="1000"/>
      <c r="KTX19" s="1000"/>
      <c r="KTY19" s="1000"/>
      <c r="KTZ19" s="1000"/>
      <c r="KUA19" s="1000"/>
      <c r="KUB19" s="1000"/>
      <c r="KUC19" s="1000"/>
      <c r="KUD19" s="1000"/>
      <c r="KUE19" s="1000"/>
      <c r="KUF19" s="1000"/>
      <c r="KUG19" s="1000"/>
      <c r="KUH19" s="1000"/>
      <c r="KUI19" s="1000"/>
      <c r="KUJ19" s="1000"/>
      <c r="KUK19" s="1000"/>
      <c r="KUL19" s="1000"/>
      <c r="KUM19" s="1000"/>
      <c r="KUN19" s="1000"/>
      <c r="KUO19" s="1000"/>
      <c r="KUP19" s="1000"/>
      <c r="KUQ19" s="1000"/>
      <c r="KUR19" s="1000"/>
      <c r="KUS19" s="1000"/>
      <c r="KUT19" s="1000"/>
      <c r="KUU19" s="1000"/>
      <c r="KUV19" s="1000"/>
      <c r="KUW19" s="1000"/>
      <c r="KUX19" s="1000"/>
      <c r="KUY19" s="1000"/>
      <c r="KUZ19" s="1000"/>
      <c r="KVA19" s="1000"/>
      <c r="KVB19" s="1000"/>
      <c r="KVC19" s="1000"/>
      <c r="KVD19" s="1000"/>
      <c r="KVE19" s="1000"/>
      <c r="KVF19" s="1000"/>
      <c r="KVG19" s="1000"/>
      <c r="KVH19" s="1000"/>
      <c r="KVI19" s="1000"/>
      <c r="KVJ19" s="1000"/>
      <c r="KVK19" s="1000"/>
      <c r="KVL19" s="1000"/>
      <c r="KVM19" s="1000"/>
      <c r="KVN19" s="1000"/>
      <c r="KVO19" s="1000"/>
      <c r="KVP19" s="1000"/>
      <c r="KVQ19" s="1000"/>
      <c r="KVR19" s="1000"/>
      <c r="KVS19" s="1000"/>
      <c r="KVT19" s="1000"/>
      <c r="KVU19" s="1000"/>
      <c r="KVV19" s="1000"/>
      <c r="KVW19" s="1000"/>
      <c r="KVX19" s="1000"/>
      <c r="KVY19" s="1000"/>
      <c r="KVZ19" s="1000"/>
      <c r="KWA19" s="1000"/>
      <c r="KWB19" s="1000"/>
      <c r="KWC19" s="1000"/>
      <c r="KWD19" s="1000"/>
      <c r="KWE19" s="1000"/>
      <c r="KWF19" s="1000"/>
      <c r="KWG19" s="1000"/>
      <c r="KWH19" s="1000"/>
      <c r="KWI19" s="1000"/>
      <c r="KWJ19" s="1000"/>
      <c r="KWK19" s="1000"/>
      <c r="KWL19" s="1000"/>
      <c r="KWM19" s="1000"/>
      <c r="KWN19" s="1000"/>
      <c r="KWO19" s="1000"/>
      <c r="KWP19" s="1000"/>
      <c r="KWQ19" s="1000"/>
      <c r="KWR19" s="1000"/>
      <c r="KWS19" s="1000"/>
      <c r="KWT19" s="1000"/>
      <c r="KWU19" s="1000"/>
      <c r="KWV19" s="1000"/>
      <c r="KWW19" s="1000"/>
      <c r="KWX19" s="1000"/>
      <c r="KWY19" s="1000"/>
      <c r="KWZ19" s="1000"/>
      <c r="KXA19" s="1000"/>
      <c r="KXB19" s="1000"/>
      <c r="KXC19" s="1000"/>
      <c r="KXD19" s="1000"/>
      <c r="KXE19" s="1000"/>
      <c r="KXF19" s="1000"/>
      <c r="KXG19" s="1000"/>
      <c r="KXH19" s="1000"/>
      <c r="KXI19" s="1000"/>
      <c r="KXJ19" s="1000"/>
      <c r="KXK19" s="1000"/>
      <c r="KXL19" s="1000"/>
      <c r="KXM19" s="1000"/>
      <c r="KXN19" s="1000"/>
      <c r="KXO19" s="1000"/>
      <c r="KXP19" s="1000"/>
      <c r="KXQ19" s="1000"/>
      <c r="KXR19" s="1000"/>
      <c r="KXS19" s="1000"/>
      <c r="KXT19" s="1000"/>
      <c r="KXU19" s="1000"/>
      <c r="KXV19" s="1000"/>
      <c r="KXW19" s="1000"/>
      <c r="KXX19" s="1000"/>
      <c r="KXY19" s="1000"/>
      <c r="KXZ19" s="1000"/>
      <c r="KYA19" s="1000"/>
      <c r="KYB19" s="1000"/>
      <c r="KYC19" s="1000"/>
      <c r="KYD19" s="1000"/>
      <c r="KYE19" s="1000"/>
      <c r="KYF19" s="1000"/>
      <c r="KYG19" s="1000"/>
      <c r="KYH19" s="1000"/>
      <c r="KYI19" s="1000"/>
      <c r="KYJ19" s="1000"/>
      <c r="KYK19" s="1000"/>
      <c r="KYL19" s="1000"/>
      <c r="KYM19" s="1000"/>
      <c r="KYN19" s="1000"/>
      <c r="KYO19" s="1000"/>
      <c r="KYP19" s="1000"/>
      <c r="KYQ19" s="1000"/>
      <c r="KYR19" s="1000"/>
      <c r="KYS19" s="1000"/>
      <c r="KYT19" s="1000"/>
      <c r="KYU19" s="1000"/>
      <c r="KYV19" s="1000"/>
      <c r="KYW19" s="1000"/>
      <c r="KYX19" s="1000"/>
      <c r="KYY19" s="1000"/>
      <c r="KYZ19" s="1000"/>
      <c r="KZA19" s="1000"/>
      <c r="KZB19" s="1000"/>
      <c r="KZC19" s="1000"/>
      <c r="KZD19" s="1000"/>
      <c r="KZE19" s="1000"/>
      <c r="KZF19" s="1000"/>
      <c r="KZG19" s="1000"/>
      <c r="KZH19" s="1000"/>
      <c r="KZI19" s="1000"/>
      <c r="KZJ19" s="1000"/>
      <c r="KZK19" s="1000"/>
      <c r="KZL19" s="1000"/>
      <c r="KZM19" s="1000"/>
      <c r="KZN19" s="1000"/>
      <c r="KZO19" s="1000"/>
      <c r="KZP19" s="1000"/>
      <c r="KZQ19" s="1000"/>
      <c r="KZR19" s="1000"/>
      <c r="KZS19" s="1000"/>
      <c r="KZT19" s="1000"/>
      <c r="KZU19" s="1000"/>
      <c r="KZV19" s="1000"/>
      <c r="KZW19" s="1000"/>
      <c r="KZX19" s="1000"/>
      <c r="KZY19" s="1000"/>
      <c r="KZZ19" s="1000"/>
      <c r="LAA19" s="1000"/>
      <c r="LAB19" s="1000"/>
      <c r="LAC19" s="1000"/>
      <c r="LAD19" s="1000"/>
      <c r="LAE19" s="1000"/>
      <c r="LAF19" s="1000"/>
      <c r="LAG19" s="1000"/>
      <c r="LAH19" s="1000"/>
      <c r="LAI19" s="1000"/>
      <c r="LAJ19" s="1000"/>
      <c r="LAK19" s="1000"/>
      <c r="LAL19" s="1000"/>
      <c r="LAM19" s="1000"/>
      <c r="LAN19" s="1000"/>
      <c r="LAO19" s="1000"/>
      <c r="LAP19" s="1000"/>
      <c r="LAQ19" s="1000"/>
      <c r="LAR19" s="1000"/>
      <c r="LAS19" s="1000"/>
      <c r="LAT19" s="1000"/>
      <c r="LAU19" s="1000"/>
      <c r="LAV19" s="1000"/>
      <c r="LAW19" s="1000"/>
      <c r="LAX19" s="1000"/>
      <c r="LAY19" s="1000"/>
      <c r="LAZ19" s="1000"/>
      <c r="LBA19" s="1000"/>
      <c r="LBB19" s="1000"/>
      <c r="LBC19" s="1000"/>
      <c r="LBD19" s="1000"/>
      <c r="LBE19" s="1000"/>
      <c r="LBF19" s="1000"/>
      <c r="LBG19" s="1000"/>
      <c r="LBH19" s="1000"/>
      <c r="LBI19" s="1000"/>
      <c r="LBJ19" s="1000"/>
      <c r="LBK19" s="1000"/>
      <c r="LBL19" s="1000"/>
      <c r="LBM19" s="1000"/>
      <c r="LBN19" s="1000"/>
      <c r="LBO19" s="1000"/>
      <c r="LBP19" s="1000"/>
      <c r="LBQ19" s="1000"/>
      <c r="LBR19" s="1000"/>
      <c r="LBS19" s="1000"/>
      <c r="LBT19" s="1000"/>
      <c r="LBU19" s="1000"/>
      <c r="LBV19" s="1000"/>
      <c r="LBW19" s="1000"/>
      <c r="LBX19" s="1000"/>
      <c r="LBY19" s="1000"/>
      <c r="LBZ19" s="1000"/>
      <c r="LCA19" s="1000"/>
      <c r="LCB19" s="1000"/>
      <c r="LCC19" s="1000"/>
      <c r="LCD19" s="1000"/>
      <c r="LCE19" s="1000"/>
      <c r="LCF19" s="1000"/>
      <c r="LCG19" s="1000"/>
      <c r="LCH19" s="1000"/>
      <c r="LCI19" s="1000"/>
      <c r="LCJ19" s="1000"/>
      <c r="LCK19" s="1000"/>
      <c r="LCL19" s="1000"/>
      <c r="LCM19" s="1000"/>
      <c r="LCN19" s="1000"/>
      <c r="LCO19" s="1000"/>
      <c r="LCP19" s="1000"/>
      <c r="LCQ19" s="1000"/>
      <c r="LCR19" s="1000"/>
      <c r="LCS19" s="1000"/>
      <c r="LCT19" s="1000"/>
      <c r="LCU19" s="1000"/>
      <c r="LCV19" s="1000"/>
      <c r="LCW19" s="1000"/>
      <c r="LCX19" s="1000"/>
      <c r="LCY19" s="1000"/>
      <c r="LCZ19" s="1000"/>
      <c r="LDA19" s="1000"/>
      <c r="LDB19" s="1000"/>
      <c r="LDC19" s="1000"/>
      <c r="LDD19" s="1000"/>
      <c r="LDE19" s="1000"/>
      <c r="LDF19" s="1000"/>
      <c r="LDG19" s="1000"/>
      <c r="LDH19" s="1000"/>
      <c r="LDI19" s="1000"/>
      <c r="LDJ19" s="1000"/>
      <c r="LDK19" s="1000"/>
      <c r="LDL19" s="1000"/>
      <c r="LDM19" s="1000"/>
      <c r="LDN19" s="1000"/>
      <c r="LDO19" s="1000"/>
      <c r="LDP19" s="1000"/>
      <c r="LDQ19" s="1000"/>
      <c r="LDR19" s="1000"/>
      <c r="LDS19" s="1000"/>
      <c r="LDT19" s="1000"/>
      <c r="LDU19" s="1000"/>
      <c r="LDV19" s="1000"/>
      <c r="LDW19" s="1000"/>
      <c r="LDX19" s="1000"/>
      <c r="LDY19" s="1000"/>
      <c r="LDZ19" s="1000"/>
      <c r="LEA19" s="1000"/>
      <c r="LEB19" s="1000"/>
      <c r="LEC19" s="1000"/>
      <c r="LED19" s="1000"/>
      <c r="LEE19" s="1000"/>
      <c r="LEF19" s="1000"/>
      <c r="LEG19" s="1000"/>
      <c r="LEH19" s="1000"/>
      <c r="LEI19" s="1000"/>
      <c r="LEJ19" s="1000"/>
      <c r="LEK19" s="1000"/>
      <c r="LEL19" s="1000"/>
      <c r="LEM19" s="1000"/>
      <c r="LEN19" s="1000"/>
      <c r="LEO19" s="1000"/>
      <c r="LEP19" s="1000"/>
      <c r="LEQ19" s="1000"/>
      <c r="LER19" s="1000"/>
      <c r="LES19" s="1000"/>
      <c r="LET19" s="1000"/>
      <c r="LEU19" s="1000"/>
      <c r="LEV19" s="1000"/>
      <c r="LEW19" s="1000"/>
      <c r="LEX19" s="1000"/>
      <c r="LEY19" s="1000"/>
      <c r="LEZ19" s="1000"/>
      <c r="LFA19" s="1000"/>
      <c r="LFB19" s="1000"/>
      <c r="LFC19" s="1000"/>
      <c r="LFD19" s="1000"/>
      <c r="LFE19" s="1000"/>
      <c r="LFF19" s="1000"/>
      <c r="LFG19" s="1000"/>
      <c r="LFH19" s="1000"/>
      <c r="LFI19" s="1000"/>
      <c r="LFJ19" s="1000"/>
      <c r="LFK19" s="1000"/>
      <c r="LFL19" s="1000"/>
      <c r="LFM19" s="1000"/>
      <c r="LFN19" s="1000"/>
      <c r="LFO19" s="1000"/>
      <c r="LFP19" s="1000"/>
      <c r="LFQ19" s="1000"/>
      <c r="LFR19" s="1000"/>
      <c r="LFS19" s="1000"/>
      <c r="LFT19" s="1000"/>
      <c r="LFU19" s="1000"/>
      <c r="LFV19" s="1000"/>
      <c r="LFW19" s="1000"/>
      <c r="LFX19" s="1000"/>
      <c r="LFY19" s="1000"/>
      <c r="LFZ19" s="1000"/>
      <c r="LGA19" s="1000"/>
      <c r="LGB19" s="1000"/>
      <c r="LGC19" s="1000"/>
      <c r="LGD19" s="1000"/>
      <c r="LGE19" s="1000"/>
      <c r="LGF19" s="1000"/>
      <c r="LGG19" s="1000"/>
      <c r="LGH19" s="1000"/>
      <c r="LGI19" s="1000"/>
      <c r="LGJ19" s="1000"/>
      <c r="LGK19" s="1000"/>
      <c r="LGL19" s="1000"/>
      <c r="LGM19" s="1000"/>
      <c r="LGN19" s="1000"/>
      <c r="LGO19" s="1000"/>
      <c r="LGP19" s="1000"/>
      <c r="LGQ19" s="1000"/>
      <c r="LGR19" s="1000"/>
      <c r="LGS19" s="1000"/>
      <c r="LGT19" s="1000"/>
      <c r="LGU19" s="1000"/>
      <c r="LGV19" s="1000"/>
      <c r="LGW19" s="1000"/>
      <c r="LGX19" s="1000"/>
      <c r="LGY19" s="1000"/>
      <c r="LGZ19" s="1000"/>
      <c r="LHA19" s="1000"/>
      <c r="LHB19" s="1000"/>
      <c r="LHC19" s="1000"/>
      <c r="LHD19" s="1000"/>
      <c r="LHE19" s="1000"/>
      <c r="LHF19" s="1000"/>
      <c r="LHG19" s="1000"/>
      <c r="LHH19" s="1000"/>
      <c r="LHI19" s="1000"/>
      <c r="LHJ19" s="1000"/>
      <c r="LHK19" s="1000"/>
      <c r="LHL19" s="1000"/>
      <c r="LHM19" s="1000"/>
      <c r="LHN19" s="1000"/>
      <c r="LHO19" s="1000"/>
      <c r="LHP19" s="1000"/>
      <c r="LHQ19" s="1000"/>
      <c r="LHR19" s="1000"/>
      <c r="LHS19" s="1000"/>
      <c r="LHT19" s="1000"/>
      <c r="LHU19" s="1000"/>
      <c r="LHV19" s="1000"/>
      <c r="LHW19" s="1000"/>
      <c r="LHX19" s="1000"/>
      <c r="LHY19" s="1000"/>
      <c r="LHZ19" s="1000"/>
      <c r="LIA19" s="1000"/>
      <c r="LIB19" s="1000"/>
      <c r="LIC19" s="1000"/>
      <c r="LID19" s="1000"/>
      <c r="LIE19" s="1000"/>
      <c r="LIF19" s="1000"/>
      <c r="LIG19" s="1000"/>
      <c r="LIH19" s="1000"/>
      <c r="LII19" s="1000"/>
      <c r="LIJ19" s="1000"/>
      <c r="LIK19" s="1000"/>
      <c r="LIL19" s="1000"/>
      <c r="LIM19" s="1000"/>
      <c r="LIN19" s="1000"/>
      <c r="LIO19" s="1000"/>
      <c r="LIP19" s="1000"/>
      <c r="LIQ19" s="1000"/>
      <c r="LIR19" s="1000"/>
      <c r="LIS19" s="1000"/>
      <c r="LIT19" s="1000"/>
      <c r="LIU19" s="1000"/>
      <c r="LIV19" s="1000"/>
      <c r="LIW19" s="1000"/>
      <c r="LIX19" s="1000"/>
      <c r="LIY19" s="1000"/>
      <c r="LIZ19" s="1000"/>
      <c r="LJA19" s="1000"/>
      <c r="LJB19" s="1000"/>
      <c r="LJC19" s="1000"/>
      <c r="LJD19" s="1000"/>
      <c r="LJE19" s="1000"/>
      <c r="LJF19" s="1000"/>
      <c r="LJG19" s="1000"/>
      <c r="LJH19" s="1000"/>
      <c r="LJI19" s="1000"/>
      <c r="LJJ19" s="1000"/>
      <c r="LJK19" s="1000"/>
      <c r="LJL19" s="1000"/>
      <c r="LJM19" s="1000"/>
      <c r="LJN19" s="1000"/>
      <c r="LJO19" s="1000"/>
      <c r="LJP19" s="1000"/>
      <c r="LJQ19" s="1000"/>
      <c r="LJR19" s="1000"/>
      <c r="LJS19" s="1000"/>
      <c r="LJT19" s="1000"/>
      <c r="LJU19" s="1000"/>
      <c r="LJV19" s="1000"/>
      <c r="LJW19" s="1000"/>
      <c r="LJX19" s="1000"/>
      <c r="LJY19" s="1000"/>
      <c r="LJZ19" s="1000"/>
      <c r="LKA19" s="1000"/>
      <c r="LKB19" s="1000"/>
      <c r="LKC19" s="1000"/>
      <c r="LKD19" s="1000"/>
      <c r="LKE19" s="1000"/>
      <c r="LKF19" s="1000"/>
      <c r="LKG19" s="1000"/>
      <c r="LKH19" s="1000"/>
      <c r="LKI19" s="1000"/>
      <c r="LKJ19" s="1000"/>
      <c r="LKK19" s="1000"/>
      <c r="LKL19" s="1000"/>
      <c r="LKM19" s="1000"/>
      <c r="LKN19" s="1000"/>
      <c r="LKO19" s="1000"/>
      <c r="LKP19" s="1000"/>
      <c r="LKQ19" s="1000"/>
      <c r="LKR19" s="1000"/>
      <c r="LKS19" s="1000"/>
      <c r="LKT19" s="1000"/>
      <c r="LKU19" s="1000"/>
      <c r="LKV19" s="1000"/>
      <c r="LKW19" s="1000"/>
      <c r="LKX19" s="1000"/>
      <c r="LKY19" s="1000"/>
      <c r="LKZ19" s="1000"/>
      <c r="LLA19" s="1000"/>
      <c r="LLB19" s="1000"/>
      <c r="LLC19" s="1000"/>
      <c r="LLD19" s="1000"/>
      <c r="LLE19" s="1000"/>
      <c r="LLF19" s="1000"/>
      <c r="LLG19" s="1000"/>
      <c r="LLH19" s="1000"/>
      <c r="LLI19" s="1000"/>
      <c r="LLJ19" s="1000"/>
      <c r="LLK19" s="1000"/>
      <c r="LLL19" s="1000"/>
      <c r="LLM19" s="1000"/>
      <c r="LLN19" s="1000"/>
      <c r="LLO19" s="1000"/>
      <c r="LLP19" s="1000"/>
      <c r="LLQ19" s="1000"/>
      <c r="LLR19" s="1000"/>
      <c r="LLS19" s="1000"/>
      <c r="LLT19" s="1000"/>
      <c r="LLU19" s="1000"/>
      <c r="LLV19" s="1000"/>
      <c r="LLW19" s="1000"/>
      <c r="LLX19" s="1000"/>
      <c r="LLY19" s="1000"/>
      <c r="LLZ19" s="1000"/>
      <c r="LMA19" s="1000"/>
      <c r="LMB19" s="1000"/>
      <c r="LMC19" s="1000"/>
      <c r="LMD19" s="1000"/>
      <c r="LME19" s="1000"/>
      <c r="LMF19" s="1000"/>
      <c r="LMG19" s="1000"/>
      <c r="LMH19" s="1000"/>
      <c r="LMI19" s="1000"/>
      <c r="LMJ19" s="1000"/>
      <c r="LMK19" s="1000"/>
      <c r="LML19" s="1000"/>
      <c r="LMM19" s="1000"/>
      <c r="LMN19" s="1000"/>
      <c r="LMO19" s="1000"/>
      <c r="LMP19" s="1000"/>
      <c r="LMQ19" s="1000"/>
      <c r="LMR19" s="1000"/>
      <c r="LMS19" s="1000"/>
      <c r="LMT19" s="1000"/>
      <c r="LMU19" s="1000"/>
      <c r="LMV19" s="1000"/>
      <c r="LMW19" s="1000"/>
      <c r="LMX19" s="1000"/>
      <c r="LMY19" s="1000"/>
      <c r="LMZ19" s="1000"/>
      <c r="LNA19" s="1000"/>
      <c r="LNB19" s="1000"/>
      <c r="LNC19" s="1000"/>
      <c r="LND19" s="1000"/>
      <c r="LNE19" s="1000"/>
      <c r="LNF19" s="1000"/>
      <c r="LNG19" s="1000"/>
      <c r="LNH19" s="1000"/>
      <c r="LNI19" s="1000"/>
      <c r="LNJ19" s="1000"/>
      <c r="LNK19" s="1000"/>
      <c r="LNL19" s="1000"/>
      <c r="LNM19" s="1000"/>
      <c r="LNN19" s="1000"/>
      <c r="LNO19" s="1000"/>
      <c r="LNP19" s="1000"/>
      <c r="LNQ19" s="1000"/>
      <c r="LNR19" s="1000"/>
      <c r="LNS19" s="1000"/>
      <c r="LNT19" s="1000"/>
      <c r="LNU19" s="1000"/>
      <c r="LNV19" s="1000"/>
      <c r="LNW19" s="1000"/>
      <c r="LNX19" s="1000"/>
      <c r="LNY19" s="1000"/>
      <c r="LNZ19" s="1000"/>
      <c r="LOA19" s="1000"/>
      <c r="LOB19" s="1000"/>
      <c r="LOC19" s="1000"/>
      <c r="LOD19" s="1000"/>
      <c r="LOE19" s="1000"/>
      <c r="LOF19" s="1000"/>
      <c r="LOG19" s="1000"/>
      <c r="LOH19" s="1000"/>
      <c r="LOI19" s="1000"/>
      <c r="LOJ19" s="1000"/>
      <c r="LOK19" s="1000"/>
      <c r="LOL19" s="1000"/>
      <c r="LOM19" s="1000"/>
      <c r="LON19" s="1000"/>
      <c r="LOO19" s="1000"/>
      <c r="LOP19" s="1000"/>
      <c r="LOQ19" s="1000"/>
      <c r="LOR19" s="1000"/>
      <c r="LOS19" s="1000"/>
      <c r="LOT19" s="1000"/>
      <c r="LOU19" s="1000"/>
      <c r="LOV19" s="1000"/>
      <c r="LOW19" s="1000"/>
      <c r="LOX19" s="1000"/>
      <c r="LOY19" s="1000"/>
      <c r="LOZ19" s="1000"/>
      <c r="LPA19" s="1000"/>
      <c r="LPB19" s="1000"/>
      <c r="LPC19" s="1000"/>
      <c r="LPD19" s="1000"/>
      <c r="LPE19" s="1000"/>
      <c r="LPF19" s="1000"/>
      <c r="LPG19" s="1000"/>
      <c r="LPH19" s="1000"/>
      <c r="LPI19" s="1000"/>
      <c r="LPJ19" s="1000"/>
      <c r="LPK19" s="1000"/>
      <c r="LPL19" s="1000"/>
      <c r="LPM19" s="1000"/>
      <c r="LPN19" s="1000"/>
      <c r="LPO19" s="1000"/>
      <c r="LPP19" s="1000"/>
      <c r="LPQ19" s="1000"/>
      <c r="LPR19" s="1000"/>
      <c r="LPS19" s="1000"/>
      <c r="LPT19" s="1000"/>
      <c r="LPU19" s="1000"/>
      <c r="LPV19" s="1000"/>
      <c r="LPW19" s="1000"/>
      <c r="LPX19" s="1000"/>
      <c r="LPY19" s="1000"/>
      <c r="LPZ19" s="1000"/>
      <c r="LQA19" s="1000"/>
      <c r="LQB19" s="1000"/>
      <c r="LQC19" s="1000"/>
      <c r="LQD19" s="1000"/>
      <c r="LQE19" s="1000"/>
      <c r="LQF19" s="1000"/>
      <c r="LQG19" s="1000"/>
      <c r="LQH19" s="1000"/>
      <c r="LQI19" s="1000"/>
      <c r="LQJ19" s="1000"/>
      <c r="LQK19" s="1000"/>
      <c r="LQL19" s="1000"/>
      <c r="LQM19" s="1000"/>
      <c r="LQN19" s="1000"/>
      <c r="LQO19" s="1000"/>
      <c r="LQP19" s="1000"/>
      <c r="LQQ19" s="1000"/>
      <c r="LQR19" s="1000"/>
      <c r="LQS19" s="1000"/>
      <c r="LQT19" s="1000"/>
      <c r="LQU19" s="1000"/>
      <c r="LQV19" s="1000"/>
      <c r="LQW19" s="1000"/>
      <c r="LQX19" s="1000"/>
      <c r="LQY19" s="1000"/>
      <c r="LQZ19" s="1000"/>
      <c r="LRA19" s="1000"/>
      <c r="LRB19" s="1000"/>
      <c r="LRC19" s="1000"/>
      <c r="LRD19" s="1000"/>
      <c r="LRE19" s="1000"/>
      <c r="LRF19" s="1000"/>
      <c r="LRG19" s="1000"/>
      <c r="LRH19" s="1000"/>
      <c r="LRI19" s="1000"/>
      <c r="LRJ19" s="1000"/>
      <c r="LRK19" s="1000"/>
      <c r="LRL19" s="1000"/>
      <c r="LRM19" s="1000"/>
      <c r="LRN19" s="1000"/>
      <c r="LRO19" s="1000"/>
      <c r="LRP19" s="1000"/>
      <c r="LRQ19" s="1000"/>
      <c r="LRR19" s="1000"/>
      <c r="LRS19" s="1000"/>
      <c r="LRT19" s="1000"/>
      <c r="LRU19" s="1000"/>
      <c r="LRV19" s="1000"/>
      <c r="LRW19" s="1000"/>
      <c r="LRX19" s="1000"/>
      <c r="LRY19" s="1000"/>
      <c r="LRZ19" s="1000"/>
      <c r="LSA19" s="1000"/>
      <c r="LSB19" s="1000"/>
      <c r="LSC19" s="1000"/>
      <c r="LSD19" s="1000"/>
      <c r="LSE19" s="1000"/>
      <c r="LSF19" s="1000"/>
      <c r="LSG19" s="1000"/>
      <c r="LSH19" s="1000"/>
      <c r="LSI19" s="1000"/>
      <c r="LSJ19" s="1000"/>
      <c r="LSK19" s="1000"/>
      <c r="LSL19" s="1000"/>
      <c r="LSM19" s="1000"/>
      <c r="LSN19" s="1000"/>
      <c r="LSO19" s="1000"/>
      <c r="LSP19" s="1000"/>
      <c r="LSQ19" s="1000"/>
      <c r="LSR19" s="1000"/>
      <c r="LSS19" s="1000"/>
      <c r="LST19" s="1000"/>
      <c r="LSU19" s="1000"/>
      <c r="LSV19" s="1000"/>
      <c r="LSW19" s="1000"/>
      <c r="LSX19" s="1000"/>
      <c r="LSY19" s="1000"/>
      <c r="LSZ19" s="1000"/>
      <c r="LTA19" s="1000"/>
      <c r="LTB19" s="1000"/>
      <c r="LTC19" s="1000"/>
      <c r="LTD19" s="1000"/>
      <c r="LTE19" s="1000"/>
      <c r="LTF19" s="1000"/>
      <c r="LTG19" s="1000"/>
      <c r="LTH19" s="1000"/>
      <c r="LTI19" s="1000"/>
      <c r="LTJ19" s="1000"/>
      <c r="LTK19" s="1000"/>
      <c r="LTL19" s="1000"/>
      <c r="LTM19" s="1000"/>
      <c r="LTN19" s="1000"/>
      <c r="LTO19" s="1000"/>
      <c r="LTP19" s="1000"/>
      <c r="LTQ19" s="1000"/>
      <c r="LTR19" s="1000"/>
      <c r="LTS19" s="1000"/>
      <c r="LTT19" s="1000"/>
      <c r="LTU19" s="1000"/>
      <c r="LTV19" s="1000"/>
      <c r="LTW19" s="1000"/>
      <c r="LTX19" s="1000"/>
      <c r="LTY19" s="1000"/>
      <c r="LTZ19" s="1000"/>
      <c r="LUA19" s="1000"/>
      <c r="LUB19" s="1000"/>
      <c r="LUC19" s="1000"/>
      <c r="LUD19" s="1000"/>
      <c r="LUE19" s="1000"/>
      <c r="LUF19" s="1000"/>
      <c r="LUG19" s="1000"/>
      <c r="LUH19" s="1000"/>
      <c r="LUI19" s="1000"/>
      <c r="LUJ19" s="1000"/>
      <c r="LUK19" s="1000"/>
      <c r="LUL19" s="1000"/>
      <c r="LUM19" s="1000"/>
      <c r="LUN19" s="1000"/>
      <c r="LUO19" s="1000"/>
      <c r="LUP19" s="1000"/>
      <c r="LUQ19" s="1000"/>
      <c r="LUR19" s="1000"/>
      <c r="LUS19" s="1000"/>
      <c r="LUT19" s="1000"/>
      <c r="LUU19" s="1000"/>
      <c r="LUV19" s="1000"/>
      <c r="LUW19" s="1000"/>
      <c r="LUX19" s="1000"/>
      <c r="LUY19" s="1000"/>
      <c r="LUZ19" s="1000"/>
      <c r="LVA19" s="1000"/>
      <c r="LVB19" s="1000"/>
      <c r="LVC19" s="1000"/>
      <c r="LVD19" s="1000"/>
      <c r="LVE19" s="1000"/>
      <c r="LVF19" s="1000"/>
      <c r="LVG19" s="1000"/>
      <c r="LVH19" s="1000"/>
      <c r="LVI19" s="1000"/>
      <c r="LVJ19" s="1000"/>
      <c r="LVK19" s="1000"/>
      <c r="LVL19" s="1000"/>
      <c r="LVM19" s="1000"/>
      <c r="LVN19" s="1000"/>
      <c r="LVO19" s="1000"/>
      <c r="LVP19" s="1000"/>
      <c r="LVQ19" s="1000"/>
      <c r="LVR19" s="1000"/>
      <c r="LVS19" s="1000"/>
      <c r="LVT19" s="1000"/>
      <c r="LVU19" s="1000"/>
      <c r="LVV19" s="1000"/>
      <c r="LVW19" s="1000"/>
      <c r="LVX19" s="1000"/>
      <c r="LVY19" s="1000"/>
      <c r="LVZ19" s="1000"/>
      <c r="LWA19" s="1000"/>
      <c r="LWB19" s="1000"/>
      <c r="LWC19" s="1000"/>
      <c r="LWD19" s="1000"/>
      <c r="LWE19" s="1000"/>
      <c r="LWF19" s="1000"/>
      <c r="LWG19" s="1000"/>
      <c r="LWH19" s="1000"/>
      <c r="LWI19" s="1000"/>
      <c r="LWJ19" s="1000"/>
      <c r="LWK19" s="1000"/>
      <c r="LWL19" s="1000"/>
      <c r="LWM19" s="1000"/>
      <c r="LWN19" s="1000"/>
      <c r="LWO19" s="1000"/>
      <c r="LWP19" s="1000"/>
      <c r="LWQ19" s="1000"/>
      <c r="LWR19" s="1000"/>
      <c r="LWS19" s="1000"/>
      <c r="LWT19" s="1000"/>
      <c r="LWU19" s="1000"/>
      <c r="LWV19" s="1000"/>
      <c r="LWW19" s="1000"/>
      <c r="LWX19" s="1000"/>
      <c r="LWY19" s="1000"/>
      <c r="LWZ19" s="1000"/>
      <c r="LXA19" s="1000"/>
      <c r="LXB19" s="1000"/>
      <c r="LXC19" s="1000"/>
      <c r="LXD19" s="1000"/>
      <c r="LXE19" s="1000"/>
      <c r="LXF19" s="1000"/>
      <c r="LXG19" s="1000"/>
      <c r="LXH19" s="1000"/>
      <c r="LXI19" s="1000"/>
      <c r="LXJ19" s="1000"/>
      <c r="LXK19" s="1000"/>
      <c r="LXL19" s="1000"/>
      <c r="LXM19" s="1000"/>
      <c r="LXN19" s="1000"/>
      <c r="LXO19" s="1000"/>
      <c r="LXP19" s="1000"/>
      <c r="LXQ19" s="1000"/>
      <c r="LXR19" s="1000"/>
      <c r="LXS19" s="1000"/>
      <c r="LXT19" s="1000"/>
      <c r="LXU19" s="1000"/>
      <c r="LXV19" s="1000"/>
      <c r="LXW19" s="1000"/>
      <c r="LXX19" s="1000"/>
      <c r="LXY19" s="1000"/>
      <c r="LXZ19" s="1000"/>
      <c r="LYA19" s="1000"/>
      <c r="LYB19" s="1000"/>
      <c r="LYC19" s="1000"/>
      <c r="LYD19" s="1000"/>
      <c r="LYE19" s="1000"/>
      <c r="LYF19" s="1000"/>
      <c r="LYG19" s="1000"/>
      <c r="LYH19" s="1000"/>
      <c r="LYI19" s="1000"/>
      <c r="LYJ19" s="1000"/>
      <c r="LYK19" s="1000"/>
      <c r="LYL19" s="1000"/>
      <c r="LYM19" s="1000"/>
      <c r="LYN19" s="1000"/>
      <c r="LYO19" s="1000"/>
      <c r="LYP19" s="1000"/>
      <c r="LYQ19" s="1000"/>
      <c r="LYR19" s="1000"/>
      <c r="LYS19" s="1000"/>
      <c r="LYT19" s="1000"/>
      <c r="LYU19" s="1000"/>
      <c r="LYV19" s="1000"/>
      <c r="LYW19" s="1000"/>
      <c r="LYX19" s="1000"/>
      <c r="LYY19" s="1000"/>
      <c r="LYZ19" s="1000"/>
      <c r="LZA19" s="1000"/>
      <c r="LZB19" s="1000"/>
      <c r="LZC19" s="1000"/>
      <c r="LZD19" s="1000"/>
      <c r="LZE19" s="1000"/>
      <c r="LZF19" s="1000"/>
      <c r="LZG19" s="1000"/>
      <c r="LZH19" s="1000"/>
      <c r="LZI19" s="1000"/>
      <c r="LZJ19" s="1000"/>
      <c r="LZK19" s="1000"/>
      <c r="LZL19" s="1000"/>
      <c r="LZM19" s="1000"/>
      <c r="LZN19" s="1000"/>
      <c r="LZO19" s="1000"/>
      <c r="LZP19" s="1000"/>
      <c r="LZQ19" s="1000"/>
      <c r="LZR19" s="1000"/>
      <c r="LZS19" s="1000"/>
      <c r="LZT19" s="1000"/>
      <c r="LZU19" s="1000"/>
      <c r="LZV19" s="1000"/>
      <c r="LZW19" s="1000"/>
      <c r="LZX19" s="1000"/>
      <c r="LZY19" s="1000"/>
      <c r="LZZ19" s="1000"/>
      <c r="MAA19" s="1000"/>
      <c r="MAB19" s="1000"/>
      <c r="MAC19" s="1000"/>
      <c r="MAD19" s="1000"/>
      <c r="MAE19" s="1000"/>
      <c r="MAF19" s="1000"/>
      <c r="MAG19" s="1000"/>
      <c r="MAH19" s="1000"/>
      <c r="MAI19" s="1000"/>
      <c r="MAJ19" s="1000"/>
      <c r="MAK19" s="1000"/>
      <c r="MAL19" s="1000"/>
      <c r="MAM19" s="1000"/>
      <c r="MAN19" s="1000"/>
      <c r="MAO19" s="1000"/>
      <c r="MAP19" s="1000"/>
      <c r="MAQ19" s="1000"/>
      <c r="MAR19" s="1000"/>
      <c r="MAS19" s="1000"/>
      <c r="MAT19" s="1000"/>
      <c r="MAU19" s="1000"/>
      <c r="MAV19" s="1000"/>
      <c r="MAW19" s="1000"/>
      <c r="MAX19" s="1000"/>
      <c r="MAY19" s="1000"/>
      <c r="MAZ19" s="1000"/>
      <c r="MBA19" s="1000"/>
      <c r="MBB19" s="1000"/>
      <c r="MBC19" s="1000"/>
      <c r="MBD19" s="1000"/>
      <c r="MBE19" s="1000"/>
      <c r="MBF19" s="1000"/>
      <c r="MBG19" s="1000"/>
      <c r="MBH19" s="1000"/>
      <c r="MBI19" s="1000"/>
      <c r="MBJ19" s="1000"/>
      <c r="MBK19" s="1000"/>
      <c r="MBL19" s="1000"/>
      <c r="MBM19" s="1000"/>
      <c r="MBN19" s="1000"/>
      <c r="MBO19" s="1000"/>
      <c r="MBP19" s="1000"/>
      <c r="MBQ19" s="1000"/>
      <c r="MBR19" s="1000"/>
      <c r="MBS19" s="1000"/>
      <c r="MBT19" s="1000"/>
      <c r="MBU19" s="1000"/>
      <c r="MBV19" s="1000"/>
      <c r="MBW19" s="1000"/>
      <c r="MBX19" s="1000"/>
      <c r="MBY19" s="1000"/>
      <c r="MBZ19" s="1000"/>
      <c r="MCA19" s="1000"/>
      <c r="MCB19" s="1000"/>
      <c r="MCC19" s="1000"/>
      <c r="MCD19" s="1000"/>
      <c r="MCE19" s="1000"/>
      <c r="MCF19" s="1000"/>
      <c r="MCG19" s="1000"/>
      <c r="MCH19" s="1000"/>
      <c r="MCI19" s="1000"/>
      <c r="MCJ19" s="1000"/>
      <c r="MCK19" s="1000"/>
      <c r="MCL19" s="1000"/>
      <c r="MCM19" s="1000"/>
      <c r="MCN19" s="1000"/>
      <c r="MCO19" s="1000"/>
      <c r="MCP19" s="1000"/>
      <c r="MCQ19" s="1000"/>
      <c r="MCR19" s="1000"/>
      <c r="MCS19" s="1000"/>
      <c r="MCT19" s="1000"/>
      <c r="MCU19" s="1000"/>
      <c r="MCV19" s="1000"/>
      <c r="MCW19" s="1000"/>
      <c r="MCX19" s="1000"/>
      <c r="MCY19" s="1000"/>
      <c r="MCZ19" s="1000"/>
      <c r="MDA19" s="1000"/>
      <c r="MDB19" s="1000"/>
      <c r="MDC19" s="1000"/>
      <c r="MDD19" s="1000"/>
      <c r="MDE19" s="1000"/>
      <c r="MDF19" s="1000"/>
      <c r="MDG19" s="1000"/>
      <c r="MDH19" s="1000"/>
      <c r="MDI19" s="1000"/>
      <c r="MDJ19" s="1000"/>
      <c r="MDK19" s="1000"/>
      <c r="MDL19" s="1000"/>
      <c r="MDM19" s="1000"/>
      <c r="MDN19" s="1000"/>
      <c r="MDO19" s="1000"/>
      <c r="MDP19" s="1000"/>
      <c r="MDQ19" s="1000"/>
      <c r="MDR19" s="1000"/>
      <c r="MDS19" s="1000"/>
      <c r="MDT19" s="1000"/>
      <c r="MDU19" s="1000"/>
      <c r="MDV19" s="1000"/>
      <c r="MDW19" s="1000"/>
      <c r="MDX19" s="1000"/>
      <c r="MDY19" s="1000"/>
      <c r="MDZ19" s="1000"/>
      <c r="MEA19" s="1000"/>
      <c r="MEB19" s="1000"/>
      <c r="MEC19" s="1000"/>
      <c r="MED19" s="1000"/>
      <c r="MEE19" s="1000"/>
      <c r="MEF19" s="1000"/>
      <c r="MEG19" s="1000"/>
      <c r="MEH19" s="1000"/>
      <c r="MEI19" s="1000"/>
      <c r="MEJ19" s="1000"/>
      <c r="MEK19" s="1000"/>
      <c r="MEL19" s="1000"/>
      <c r="MEM19" s="1000"/>
      <c r="MEN19" s="1000"/>
      <c r="MEO19" s="1000"/>
      <c r="MEP19" s="1000"/>
      <c r="MEQ19" s="1000"/>
      <c r="MER19" s="1000"/>
      <c r="MES19" s="1000"/>
      <c r="MET19" s="1000"/>
      <c r="MEU19" s="1000"/>
      <c r="MEV19" s="1000"/>
      <c r="MEW19" s="1000"/>
      <c r="MEX19" s="1000"/>
      <c r="MEY19" s="1000"/>
      <c r="MEZ19" s="1000"/>
      <c r="MFA19" s="1000"/>
      <c r="MFB19" s="1000"/>
      <c r="MFC19" s="1000"/>
      <c r="MFD19" s="1000"/>
      <c r="MFE19" s="1000"/>
      <c r="MFF19" s="1000"/>
      <c r="MFG19" s="1000"/>
      <c r="MFH19" s="1000"/>
      <c r="MFI19" s="1000"/>
      <c r="MFJ19" s="1000"/>
      <c r="MFK19" s="1000"/>
      <c r="MFL19" s="1000"/>
      <c r="MFM19" s="1000"/>
      <c r="MFN19" s="1000"/>
      <c r="MFO19" s="1000"/>
      <c r="MFP19" s="1000"/>
      <c r="MFQ19" s="1000"/>
      <c r="MFR19" s="1000"/>
      <c r="MFS19" s="1000"/>
      <c r="MFT19" s="1000"/>
      <c r="MFU19" s="1000"/>
      <c r="MFV19" s="1000"/>
      <c r="MFW19" s="1000"/>
      <c r="MFX19" s="1000"/>
      <c r="MFY19" s="1000"/>
      <c r="MFZ19" s="1000"/>
      <c r="MGA19" s="1000"/>
      <c r="MGB19" s="1000"/>
      <c r="MGC19" s="1000"/>
      <c r="MGD19" s="1000"/>
      <c r="MGE19" s="1000"/>
      <c r="MGF19" s="1000"/>
      <c r="MGG19" s="1000"/>
      <c r="MGH19" s="1000"/>
      <c r="MGI19" s="1000"/>
      <c r="MGJ19" s="1000"/>
      <c r="MGK19" s="1000"/>
      <c r="MGL19" s="1000"/>
      <c r="MGM19" s="1000"/>
      <c r="MGN19" s="1000"/>
      <c r="MGO19" s="1000"/>
      <c r="MGP19" s="1000"/>
      <c r="MGQ19" s="1000"/>
      <c r="MGR19" s="1000"/>
      <c r="MGS19" s="1000"/>
      <c r="MGT19" s="1000"/>
      <c r="MGU19" s="1000"/>
      <c r="MGV19" s="1000"/>
      <c r="MGW19" s="1000"/>
      <c r="MGX19" s="1000"/>
      <c r="MGY19" s="1000"/>
      <c r="MGZ19" s="1000"/>
      <c r="MHA19" s="1000"/>
      <c r="MHB19" s="1000"/>
      <c r="MHC19" s="1000"/>
      <c r="MHD19" s="1000"/>
      <c r="MHE19" s="1000"/>
      <c r="MHF19" s="1000"/>
      <c r="MHG19" s="1000"/>
      <c r="MHH19" s="1000"/>
      <c r="MHI19" s="1000"/>
      <c r="MHJ19" s="1000"/>
      <c r="MHK19" s="1000"/>
      <c r="MHL19" s="1000"/>
      <c r="MHM19" s="1000"/>
      <c r="MHN19" s="1000"/>
      <c r="MHO19" s="1000"/>
      <c r="MHP19" s="1000"/>
      <c r="MHQ19" s="1000"/>
      <c r="MHR19" s="1000"/>
      <c r="MHS19" s="1000"/>
      <c r="MHT19" s="1000"/>
      <c r="MHU19" s="1000"/>
      <c r="MHV19" s="1000"/>
      <c r="MHW19" s="1000"/>
      <c r="MHX19" s="1000"/>
      <c r="MHY19" s="1000"/>
      <c r="MHZ19" s="1000"/>
      <c r="MIA19" s="1000"/>
      <c r="MIB19" s="1000"/>
      <c r="MIC19" s="1000"/>
      <c r="MID19" s="1000"/>
      <c r="MIE19" s="1000"/>
      <c r="MIF19" s="1000"/>
      <c r="MIG19" s="1000"/>
      <c r="MIH19" s="1000"/>
      <c r="MII19" s="1000"/>
      <c r="MIJ19" s="1000"/>
      <c r="MIK19" s="1000"/>
      <c r="MIL19" s="1000"/>
      <c r="MIM19" s="1000"/>
      <c r="MIN19" s="1000"/>
      <c r="MIO19" s="1000"/>
      <c r="MIP19" s="1000"/>
      <c r="MIQ19" s="1000"/>
      <c r="MIR19" s="1000"/>
      <c r="MIS19" s="1000"/>
      <c r="MIT19" s="1000"/>
      <c r="MIU19" s="1000"/>
      <c r="MIV19" s="1000"/>
      <c r="MIW19" s="1000"/>
      <c r="MIX19" s="1000"/>
      <c r="MIY19" s="1000"/>
      <c r="MIZ19" s="1000"/>
      <c r="MJA19" s="1000"/>
      <c r="MJB19" s="1000"/>
      <c r="MJC19" s="1000"/>
      <c r="MJD19" s="1000"/>
      <c r="MJE19" s="1000"/>
      <c r="MJF19" s="1000"/>
      <c r="MJG19" s="1000"/>
      <c r="MJH19" s="1000"/>
      <c r="MJI19" s="1000"/>
      <c r="MJJ19" s="1000"/>
      <c r="MJK19" s="1000"/>
      <c r="MJL19" s="1000"/>
      <c r="MJM19" s="1000"/>
      <c r="MJN19" s="1000"/>
      <c r="MJO19" s="1000"/>
      <c r="MJP19" s="1000"/>
      <c r="MJQ19" s="1000"/>
      <c r="MJR19" s="1000"/>
      <c r="MJS19" s="1000"/>
      <c r="MJT19" s="1000"/>
      <c r="MJU19" s="1000"/>
      <c r="MJV19" s="1000"/>
      <c r="MJW19" s="1000"/>
      <c r="MJX19" s="1000"/>
      <c r="MJY19" s="1000"/>
      <c r="MJZ19" s="1000"/>
      <c r="MKA19" s="1000"/>
      <c r="MKB19" s="1000"/>
      <c r="MKC19" s="1000"/>
      <c r="MKD19" s="1000"/>
      <c r="MKE19" s="1000"/>
      <c r="MKF19" s="1000"/>
      <c r="MKG19" s="1000"/>
      <c r="MKH19" s="1000"/>
      <c r="MKI19" s="1000"/>
      <c r="MKJ19" s="1000"/>
      <c r="MKK19" s="1000"/>
      <c r="MKL19" s="1000"/>
      <c r="MKM19" s="1000"/>
      <c r="MKN19" s="1000"/>
      <c r="MKO19" s="1000"/>
      <c r="MKP19" s="1000"/>
      <c r="MKQ19" s="1000"/>
      <c r="MKR19" s="1000"/>
      <c r="MKS19" s="1000"/>
      <c r="MKT19" s="1000"/>
      <c r="MKU19" s="1000"/>
      <c r="MKV19" s="1000"/>
      <c r="MKW19" s="1000"/>
      <c r="MKX19" s="1000"/>
      <c r="MKY19" s="1000"/>
      <c r="MKZ19" s="1000"/>
      <c r="MLA19" s="1000"/>
      <c r="MLB19" s="1000"/>
      <c r="MLC19" s="1000"/>
      <c r="MLD19" s="1000"/>
      <c r="MLE19" s="1000"/>
      <c r="MLF19" s="1000"/>
      <c r="MLG19" s="1000"/>
      <c r="MLH19" s="1000"/>
      <c r="MLI19" s="1000"/>
      <c r="MLJ19" s="1000"/>
      <c r="MLK19" s="1000"/>
      <c r="MLL19" s="1000"/>
      <c r="MLM19" s="1000"/>
      <c r="MLN19" s="1000"/>
      <c r="MLO19" s="1000"/>
      <c r="MLP19" s="1000"/>
      <c r="MLQ19" s="1000"/>
      <c r="MLR19" s="1000"/>
      <c r="MLS19" s="1000"/>
      <c r="MLT19" s="1000"/>
      <c r="MLU19" s="1000"/>
      <c r="MLV19" s="1000"/>
      <c r="MLW19" s="1000"/>
      <c r="MLX19" s="1000"/>
      <c r="MLY19" s="1000"/>
      <c r="MLZ19" s="1000"/>
      <c r="MMA19" s="1000"/>
      <c r="MMB19" s="1000"/>
      <c r="MMC19" s="1000"/>
      <c r="MMD19" s="1000"/>
      <c r="MME19" s="1000"/>
      <c r="MMF19" s="1000"/>
      <c r="MMG19" s="1000"/>
      <c r="MMH19" s="1000"/>
      <c r="MMI19" s="1000"/>
      <c r="MMJ19" s="1000"/>
      <c r="MMK19" s="1000"/>
      <c r="MML19" s="1000"/>
      <c r="MMM19" s="1000"/>
      <c r="MMN19" s="1000"/>
      <c r="MMO19" s="1000"/>
      <c r="MMP19" s="1000"/>
      <c r="MMQ19" s="1000"/>
      <c r="MMR19" s="1000"/>
      <c r="MMS19" s="1000"/>
      <c r="MMT19" s="1000"/>
      <c r="MMU19" s="1000"/>
      <c r="MMV19" s="1000"/>
      <c r="MMW19" s="1000"/>
      <c r="MMX19" s="1000"/>
      <c r="MMY19" s="1000"/>
      <c r="MMZ19" s="1000"/>
      <c r="MNA19" s="1000"/>
      <c r="MNB19" s="1000"/>
      <c r="MNC19" s="1000"/>
      <c r="MND19" s="1000"/>
      <c r="MNE19" s="1000"/>
      <c r="MNF19" s="1000"/>
      <c r="MNG19" s="1000"/>
      <c r="MNH19" s="1000"/>
      <c r="MNI19" s="1000"/>
      <c r="MNJ19" s="1000"/>
      <c r="MNK19" s="1000"/>
      <c r="MNL19" s="1000"/>
      <c r="MNM19" s="1000"/>
      <c r="MNN19" s="1000"/>
      <c r="MNO19" s="1000"/>
      <c r="MNP19" s="1000"/>
      <c r="MNQ19" s="1000"/>
      <c r="MNR19" s="1000"/>
      <c r="MNS19" s="1000"/>
      <c r="MNT19" s="1000"/>
      <c r="MNU19" s="1000"/>
      <c r="MNV19" s="1000"/>
      <c r="MNW19" s="1000"/>
      <c r="MNX19" s="1000"/>
      <c r="MNY19" s="1000"/>
      <c r="MNZ19" s="1000"/>
      <c r="MOA19" s="1000"/>
      <c r="MOB19" s="1000"/>
      <c r="MOC19" s="1000"/>
      <c r="MOD19" s="1000"/>
      <c r="MOE19" s="1000"/>
      <c r="MOF19" s="1000"/>
      <c r="MOG19" s="1000"/>
      <c r="MOH19" s="1000"/>
      <c r="MOI19" s="1000"/>
      <c r="MOJ19" s="1000"/>
      <c r="MOK19" s="1000"/>
      <c r="MOL19" s="1000"/>
      <c r="MOM19" s="1000"/>
      <c r="MON19" s="1000"/>
      <c r="MOO19" s="1000"/>
      <c r="MOP19" s="1000"/>
      <c r="MOQ19" s="1000"/>
      <c r="MOR19" s="1000"/>
      <c r="MOS19" s="1000"/>
      <c r="MOT19" s="1000"/>
      <c r="MOU19" s="1000"/>
      <c r="MOV19" s="1000"/>
      <c r="MOW19" s="1000"/>
      <c r="MOX19" s="1000"/>
      <c r="MOY19" s="1000"/>
      <c r="MOZ19" s="1000"/>
      <c r="MPA19" s="1000"/>
      <c r="MPB19" s="1000"/>
      <c r="MPC19" s="1000"/>
      <c r="MPD19" s="1000"/>
      <c r="MPE19" s="1000"/>
      <c r="MPF19" s="1000"/>
      <c r="MPG19" s="1000"/>
      <c r="MPH19" s="1000"/>
      <c r="MPI19" s="1000"/>
      <c r="MPJ19" s="1000"/>
      <c r="MPK19" s="1000"/>
      <c r="MPL19" s="1000"/>
      <c r="MPM19" s="1000"/>
      <c r="MPN19" s="1000"/>
      <c r="MPO19" s="1000"/>
      <c r="MPP19" s="1000"/>
      <c r="MPQ19" s="1000"/>
      <c r="MPR19" s="1000"/>
      <c r="MPS19" s="1000"/>
      <c r="MPT19" s="1000"/>
      <c r="MPU19" s="1000"/>
      <c r="MPV19" s="1000"/>
      <c r="MPW19" s="1000"/>
      <c r="MPX19" s="1000"/>
      <c r="MPY19" s="1000"/>
      <c r="MPZ19" s="1000"/>
      <c r="MQA19" s="1000"/>
      <c r="MQB19" s="1000"/>
      <c r="MQC19" s="1000"/>
      <c r="MQD19" s="1000"/>
      <c r="MQE19" s="1000"/>
      <c r="MQF19" s="1000"/>
      <c r="MQG19" s="1000"/>
      <c r="MQH19" s="1000"/>
      <c r="MQI19" s="1000"/>
      <c r="MQJ19" s="1000"/>
      <c r="MQK19" s="1000"/>
      <c r="MQL19" s="1000"/>
      <c r="MQM19" s="1000"/>
      <c r="MQN19" s="1000"/>
      <c r="MQO19" s="1000"/>
      <c r="MQP19" s="1000"/>
      <c r="MQQ19" s="1000"/>
      <c r="MQR19" s="1000"/>
      <c r="MQS19" s="1000"/>
      <c r="MQT19" s="1000"/>
      <c r="MQU19" s="1000"/>
      <c r="MQV19" s="1000"/>
      <c r="MQW19" s="1000"/>
      <c r="MQX19" s="1000"/>
      <c r="MQY19" s="1000"/>
      <c r="MQZ19" s="1000"/>
      <c r="MRA19" s="1000"/>
      <c r="MRB19" s="1000"/>
      <c r="MRC19" s="1000"/>
      <c r="MRD19" s="1000"/>
      <c r="MRE19" s="1000"/>
      <c r="MRF19" s="1000"/>
      <c r="MRG19" s="1000"/>
      <c r="MRH19" s="1000"/>
      <c r="MRI19" s="1000"/>
      <c r="MRJ19" s="1000"/>
      <c r="MRK19" s="1000"/>
      <c r="MRL19" s="1000"/>
      <c r="MRM19" s="1000"/>
      <c r="MRN19" s="1000"/>
      <c r="MRO19" s="1000"/>
      <c r="MRP19" s="1000"/>
      <c r="MRQ19" s="1000"/>
      <c r="MRR19" s="1000"/>
      <c r="MRS19" s="1000"/>
      <c r="MRT19" s="1000"/>
      <c r="MRU19" s="1000"/>
      <c r="MRV19" s="1000"/>
      <c r="MRW19" s="1000"/>
      <c r="MRX19" s="1000"/>
      <c r="MRY19" s="1000"/>
      <c r="MRZ19" s="1000"/>
      <c r="MSA19" s="1000"/>
      <c r="MSB19" s="1000"/>
      <c r="MSC19" s="1000"/>
      <c r="MSD19" s="1000"/>
      <c r="MSE19" s="1000"/>
      <c r="MSF19" s="1000"/>
      <c r="MSG19" s="1000"/>
      <c r="MSH19" s="1000"/>
      <c r="MSI19" s="1000"/>
      <c r="MSJ19" s="1000"/>
      <c r="MSK19" s="1000"/>
      <c r="MSL19" s="1000"/>
      <c r="MSM19" s="1000"/>
      <c r="MSN19" s="1000"/>
      <c r="MSO19" s="1000"/>
      <c r="MSP19" s="1000"/>
      <c r="MSQ19" s="1000"/>
      <c r="MSR19" s="1000"/>
      <c r="MSS19" s="1000"/>
      <c r="MST19" s="1000"/>
      <c r="MSU19" s="1000"/>
      <c r="MSV19" s="1000"/>
      <c r="MSW19" s="1000"/>
      <c r="MSX19" s="1000"/>
      <c r="MSY19" s="1000"/>
      <c r="MSZ19" s="1000"/>
      <c r="MTA19" s="1000"/>
      <c r="MTB19" s="1000"/>
      <c r="MTC19" s="1000"/>
      <c r="MTD19" s="1000"/>
      <c r="MTE19" s="1000"/>
      <c r="MTF19" s="1000"/>
      <c r="MTG19" s="1000"/>
      <c r="MTH19" s="1000"/>
      <c r="MTI19" s="1000"/>
      <c r="MTJ19" s="1000"/>
      <c r="MTK19" s="1000"/>
      <c r="MTL19" s="1000"/>
      <c r="MTM19" s="1000"/>
      <c r="MTN19" s="1000"/>
      <c r="MTO19" s="1000"/>
      <c r="MTP19" s="1000"/>
      <c r="MTQ19" s="1000"/>
      <c r="MTR19" s="1000"/>
      <c r="MTS19" s="1000"/>
      <c r="MTT19" s="1000"/>
      <c r="MTU19" s="1000"/>
      <c r="MTV19" s="1000"/>
      <c r="MTW19" s="1000"/>
      <c r="MTX19" s="1000"/>
      <c r="MTY19" s="1000"/>
      <c r="MTZ19" s="1000"/>
      <c r="MUA19" s="1000"/>
      <c r="MUB19" s="1000"/>
      <c r="MUC19" s="1000"/>
      <c r="MUD19" s="1000"/>
      <c r="MUE19" s="1000"/>
      <c r="MUF19" s="1000"/>
      <c r="MUG19" s="1000"/>
      <c r="MUH19" s="1000"/>
      <c r="MUI19" s="1000"/>
      <c r="MUJ19" s="1000"/>
      <c r="MUK19" s="1000"/>
      <c r="MUL19" s="1000"/>
      <c r="MUM19" s="1000"/>
      <c r="MUN19" s="1000"/>
      <c r="MUO19" s="1000"/>
      <c r="MUP19" s="1000"/>
      <c r="MUQ19" s="1000"/>
      <c r="MUR19" s="1000"/>
      <c r="MUS19" s="1000"/>
      <c r="MUT19" s="1000"/>
      <c r="MUU19" s="1000"/>
      <c r="MUV19" s="1000"/>
      <c r="MUW19" s="1000"/>
      <c r="MUX19" s="1000"/>
      <c r="MUY19" s="1000"/>
      <c r="MUZ19" s="1000"/>
      <c r="MVA19" s="1000"/>
      <c r="MVB19" s="1000"/>
      <c r="MVC19" s="1000"/>
      <c r="MVD19" s="1000"/>
      <c r="MVE19" s="1000"/>
      <c r="MVF19" s="1000"/>
      <c r="MVG19" s="1000"/>
      <c r="MVH19" s="1000"/>
      <c r="MVI19" s="1000"/>
      <c r="MVJ19" s="1000"/>
      <c r="MVK19" s="1000"/>
      <c r="MVL19" s="1000"/>
      <c r="MVM19" s="1000"/>
      <c r="MVN19" s="1000"/>
      <c r="MVO19" s="1000"/>
      <c r="MVP19" s="1000"/>
      <c r="MVQ19" s="1000"/>
      <c r="MVR19" s="1000"/>
      <c r="MVS19" s="1000"/>
      <c r="MVT19" s="1000"/>
      <c r="MVU19" s="1000"/>
      <c r="MVV19" s="1000"/>
      <c r="MVW19" s="1000"/>
      <c r="MVX19" s="1000"/>
      <c r="MVY19" s="1000"/>
      <c r="MVZ19" s="1000"/>
      <c r="MWA19" s="1000"/>
      <c r="MWB19" s="1000"/>
      <c r="MWC19" s="1000"/>
      <c r="MWD19" s="1000"/>
      <c r="MWE19" s="1000"/>
      <c r="MWF19" s="1000"/>
      <c r="MWG19" s="1000"/>
      <c r="MWH19" s="1000"/>
      <c r="MWI19" s="1000"/>
      <c r="MWJ19" s="1000"/>
      <c r="MWK19" s="1000"/>
      <c r="MWL19" s="1000"/>
      <c r="MWM19" s="1000"/>
      <c r="MWN19" s="1000"/>
      <c r="MWO19" s="1000"/>
      <c r="MWP19" s="1000"/>
      <c r="MWQ19" s="1000"/>
      <c r="MWR19" s="1000"/>
      <c r="MWS19" s="1000"/>
      <c r="MWT19" s="1000"/>
      <c r="MWU19" s="1000"/>
      <c r="MWV19" s="1000"/>
      <c r="MWW19" s="1000"/>
      <c r="MWX19" s="1000"/>
      <c r="MWY19" s="1000"/>
      <c r="MWZ19" s="1000"/>
      <c r="MXA19" s="1000"/>
      <c r="MXB19" s="1000"/>
      <c r="MXC19" s="1000"/>
      <c r="MXD19" s="1000"/>
      <c r="MXE19" s="1000"/>
      <c r="MXF19" s="1000"/>
      <c r="MXG19" s="1000"/>
      <c r="MXH19" s="1000"/>
      <c r="MXI19" s="1000"/>
      <c r="MXJ19" s="1000"/>
      <c r="MXK19" s="1000"/>
      <c r="MXL19" s="1000"/>
      <c r="MXM19" s="1000"/>
      <c r="MXN19" s="1000"/>
      <c r="MXO19" s="1000"/>
      <c r="MXP19" s="1000"/>
      <c r="MXQ19" s="1000"/>
      <c r="MXR19" s="1000"/>
      <c r="MXS19" s="1000"/>
      <c r="MXT19" s="1000"/>
      <c r="MXU19" s="1000"/>
      <c r="MXV19" s="1000"/>
      <c r="MXW19" s="1000"/>
      <c r="MXX19" s="1000"/>
      <c r="MXY19" s="1000"/>
      <c r="MXZ19" s="1000"/>
      <c r="MYA19" s="1000"/>
      <c r="MYB19" s="1000"/>
      <c r="MYC19" s="1000"/>
      <c r="MYD19" s="1000"/>
      <c r="MYE19" s="1000"/>
      <c r="MYF19" s="1000"/>
      <c r="MYG19" s="1000"/>
      <c r="MYH19" s="1000"/>
      <c r="MYI19" s="1000"/>
      <c r="MYJ19" s="1000"/>
      <c r="MYK19" s="1000"/>
      <c r="MYL19" s="1000"/>
      <c r="MYM19" s="1000"/>
      <c r="MYN19" s="1000"/>
      <c r="MYO19" s="1000"/>
      <c r="MYP19" s="1000"/>
      <c r="MYQ19" s="1000"/>
      <c r="MYR19" s="1000"/>
      <c r="MYS19" s="1000"/>
      <c r="MYT19" s="1000"/>
      <c r="MYU19" s="1000"/>
      <c r="MYV19" s="1000"/>
      <c r="MYW19" s="1000"/>
      <c r="MYX19" s="1000"/>
      <c r="MYY19" s="1000"/>
      <c r="MYZ19" s="1000"/>
      <c r="MZA19" s="1000"/>
      <c r="MZB19" s="1000"/>
      <c r="MZC19" s="1000"/>
      <c r="MZD19" s="1000"/>
      <c r="MZE19" s="1000"/>
      <c r="MZF19" s="1000"/>
      <c r="MZG19" s="1000"/>
      <c r="MZH19" s="1000"/>
      <c r="MZI19" s="1000"/>
      <c r="MZJ19" s="1000"/>
      <c r="MZK19" s="1000"/>
      <c r="MZL19" s="1000"/>
      <c r="MZM19" s="1000"/>
      <c r="MZN19" s="1000"/>
      <c r="MZO19" s="1000"/>
      <c r="MZP19" s="1000"/>
      <c r="MZQ19" s="1000"/>
      <c r="MZR19" s="1000"/>
      <c r="MZS19" s="1000"/>
      <c r="MZT19" s="1000"/>
      <c r="MZU19" s="1000"/>
      <c r="MZV19" s="1000"/>
      <c r="MZW19" s="1000"/>
      <c r="MZX19" s="1000"/>
      <c r="MZY19" s="1000"/>
      <c r="MZZ19" s="1000"/>
      <c r="NAA19" s="1000"/>
      <c r="NAB19" s="1000"/>
      <c r="NAC19" s="1000"/>
      <c r="NAD19" s="1000"/>
      <c r="NAE19" s="1000"/>
      <c r="NAF19" s="1000"/>
      <c r="NAG19" s="1000"/>
      <c r="NAH19" s="1000"/>
      <c r="NAI19" s="1000"/>
      <c r="NAJ19" s="1000"/>
      <c r="NAK19" s="1000"/>
      <c r="NAL19" s="1000"/>
      <c r="NAM19" s="1000"/>
      <c r="NAN19" s="1000"/>
      <c r="NAO19" s="1000"/>
      <c r="NAP19" s="1000"/>
      <c r="NAQ19" s="1000"/>
      <c r="NAR19" s="1000"/>
      <c r="NAS19" s="1000"/>
      <c r="NAT19" s="1000"/>
      <c r="NAU19" s="1000"/>
      <c r="NAV19" s="1000"/>
      <c r="NAW19" s="1000"/>
      <c r="NAX19" s="1000"/>
      <c r="NAY19" s="1000"/>
      <c r="NAZ19" s="1000"/>
      <c r="NBA19" s="1000"/>
      <c r="NBB19" s="1000"/>
      <c r="NBC19" s="1000"/>
      <c r="NBD19" s="1000"/>
      <c r="NBE19" s="1000"/>
      <c r="NBF19" s="1000"/>
      <c r="NBG19" s="1000"/>
      <c r="NBH19" s="1000"/>
      <c r="NBI19" s="1000"/>
      <c r="NBJ19" s="1000"/>
      <c r="NBK19" s="1000"/>
      <c r="NBL19" s="1000"/>
      <c r="NBM19" s="1000"/>
      <c r="NBN19" s="1000"/>
      <c r="NBO19" s="1000"/>
      <c r="NBP19" s="1000"/>
      <c r="NBQ19" s="1000"/>
      <c r="NBR19" s="1000"/>
      <c r="NBS19" s="1000"/>
      <c r="NBT19" s="1000"/>
      <c r="NBU19" s="1000"/>
      <c r="NBV19" s="1000"/>
      <c r="NBW19" s="1000"/>
      <c r="NBX19" s="1000"/>
      <c r="NBY19" s="1000"/>
      <c r="NBZ19" s="1000"/>
      <c r="NCA19" s="1000"/>
      <c r="NCB19" s="1000"/>
      <c r="NCC19" s="1000"/>
      <c r="NCD19" s="1000"/>
      <c r="NCE19" s="1000"/>
      <c r="NCF19" s="1000"/>
      <c r="NCG19" s="1000"/>
      <c r="NCH19" s="1000"/>
      <c r="NCI19" s="1000"/>
      <c r="NCJ19" s="1000"/>
      <c r="NCK19" s="1000"/>
      <c r="NCL19" s="1000"/>
      <c r="NCM19" s="1000"/>
      <c r="NCN19" s="1000"/>
      <c r="NCO19" s="1000"/>
      <c r="NCP19" s="1000"/>
      <c r="NCQ19" s="1000"/>
      <c r="NCR19" s="1000"/>
      <c r="NCS19" s="1000"/>
      <c r="NCT19" s="1000"/>
      <c r="NCU19" s="1000"/>
      <c r="NCV19" s="1000"/>
      <c r="NCW19" s="1000"/>
      <c r="NCX19" s="1000"/>
      <c r="NCY19" s="1000"/>
      <c r="NCZ19" s="1000"/>
      <c r="NDA19" s="1000"/>
      <c r="NDB19" s="1000"/>
      <c r="NDC19" s="1000"/>
      <c r="NDD19" s="1000"/>
      <c r="NDE19" s="1000"/>
      <c r="NDF19" s="1000"/>
      <c r="NDG19" s="1000"/>
      <c r="NDH19" s="1000"/>
      <c r="NDI19" s="1000"/>
      <c r="NDJ19" s="1000"/>
      <c r="NDK19" s="1000"/>
      <c r="NDL19" s="1000"/>
      <c r="NDM19" s="1000"/>
      <c r="NDN19" s="1000"/>
      <c r="NDO19" s="1000"/>
      <c r="NDP19" s="1000"/>
      <c r="NDQ19" s="1000"/>
      <c r="NDR19" s="1000"/>
      <c r="NDS19" s="1000"/>
      <c r="NDT19" s="1000"/>
      <c r="NDU19" s="1000"/>
      <c r="NDV19" s="1000"/>
      <c r="NDW19" s="1000"/>
      <c r="NDX19" s="1000"/>
      <c r="NDY19" s="1000"/>
      <c r="NDZ19" s="1000"/>
      <c r="NEA19" s="1000"/>
      <c r="NEB19" s="1000"/>
      <c r="NEC19" s="1000"/>
      <c r="NED19" s="1000"/>
      <c r="NEE19" s="1000"/>
      <c r="NEF19" s="1000"/>
      <c r="NEG19" s="1000"/>
      <c r="NEH19" s="1000"/>
      <c r="NEI19" s="1000"/>
      <c r="NEJ19" s="1000"/>
      <c r="NEK19" s="1000"/>
      <c r="NEL19" s="1000"/>
      <c r="NEM19" s="1000"/>
      <c r="NEN19" s="1000"/>
      <c r="NEO19" s="1000"/>
      <c r="NEP19" s="1000"/>
      <c r="NEQ19" s="1000"/>
      <c r="NER19" s="1000"/>
      <c r="NES19" s="1000"/>
      <c r="NET19" s="1000"/>
      <c r="NEU19" s="1000"/>
      <c r="NEV19" s="1000"/>
      <c r="NEW19" s="1000"/>
      <c r="NEX19" s="1000"/>
      <c r="NEY19" s="1000"/>
      <c r="NEZ19" s="1000"/>
      <c r="NFA19" s="1000"/>
      <c r="NFB19" s="1000"/>
      <c r="NFC19" s="1000"/>
      <c r="NFD19" s="1000"/>
      <c r="NFE19" s="1000"/>
      <c r="NFF19" s="1000"/>
      <c r="NFG19" s="1000"/>
      <c r="NFH19" s="1000"/>
      <c r="NFI19" s="1000"/>
      <c r="NFJ19" s="1000"/>
      <c r="NFK19" s="1000"/>
      <c r="NFL19" s="1000"/>
      <c r="NFM19" s="1000"/>
      <c r="NFN19" s="1000"/>
      <c r="NFO19" s="1000"/>
      <c r="NFP19" s="1000"/>
      <c r="NFQ19" s="1000"/>
      <c r="NFR19" s="1000"/>
      <c r="NFS19" s="1000"/>
      <c r="NFT19" s="1000"/>
      <c r="NFU19" s="1000"/>
      <c r="NFV19" s="1000"/>
      <c r="NFW19" s="1000"/>
      <c r="NFX19" s="1000"/>
      <c r="NFY19" s="1000"/>
      <c r="NFZ19" s="1000"/>
      <c r="NGA19" s="1000"/>
      <c r="NGB19" s="1000"/>
      <c r="NGC19" s="1000"/>
      <c r="NGD19" s="1000"/>
      <c r="NGE19" s="1000"/>
      <c r="NGF19" s="1000"/>
      <c r="NGG19" s="1000"/>
      <c r="NGH19" s="1000"/>
      <c r="NGI19" s="1000"/>
      <c r="NGJ19" s="1000"/>
      <c r="NGK19" s="1000"/>
      <c r="NGL19" s="1000"/>
      <c r="NGM19" s="1000"/>
      <c r="NGN19" s="1000"/>
      <c r="NGO19" s="1000"/>
      <c r="NGP19" s="1000"/>
      <c r="NGQ19" s="1000"/>
      <c r="NGR19" s="1000"/>
      <c r="NGS19" s="1000"/>
      <c r="NGT19" s="1000"/>
      <c r="NGU19" s="1000"/>
      <c r="NGV19" s="1000"/>
      <c r="NGW19" s="1000"/>
      <c r="NGX19" s="1000"/>
      <c r="NGY19" s="1000"/>
      <c r="NGZ19" s="1000"/>
      <c r="NHA19" s="1000"/>
      <c r="NHB19" s="1000"/>
      <c r="NHC19" s="1000"/>
      <c r="NHD19" s="1000"/>
      <c r="NHE19" s="1000"/>
      <c r="NHF19" s="1000"/>
      <c r="NHG19" s="1000"/>
      <c r="NHH19" s="1000"/>
      <c r="NHI19" s="1000"/>
      <c r="NHJ19" s="1000"/>
      <c r="NHK19" s="1000"/>
      <c r="NHL19" s="1000"/>
      <c r="NHM19" s="1000"/>
      <c r="NHN19" s="1000"/>
      <c r="NHO19" s="1000"/>
      <c r="NHP19" s="1000"/>
      <c r="NHQ19" s="1000"/>
      <c r="NHR19" s="1000"/>
      <c r="NHS19" s="1000"/>
      <c r="NHT19" s="1000"/>
      <c r="NHU19" s="1000"/>
      <c r="NHV19" s="1000"/>
      <c r="NHW19" s="1000"/>
      <c r="NHX19" s="1000"/>
      <c r="NHY19" s="1000"/>
      <c r="NHZ19" s="1000"/>
      <c r="NIA19" s="1000"/>
      <c r="NIB19" s="1000"/>
      <c r="NIC19" s="1000"/>
      <c r="NID19" s="1000"/>
      <c r="NIE19" s="1000"/>
      <c r="NIF19" s="1000"/>
      <c r="NIG19" s="1000"/>
      <c r="NIH19" s="1000"/>
      <c r="NII19" s="1000"/>
      <c r="NIJ19" s="1000"/>
      <c r="NIK19" s="1000"/>
      <c r="NIL19" s="1000"/>
      <c r="NIM19" s="1000"/>
      <c r="NIN19" s="1000"/>
      <c r="NIO19" s="1000"/>
      <c r="NIP19" s="1000"/>
      <c r="NIQ19" s="1000"/>
      <c r="NIR19" s="1000"/>
      <c r="NIS19" s="1000"/>
      <c r="NIT19" s="1000"/>
      <c r="NIU19" s="1000"/>
      <c r="NIV19" s="1000"/>
      <c r="NIW19" s="1000"/>
      <c r="NIX19" s="1000"/>
      <c r="NIY19" s="1000"/>
      <c r="NIZ19" s="1000"/>
      <c r="NJA19" s="1000"/>
      <c r="NJB19" s="1000"/>
      <c r="NJC19" s="1000"/>
      <c r="NJD19" s="1000"/>
      <c r="NJE19" s="1000"/>
      <c r="NJF19" s="1000"/>
      <c r="NJG19" s="1000"/>
      <c r="NJH19" s="1000"/>
      <c r="NJI19" s="1000"/>
      <c r="NJJ19" s="1000"/>
      <c r="NJK19" s="1000"/>
      <c r="NJL19" s="1000"/>
      <c r="NJM19" s="1000"/>
      <c r="NJN19" s="1000"/>
      <c r="NJO19" s="1000"/>
      <c r="NJP19" s="1000"/>
      <c r="NJQ19" s="1000"/>
      <c r="NJR19" s="1000"/>
      <c r="NJS19" s="1000"/>
      <c r="NJT19" s="1000"/>
      <c r="NJU19" s="1000"/>
      <c r="NJV19" s="1000"/>
      <c r="NJW19" s="1000"/>
      <c r="NJX19" s="1000"/>
      <c r="NJY19" s="1000"/>
      <c r="NJZ19" s="1000"/>
      <c r="NKA19" s="1000"/>
      <c r="NKB19" s="1000"/>
      <c r="NKC19" s="1000"/>
      <c r="NKD19" s="1000"/>
      <c r="NKE19" s="1000"/>
      <c r="NKF19" s="1000"/>
      <c r="NKG19" s="1000"/>
      <c r="NKH19" s="1000"/>
      <c r="NKI19" s="1000"/>
      <c r="NKJ19" s="1000"/>
      <c r="NKK19" s="1000"/>
      <c r="NKL19" s="1000"/>
      <c r="NKM19" s="1000"/>
      <c r="NKN19" s="1000"/>
      <c r="NKO19" s="1000"/>
      <c r="NKP19" s="1000"/>
      <c r="NKQ19" s="1000"/>
      <c r="NKR19" s="1000"/>
      <c r="NKS19" s="1000"/>
      <c r="NKT19" s="1000"/>
      <c r="NKU19" s="1000"/>
      <c r="NKV19" s="1000"/>
      <c r="NKW19" s="1000"/>
      <c r="NKX19" s="1000"/>
      <c r="NKY19" s="1000"/>
      <c r="NKZ19" s="1000"/>
      <c r="NLA19" s="1000"/>
      <c r="NLB19" s="1000"/>
      <c r="NLC19" s="1000"/>
      <c r="NLD19" s="1000"/>
      <c r="NLE19" s="1000"/>
      <c r="NLF19" s="1000"/>
      <c r="NLG19" s="1000"/>
      <c r="NLH19" s="1000"/>
      <c r="NLI19" s="1000"/>
      <c r="NLJ19" s="1000"/>
      <c r="NLK19" s="1000"/>
      <c r="NLL19" s="1000"/>
      <c r="NLM19" s="1000"/>
      <c r="NLN19" s="1000"/>
      <c r="NLO19" s="1000"/>
      <c r="NLP19" s="1000"/>
      <c r="NLQ19" s="1000"/>
      <c r="NLR19" s="1000"/>
      <c r="NLS19" s="1000"/>
      <c r="NLT19" s="1000"/>
      <c r="NLU19" s="1000"/>
      <c r="NLV19" s="1000"/>
      <c r="NLW19" s="1000"/>
      <c r="NLX19" s="1000"/>
      <c r="NLY19" s="1000"/>
      <c r="NLZ19" s="1000"/>
      <c r="NMA19" s="1000"/>
      <c r="NMB19" s="1000"/>
      <c r="NMC19" s="1000"/>
      <c r="NMD19" s="1000"/>
      <c r="NME19" s="1000"/>
      <c r="NMF19" s="1000"/>
      <c r="NMG19" s="1000"/>
      <c r="NMH19" s="1000"/>
      <c r="NMI19" s="1000"/>
      <c r="NMJ19" s="1000"/>
      <c r="NMK19" s="1000"/>
      <c r="NML19" s="1000"/>
      <c r="NMM19" s="1000"/>
      <c r="NMN19" s="1000"/>
      <c r="NMO19" s="1000"/>
      <c r="NMP19" s="1000"/>
      <c r="NMQ19" s="1000"/>
      <c r="NMR19" s="1000"/>
      <c r="NMS19" s="1000"/>
      <c r="NMT19" s="1000"/>
      <c r="NMU19" s="1000"/>
      <c r="NMV19" s="1000"/>
      <c r="NMW19" s="1000"/>
      <c r="NMX19" s="1000"/>
      <c r="NMY19" s="1000"/>
      <c r="NMZ19" s="1000"/>
      <c r="NNA19" s="1000"/>
      <c r="NNB19" s="1000"/>
      <c r="NNC19" s="1000"/>
      <c r="NND19" s="1000"/>
      <c r="NNE19" s="1000"/>
      <c r="NNF19" s="1000"/>
      <c r="NNG19" s="1000"/>
      <c r="NNH19" s="1000"/>
      <c r="NNI19" s="1000"/>
      <c r="NNJ19" s="1000"/>
      <c r="NNK19" s="1000"/>
      <c r="NNL19" s="1000"/>
      <c r="NNM19" s="1000"/>
      <c r="NNN19" s="1000"/>
      <c r="NNO19" s="1000"/>
      <c r="NNP19" s="1000"/>
      <c r="NNQ19" s="1000"/>
      <c r="NNR19" s="1000"/>
      <c r="NNS19" s="1000"/>
      <c r="NNT19" s="1000"/>
      <c r="NNU19" s="1000"/>
      <c r="NNV19" s="1000"/>
      <c r="NNW19" s="1000"/>
      <c r="NNX19" s="1000"/>
      <c r="NNY19" s="1000"/>
      <c r="NNZ19" s="1000"/>
      <c r="NOA19" s="1000"/>
      <c r="NOB19" s="1000"/>
      <c r="NOC19" s="1000"/>
      <c r="NOD19" s="1000"/>
      <c r="NOE19" s="1000"/>
      <c r="NOF19" s="1000"/>
      <c r="NOG19" s="1000"/>
      <c r="NOH19" s="1000"/>
      <c r="NOI19" s="1000"/>
      <c r="NOJ19" s="1000"/>
      <c r="NOK19" s="1000"/>
      <c r="NOL19" s="1000"/>
      <c r="NOM19" s="1000"/>
      <c r="NON19" s="1000"/>
      <c r="NOO19" s="1000"/>
      <c r="NOP19" s="1000"/>
      <c r="NOQ19" s="1000"/>
      <c r="NOR19" s="1000"/>
      <c r="NOS19" s="1000"/>
      <c r="NOT19" s="1000"/>
      <c r="NOU19" s="1000"/>
      <c r="NOV19" s="1000"/>
      <c r="NOW19" s="1000"/>
      <c r="NOX19" s="1000"/>
      <c r="NOY19" s="1000"/>
      <c r="NOZ19" s="1000"/>
      <c r="NPA19" s="1000"/>
      <c r="NPB19" s="1000"/>
      <c r="NPC19" s="1000"/>
      <c r="NPD19" s="1000"/>
      <c r="NPE19" s="1000"/>
      <c r="NPF19" s="1000"/>
      <c r="NPG19" s="1000"/>
      <c r="NPH19" s="1000"/>
      <c r="NPI19" s="1000"/>
      <c r="NPJ19" s="1000"/>
      <c r="NPK19" s="1000"/>
      <c r="NPL19" s="1000"/>
      <c r="NPM19" s="1000"/>
      <c r="NPN19" s="1000"/>
      <c r="NPO19" s="1000"/>
      <c r="NPP19" s="1000"/>
      <c r="NPQ19" s="1000"/>
      <c r="NPR19" s="1000"/>
      <c r="NPS19" s="1000"/>
      <c r="NPT19" s="1000"/>
      <c r="NPU19" s="1000"/>
      <c r="NPV19" s="1000"/>
      <c r="NPW19" s="1000"/>
      <c r="NPX19" s="1000"/>
      <c r="NPY19" s="1000"/>
      <c r="NPZ19" s="1000"/>
      <c r="NQA19" s="1000"/>
      <c r="NQB19" s="1000"/>
      <c r="NQC19" s="1000"/>
      <c r="NQD19" s="1000"/>
      <c r="NQE19" s="1000"/>
      <c r="NQF19" s="1000"/>
      <c r="NQG19" s="1000"/>
      <c r="NQH19" s="1000"/>
      <c r="NQI19" s="1000"/>
      <c r="NQJ19" s="1000"/>
      <c r="NQK19" s="1000"/>
      <c r="NQL19" s="1000"/>
      <c r="NQM19" s="1000"/>
      <c r="NQN19" s="1000"/>
      <c r="NQO19" s="1000"/>
      <c r="NQP19" s="1000"/>
      <c r="NQQ19" s="1000"/>
      <c r="NQR19" s="1000"/>
      <c r="NQS19" s="1000"/>
      <c r="NQT19" s="1000"/>
      <c r="NQU19" s="1000"/>
      <c r="NQV19" s="1000"/>
      <c r="NQW19" s="1000"/>
      <c r="NQX19" s="1000"/>
      <c r="NQY19" s="1000"/>
      <c r="NQZ19" s="1000"/>
      <c r="NRA19" s="1000"/>
      <c r="NRB19" s="1000"/>
      <c r="NRC19" s="1000"/>
      <c r="NRD19" s="1000"/>
      <c r="NRE19" s="1000"/>
      <c r="NRF19" s="1000"/>
      <c r="NRG19" s="1000"/>
      <c r="NRH19" s="1000"/>
      <c r="NRI19" s="1000"/>
      <c r="NRJ19" s="1000"/>
      <c r="NRK19" s="1000"/>
      <c r="NRL19" s="1000"/>
      <c r="NRM19" s="1000"/>
      <c r="NRN19" s="1000"/>
      <c r="NRO19" s="1000"/>
      <c r="NRP19" s="1000"/>
      <c r="NRQ19" s="1000"/>
      <c r="NRR19" s="1000"/>
      <c r="NRS19" s="1000"/>
      <c r="NRT19" s="1000"/>
      <c r="NRU19" s="1000"/>
      <c r="NRV19" s="1000"/>
      <c r="NRW19" s="1000"/>
      <c r="NRX19" s="1000"/>
      <c r="NRY19" s="1000"/>
      <c r="NRZ19" s="1000"/>
      <c r="NSA19" s="1000"/>
      <c r="NSB19" s="1000"/>
      <c r="NSC19" s="1000"/>
      <c r="NSD19" s="1000"/>
      <c r="NSE19" s="1000"/>
      <c r="NSF19" s="1000"/>
      <c r="NSG19" s="1000"/>
      <c r="NSH19" s="1000"/>
      <c r="NSI19" s="1000"/>
      <c r="NSJ19" s="1000"/>
      <c r="NSK19" s="1000"/>
      <c r="NSL19" s="1000"/>
      <c r="NSM19" s="1000"/>
      <c r="NSN19" s="1000"/>
      <c r="NSO19" s="1000"/>
      <c r="NSP19" s="1000"/>
      <c r="NSQ19" s="1000"/>
      <c r="NSR19" s="1000"/>
      <c r="NSS19" s="1000"/>
      <c r="NST19" s="1000"/>
      <c r="NSU19" s="1000"/>
      <c r="NSV19" s="1000"/>
      <c r="NSW19" s="1000"/>
      <c r="NSX19" s="1000"/>
      <c r="NSY19" s="1000"/>
      <c r="NSZ19" s="1000"/>
      <c r="NTA19" s="1000"/>
      <c r="NTB19" s="1000"/>
      <c r="NTC19" s="1000"/>
      <c r="NTD19" s="1000"/>
      <c r="NTE19" s="1000"/>
      <c r="NTF19" s="1000"/>
      <c r="NTG19" s="1000"/>
      <c r="NTH19" s="1000"/>
      <c r="NTI19" s="1000"/>
      <c r="NTJ19" s="1000"/>
      <c r="NTK19" s="1000"/>
      <c r="NTL19" s="1000"/>
      <c r="NTM19" s="1000"/>
      <c r="NTN19" s="1000"/>
      <c r="NTO19" s="1000"/>
      <c r="NTP19" s="1000"/>
      <c r="NTQ19" s="1000"/>
      <c r="NTR19" s="1000"/>
      <c r="NTS19" s="1000"/>
      <c r="NTT19" s="1000"/>
      <c r="NTU19" s="1000"/>
      <c r="NTV19" s="1000"/>
      <c r="NTW19" s="1000"/>
      <c r="NTX19" s="1000"/>
      <c r="NTY19" s="1000"/>
      <c r="NTZ19" s="1000"/>
      <c r="NUA19" s="1000"/>
      <c r="NUB19" s="1000"/>
      <c r="NUC19" s="1000"/>
      <c r="NUD19" s="1000"/>
      <c r="NUE19" s="1000"/>
      <c r="NUF19" s="1000"/>
      <c r="NUG19" s="1000"/>
      <c r="NUH19" s="1000"/>
      <c r="NUI19" s="1000"/>
      <c r="NUJ19" s="1000"/>
      <c r="NUK19" s="1000"/>
      <c r="NUL19" s="1000"/>
      <c r="NUM19" s="1000"/>
      <c r="NUN19" s="1000"/>
      <c r="NUO19" s="1000"/>
      <c r="NUP19" s="1000"/>
      <c r="NUQ19" s="1000"/>
      <c r="NUR19" s="1000"/>
      <c r="NUS19" s="1000"/>
      <c r="NUT19" s="1000"/>
      <c r="NUU19" s="1000"/>
      <c r="NUV19" s="1000"/>
      <c r="NUW19" s="1000"/>
      <c r="NUX19" s="1000"/>
      <c r="NUY19" s="1000"/>
      <c r="NUZ19" s="1000"/>
      <c r="NVA19" s="1000"/>
      <c r="NVB19" s="1000"/>
      <c r="NVC19" s="1000"/>
      <c r="NVD19" s="1000"/>
      <c r="NVE19" s="1000"/>
      <c r="NVF19" s="1000"/>
      <c r="NVG19" s="1000"/>
      <c r="NVH19" s="1000"/>
      <c r="NVI19" s="1000"/>
      <c r="NVJ19" s="1000"/>
      <c r="NVK19" s="1000"/>
      <c r="NVL19" s="1000"/>
      <c r="NVM19" s="1000"/>
      <c r="NVN19" s="1000"/>
      <c r="NVO19" s="1000"/>
      <c r="NVP19" s="1000"/>
      <c r="NVQ19" s="1000"/>
      <c r="NVR19" s="1000"/>
      <c r="NVS19" s="1000"/>
      <c r="NVT19" s="1000"/>
      <c r="NVU19" s="1000"/>
      <c r="NVV19" s="1000"/>
      <c r="NVW19" s="1000"/>
      <c r="NVX19" s="1000"/>
      <c r="NVY19" s="1000"/>
      <c r="NVZ19" s="1000"/>
      <c r="NWA19" s="1000"/>
      <c r="NWB19" s="1000"/>
      <c r="NWC19" s="1000"/>
      <c r="NWD19" s="1000"/>
      <c r="NWE19" s="1000"/>
      <c r="NWF19" s="1000"/>
      <c r="NWG19" s="1000"/>
      <c r="NWH19" s="1000"/>
      <c r="NWI19" s="1000"/>
      <c r="NWJ19" s="1000"/>
      <c r="NWK19" s="1000"/>
      <c r="NWL19" s="1000"/>
      <c r="NWM19" s="1000"/>
      <c r="NWN19" s="1000"/>
      <c r="NWO19" s="1000"/>
      <c r="NWP19" s="1000"/>
      <c r="NWQ19" s="1000"/>
      <c r="NWR19" s="1000"/>
      <c r="NWS19" s="1000"/>
      <c r="NWT19" s="1000"/>
      <c r="NWU19" s="1000"/>
      <c r="NWV19" s="1000"/>
      <c r="NWW19" s="1000"/>
      <c r="NWX19" s="1000"/>
      <c r="NWY19" s="1000"/>
      <c r="NWZ19" s="1000"/>
      <c r="NXA19" s="1000"/>
      <c r="NXB19" s="1000"/>
      <c r="NXC19" s="1000"/>
      <c r="NXD19" s="1000"/>
      <c r="NXE19" s="1000"/>
      <c r="NXF19" s="1000"/>
      <c r="NXG19" s="1000"/>
      <c r="NXH19" s="1000"/>
      <c r="NXI19" s="1000"/>
      <c r="NXJ19" s="1000"/>
      <c r="NXK19" s="1000"/>
      <c r="NXL19" s="1000"/>
      <c r="NXM19" s="1000"/>
      <c r="NXN19" s="1000"/>
      <c r="NXO19" s="1000"/>
      <c r="NXP19" s="1000"/>
      <c r="NXQ19" s="1000"/>
      <c r="NXR19" s="1000"/>
      <c r="NXS19" s="1000"/>
      <c r="NXT19" s="1000"/>
      <c r="NXU19" s="1000"/>
      <c r="NXV19" s="1000"/>
      <c r="NXW19" s="1000"/>
      <c r="NXX19" s="1000"/>
      <c r="NXY19" s="1000"/>
      <c r="NXZ19" s="1000"/>
      <c r="NYA19" s="1000"/>
      <c r="NYB19" s="1000"/>
      <c r="NYC19" s="1000"/>
      <c r="NYD19" s="1000"/>
      <c r="NYE19" s="1000"/>
      <c r="NYF19" s="1000"/>
      <c r="NYG19" s="1000"/>
      <c r="NYH19" s="1000"/>
      <c r="NYI19" s="1000"/>
      <c r="NYJ19" s="1000"/>
      <c r="NYK19" s="1000"/>
      <c r="NYL19" s="1000"/>
      <c r="NYM19" s="1000"/>
      <c r="NYN19" s="1000"/>
      <c r="NYO19" s="1000"/>
      <c r="NYP19" s="1000"/>
      <c r="NYQ19" s="1000"/>
      <c r="NYR19" s="1000"/>
      <c r="NYS19" s="1000"/>
      <c r="NYT19" s="1000"/>
      <c r="NYU19" s="1000"/>
      <c r="NYV19" s="1000"/>
      <c r="NYW19" s="1000"/>
      <c r="NYX19" s="1000"/>
      <c r="NYY19" s="1000"/>
      <c r="NYZ19" s="1000"/>
      <c r="NZA19" s="1000"/>
      <c r="NZB19" s="1000"/>
      <c r="NZC19" s="1000"/>
      <c r="NZD19" s="1000"/>
      <c r="NZE19" s="1000"/>
      <c r="NZF19" s="1000"/>
      <c r="NZG19" s="1000"/>
      <c r="NZH19" s="1000"/>
      <c r="NZI19" s="1000"/>
      <c r="NZJ19" s="1000"/>
      <c r="NZK19" s="1000"/>
      <c r="NZL19" s="1000"/>
      <c r="NZM19" s="1000"/>
      <c r="NZN19" s="1000"/>
      <c r="NZO19" s="1000"/>
      <c r="NZP19" s="1000"/>
      <c r="NZQ19" s="1000"/>
      <c r="NZR19" s="1000"/>
      <c r="NZS19" s="1000"/>
      <c r="NZT19" s="1000"/>
      <c r="NZU19" s="1000"/>
      <c r="NZV19" s="1000"/>
      <c r="NZW19" s="1000"/>
      <c r="NZX19" s="1000"/>
      <c r="NZY19" s="1000"/>
      <c r="NZZ19" s="1000"/>
      <c r="OAA19" s="1000"/>
      <c r="OAB19" s="1000"/>
      <c r="OAC19" s="1000"/>
      <c r="OAD19" s="1000"/>
      <c r="OAE19" s="1000"/>
      <c r="OAF19" s="1000"/>
      <c r="OAG19" s="1000"/>
      <c r="OAH19" s="1000"/>
      <c r="OAI19" s="1000"/>
      <c r="OAJ19" s="1000"/>
      <c r="OAK19" s="1000"/>
      <c r="OAL19" s="1000"/>
      <c r="OAM19" s="1000"/>
      <c r="OAN19" s="1000"/>
      <c r="OAO19" s="1000"/>
      <c r="OAP19" s="1000"/>
      <c r="OAQ19" s="1000"/>
      <c r="OAR19" s="1000"/>
      <c r="OAS19" s="1000"/>
      <c r="OAT19" s="1000"/>
      <c r="OAU19" s="1000"/>
      <c r="OAV19" s="1000"/>
      <c r="OAW19" s="1000"/>
      <c r="OAX19" s="1000"/>
      <c r="OAY19" s="1000"/>
      <c r="OAZ19" s="1000"/>
      <c r="OBA19" s="1000"/>
      <c r="OBB19" s="1000"/>
      <c r="OBC19" s="1000"/>
      <c r="OBD19" s="1000"/>
      <c r="OBE19" s="1000"/>
      <c r="OBF19" s="1000"/>
      <c r="OBG19" s="1000"/>
      <c r="OBH19" s="1000"/>
      <c r="OBI19" s="1000"/>
      <c r="OBJ19" s="1000"/>
      <c r="OBK19" s="1000"/>
      <c r="OBL19" s="1000"/>
      <c r="OBM19" s="1000"/>
      <c r="OBN19" s="1000"/>
      <c r="OBO19" s="1000"/>
      <c r="OBP19" s="1000"/>
      <c r="OBQ19" s="1000"/>
      <c r="OBR19" s="1000"/>
      <c r="OBS19" s="1000"/>
      <c r="OBT19" s="1000"/>
      <c r="OBU19" s="1000"/>
      <c r="OBV19" s="1000"/>
      <c r="OBW19" s="1000"/>
      <c r="OBX19" s="1000"/>
      <c r="OBY19" s="1000"/>
      <c r="OBZ19" s="1000"/>
      <c r="OCA19" s="1000"/>
      <c r="OCB19" s="1000"/>
      <c r="OCC19" s="1000"/>
      <c r="OCD19" s="1000"/>
      <c r="OCE19" s="1000"/>
      <c r="OCF19" s="1000"/>
      <c r="OCG19" s="1000"/>
      <c r="OCH19" s="1000"/>
      <c r="OCI19" s="1000"/>
      <c r="OCJ19" s="1000"/>
      <c r="OCK19" s="1000"/>
      <c r="OCL19" s="1000"/>
      <c r="OCM19" s="1000"/>
      <c r="OCN19" s="1000"/>
      <c r="OCO19" s="1000"/>
      <c r="OCP19" s="1000"/>
      <c r="OCQ19" s="1000"/>
      <c r="OCR19" s="1000"/>
      <c r="OCS19" s="1000"/>
      <c r="OCT19" s="1000"/>
      <c r="OCU19" s="1000"/>
      <c r="OCV19" s="1000"/>
      <c r="OCW19" s="1000"/>
      <c r="OCX19" s="1000"/>
      <c r="OCY19" s="1000"/>
      <c r="OCZ19" s="1000"/>
      <c r="ODA19" s="1000"/>
      <c r="ODB19" s="1000"/>
      <c r="ODC19" s="1000"/>
      <c r="ODD19" s="1000"/>
      <c r="ODE19" s="1000"/>
      <c r="ODF19" s="1000"/>
      <c r="ODG19" s="1000"/>
      <c r="ODH19" s="1000"/>
      <c r="ODI19" s="1000"/>
      <c r="ODJ19" s="1000"/>
      <c r="ODK19" s="1000"/>
      <c r="ODL19" s="1000"/>
      <c r="ODM19" s="1000"/>
      <c r="ODN19" s="1000"/>
      <c r="ODO19" s="1000"/>
      <c r="ODP19" s="1000"/>
      <c r="ODQ19" s="1000"/>
      <c r="ODR19" s="1000"/>
      <c r="ODS19" s="1000"/>
      <c r="ODT19" s="1000"/>
      <c r="ODU19" s="1000"/>
      <c r="ODV19" s="1000"/>
      <c r="ODW19" s="1000"/>
      <c r="ODX19" s="1000"/>
      <c r="ODY19" s="1000"/>
      <c r="ODZ19" s="1000"/>
      <c r="OEA19" s="1000"/>
      <c r="OEB19" s="1000"/>
      <c r="OEC19" s="1000"/>
      <c r="OED19" s="1000"/>
      <c r="OEE19" s="1000"/>
      <c r="OEF19" s="1000"/>
      <c r="OEG19" s="1000"/>
      <c r="OEH19" s="1000"/>
      <c r="OEI19" s="1000"/>
      <c r="OEJ19" s="1000"/>
      <c r="OEK19" s="1000"/>
      <c r="OEL19" s="1000"/>
      <c r="OEM19" s="1000"/>
      <c r="OEN19" s="1000"/>
      <c r="OEO19" s="1000"/>
      <c r="OEP19" s="1000"/>
      <c r="OEQ19" s="1000"/>
      <c r="OER19" s="1000"/>
      <c r="OES19" s="1000"/>
      <c r="OET19" s="1000"/>
      <c r="OEU19" s="1000"/>
      <c r="OEV19" s="1000"/>
      <c r="OEW19" s="1000"/>
      <c r="OEX19" s="1000"/>
      <c r="OEY19" s="1000"/>
      <c r="OEZ19" s="1000"/>
      <c r="OFA19" s="1000"/>
      <c r="OFB19" s="1000"/>
      <c r="OFC19" s="1000"/>
      <c r="OFD19" s="1000"/>
      <c r="OFE19" s="1000"/>
      <c r="OFF19" s="1000"/>
      <c r="OFG19" s="1000"/>
      <c r="OFH19" s="1000"/>
      <c r="OFI19" s="1000"/>
      <c r="OFJ19" s="1000"/>
      <c r="OFK19" s="1000"/>
      <c r="OFL19" s="1000"/>
      <c r="OFM19" s="1000"/>
      <c r="OFN19" s="1000"/>
      <c r="OFO19" s="1000"/>
      <c r="OFP19" s="1000"/>
      <c r="OFQ19" s="1000"/>
      <c r="OFR19" s="1000"/>
      <c r="OFS19" s="1000"/>
      <c r="OFT19" s="1000"/>
      <c r="OFU19" s="1000"/>
      <c r="OFV19" s="1000"/>
      <c r="OFW19" s="1000"/>
      <c r="OFX19" s="1000"/>
      <c r="OFY19" s="1000"/>
      <c r="OFZ19" s="1000"/>
      <c r="OGA19" s="1000"/>
      <c r="OGB19" s="1000"/>
      <c r="OGC19" s="1000"/>
      <c r="OGD19" s="1000"/>
      <c r="OGE19" s="1000"/>
      <c r="OGF19" s="1000"/>
      <c r="OGG19" s="1000"/>
      <c r="OGH19" s="1000"/>
      <c r="OGI19" s="1000"/>
      <c r="OGJ19" s="1000"/>
      <c r="OGK19" s="1000"/>
      <c r="OGL19" s="1000"/>
      <c r="OGM19" s="1000"/>
      <c r="OGN19" s="1000"/>
      <c r="OGO19" s="1000"/>
      <c r="OGP19" s="1000"/>
      <c r="OGQ19" s="1000"/>
      <c r="OGR19" s="1000"/>
      <c r="OGS19" s="1000"/>
      <c r="OGT19" s="1000"/>
      <c r="OGU19" s="1000"/>
      <c r="OGV19" s="1000"/>
      <c r="OGW19" s="1000"/>
      <c r="OGX19" s="1000"/>
      <c r="OGY19" s="1000"/>
      <c r="OGZ19" s="1000"/>
      <c r="OHA19" s="1000"/>
      <c r="OHB19" s="1000"/>
      <c r="OHC19" s="1000"/>
      <c r="OHD19" s="1000"/>
      <c r="OHE19" s="1000"/>
      <c r="OHF19" s="1000"/>
      <c r="OHG19" s="1000"/>
      <c r="OHH19" s="1000"/>
      <c r="OHI19" s="1000"/>
      <c r="OHJ19" s="1000"/>
      <c r="OHK19" s="1000"/>
      <c r="OHL19" s="1000"/>
      <c r="OHM19" s="1000"/>
      <c r="OHN19" s="1000"/>
      <c r="OHO19" s="1000"/>
      <c r="OHP19" s="1000"/>
      <c r="OHQ19" s="1000"/>
      <c r="OHR19" s="1000"/>
      <c r="OHS19" s="1000"/>
      <c r="OHT19" s="1000"/>
      <c r="OHU19" s="1000"/>
      <c r="OHV19" s="1000"/>
      <c r="OHW19" s="1000"/>
      <c r="OHX19" s="1000"/>
      <c r="OHY19" s="1000"/>
      <c r="OHZ19" s="1000"/>
      <c r="OIA19" s="1000"/>
      <c r="OIB19" s="1000"/>
      <c r="OIC19" s="1000"/>
      <c r="OID19" s="1000"/>
      <c r="OIE19" s="1000"/>
      <c r="OIF19" s="1000"/>
      <c r="OIG19" s="1000"/>
      <c r="OIH19" s="1000"/>
      <c r="OII19" s="1000"/>
      <c r="OIJ19" s="1000"/>
      <c r="OIK19" s="1000"/>
      <c r="OIL19" s="1000"/>
      <c r="OIM19" s="1000"/>
      <c r="OIN19" s="1000"/>
      <c r="OIO19" s="1000"/>
      <c r="OIP19" s="1000"/>
      <c r="OIQ19" s="1000"/>
      <c r="OIR19" s="1000"/>
      <c r="OIS19" s="1000"/>
      <c r="OIT19" s="1000"/>
      <c r="OIU19" s="1000"/>
      <c r="OIV19" s="1000"/>
      <c r="OIW19" s="1000"/>
      <c r="OIX19" s="1000"/>
      <c r="OIY19" s="1000"/>
      <c r="OIZ19" s="1000"/>
      <c r="OJA19" s="1000"/>
      <c r="OJB19" s="1000"/>
      <c r="OJC19" s="1000"/>
      <c r="OJD19" s="1000"/>
      <c r="OJE19" s="1000"/>
      <c r="OJF19" s="1000"/>
      <c r="OJG19" s="1000"/>
      <c r="OJH19" s="1000"/>
      <c r="OJI19" s="1000"/>
      <c r="OJJ19" s="1000"/>
      <c r="OJK19" s="1000"/>
      <c r="OJL19" s="1000"/>
      <c r="OJM19" s="1000"/>
      <c r="OJN19" s="1000"/>
      <c r="OJO19" s="1000"/>
      <c r="OJP19" s="1000"/>
      <c r="OJQ19" s="1000"/>
      <c r="OJR19" s="1000"/>
      <c r="OJS19" s="1000"/>
      <c r="OJT19" s="1000"/>
      <c r="OJU19" s="1000"/>
      <c r="OJV19" s="1000"/>
      <c r="OJW19" s="1000"/>
      <c r="OJX19" s="1000"/>
      <c r="OJY19" s="1000"/>
      <c r="OJZ19" s="1000"/>
      <c r="OKA19" s="1000"/>
      <c r="OKB19" s="1000"/>
      <c r="OKC19" s="1000"/>
      <c r="OKD19" s="1000"/>
      <c r="OKE19" s="1000"/>
      <c r="OKF19" s="1000"/>
      <c r="OKG19" s="1000"/>
      <c r="OKH19" s="1000"/>
      <c r="OKI19" s="1000"/>
      <c r="OKJ19" s="1000"/>
      <c r="OKK19" s="1000"/>
      <c r="OKL19" s="1000"/>
      <c r="OKM19" s="1000"/>
      <c r="OKN19" s="1000"/>
      <c r="OKO19" s="1000"/>
      <c r="OKP19" s="1000"/>
      <c r="OKQ19" s="1000"/>
      <c r="OKR19" s="1000"/>
      <c r="OKS19" s="1000"/>
      <c r="OKT19" s="1000"/>
      <c r="OKU19" s="1000"/>
      <c r="OKV19" s="1000"/>
      <c r="OKW19" s="1000"/>
      <c r="OKX19" s="1000"/>
      <c r="OKY19" s="1000"/>
      <c r="OKZ19" s="1000"/>
      <c r="OLA19" s="1000"/>
      <c r="OLB19" s="1000"/>
      <c r="OLC19" s="1000"/>
      <c r="OLD19" s="1000"/>
      <c r="OLE19" s="1000"/>
      <c r="OLF19" s="1000"/>
      <c r="OLG19" s="1000"/>
      <c r="OLH19" s="1000"/>
      <c r="OLI19" s="1000"/>
      <c r="OLJ19" s="1000"/>
      <c r="OLK19" s="1000"/>
      <c r="OLL19" s="1000"/>
      <c r="OLM19" s="1000"/>
      <c r="OLN19" s="1000"/>
      <c r="OLO19" s="1000"/>
      <c r="OLP19" s="1000"/>
      <c r="OLQ19" s="1000"/>
      <c r="OLR19" s="1000"/>
      <c r="OLS19" s="1000"/>
      <c r="OLT19" s="1000"/>
      <c r="OLU19" s="1000"/>
      <c r="OLV19" s="1000"/>
      <c r="OLW19" s="1000"/>
      <c r="OLX19" s="1000"/>
      <c r="OLY19" s="1000"/>
      <c r="OLZ19" s="1000"/>
      <c r="OMA19" s="1000"/>
      <c r="OMB19" s="1000"/>
      <c r="OMC19" s="1000"/>
      <c r="OMD19" s="1000"/>
      <c r="OME19" s="1000"/>
      <c r="OMF19" s="1000"/>
      <c r="OMG19" s="1000"/>
      <c r="OMH19" s="1000"/>
      <c r="OMI19" s="1000"/>
      <c r="OMJ19" s="1000"/>
      <c r="OMK19" s="1000"/>
      <c r="OML19" s="1000"/>
      <c r="OMM19" s="1000"/>
      <c r="OMN19" s="1000"/>
      <c r="OMO19" s="1000"/>
      <c r="OMP19" s="1000"/>
      <c r="OMQ19" s="1000"/>
      <c r="OMR19" s="1000"/>
      <c r="OMS19" s="1000"/>
      <c r="OMT19" s="1000"/>
      <c r="OMU19" s="1000"/>
      <c r="OMV19" s="1000"/>
      <c r="OMW19" s="1000"/>
      <c r="OMX19" s="1000"/>
      <c r="OMY19" s="1000"/>
      <c r="OMZ19" s="1000"/>
      <c r="ONA19" s="1000"/>
      <c r="ONB19" s="1000"/>
      <c r="ONC19" s="1000"/>
      <c r="OND19" s="1000"/>
      <c r="ONE19" s="1000"/>
      <c r="ONF19" s="1000"/>
      <c r="ONG19" s="1000"/>
      <c r="ONH19" s="1000"/>
      <c r="ONI19" s="1000"/>
      <c r="ONJ19" s="1000"/>
      <c r="ONK19" s="1000"/>
      <c r="ONL19" s="1000"/>
      <c r="ONM19" s="1000"/>
      <c r="ONN19" s="1000"/>
      <c r="ONO19" s="1000"/>
      <c r="ONP19" s="1000"/>
      <c r="ONQ19" s="1000"/>
      <c r="ONR19" s="1000"/>
      <c r="ONS19" s="1000"/>
      <c r="ONT19" s="1000"/>
      <c r="ONU19" s="1000"/>
      <c r="ONV19" s="1000"/>
      <c r="ONW19" s="1000"/>
      <c r="ONX19" s="1000"/>
      <c r="ONY19" s="1000"/>
      <c r="ONZ19" s="1000"/>
      <c r="OOA19" s="1000"/>
      <c r="OOB19" s="1000"/>
      <c r="OOC19" s="1000"/>
      <c r="OOD19" s="1000"/>
      <c r="OOE19" s="1000"/>
      <c r="OOF19" s="1000"/>
      <c r="OOG19" s="1000"/>
      <c r="OOH19" s="1000"/>
      <c r="OOI19" s="1000"/>
      <c r="OOJ19" s="1000"/>
      <c r="OOK19" s="1000"/>
      <c r="OOL19" s="1000"/>
      <c r="OOM19" s="1000"/>
      <c r="OON19" s="1000"/>
      <c r="OOO19" s="1000"/>
      <c r="OOP19" s="1000"/>
      <c r="OOQ19" s="1000"/>
      <c r="OOR19" s="1000"/>
      <c r="OOS19" s="1000"/>
      <c r="OOT19" s="1000"/>
      <c r="OOU19" s="1000"/>
      <c r="OOV19" s="1000"/>
      <c r="OOW19" s="1000"/>
      <c r="OOX19" s="1000"/>
      <c r="OOY19" s="1000"/>
      <c r="OOZ19" s="1000"/>
      <c r="OPA19" s="1000"/>
      <c r="OPB19" s="1000"/>
      <c r="OPC19" s="1000"/>
      <c r="OPD19" s="1000"/>
      <c r="OPE19" s="1000"/>
      <c r="OPF19" s="1000"/>
      <c r="OPG19" s="1000"/>
      <c r="OPH19" s="1000"/>
      <c r="OPI19" s="1000"/>
      <c r="OPJ19" s="1000"/>
      <c r="OPK19" s="1000"/>
      <c r="OPL19" s="1000"/>
      <c r="OPM19" s="1000"/>
      <c r="OPN19" s="1000"/>
      <c r="OPO19" s="1000"/>
      <c r="OPP19" s="1000"/>
      <c r="OPQ19" s="1000"/>
      <c r="OPR19" s="1000"/>
      <c r="OPS19" s="1000"/>
      <c r="OPT19" s="1000"/>
      <c r="OPU19" s="1000"/>
      <c r="OPV19" s="1000"/>
      <c r="OPW19" s="1000"/>
      <c r="OPX19" s="1000"/>
      <c r="OPY19" s="1000"/>
      <c r="OPZ19" s="1000"/>
      <c r="OQA19" s="1000"/>
      <c r="OQB19" s="1000"/>
      <c r="OQC19" s="1000"/>
      <c r="OQD19" s="1000"/>
      <c r="OQE19" s="1000"/>
      <c r="OQF19" s="1000"/>
      <c r="OQG19" s="1000"/>
      <c r="OQH19" s="1000"/>
      <c r="OQI19" s="1000"/>
      <c r="OQJ19" s="1000"/>
      <c r="OQK19" s="1000"/>
      <c r="OQL19" s="1000"/>
      <c r="OQM19" s="1000"/>
      <c r="OQN19" s="1000"/>
      <c r="OQO19" s="1000"/>
      <c r="OQP19" s="1000"/>
      <c r="OQQ19" s="1000"/>
      <c r="OQR19" s="1000"/>
      <c r="OQS19" s="1000"/>
      <c r="OQT19" s="1000"/>
      <c r="OQU19" s="1000"/>
      <c r="OQV19" s="1000"/>
      <c r="OQW19" s="1000"/>
      <c r="OQX19" s="1000"/>
      <c r="OQY19" s="1000"/>
      <c r="OQZ19" s="1000"/>
      <c r="ORA19" s="1000"/>
      <c r="ORB19" s="1000"/>
      <c r="ORC19" s="1000"/>
      <c r="ORD19" s="1000"/>
      <c r="ORE19" s="1000"/>
      <c r="ORF19" s="1000"/>
      <c r="ORG19" s="1000"/>
      <c r="ORH19" s="1000"/>
      <c r="ORI19" s="1000"/>
      <c r="ORJ19" s="1000"/>
      <c r="ORK19" s="1000"/>
      <c r="ORL19" s="1000"/>
      <c r="ORM19" s="1000"/>
      <c r="ORN19" s="1000"/>
      <c r="ORO19" s="1000"/>
      <c r="ORP19" s="1000"/>
      <c r="ORQ19" s="1000"/>
      <c r="ORR19" s="1000"/>
      <c r="ORS19" s="1000"/>
      <c r="ORT19" s="1000"/>
      <c r="ORU19" s="1000"/>
      <c r="ORV19" s="1000"/>
      <c r="ORW19" s="1000"/>
      <c r="ORX19" s="1000"/>
      <c r="ORY19" s="1000"/>
      <c r="ORZ19" s="1000"/>
      <c r="OSA19" s="1000"/>
      <c r="OSB19" s="1000"/>
      <c r="OSC19" s="1000"/>
      <c r="OSD19" s="1000"/>
      <c r="OSE19" s="1000"/>
      <c r="OSF19" s="1000"/>
      <c r="OSG19" s="1000"/>
      <c r="OSH19" s="1000"/>
      <c r="OSI19" s="1000"/>
      <c r="OSJ19" s="1000"/>
      <c r="OSK19" s="1000"/>
      <c r="OSL19" s="1000"/>
      <c r="OSM19" s="1000"/>
      <c r="OSN19" s="1000"/>
      <c r="OSO19" s="1000"/>
      <c r="OSP19" s="1000"/>
      <c r="OSQ19" s="1000"/>
      <c r="OSR19" s="1000"/>
      <c r="OSS19" s="1000"/>
      <c r="OST19" s="1000"/>
      <c r="OSU19" s="1000"/>
      <c r="OSV19" s="1000"/>
      <c r="OSW19" s="1000"/>
      <c r="OSX19" s="1000"/>
      <c r="OSY19" s="1000"/>
      <c r="OSZ19" s="1000"/>
      <c r="OTA19" s="1000"/>
      <c r="OTB19" s="1000"/>
      <c r="OTC19" s="1000"/>
      <c r="OTD19" s="1000"/>
      <c r="OTE19" s="1000"/>
      <c r="OTF19" s="1000"/>
      <c r="OTG19" s="1000"/>
      <c r="OTH19" s="1000"/>
      <c r="OTI19" s="1000"/>
      <c r="OTJ19" s="1000"/>
      <c r="OTK19" s="1000"/>
      <c r="OTL19" s="1000"/>
      <c r="OTM19" s="1000"/>
      <c r="OTN19" s="1000"/>
      <c r="OTO19" s="1000"/>
      <c r="OTP19" s="1000"/>
      <c r="OTQ19" s="1000"/>
      <c r="OTR19" s="1000"/>
      <c r="OTS19" s="1000"/>
      <c r="OTT19" s="1000"/>
      <c r="OTU19" s="1000"/>
      <c r="OTV19" s="1000"/>
      <c r="OTW19" s="1000"/>
      <c r="OTX19" s="1000"/>
      <c r="OTY19" s="1000"/>
      <c r="OTZ19" s="1000"/>
      <c r="OUA19" s="1000"/>
      <c r="OUB19" s="1000"/>
      <c r="OUC19" s="1000"/>
      <c r="OUD19" s="1000"/>
      <c r="OUE19" s="1000"/>
      <c r="OUF19" s="1000"/>
      <c r="OUG19" s="1000"/>
      <c r="OUH19" s="1000"/>
      <c r="OUI19" s="1000"/>
      <c r="OUJ19" s="1000"/>
      <c r="OUK19" s="1000"/>
      <c r="OUL19" s="1000"/>
      <c r="OUM19" s="1000"/>
      <c r="OUN19" s="1000"/>
      <c r="OUO19" s="1000"/>
      <c r="OUP19" s="1000"/>
      <c r="OUQ19" s="1000"/>
      <c r="OUR19" s="1000"/>
      <c r="OUS19" s="1000"/>
      <c r="OUT19" s="1000"/>
      <c r="OUU19" s="1000"/>
      <c r="OUV19" s="1000"/>
      <c r="OUW19" s="1000"/>
      <c r="OUX19" s="1000"/>
      <c r="OUY19" s="1000"/>
      <c r="OUZ19" s="1000"/>
      <c r="OVA19" s="1000"/>
      <c r="OVB19" s="1000"/>
      <c r="OVC19" s="1000"/>
      <c r="OVD19" s="1000"/>
      <c r="OVE19" s="1000"/>
      <c r="OVF19" s="1000"/>
      <c r="OVG19" s="1000"/>
      <c r="OVH19" s="1000"/>
      <c r="OVI19" s="1000"/>
      <c r="OVJ19" s="1000"/>
      <c r="OVK19" s="1000"/>
      <c r="OVL19" s="1000"/>
      <c r="OVM19" s="1000"/>
      <c r="OVN19" s="1000"/>
      <c r="OVO19" s="1000"/>
      <c r="OVP19" s="1000"/>
      <c r="OVQ19" s="1000"/>
      <c r="OVR19" s="1000"/>
      <c r="OVS19" s="1000"/>
      <c r="OVT19" s="1000"/>
      <c r="OVU19" s="1000"/>
      <c r="OVV19" s="1000"/>
      <c r="OVW19" s="1000"/>
      <c r="OVX19" s="1000"/>
      <c r="OVY19" s="1000"/>
      <c r="OVZ19" s="1000"/>
      <c r="OWA19" s="1000"/>
      <c r="OWB19" s="1000"/>
      <c r="OWC19" s="1000"/>
      <c r="OWD19" s="1000"/>
      <c r="OWE19" s="1000"/>
      <c r="OWF19" s="1000"/>
      <c r="OWG19" s="1000"/>
      <c r="OWH19" s="1000"/>
      <c r="OWI19" s="1000"/>
      <c r="OWJ19" s="1000"/>
      <c r="OWK19" s="1000"/>
      <c r="OWL19" s="1000"/>
      <c r="OWM19" s="1000"/>
      <c r="OWN19" s="1000"/>
      <c r="OWO19" s="1000"/>
      <c r="OWP19" s="1000"/>
      <c r="OWQ19" s="1000"/>
      <c r="OWR19" s="1000"/>
      <c r="OWS19" s="1000"/>
      <c r="OWT19" s="1000"/>
      <c r="OWU19" s="1000"/>
      <c r="OWV19" s="1000"/>
      <c r="OWW19" s="1000"/>
      <c r="OWX19" s="1000"/>
      <c r="OWY19" s="1000"/>
      <c r="OWZ19" s="1000"/>
      <c r="OXA19" s="1000"/>
      <c r="OXB19" s="1000"/>
      <c r="OXC19" s="1000"/>
      <c r="OXD19" s="1000"/>
      <c r="OXE19" s="1000"/>
      <c r="OXF19" s="1000"/>
      <c r="OXG19" s="1000"/>
      <c r="OXH19" s="1000"/>
      <c r="OXI19" s="1000"/>
      <c r="OXJ19" s="1000"/>
      <c r="OXK19" s="1000"/>
      <c r="OXL19" s="1000"/>
      <c r="OXM19" s="1000"/>
      <c r="OXN19" s="1000"/>
      <c r="OXO19" s="1000"/>
      <c r="OXP19" s="1000"/>
      <c r="OXQ19" s="1000"/>
      <c r="OXR19" s="1000"/>
      <c r="OXS19" s="1000"/>
      <c r="OXT19" s="1000"/>
      <c r="OXU19" s="1000"/>
      <c r="OXV19" s="1000"/>
      <c r="OXW19" s="1000"/>
      <c r="OXX19" s="1000"/>
      <c r="OXY19" s="1000"/>
      <c r="OXZ19" s="1000"/>
      <c r="OYA19" s="1000"/>
      <c r="OYB19" s="1000"/>
      <c r="OYC19" s="1000"/>
      <c r="OYD19" s="1000"/>
      <c r="OYE19" s="1000"/>
      <c r="OYF19" s="1000"/>
      <c r="OYG19" s="1000"/>
      <c r="OYH19" s="1000"/>
      <c r="OYI19" s="1000"/>
      <c r="OYJ19" s="1000"/>
      <c r="OYK19" s="1000"/>
      <c r="OYL19" s="1000"/>
      <c r="OYM19" s="1000"/>
      <c r="OYN19" s="1000"/>
      <c r="OYO19" s="1000"/>
      <c r="OYP19" s="1000"/>
      <c r="OYQ19" s="1000"/>
      <c r="OYR19" s="1000"/>
      <c r="OYS19" s="1000"/>
      <c r="OYT19" s="1000"/>
      <c r="OYU19" s="1000"/>
      <c r="OYV19" s="1000"/>
      <c r="OYW19" s="1000"/>
      <c r="OYX19" s="1000"/>
      <c r="OYY19" s="1000"/>
      <c r="OYZ19" s="1000"/>
      <c r="OZA19" s="1000"/>
      <c r="OZB19" s="1000"/>
      <c r="OZC19" s="1000"/>
      <c r="OZD19" s="1000"/>
      <c r="OZE19" s="1000"/>
      <c r="OZF19" s="1000"/>
      <c r="OZG19" s="1000"/>
      <c r="OZH19" s="1000"/>
      <c r="OZI19" s="1000"/>
      <c r="OZJ19" s="1000"/>
      <c r="OZK19" s="1000"/>
      <c r="OZL19" s="1000"/>
      <c r="OZM19" s="1000"/>
      <c r="OZN19" s="1000"/>
      <c r="OZO19" s="1000"/>
      <c r="OZP19" s="1000"/>
      <c r="OZQ19" s="1000"/>
      <c r="OZR19" s="1000"/>
      <c r="OZS19" s="1000"/>
      <c r="OZT19" s="1000"/>
      <c r="OZU19" s="1000"/>
      <c r="OZV19" s="1000"/>
      <c r="OZW19" s="1000"/>
      <c r="OZX19" s="1000"/>
      <c r="OZY19" s="1000"/>
      <c r="OZZ19" s="1000"/>
      <c r="PAA19" s="1000"/>
      <c r="PAB19" s="1000"/>
      <c r="PAC19" s="1000"/>
      <c r="PAD19" s="1000"/>
      <c r="PAE19" s="1000"/>
      <c r="PAF19" s="1000"/>
      <c r="PAG19" s="1000"/>
      <c r="PAH19" s="1000"/>
      <c r="PAI19" s="1000"/>
      <c r="PAJ19" s="1000"/>
      <c r="PAK19" s="1000"/>
      <c r="PAL19" s="1000"/>
      <c r="PAM19" s="1000"/>
      <c r="PAN19" s="1000"/>
      <c r="PAO19" s="1000"/>
      <c r="PAP19" s="1000"/>
      <c r="PAQ19" s="1000"/>
      <c r="PAR19" s="1000"/>
      <c r="PAS19" s="1000"/>
      <c r="PAT19" s="1000"/>
      <c r="PAU19" s="1000"/>
      <c r="PAV19" s="1000"/>
      <c r="PAW19" s="1000"/>
      <c r="PAX19" s="1000"/>
      <c r="PAY19" s="1000"/>
      <c r="PAZ19" s="1000"/>
      <c r="PBA19" s="1000"/>
      <c r="PBB19" s="1000"/>
      <c r="PBC19" s="1000"/>
      <c r="PBD19" s="1000"/>
      <c r="PBE19" s="1000"/>
      <c r="PBF19" s="1000"/>
      <c r="PBG19" s="1000"/>
      <c r="PBH19" s="1000"/>
      <c r="PBI19" s="1000"/>
      <c r="PBJ19" s="1000"/>
      <c r="PBK19" s="1000"/>
      <c r="PBL19" s="1000"/>
      <c r="PBM19" s="1000"/>
      <c r="PBN19" s="1000"/>
      <c r="PBO19" s="1000"/>
      <c r="PBP19" s="1000"/>
      <c r="PBQ19" s="1000"/>
      <c r="PBR19" s="1000"/>
      <c r="PBS19" s="1000"/>
      <c r="PBT19" s="1000"/>
      <c r="PBU19" s="1000"/>
      <c r="PBV19" s="1000"/>
      <c r="PBW19" s="1000"/>
      <c r="PBX19" s="1000"/>
      <c r="PBY19" s="1000"/>
      <c r="PBZ19" s="1000"/>
      <c r="PCA19" s="1000"/>
      <c r="PCB19" s="1000"/>
      <c r="PCC19" s="1000"/>
      <c r="PCD19" s="1000"/>
      <c r="PCE19" s="1000"/>
      <c r="PCF19" s="1000"/>
      <c r="PCG19" s="1000"/>
      <c r="PCH19" s="1000"/>
      <c r="PCI19" s="1000"/>
      <c r="PCJ19" s="1000"/>
      <c r="PCK19" s="1000"/>
      <c r="PCL19" s="1000"/>
      <c r="PCM19" s="1000"/>
      <c r="PCN19" s="1000"/>
      <c r="PCO19" s="1000"/>
      <c r="PCP19" s="1000"/>
      <c r="PCQ19" s="1000"/>
      <c r="PCR19" s="1000"/>
      <c r="PCS19" s="1000"/>
      <c r="PCT19" s="1000"/>
      <c r="PCU19" s="1000"/>
      <c r="PCV19" s="1000"/>
      <c r="PCW19" s="1000"/>
      <c r="PCX19" s="1000"/>
      <c r="PCY19" s="1000"/>
      <c r="PCZ19" s="1000"/>
      <c r="PDA19" s="1000"/>
      <c r="PDB19" s="1000"/>
      <c r="PDC19" s="1000"/>
      <c r="PDD19" s="1000"/>
      <c r="PDE19" s="1000"/>
      <c r="PDF19" s="1000"/>
      <c r="PDG19" s="1000"/>
      <c r="PDH19" s="1000"/>
      <c r="PDI19" s="1000"/>
      <c r="PDJ19" s="1000"/>
      <c r="PDK19" s="1000"/>
      <c r="PDL19" s="1000"/>
      <c r="PDM19" s="1000"/>
      <c r="PDN19" s="1000"/>
      <c r="PDO19" s="1000"/>
      <c r="PDP19" s="1000"/>
      <c r="PDQ19" s="1000"/>
      <c r="PDR19" s="1000"/>
      <c r="PDS19" s="1000"/>
      <c r="PDT19" s="1000"/>
      <c r="PDU19" s="1000"/>
      <c r="PDV19" s="1000"/>
      <c r="PDW19" s="1000"/>
      <c r="PDX19" s="1000"/>
      <c r="PDY19" s="1000"/>
      <c r="PDZ19" s="1000"/>
      <c r="PEA19" s="1000"/>
      <c r="PEB19" s="1000"/>
      <c r="PEC19" s="1000"/>
      <c r="PED19" s="1000"/>
      <c r="PEE19" s="1000"/>
      <c r="PEF19" s="1000"/>
      <c r="PEG19" s="1000"/>
      <c r="PEH19" s="1000"/>
      <c r="PEI19" s="1000"/>
      <c r="PEJ19" s="1000"/>
      <c r="PEK19" s="1000"/>
      <c r="PEL19" s="1000"/>
      <c r="PEM19" s="1000"/>
      <c r="PEN19" s="1000"/>
      <c r="PEO19" s="1000"/>
      <c r="PEP19" s="1000"/>
      <c r="PEQ19" s="1000"/>
      <c r="PER19" s="1000"/>
      <c r="PES19" s="1000"/>
      <c r="PET19" s="1000"/>
      <c r="PEU19" s="1000"/>
      <c r="PEV19" s="1000"/>
      <c r="PEW19" s="1000"/>
      <c r="PEX19" s="1000"/>
      <c r="PEY19" s="1000"/>
      <c r="PEZ19" s="1000"/>
      <c r="PFA19" s="1000"/>
      <c r="PFB19" s="1000"/>
      <c r="PFC19" s="1000"/>
      <c r="PFD19" s="1000"/>
      <c r="PFE19" s="1000"/>
      <c r="PFF19" s="1000"/>
      <c r="PFG19" s="1000"/>
      <c r="PFH19" s="1000"/>
      <c r="PFI19" s="1000"/>
      <c r="PFJ19" s="1000"/>
      <c r="PFK19" s="1000"/>
      <c r="PFL19" s="1000"/>
      <c r="PFM19" s="1000"/>
      <c r="PFN19" s="1000"/>
      <c r="PFO19" s="1000"/>
      <c r="PFP19" s="1000"/>
      <c r="PFQ19" s="1000"/>
      <c r="PFR19" s="1000"/>
      <c r="PFS19" s="1000"/>
      <c r="PFT19" s="1000"/>
      <c r="PFU19" s="1000"/>
      <c r="PFV19" s="1000"/>
      <c r="PFW19" s="1000"/>
      <c r="PFX19" s="1000"/>
      <c r="PFY19" s="1000"/>
      <c r="PFZ19" s="1000"/>
      <c r="PGA19" s="1000"/>
      <c r="PGB19" s="1000"/>
      <c r="PGC19" s="1000"/>
      <c r="PGD19" s="1000"/>
      <c r="PGE19" s="1000"/>
      <c r="PGF19" s="1000"/>
      <c r="PGG19" s="1000"/>
      <c r="PGH19" s="1000"/>
      <c r="PGI19" s="1000"/>
      <c r="PGJ19" s="1000"/>
      <c r="PGK19" s="1000"/>
      <c r="PGL19" s="1000"/>
      <c r="PGM19" s="1000"/>
      <c r="PGN19" s="1000"/>
      <c r="PGO19" s="1000"/>
      <c r="PGP19" s="1000"/>
      <c r="PGQ19" s="1000"/>
      <c r="PGR19" s="1000"/>
      <c r="PGS19" s="1000"/>
      <c r="PGT19" s="1000"/>
      <c r="PGU19" s="1000"/>
      <c r="PGV19" s="1000"/>
      <c r="PGW19" s="1000"/>
      <c r="PGX19" s="1000"/>
      <c r="PGY19" s="1000"/>
      <c r="PGZ19" s="1000"/>
      <c r="PHA19" s="1000"/>
      <c r="PHB19" s="1000"/>
      <c r="PHC19" s="1000"/>
      <c r="PHD19" s="1000"/>
      <c r="PHE19" s="1000"/>
      <c r="PHF19" s="1000"/>
      <c r="PHG19" s="1000"/>
      <c r="PHH19" s="1000"/>
      <c r="PHI19" s="1000"/>
      <c r="PHJ19" s="1000"/>
      <c r="PHK19" s="1000"/>
      <c r="PHL19" s="1000"/>
      <c r="PHM19" s="1000"/>
      <c r="PHN19" s="1000"/>
      <c r="PHO19" s="1000"/>
      <c r="PHP19" s="1000"/>
      <c r="PHQ19" s="1000"/>
      <c r="PHR19" s="1000"/>
      <c r="PHS19" s="1000"/>
      <c r="PHT19" s="1000"/>
      <c r="PHU19" s="1000"/>
      <c r="PHV19" s="1000"/>
      <c r="PHW19" s="1000"/>
      <c r="PHX19" s="1000"/>
      <c r="PHY19" s="1000"/>
      <c r="PHZ19" s="1000"/>
      <c r="PIA19" s="1000"/>
      <c r="PIB19" s="1000"/>
      <c r="PIC19" s="1000"/>
      <c r="PID19" s="1000"/>
      <c r="PIE19" s="1000"/>
      <c r="PIF19" s="1000"/>
      <c r="PIG19" s="1000"/>
      <c r="PIH19" s="1000"/>
      <c r="PII19" s="1000"/>
      <c r="PIJ19" s="1000"/>
      <c r="PIK19" s="1000"/>
      <c r="PIL19" s="1000"/>
      <c r="PIM19" s="1000"/>
      <c r="PIN19" s="1000"/>
      <c r="PIO19" s="1000"/>
      <c r="PIP19" s="1000"/>
      <c r="PIQ19" s="1000"/>
      <c r="PIR19" s="1000"/>
      <c r="PIS19" s="1000"/>
      <c r="PIT19" s="1000"/>
      <c r="PIU19" s="1000"/>
      <c r="PIV19" s="1000"/>
      <c r="PIW19" s="1000"/>
      <c r="PIX19" s="1000"/>
      <c r="PIY19" s="1000"/>
      <c r="PIZ19" s="1000"/>
      <c r="PJA19" s="1000"/>
      <c r="PJB19" s="1000"/>
      <c r="PJC19" s="1000"/>
      <c r="PJD19" s="1000"/>
      <c r="PJE19" s="1000"/>
      <c r="PJF19" s="1000"/>
      <c r="PJG19" s="1000"/>
      <c r="PJH19" s="1000"/>
      <c r="PJI19" s="1000"/>
      <c r="PJJ19" s="1000"/>
      <c r="PJK19" s="1000"/>
      <c r="PJL19" s="1000"/>
      <c r="PJM19" s="1000"/>
      <c r="PJN19" s="1000"/>
      <c r="PJO19" s="1000"/>
      <c r="PJP19" s="1000"/>
      <c r="PJQ19" s="1000"/>
      <c r="PJR19" s="1000"/>
      <c r="PJS19" s="1000"/>
      <c r="PJT19" s="1000"/>
      <c r="PJU19" s="1000"/>
      <c r="PJV19" s="1000"/>
      <c r="PJW19" s="1000"/>
      <c r="PJX19" s="1000"/>
      <c r="PJY19" s="1000"/>
      <c r="PJZ19" s="1000"/>
      <c r="PKA19" s="1000"/>
      <c r="PKB19" s="1000"/>
      <c r="PKC19" s="1000"/>
      <c r="PKD19" s="1000"/>
      <c r="PKE19" s="1000"/>
      <c r="PKF19" s="1000"/>
      <c r="PKG19" s="1000"/>
      <c r="PKH19" s="1000"/>
      <c r="PKI19" s="1000"/>
      <c r="PKJ19" s="1000"/>
      <c r="PKK19" s="1000"/>
      <c r="PKL19" s="1000"/>
      <c r="PKM19" s="1000"/>
      <c r="PKN19" s="1000"/>
      <c r="PKO19" s="1000"/>
      <c r="PKP19" s="1000"/>
      <c r="PKQ19" s="1000"/>
      <c r="PKR19" s="1000"/>
      <c r="PKS19" s="1000"/>
      <c r="PKT19" s="1000"/>
      <c r="PKU19" s="1000"/>
      <c r="PKV19" s="1000"/>
      <c r="PKW19" s="1000"/>
      <c r="PKX19" s="1000"/>
      <c r="PKY19" s="1000"/>
      <c r="PKZ19" s="1000"/>
      <c r="PLA19" s="1000"/>
      <c r="PLB19" s="1000"/>
      <c r="PLC19" s="1000"/>
      <c r="PLD19" s="1000"/>
      <c r="PLE19" s="1000"/>
      <c r="PLF19" s="1000"/>
      <c r="PLG19" s="1000"/>
      <c r="PLH19" s="1000"/>
      <c r="PLI19" s="1000"/>
      <c r="PLJ19" s="1000"/>
      <c r="PLK19" s="1000"/>
      <c r="PLL19" s="1000"/>
      <c r="PLM19" s="1000"/>
      <c r="PLN19" s="1000"/>
      <c r="PLO19" s="1000"/>
      <c r="PLP19" s="1000"/>
      <c r="PLQ19" s="1000"/>
      <c r="PLR19" s="1000"/>
      <c r="PLS19" s="1000"/>
      <c r="PLT19" s="1000"/>
      <c r="PLU19" s="1000"/>
      <c r="PLV19" s="1000"/>
      <c r="PLW19" s="1000"/>
      <c r="PLX19" s="1000"/>
      <c r="PLY19" s="1000"/>
      <c r="PLZ19" s="1000"/>
      <c r="PMA19" s="1000"/>
      <c r="PMB19" s="1000"/>
      <c r="PMC19" s="1000"/>
      <c r="PMD19" s="1000"/>
      <c r="PME19" s="1000"/>
      <c r="PMF19" s="1000"/>
      <c r="PMG19" s="1000"/>
      <c r="PMH19" s="1000"/>
      <c r="PMI19" s="1000"/>
      <c r="PMJ19" s="1000"/>
      <c r="PMK19" s="1000"/>
      <c r="PML19" s="1000"/>
      <c r="PMM19" s="1000"/>
      <c r="PMN19" s="1000"/>
      <c r="PMO19" s="1000"/>
      <c r="PMP19" s="1000"/>
      <c r="PMQ19" s="1000"/>
      <c r="PMR19" s="1000"/>
      <c r="PMS19" s="1000"/>
      <c r="PMT19" s="1000"/>
      <c r="PMU19" s="1000"/>
      <c r="PMV19" s="1000"/>
      <c r="PMW19" s="1000"/>
      <c r="PMX19" s="1000"/>
      <c r="PMY19" s="1000"/>
      <c r="PMZ19" s="1000"/>
      <c r="PNA19" s="1000"/>
      <c r="PNB19" s="1000"/>
      <c r="PNC19" s="1000"/>
      <c r="PND19" s="1000"/>
      <c r="PNE19" s="1000"/>
      <c r="PNF19" s="1000"/>
      <c r="PNG19" s="1000"/>
      <c r="PNH19" s="1000"/>
      <c r="PNI19" s="1000"/>
      <c r="PNJ19" s="1000"/>
      <c r="PNK19" s="1000"/>
      <c r="PNL19" s="1000"/>
      <c r="PNM19" s="1000"/>
      <c r="PNN19" s="1000"/>
      <c r="PNO19" s="1000"/>
      <c r="PNP19" s="1000"/>
      <c r="PNQ19" s="1000"/>
      <c r="PNR19" s="1000"/>
      <c r="PNS19" s="1000"/>
      <c r="PNT19" s="1000"/>
      <c r="PNU19" s="1000"/>
      <c r="PNV19" s="1000"/>
      <c r="PNW19" s="1000"/>
      <c r="PNX19" s="1000"/>
      <c r="PNY19" s="1000"/>
      <c r="PNZ19" s="1000"/>
      <c r="POA19" s="1000"/>
      <c r="POB19" s="1000"/>
      <c r="POC19" s="1000"/>
      <c r="POD19" s="1000"/>
      <c r="POE19" s="1000"/>
      <c r="POF19" s="1000"/>
      <c r="POG19" s="1000"/>
      <c r="POH19" s="1000"/>
      <c r="POI19" s="1000"/>
      <c r="POJ19" s="1000"/>
      <c r="POK19" s="1000"/>
      <c r="POL19" s="1000"/>
      <c r="POM19" s="1000"/>
      <c r="PON19" s="1000"/>
      <c r="POO19" s="1000"/>
      <c r="POP19" s="1000"/>
      <c r="POQ19" s="1000"/>
      <c r="POR19" s="1000"/>
      <c r="POS19" s="1000"/>
      <c r="POT19" s="1000"/>
      <c r="POU19" s="1000"/>
      <c r="POV19" s="1000"/>
      <c r="POW19" s="1000"/>
      <c r="POX19" s="1000"/>
      <c r="POY19" s="1000"/>
      <c r="POZ19" s="1000"/>
      <c r="PPA19" s="1000"/>
      <c r="PPB19" s="1000"/>
      <c r="PPC19" s="1000"/>
      <c r="PPD19" s="1000"/>
      <c r="PPE19" s="1000"/>
      <c r="PPF19" s="1000"/>
      <c r="PPG19" s="1000"/>
      <c r="PPH19" s="1000"/>
      <c r="PPI19" s="1000"/>
      <c r="PPJ19" s="1000"/>
      <c r="PPK19" s="1000"/>
      <c r="PPL19" s="1000"/>
      <c r="PPM19" s="1000"/>
      <c r="PPN19" s="1000"/>
      <c r="PPO19" s="1000"/>
      <c r="PPP19" s="1000"/>
      <c r="PPQ19" s="1000"/>
      <c r="PPR19" s="1000"/>
      <c r="PPS19" s="1000"/>
      <c r="PPT19" s="1000"/>
      <c r="PPU19" s="1000"/>
      <c r="PPV19" s="1000"/>
      <c r="PPW19" s="1000"/>
      <c r="PPX19" s="1000"/>
      <c r="PPY19" s="1000"/>
      <c r="PPZ19" s="1000"/>
      <c r="PQA19" s="1000"/>
      <c r="PQB19" s="1000"/>
      <c r="PQC19" s="1000"/>
      <c r="PQD19" s="1000"/>
      <c r="PQE19" s="1000"/>
      <c r="PQF19" s="1000"/>
      <c r="PQG19" s="1000"/>
      <c r="PQH19" s="1000"/>
      <c r="PQI19" s="1000"/>
      <c r="PQJ19" s="1000"/>
      <c r="PQK19" s="1000"/>
      <c r="PQL19" s="1000"/>
      <c r="PQM19" s="1000"/>
      <c r="PQN19" s="1000"/>
      <c r="PQO19" s="1000"/>
      <c r="PQP19" s="1000"/>
      <c r="PQQ19" s="1000"/>
      <c r="PQR19" s="1000"/>
      <c r="PQS19" s="1000"/>
      <c r="PQT19" s="1000"/>
      <c r="PQU19" s="1000"/>
      <c r="PQV19" s="1000"/>
      <c r="PQW19" s="1000"/>
      <c r="PQX19" s="1000"/>
      <c r="PQY19" s="1000"/>
      <c r="PQZ19" s="1000"/>
      <c r="PRA19" s="1000"/>
      <c r="PRB19" s="1000"/>
      <c r="PRC19" s="1000"/>
      <c r="PRD19" s="1000"/>
      <c r="PRE19" s="1000"/>
      <c r="PRF19" s="1000"/>
      <c r="PRG19" s="1000"/>
      <c r="PRH19" s="1000"/>
      <c r="PRI19" s="1000"/>
      <c r="PRJ19" s="1000"/>
      <c r="PRK19" s="1000"/>
      <c r="PRL19" s="1000"/>
      <c r="PRM19" s="1000"/>
      <c r="PRN19" s="1000"/>
      <c r="PRO19" s="1000"/>
      <c r="PRP19" s="1000"/>
      <c r="PRQ19" s="1000"/>
      <c r="PRR19" s="1000"/>
      <c r="PRS19" s="1000"/>
      <c r="PRT19" s="1000"/>
      <c r="PRU19" s="1000"/>
      <c r="PRV19" s="1000"/>
      <c r="PRW19" s="1000"/>
      <c r="PRX19" s="1000"/>
      <c r="PRY19" s="1000"/>
      <c r="PRZ19" s="1000"/>
      <c r="PSA19" s="1000"/>
      <c r="PSB19" s="1000"/>
      <c r="PSC19" s="1000"/>
      <c r="PSD19" s="1000"/>
      <c r="PSE19" s="1000"/>
      <c r="PSF19" s="1000"/>
      <c r="PSG19" s="1000"/>
      <c r="PSH19" s="1000"/>
      <c r="PSI19" s="1000"/>
      <c r="PSJ19" s="1000"/>
      <c r="PSK19" s="1000"/>
      <c r="PSL19" s="1000"/>
      <c r="PSM19" s="1000"/>
      <c r="PSN19" s="1000"/>
      <c r="PSO19" s="1000"/>
      <c r="PSP19" s="1000"/>
      <c r="PSQ19" s="1000"/>
      <c r="PSR19" s="1000"/>
      <c r="PSS19" s="1000"/>
      <c r="PST19" s="1000"/>
      <c r="PSU19" s="1000"/>
      <c r="PSV19" s="1000"/>
      <c r="PSW19" s="1000"/>
      <c r="PSX19" s="1000"/>
      <c r="PSY19" s="1000"/>
      <c r="PSZ19" s="1000"/>
      <c r="PTA19" s="1000"/>
      <c r="PTB19" s="1000"/>
      <c r="PTC19" s="1000"/>
      <c r="PTD19" s="1000"/>
      <c r="PTE19" s="1000"/>
      <c r="PTF19" s="1000"/>
      <c r="PTG19" s="1000"/>
      <c r="PTH19" s="1000"/>
      <c r="PTI19" s="1000"/>
      <c r="PTJ19" s="1000"/>
      <c r="PTK19" s="1000"/>
      <c r="PTL19" s="1000"/>
      <c r="PTM19" s="1000"/>
      <c r="PTN19" s="1000"/>
      <c r="PTO19" s="1000"/>
      <c r="PTP19" s="1000"/>
      <c r="PTQ19" s="1000"/>
      <c r="PTR19" s="1000"/>
      <c r="PTS19" s="1000"/>
      <c r="PTT19" s="1000"/>
      <c r="PTU19" s="1000"/>
      <c r="PTV19" s="1000"/>
      <c r="PTW19" s="1000"/>
      <c r="PTX19" s="1000"/>
      <c r="PTY19" s="1000"/>
      <c r="PTZ19" s="1000"/>
      <c r="PUA19" s="1000"/>
      <c r="PUB19" s="1000"/>
      <c r="PUC19" s="1000"/>
      <c r="PUD19" s="1000"/>
      <c r="PUE19" s="1000"/>
      <c r="PUF19" s="1000"/>
      <c r="PUG19" s="1000"/>
      <c r="PUH19" s="1000"/>
      <c r="PUI19" s="1000"/>
      <c r="PUJ19" s="1000"/>
      <c r="PUK19" s="1000"/>
      <c r="PUL19" s="1000"/>
      <c r="PUM19" s="1000"/>
      <c r="PUN19" s="1000"/>
      <c r="PUO19" s="1000"/>
      <c r="PUP19" s="1000"/>
      <c r="PUQ19" s="1000"/>
      <c r="PUR19" s="1000"/>
      <c r="PUS19" s="1000"/>
      <c r="PUT19" s="1000"/>
      <c r="PUU19" s="1000"/>
      <c r="PUV19" s="1000"/>
      <c r="PUW19" s="1000"/>
      <c r="PUX19" s="1000"/>
      <c r="PUY19" s="1000"/>
      <c r="PUZ19" s="1000"/>
      <c r="PVA19" s="1000"/>
      <c r="PVB19" s="1000"/>
      <c r="PVC19" s="1000"/>
      <c r="PVD19" s="1000"/>
      <c r="PVE19" s="1000"/>
      <c r="PVF19" s="1000"/>
      <c r="PVG19" s="1000"/>
      <c r="PVH19" s="1000"/>
      <c r="PVI19" s="1000"/>
      <c r="PVJ19" s="1000"/>
      <c r="PVK19" s="1000"/>
      <c r="PVL19" s="1000"/>
      <c r="PVM19" s="1000"/>
      <c r="PVN19" s="1000"/>
      <c r="PVO19" s="1000"/>
      <c r="PVP19" s="1000"/>
      <c r="PVQ19" s="1000"/>
      <c r="PVR19" s="1000"/>
      <c r="PVS19" s="1000"/>
      <c r="PVT19" s="1000"/>
      <c r="PVU19" s="1000"/>
      <c r="PVV19" s="1000"/>
      <c r="PVW19" s="1000"/>
      <c r="PVX19" s="1000"/>
      <c r="PVY19" s="1000"/>
      <c r="PVZ19" s="1000"/>
      <c r="PWA19" s="1000"/>
      <c r="PWB19" s="1000"/>
      <c r="PWC19" s="1000"/>
      <c r="PWD19" s="1000"/>
      <c r="PWE19" s="1000"/>
      <c r="PWF19" s="1000"/>
      <c r="PWG19" s="1000"/>
      <c r="PWH19" s="1000"/>
      <c r="PWI19" s="1000"/>
      <c r="PWJ19" s="1000"/>
      <c r="PWK19" s="1000"/>
      <c r="PWL19" s="1000"/>
      <c r="PWM19" s="1000"/>
      <c r="PWN19" s="1000"/>
      <c r="PWO19" s="1000"/>
      <c r="PWP19" s="1000"/>
      <c r="PWQ19" s="1000"/>
      <c r="PWR19" s="1000"/>
      <c r="PWS19" s="1000"/>
      <c r="PWT19" s="1000"/>
      <c r="PWU19" s="1000"/>
      <c r="PWV19" s="1000"/>
      <c r="PWW19" s="1000"/>
      <c r="PWX19" s="1000"/>
      <c r="PWY19" s="1000"/>
      <c r="PWZ19" s="1000"/>
      <c r="PXA19" s="1000"/>
      <c r="PXB19" s="1000"/>
      <c r="PXC19" s="1000"/>
      <c r="PXD19" s="1000"/>
      <c r="PXE19" s="1000"/>
      <c r="PXF19" s="1000"/>
      <c r="PXG19" s="1000"/>
      <c r="PXH19" s="1000"/>
      <c r="PXI19" s="1000"/>
      <c r="PXJ19" s="1000"/>
      <c r="PXK19" s="1000"/>
      <c r="PXL19" s="1000"/>
      <c r="PXM19" s="1000"/>
      <c r="PXN19" s="1000"/>
      <c r="PXO19" s="1000"/>
      <c r="PXP19" s="1000"/>
      <c r="PXQ19" s="1000"/>
      <c r="PXR19" s="1000"/>
      <c r="PXS19" s="1000"/>
      <c r="PXT19" s="1000"/>
      <c r="PXU19" s="1000"/>
      <c r="PXV19" s="1000"/>
      <c r="PXW19" s="1000"/>
      <c r="PXX19" s="1000"/>
      <c r="PXY19" s="1000"/>
      <c r="PXZ19" s="1000"/>
      <c r="PYA19" s="1000"/>
      <c r="PYB19" s="1000"/>
      <c r="PYC19" s="1000"/>
      <c r="PYD19" s="1000"/>
      <c r="PYE19" s="1000"/>
      <c r="PYF19" s="1000"/>
      <c r="PYG19" s="1000"/>
      <c r="PYH19" s="1000"/>
      <c r="PYI19" s="1000"/>
      <c r="PYJ19" s="1000"/>
      <c r="PYK19" s="1000"/>
      <c r="PYL19" s="1000"/>
      <c r="PYM19" s="1000"/>
      <c r="PYN19" s="1000"/>
      <c r="PYO19" s="1000"/>
      <c r="PYP19" s="1000"/>
      <c r="PYQ19" s="1000"/>
      <c r="PYR19" s="1000"/>
      <c r="PYS19" s="1000"/>
      <c r="PYT19" s="1000"/>
      <c r="PYU19" s="1000"/>
      <c r="PYV19" s="1000"/>
      <c r="PYW19" s="1000"/>
      <c r="PYX19" s="1000"/>
      <c r="PYY19" s="1000"/>
      <c r="PYZ19" s="1000"/>
      <c r="PZA19" s="1000"/>
      <c r="PZB19" s="1000"/>
      <c r="PZC19" s="1000"/>
      <c r="PZD19" s="1000"/>
      <c r="PZE19" s="1000"/>
      <c r="PZF19" s="1000"/>
      <c r="PZG19" s="1000"/>
      <c r="PZH19" s="1000"/>
      <c r="PZI19" s="1000"/>
      <c r="PZJ19" s="1000"/>
      <c r="PZK19" s="1000"/>
      <c r="PZL19" s="1000"/>
      <c r="PZM19" s="1000"/>
      <c r="PZN19" s="1000"/>
      <c r="PZO19" s="1000"/>
      <c r="PZP19" s="1000"/>
      <c r="PZQ19" s="1000"/>
      <c r="PZR19" s="1000"/>
      <c r="PZS19" s="1000"/>
      <c r="PZT19" s="1000"/>
      <c r="PZU19" s="1000"/>
      <c r="PZV19" s="1000"/>
      <c r="PZW19" s="1000"/>
      <c r="PZX19" s="1000"/>
      <c r="PZY19" s="1000"/>
      <c r="PZZ19" s="1000"/>
      <c r="QAA19" s="1000"/>
      <c r="QAB19" s="1000"/>
      <c r="QAC19" s="1000"/>
      <c r="QAD19" s="1000"/>
      <c r="QAE19" s="1000"/>
      <c r="QAF19" s="1000"/>
      <c r="QAG19" s="1000"/>
      <c r="QAH19" s="1000"/>
      <c r="QAI19" s="1000"/>
      <c r="QAJ19" s="1000"/>
      <c r="QAK19" s="1000"/>
      <c r="QAL19" s="1000"/>
      <c r="QAM19" s="1000"/>
      <c r="QAN19" s="1000"/>
      <c r="QAO19" s="1000"/>
      <c r="QAP19" s="1000"/>
      <c r="QAQ19" s="1000"/>
      <c r="QAR19" s="1000"/>
      <c r="QAS19" s="1000"/>
      <c r="QAT19" s="1000"/>
      <c r="QAU19" s="1000"/>
      <c r="QAV19" s="1000"/>
      <c r="QAW19" s="1000"/>
      <c r="QAX19" s="1000"/>
      <c r="QAY19" s="1000"/>
      <c r="QAZ19" s="1000"/>
      <c r="QBA19" s="1000"/>
      <c r="QBB19" s="1000"/>
      <c r="QBC19" s="1000"/>
      <c r="QBD19" s="1000"/>
      <c r="QBE19" s="1000"/>
      <c r="QBF19" s="1000"/>
      <c r="QBG19" s="1000"/>
      <c r="QBH19" s="1000"/>
      <c r="QBI19" s="1000"/>
      <c r="QBJ19" s="1000"/>
      <c r="QBK19" s="1000"/>
      <c r="QBL19" s="1000"/>
      <c r="QBM19" s="1000"/>
      <c r="QBN19" s="1000"/>
      <c r="QBO19" s="1000"/>
      <c r="QBP19" s="1000"/>
      <c r="QBQ19" s="1000"/>
      <c r="QBR19" s="1000"/>
      <c r="QBS19" s="1000"/>
      <c r="QBT19" s="1000"/>
      <c r="QBU19" s="1000"/>
      <c r="QBV19" s="1000"/>
      <c r="QBW19" s="1000"/>
      <c r="QBX19" s="1000"/>
      <c r="QBY19" s="1000"/>
      <c r="QBZ19" s="1000"/>
      <c r="QCA19" s="1000"/>
      <c r="QCB19" s="1000"/>
      <c r="QCC19" s="1000"/>
      <c r="QCD19" s="1000"/>
      <c r="QCE19" s="1000"/>
      <c r="QCF19" s="1000"/>
      <c r="QCG19" s="1000"/>
      <c r="QCH19" s="1000"/>
      <c r="QCI19" s="1000"/>
      <c r="QCJ19" s="1000"/>
      <c r="QCK19" s="1000"/>
      <c r="QCL19" s="1000"/>
      <c r="QCM19" s="1000"/>
      <c r="QCN19" s="1000"/>
      <c r="QCO19" s="1000"/>
      <c r="QCP19" s="1000"/>
      <c r="QCQ19" s="1000"/>
      <c r="QCR19" s="1000"/>
      <c r="QCS19" s="1000"/>
      <c r="QCT19" s="1000"/>
      <c r="QCU19" s="1000"/>
      <c r="QCV19" s="1000"/>
      <c r="QCW19" s="1000"/>
      <c r="QCX19" s="1000"/>
      <c r="QCY19" s="1000"/>
      <c r="QCZ19" s="1000"/>
      <c r="QDA19" s="1000"/>
      <c r="QDB19" s="1000"/>
      <c r="QDC19" s="1000"/>
      <c r="QDD19" s="1000"/>
      <c r="QDE19" s="1000"/>
      <c r="QDF19" s="1000"/>
      <c r="QDG19" s="1000"/>
      <c r="QDH19" s="1000"/>
      <c r="QDI19" s="1000"/>
      <c r="QDJ19" s="1000"/>
      <c r="QDK19" s="1000"/>
      <c r="QDL19" s="1000"/>
      <c r="QDM19" s="1000"/>
      <c r="QDN19" s="1000"/>
      <c r="QDO19" s="1000"/>
      <c r="QDP19" s="1000"/>
      <c r="QDQ19" s="1000"/>
      <c r="QDR19" s="1000"/>
      <c r="QDS19" s="1000"/>
      <c r="QDT19" s="1000"/>
      <c r="QDU19" s="1000"/>
      <c r="QDV19" s="1000"/>
      <c r="QDW19" s="1000"/>
      <c r="QDX19" s="1000"/>
      <c r="QDY19" s="1000"/>
      <c r="QDZ19" s="1000"/>
      <c r="QEA19" s="1000"/>
      <c r="QEB19" s="1000"/>
      <c r="QEC19" s="1000"/>
      <c r="QED19" s="1000"/>
      <c r="QEE19" s="1000"/>
      <c r="QEF19" s="1000"/>
      <c r="QEG19" s="1000"/>
      <c r="QEH19" s="1000"/>
      <c r="QEI19" s="1000"/>
      <c r="QEJ19" s="1000"/>
      <c r="QEK19" s="1000"/>
      <c r="QEL19" s="1000"/>
      <c r="QEM19" s="1000"/>
      <c r="QEN19" s="1000"/>
      <c r="QEO19" s="1000"/>
      <c r="QEP19" s="1000"/>
      <c r="QEQ19" s="1000"/>
      <c r="QER19" s="1000"/>
      <c r="QES19" s="1000"/>
      <c r="QET19" s="1000"/>
      <c r="QEU19" s="1000"/>
      <c r="QEV19" s="1000"/>
      <c r="QEW19" s="1000"/>
      <c r="QEX19" s="1000"/>
      <c r="QEY19" s="1000"/>
      <c r="QEZ19" s="1000"/>
      <c r="QFA19" s="1000"/>
      <c r="QFB19" s="1000"/>
      <c r="QFC19" s="1000"/>
      <c r="QFD19" s="1000"/>
      <c r="QFE19" s="1000"/>
      <c r="QFF19" s="1000"/>
      <c r="QFG19" s="1000"/>
      <c r="QFH19" s="1000"/>
      <c r="QFI19" s="1000"/>
      <c r="QFJ19" s="1000"/>
      <c r="QFK19" s="1000"/>
      <c r="QFL19" s="1000"/>
      <c r="QFM19" s="1000"/>
      <c r="QFN19" s="1000"/>
      <c r="QFO19" s="1000"/>
      <c r="QFP19" s="1000"/>
      <c r="QFQ19" s="1000"/>
      <c r="QFR19" s="1000"/>
      <c r="QFS19" s="1000"/>
      <c r="QFT19" s="1000"/>
      <c r="QFU19" s="1000"/>
      <c r="QFV19" s="1000"/>
      <c r="QFW19" s="1000"/>
      <c r="QFX19" s="1000"/>
      <c r="QFY19" s="1000"/>
      <c r="QFZ19" s="1000"/>
      <c r="QGA19" s="1000"/>
      <c r="QGB19" s="1000"/>
      <c r="QGC19" s="1000"/>
      <c r="QGD19" s="1000"/>
      <c r="QGE19" s="1000"/>
      <c r="QGF19" s="1000"/>
      <c r="QGG19" s="1000"/>
      <c r="QGH19" s="1000"/>
      <c r="QGI19" s="1000"/>
      <c r="QGJ19" s="1000"/>
      <c r="QGK19" s="1000"/>
      <c r="QGL19" s="1000"/>
      <c r="QGM19" s="1000"/>
      <c r="QGN19" s="1000"/>
      <c r="QGO19" s="1000"/>
      <c r="QGP19" s="1000"/>
      <c r="QGQ19" s="1000"/>
      <c r="QGR19" s="1000"/>
      <c r="QGS19" s="1000"/>
      <c r="QGT19" s="1000"/>
      <c r="QGU19" s="1000"/>
      <c r="QGV19" s="1000"/>
      <c r="QGW19" s="1000"/>
      <c r="QGX19" s="1000"/>
      <c r="QGY19" s="1000"/>
      <c r="QGZ19" s="1000"/>
      <c r="QHA19" s="1000"/>
      <c r="QHB19" s="1000"/>
      <c r="QHC19" s="1000"/>
      <c r="QHD19" s="1000"/>
      <c r="QHE19" s="1000"/>
      <c r="QHF19" s="1000"/>
      <c r="QHG19" s="1000"/>
      <c r="QHH19" s="1000"/>
      <c r="QHI19" s="1000"/>
      <c r="QHJ19" s="1000"/>
      <c r="QHK19" s="1000"/>
      <c r="QHL19" s="1000"/>
      <c r="QHM19" s="1000"/>
      <c r="QHN19" s="1000"/>
      <c r="QHO19" s="1000"/>
      <c r="QHP19" s="1000"/>
      <c r="QHQ19" s="1000"/>
      <c r="QHR19" s="1000"/>
      <c r="QHS19" s="1000"/>
      <c r="QHT19" s="1000"/>
      <c r="QHU19" s="1000"/>
      <c r="QHV19" s="1000"/>
      <c r="QHW19" s="1000"/>
      <c r="QHX19" s="1000"/>
      <c r="QHY19" s="1000"/>
      <c r="QHZ19" s="1000"/>
      <c r="QIA19" s="1000"/>
      <c r="QIB19" s="1000"/>
      <c r="QIC19" s="1000"/>
      <c r="QID19" s="1000"/>
      <c r="QIE19" s="1000"/>
      <c r="QIF19" s="1000"/>
      <c r="QIG19" s="1000"/>
      <c r="QIH19" s="1000"/>
      <c r="QII19" s="1000"/>
      <c r="QIJ19" s="1000"/>
      <c r="QIK19" s="1000"/>
      <c r="QIL19" s="1000"/>
      <c r="QIM19" s="1000"/>
      <c r="QIN19" s="1000"/>
      <c r="QIO19" s="1000"/>
      <c r="QIP19" s="1000"/>
      <c r="QIQ19" s="1000"/>
      <c r="QIR19" s="1000"/>
      <c r="QIS19" s="1000"/>
      <c r="QIT19" s="1000"/>
      <c r="QIU19" s="1000"/>
      <c r="QIV19" s="1000"/>
      <c r="QIW19" s="1000"/>
      <c r="QIX19" s="1000"/>
      <c r="QIY19" s="1000"/>
      <c r="QIZ19" s="1000"/>
      <c r="QJA19" s="1000"/>
      <c r="QJB19" s="1000"/>
      <c r="QJC19" s="1000"/>
      <c r="QJD19" s="1000"/>
      <c r="QJE19" s="1000"/>
      <c r="QJF19" s="1000"/>
      <c r="QJG19" s="1000"/>
      <c r="QJH19" s="1000"/>
      <c r="QJI19" s="1000"/>
      <c r="QJJ19" s="1000"/>
      <c r="QJK19" s="1000"/>
      <c r="QJL19" s="1000"/>
      <c r="QJM19" s="1000"/>
      <c r="QJN19" s="1000"/>
      <c r="QJO19" s="1000"/>
      <c r="QJP19" s="1000"/>
      <c r="QJQ19" s="1000"/>
      <c r="QJR19" s="1000"/>
      <c r="QJS19" s="1000"/>
      <c r="QJT19" s="1000"/>
      <c r="QJU19" s="1000"/>
      <c r="QJV19" s="1000"/>
      <c r="QJW19" s="1000"/>
      <c r="QJX19" s="1000"/>
      <c r="QJY19" s="1000"/>
      <c r="QJZ19" s="1000"/>
      <c r="QKA19" s="1000"/>
      <c r="QKB19" s="1000"/>
      <c r="QKC19" s="1000"/>
      <c r="QKD19" s="1000"/>
      <c r="QKE19" s="1000"/>
      <c r="QKF19" s="1000"/>
      <c r="QKG19" s="1000"/>
      <c r="QKH19" s="1000"/>
      <c r="QKI19" s="1000"/>
      <c r="QKJ19" s="1000"/>
      <c r="QKK19" s="1000"/>
      <c r="QKL19" s="1000"/>
      <c r="QKM19" s="1000"/>
      <c r="QKN19" s="1000"/>
      <c r="QKO19" s="1000"/>
      <c r="QKP19" s="1000"/>
      <c r="QKQ19" s="1000"/>
      <c r="QKR19" s="1000"/>
      <c r="QKS19" s="1000"/>
      <c r="QKT19" s="1000"/>
      <c r="QKU19" s="1000"/>
      <c r="QKV19" s="1000"/>
      <c r="QKW19" s="1000"/>
      <c r="QKX19" s="1000"/>
      <c r="QKY19" s="1000"/>
      <c r="QKZ19" s="1000"/>
      <c r="QLA19" s="1000"/>
      <c r="QLB19" s="1000"/>
      <c r="QLC19" s="1000"/>
      <c r="QLD19" s="1000"/>
      <c r="QLE19" s="1000"/>
      <c r="QLF19" s="1000"/>
      <c r="QLG19" s="1000"/>
      <c r="QLH19" s="1000"/>
      <c r="QLI19" s="1000"/>
      <c r="QLJ19" s="1000"/>
      <c r="QLK19" s="1000"/>
      <c r="QLL19" s="1000"/>
      <c r="QLM19" s="1000"/>
      <c r="QLN19" s="1000"/>
      <c r="QLO19" s="1000"/>
      <c r="QLP19" s="1000"/>
      <c r="QLQ19" s="1000"/>
      <c r="QLR19" s="1000"/>
      <c r="QLS19" s="1000"/>
      <c r="QLT19" s="1000"/>
      <c r="QLU19" s="1000"/>
      <c r="QLV19" s="1000"/>
      <c r="QLW19" s="1000"/>
      <c r="QLX19" s="1000"/>
      <c r="QLY19" s="1000"/>
      <c r="QLZ19" s="1000"/>
      <c r="QMA19" s="1000"/>
      <c r="QMB19" s="1000"/>
      <c r="QMC19" s="1000"/>
      <c r="QMD19" s="1000"/>
      <c r="QME19" s="1000"/>
      <c r="QMF19" s="1000"/>
      <c r="QMG19" s="1000"/>
      <c r="QMH19" s="1000"/>
      <c r="QMI19" s="1000"/>
      <c r="QMJ19" s="1000"/>
      <c r="QMK19" s="1000"/>
      <c r="QML19" s="1000"/>
      <c r="QMM19" s="1000"/>
      <c r="QMN19" s="1000"/>
      <c r="QMO19" s="1000"/>
      <c r="QMP19" s="1000"/>
      <c r="QMQ19" s="1000"/>
      <c r="QMR19" s="1000"/>
      <c r="QMS19" s="1000"/>
      <c r="QMT19" s="1000"/>
      <c r="QMU19" s="1000"/>
      <c r="QMV19" s="1000"/>
      <c r="QMW19" s="1000"/>
      <c r="QMX19" s="1000"/>
      <c r="QMY19" s="1000"/>
      <c r="QMZ19" s="1000"/>
      <c r="QNA19" s="1000"/>
      <c r="QNB19" s="1000"/>
      <c r="QNC19" s="1000"/>
      <c r="QND19" s="1000"/>
      <c r="QNE19" s="1000"/>
      <c r="QNF19" s="1000"/>
      <c r="QNG19" s="1000"/>
      <c r="QNH19" s="1000"/>
      <c r="QNI19" s="1000"/>
      <c r="QNJ19" s="1000"/>
      <c r="QNK19" s="1000"/>
      <c r="QNL19" s="1000"/>
      <c r="QNM19" s="1000"/>
      <c r="QNN19" s="1000"/>
      <c r="QNO19" s="1000"/>
      <c r="QNP19" s="1000"/>
      <c r="QNQ19" s="1000"/>
      <c r="QNR19" s="1000"/>
      <c r="QNS19" s="1000"/>
      <c r="QNT19" s="1000"/>
      <c r="QNU19" s="1000"/>
      <c r="QNV19" s="1000"/>
      <c r="QNW19" s="1000"/>
      <c r="QNX19" s="1000"/>
      <c r="QNY19" s="1000"/>
      <c r="QNZ19" s="1000"/>
      <c r="QOA19" s="1000"/>
      <c r="QOB19" s="1000"/>
      <c r="QOC19" s="1000"/>
      <c r="QOD19" s="1000"/>
      <c r="QOE19" s="1000"/>
      <c r="QOF19" s="1000"/>
      <c r="QOG19" s="1000"/>
      <c r="QOH19" s="1000"/>
      <c r="QOI19" s="1000"/>
      <c r="QOJ19" s="1000"/>
      <c r="QOK19" s="1000"/>
      <c r="QOL19" s="1000"/>
      <c r="QOM19" s="1000"/>
      <c r="QON19" s="1000"/>
      <c r="QOO19" s="1000"/>
      <c r="QOP19" s="1000"/>
      <c r="QOQ19" s="1000"/>
      <c r="QOR19" s="1000"/>
      <c r="QOS19" s="1000"/>
      <c r="QOT19" s="1000"/>
      <c r="QOU19" s="1000"/>
      <c r="QOV19" s="1000"/>
      <c r="QOW19" s="1000"/>
      <c r="QOX19" s="1000"/>
      <c r="QOY19" s="1000"/>
      <c r="QOZ19" s="1000"/>
      <c r="QPA19" s="1000"/>
      <c r="QPB19" s="1000"/>
      <c r="QPC19" s="1000"/>
      <c r="QPD19" s="1000"/>
      <c r="QPE19" s="1000"/>
      <c r="QPF19" s="1000"/>
      <c r="QPG19" s="1000"/>
      <c r="QPH19" s="1000"/>
      <c r="QPI19" s="1000"/>
      <c r="QPJ19" s="1000"/>
      <c r="QPK19" s="1000"/>
      <c r="QPL19" s="1000"/>
      <c r="QPM19" s="1000"/>
      <c r="QPN19" s="1000"/>
      <c r="QPO19" s="1000"/>
      <c r="QPP19" s="1000"/>
      <c r="QPQ19" s="1000"/>
      <c r="QPR19" s="1000"/>
      <c r="QPS19" s="1000"/>
      <c r="QPT19" s="1000"/>
      <c r="QPU19" s="1000"/>
      <c r="QPV19" s="1000"/>
      <c r="QPW19" s="1000"/>
      <c r="QPX19" s="1000"/>
      <c r="QPY19" s="1000"/>
      <c r="QPZ19" s="1000"/>
      <c r="QQA19" s="1000"/>
      <c r="QQB19" s="1000"/>
      <c r="QQC19" s="1000"/>
      <c r="QQD19" s="1000"/>
      <c r="QQE19" s="1000"/>
      <c r="QQF19" s="1000"/>
      <c r="QQG19" s="1000"/>
      <c r="QQH19" s="1000"/>
      <c r="QQI19" s="1000"/>
      <c r="QQJ19" s="1000"/>
      <c r="QQK19" s="1000"/>
      <c r="QQL19" s="1000"/>
      <c r="QQM19" s="1000"/>
      <c r="QQN19" s="1000"/>
      <c r="QQO19" s="1000"/>
      <c r="QQP19" s="1000"/>
      <c r="QQQ19" s="1000"/>
      <c r="QQR19" s="1000"/>
      <c r="QQS19" s="1000"/>
      <c r="QQT19" s="1000"/>
      <c r="QQU19" s="1000"/>
      <c r="QQV19" s="1000"/>
      <c r="QQW19" s="1000"/>
      <c r="QQX19" s="1000"/>
      <c r="QQY19" s="1000"/>
      <c r="QQZ19" s="1000"/>
      <c r="QRA19" s="1000"/>
      <c r="QRB19" s="1000"/>
      <c r="QRC19" s="1000"/>
      <c r="QRD19" s="1000"/>
      <c r="QRE19" s="1000"/>
      <c r="QRF19" s="1000"/>
      <c r="QRG19" s="1000"/>
      <c r="QRH19" s="1000"/>
      <c r="QRI19" s="1000"/>
      <c r="QRJ19" s="1000"/>
      <c r="QRK19" s="1000"/>
      <c r="QRL19" s="1000"/>
      <c r="QRM19" s="1000"/>
      <c r="QRN19" s="1000"/>
      <c r="QRO19" s="1000"/>
      <c r="QRP19" s="1000"/>
      <c r="QRQ19" s="1000"/>
      <c r="QRR19" s="1000"/>
      <c r="QRS19" s="1000"/>
      <c r="QRT19" s="1000"/>
      <c r="QRU19" s="1000"/>
      <c r="QRV19" s="1000"/>
      <c r="QRW19" s="1000"/>
      <c r="QRX19" s="1000"/>
      <c r="QRY19" s="1000"/>
      <c r="QRZ19" s="1000"/>
      <c r="QSA19" s="1000"/>
      <c r="QSB19" s="1000"/>
      <c r="QSC19" s="1000"/>
      <c r="QSD19" s="1000"/>
      <c r="QSE19" s="1000"/>
      <c r="QSF19" s="1000"/>
      <c r="QSG19" s="1000"/>
      <c r="QSH19" s="1000"/>
      <c r="QSI19" s="1000"/>
      <c r="QSJ19" s="1000"/>
      <c r="QSK19" s="1000"/>
      <c r="QSL19" s="1000"/>
      <c r="QSM19" s="1000"/>
      <c r="QSN19" s="1000"/>
      <c r="QSO19" s="1000"/>
      <c r="QSP19" s="1000"/>
      <c r="QSQ19" s="1000"/>
      <c r="QSR19" s="1000"/>
      <c r="QSS19" s="1000"/>
      <c r="QST19" s="1000"/>
      <c r="QSU19" s="1000"/>
      <c r="QSV19" s="1000"/>
      <c r="QSW19" s="1000"/>
      <c r="QSX19" s="1000"/>
      <c r="QSY19" s="1000"/>
      <c r="QSZ19" s="1000"/>
      <c r="QTA19" s="1000"/>
      <c r="QTB19" s="1000"/>
      <c r="QTC19" s="1000"/>
      <c r="QTD19" s="1000"/>
      <c r="QTE19" s="1000"/>
      <c r="QTF19" s="1000"/>
      <c r="QTG19" s="1000"/>
      <c r="QTH19" s="1000"/>
      <c r="QTI19" s="1000"/>
      <c r="QTJ19" s="1000"/>
      <c r="QTK19" s="1000"/>
      <c r="QTL19" s="1000"/>
      <c r="QTM19" s="1000"/>
      <c r="QTN19" s="1000"/>
      <c r="QTO19" s="1000"/>
      <c r="QTP19" s="1000"/>
      <c r="QTQ19" s="1000"/>
      <c r="QTR19" s="1000"/>
      <c r="QTS19" s="1000"/>
      <c r="QTT19" s="1000"/>
      <c r="QTU19" s="1000"/>
      <c r="QTV19" s="1000"/>
      <c r="QTW19" s="1000"/>
      <c r="QTX19" s="1000"/>
      <c r="QTY19" s="1000"/>
      <c r="QTZ19" s="1000"/>
      <c r="QUA19" s="1000"/>
      <c r="QUB19" s="1000"/>
      <c r="QUC19" s="1000"/>
      <c r="QUD19" s="1000"/>
      <c r="QUE19" s="1000"/>
      <c r="QUF19" s="1000"/>
      <c r="QUG19" s="1000"/>
      <c r="QUH19" s="1000"/>
      <c r="QUI19" s="1000"/>
      <c r="QUJ19" s="1000"/>
      <c r="QUK19" s="1000"/>
      <c r="QUL19" s="1000"/>
      <c r="QUM19" s="1000"/>
      <c r="QUN19" s="1000"/>
      <c r="QUO19" s="1000"/>
      <c r="QUP19" s="1000"/>
      <c r="QUQ19" s="1000"/>
      <c r="QUR19" s="1000"/>
      <c r="QUS19" s="1000"/>
      <c r="QUT19" s="1000"/>
      <c r="QUU19" s="1000"/>
      <c r="QUV19" s="1000"/>
      <c r="QUW19" s="1000"/>
      <c r="QUX19" s="1000"/>
      <c r="QUY19" s="1000"/>
      <c r="QUZ19" s="1000"/>
      <c r="QVA19" s="1000"/>
      <c r="QVB19" s="1000"/>
      <c r="QVC19" s="1000"/>
      <c r="QVD19" s="1000"/>
      <c r="QVE19" s="1000"/>
      <c r="QVF19" s="1000"/>
      <c r="QVG19" s="1000"/>
      <c r="QVH19" s="1000"/>
      <c r="QVI19" s="1000"/>
      <c r="QVJ19" s="1000"/>
      <c r="QVK19" s="1000"/>
      <c r="QVL19" s="1000"/>
      <c r="QVM19" s="1000"/>
      <c r="QVN19" s="1000"/>
      <c r="QVO19" s="1000"/>
      <c r="QVP19" s="1000"/>
      <c r="QVQ19" s="1000"/>
      <c r="QVR19" s="1000"/>
      <c r="QVS19" s="1000"/>
      <c r="QVT19" s="1000"/>
      <c r="QVU19" s="1000"/>
      <c r="QVV19" s="1000"/>
      <c r="QVW19" s="1000"/>
      <c r="QVX19" s="1000"/>
      <c r="QVY19" s="1000"/>
      <c r="QVZ19" s="1000"/>
      <c r="QWA19" s="1000"/>
      <c r="QWB19" s="1000"/>
      <c r="QWC19" s="1000"/>
      <c r="QWD19" s="1000"/>
      <c r="QWE19" s="1000"/>
      <c r="QWF19" s="1000"/>
      <c r="QWG19" s="1000"/>
      <c r="QWH19" s="1000"/>
      <c r="QWI19" s="1000"/>
      <c r="QWJ19" s="1000"/>
      <c r="QWK19" s="1000"/>
      <c r="QWL19" s="1000"/>
      <c r="QWM19" s="1000"/>
      <c r="QWN19" s="1000"/>
      <c r="QWO19" s="1000"/>
      <c r="QWP19" s="1000"/>
      <c r="QWQ19" s="1000"/>
      <c r="QWR19" s="1000"/>
      <c r="QWS19" s="1000"/>
      <c r="QWT19" s="1000"/>
      <c r="QWU19" s="1000"/>
      <c r="QWV19" s="1000"/>
      <c r="QWW19" s="1000"/>
      <c r="QWX19" s="1000"/>
      <c r="QWY19" s="1000"/>
      <c r="QWZ19" s="1000"/>
      <c r="QXA19" s="1000"/>
      <c r="QXB19" s="1000"/>
      <c r="QXC19" s="1000"/>
      <c r="QXD19" s="1000"/>
      <c r="QXE19" s="1000"/>
      <c r="QXF19" s="1000"/>
      <c r="QXG19" s="1000"/>
      <c r="QXH19" s="1000"/>
      <c r="QXI19" s="1000"/>
      <c r="QXJ19" s="1000"/>
      <c r="QXK19" s="1000"/>
      <c r="QXL19" s="1000"/>
      <c r="QXM19" s="1000"/>
      <c r="QXN19" s="1000"/>
      <c r="QXO19" s="1000"/>
      <c r="QXP19" s="1000"/>
      <c r="QXQ19" s="1000"/>
      <c r="QXR19" s="1000"/>
      <c r="QXS19" s="1000"/>
      <c r="QXT19" s="1000"/>
      <c r="QXU19" s="1000"/>
      <c r="QXV19" s="1000"/>
      <c r="QXW19" s="1000"/>
      <c r="QXX19" s="1000"/>
      <c r="QXY19" s="1000"/>
      <c r="QXZ19" s="1000"/>
      <c r="QYA19" s="1000"/>
      <c r="QYB19" s="1000"/>
      <c r="QYC19" s="1000"/>
      <c r="QYD19" s="1000"/>
      <c r="QYE19" s="1000"/>
      <c r="QYF19" s="1000"/>
      <c r="QYG19" s="1000"/>
      <c r="QYH19" s="1000"/>
      <c r="QYI19" s="1000"/>
      <c r="QYJ19" s="1000"/>
      <c r="QYK19" s="1000"/>
      <c r="QYL19" s="1000"/>
      <c r="QYM19" s="1000"/>
      <c r="QYN19" s="1000"/>
      <c r="QYO19" s="1000"/>
      <c r="QYP19" s="1000"/>
      <c r="QYQ19" s="1000"/>
      <c r="QYR19" s="1000"/>
      <c r="QYS19" s="1000"/>
      <c r="QYT19" s="1000"/>
      <c r="QYU19" s="1000"/>
      <c r="QYV19" s="1000"/>
      <c r="QYW19" s="1000"/>
      <c r="QYX19" s="1000"/>
      <c r="QYY19" s="1000"/>
      <c r="QYZ19" s="1000"/>
      <c r="QZA19" s="1000"/>
      <c r="QZB19" s="1000"/>
      <c r="QZC19" s="1000"/>
      <c r="QZD19" s="1000"/>
      <c r="QZE19" s="1000"/>
      <c r="QZF19" s="1000"/>
      <c r="QZG19" s="1000"/>
      <c r="QZH19" s="1000"/>
      <c r="QZI19" s="1000"/>
      <c r="QZJ19" s="1000"/>
      <c r="QZK19" s="1000"/>
      <c r="QZL19" s="1000"/>
      <c r="QZM19" s="1000"/>
      <c r="QZN19" s="1000"/>
      <c r="QZO19" s="1000"/>
      <c r="QZP19" s="1000"/>
      <c r="QZQ19" s="1000"/>
      <c r="QZR19" s="1000"/>
      <c r="QZS19" s="1000"/>
      <c r="QZT19" s="1000"/>
      <c r="QZU19" s="1000"/>
      <c r="QZV19" s="1000"/>
      <c r="QZW19" s="1000"/>
      <c r="QZX19" s="1000"/>
      <c r="QZY19" s="1000"/>
      <c r="QZZ19" s="1000"/>
      <c r="RAA19" s="1000"/>
      <c r="RAB19" s="1000"/>
      <c r="RAC19" s="1000"/>
      <c r="RAD19" s="1000"/>
      <c r="RAE19" s="1000"/>
      <c r="RAF19" s="1000"/>
      <c r="RAG19" s="1000"/>
      <c r="RAH19" s="1000"/>
      <c r="RAI19" s="1000"/>
      <c r="RAJ19" s="1000"/>
      <c r="RAK19" s="1000"/>
      <c r="RAL19" s="1000"/>
      <c r="RAM19" s="1000"/>
      <c r="RAN19" s="1000"/>
      <c r="RAO19" s="1000"/>
      <c r="RAP19" s="1000"/>
      <c r="RAQ19" s="1000"/>
      <c r="RAR19" s="1000"/>
      <c r="RAS19" s="1000"/>
      <c r="RAT19" s="1000"/>
      <c r="RAU19" s="1000"/>
      <c r="RAV19" s="1000"/>
      <c r="RAW19" s="1000"/>
      <c r="RAX19" s="1000"/>
      <c r="RAY19" s="1000"/>
      <c r="RAZ19" s="1000"/>
      <c r="RBA19" s="1000"/>
      <c r="RBB19" s="1000"/>
      <c r="RBC19" s="1000"/>
      <c r="RBD19" s="1000"/>
      <c r="RBE19" s="1000"/>
      <c r="RBF19" s="1000"/>
      <c r="RBG19" s="1000"/>
      <c r="RBH19" s="1000"/>
      <c r="RBI19" s="1000"/>
      <c r="RBJ19" s="1000"/>
      <c r="RBK19" s="1000"/>
      <c r="RBL19" s="1000"/>
      <c r="RBM19" s="1000"/>
      <c r="RBN19" s="1000"/>
      <c r="RBO19" s="1000"/>
      <c r="RBP19" s="1000"/>
      <c r="RBQ19" s="1000"/>
      <c r="RBR19" s="1000"/>
      <c r="RBS19" s="1000"/>
      <c r="RBT19" s="1000"/>
      <c r="RBU19" s="1000"/>
      <c r="RBV19" s="1000"/>
      <c r="RBW19" s="1000"/>
      <c r="RBX19" s="1000"/>
      <c r="RBY19" s="1000"/>
      <c r="RBZ19" s="1000"/>
      <c r="RCA19" s="1000"/>
      <c r="RCB19" s="1000"/>
      <c r="RCC19" s="1000"/>
      <c r="RCD19" s="1000"/>
      <c r="RCE19" s="1000"/>
      <c r="RCF19" s="1000"/>
      <c r="RCG19" s="1000"/>
      <c r="RCH19" s="1000"/>
      <c r="RCI19" s="1000"/>
      <c r="RCJ19" s="1000"/>
      <c r="RCK19" s="1000"/>
      <c r="RCL19" s="1000"/>
      <c r="RCM19" s="1000"/>
      <c r="RCN19" s="1000"/>
      <c r="RCO19" s="1000"/>
      <c r="RCP19" s="1000"/>
      <c r="RCQ19" s="1000"/>
      <c r="RCR19" s="1000"/>
      <c r="RCS19" s="1000"/>
      <c r="RCT19" s="1000"/>
      <c r="RCU19" s="1000"/>
      <c r="RCV19" s="1000"/>
      <c r="RCW19" s="1000"/>
      <c r="RCX19" s="1000"/>
      <c r="RCY19" s="1000"/>
      <c r="RCZ19" s="1000"/>
      <c r="RDA19" s="1000"/>
      <c r="RDB19" s="1000"/>
      <c r="RDC19" s="1000"/>
      <c r="RDD19" s="1000"/>
      <c r="RDE19" s="1000"/>
      <c r="RDF19" s="1000"/>
      <c r="RDG19" s="1000"/>
      <c r="RDH19" s="1000"/>
      <c r="RDI19" s="1000"/>
      <c r="RDJ19" s="1000"/>
      <c r="RDK19" s="1000"/>
      <c r="RDL19" s="1000"/>
      <c r="RDM19" s="1000"/>
      <c r="RDN19" s="1000"/>
      <c r="RDO19" s="1000"/>
      <c r="RDP19" s="1000"/>
      <c r="RDQ19" s="1000"/>
      <c r="RDR19" s="1000"/>
      <c r="RDS19" s="1000"/>
      <c r="RDT19" s="1000"/>
      <c r="RDU19" s="1000"/>
      <c r="RDV19" s="1000"/>
      <c r="RDW19" s="1000"/>
      <c r="RDX19" s="1000"/>
      <c r="RDY19" s="1000"/>
      <c r="RDZ19" s="1000"/>
      <c r="REA19" s="1000"/>
      <c r="REB19" s="1000"/>
      <c r="REC19" s="1000"/>
      <c r="RED19" s="1000"/>
      <c r="REE19" s="1000"/>
      <c r="REF19" s="1000"/>
      <c r="REG19" s="1000"/>
      <c r="REH19" s="1000"/>
      <c r="REI19" s="1000"/>
      <c r="REJ19" s="1000"/>
      <c r="REK19" s="1000"/>
      <c r="REL19" s="1000"/>
      <c r="REM19" s="1000"/>
      <c r="REN19" s="1000"/>
      <c r="REO19" s="1000"/>
      <c r="REP19" s="1000"/>
      <c r="REQ19" s="1000"/>
      <c r="RER19" s="1000"/>
      <c r="RES19" s="1000"/>
      <c r="RET19" s="1000"/>
      <c r="REU19" s="1000"/>
      <c r="REV19" s="1000"/>
      <c r="REW19" s="1000"/>
      <c r="REX19" s="1000"/>
      <c r="REY19" s="1000"/>
      <c r="REZ19" s="1000"/>
      <c r="RFA19" s="1000"/>
      <c r="RFB19" s="1000"/>
      <c r="RFC19" s="1000"/>
      <c r="RFD19" s="1000"/>
      <c r="RFE19" s="1000"/>
      <c r="RFF19" s="1000"/>
      <c r="RFG19" s="1000"/>
      <c r="RFH19" s="1000"/>
      <c r="RFI19" s="1000"/>
      <c r="RFJ19" s="1000"/>
      <c r="RFK19" s="1000"/>
      <c r="RFL19" s="1000"/>
      <c r="RFM19" s="1000"/>
      <c r="RFN19" s="1000"/>
      <c r="RFO19" s="1000"/>
      <c r="RFP19" s="1000"/>
      <c r="RFQ19" s="1000"/>
      <c r="RFR19" s="1000"/>
      <c r="RFS19" s="1000"/>
      <c r="RFT19" s="1000"/>
      <c r="RFU19" s="1000"/>
      <c r="RFV19" s="1000"/>
      <c r="RFW19" s="1000"/>
      <c r="RFX19" s="1000"/>
      <c r="RFY19" s="1000"/>
      <c r="RFZ19" s="1000"/>
      <c r="RGA19" s="1000"/>
      <c r="RGB19" s="1000"/>
      <c r="RGC19" s="1000"/>
      <c r="RGD19" s="1000"/>
      <c r="RGE19" s="1000"/>
      <c r="RGF19" s="1000"/>
      <c r="RGG19" s="1000"/>
      <c r="RGH19" s="1000"/>
      <c r="RGI19" s="1000"/>
      <c r="RGJ19" s="1000"/>
      <c r="RGK19" s="1000"/>
      <c r="RGL19" s="1000"/>
      <c r="RGM19" s="1000"/>
      <c r="RGN19" s="1000"/>
      <c r="RGO19" s="1000"/>
      <c r="RGP19" s="1000"/>
      <c r="RGQ19" s="1000"/>
      <c r="RGR19" s="1000"/>
      <c r="RGS19" s="1000"/>
      <c r="RGT19" s="1000"/>
      <c r="RGU19" s="1000"/>
      <c r="RGV19" s="1000"/>
      <c r="RGW19" s="1000"/>
      <c r="RGX19" s="1000"/>
      <c r="RGY19" s="1000"/>
      <c r="RGZ19" s="1000"/>
      <c r="RHA19" s="1000"/>
      <c r="RHB19" s="1000"/>
      <c r="RHC19" s="1000"/>
      <c r="RHD19" s="1000"/>
      <c r="RHE19" s="1000"/>
      <c r="RHF19" s="1000"/>
      <c r="RHG19" s="1000"/>
      <c r="RHH19" s="1000"/>
      <c r="RHI19" s="1000"/>
      <c r="RHJ19" s="1000"/>
      <c r="RHK19" s="1000"/>
      <c r="RHL19" s="1000"/>
      <c r="RHM19" s="1000"/>
      <c r="RHN19" s="1000"/>
      <c r="RHO19" s="1000"/>
      <c r="RHP19" s="1000"/>
      <c r="RHQ19" s="1000"/>
      <c r="RHR19" s="1000"/>
      <c r="RHS19" s="1000"/>
      <c r="RHT19" s="1000"/>
      <c r="RHU19" s="1000"/>
      <c r="RHV19" s="1000"/>
      <c r="RHW19" s="1000"/>
      <c r="RHX19" s="1000"/>
      <c r="RHY19" s="1000"/>
      <c r="RHZ19" s="1000"/>
      <c r="RIA19" s="1000"/>
      <c r="RIB19" s="1000"/>
      <c r="RIC19" s="1000"/>
      <c r="RID19" s="1000"/>
      <c r="RIE19" s="1000"/>
      <c r="RIF19" s="1000"/>
      <c r="RIG19" s="1000"/>
      <c r="RIH19" s="1000"/>
      <c r="RII19" s="1000"/>
      <c r="RIJ19" s="1000"/>
      <c r="RIK19" s="1000"/>
      <c r="RIL19" s="1000"/>
      <c r="RIM19" s="1000"/>
      <c r="RIN19" s="1000"/>
      <c r="RIO19" s="1000"/>
      <c r="RIP19" s="1000"/>
      <c r="RIQ19" s="1000"/>
      <c r="RIR19" s="1000"/>
      <c r="RIS19" s="1000"/>
      <c r="RIT19" s="1000"/>
      <c r="RIU19" s="1000"/>
      <c r="RIV19" s="1000"/>
      <c r="RIW19" s="1000"/>
      <c r="RIX19" s="1000"/>
      <c r="RIY19" s="1000"/>
      <c r="RIZ19" s="1000"/>
      <c r="RJA19" s="1000"/>
      <c r="RJB19" s="1000"/>
      <c r="RJC19" s="1000"/>
      <c r="RJD19" s="1000"/>
      <c r="RJE19" s="1000"/>
      <c r="RJF19" s="1000"/>
      <c r="RJG19" s="1000"/>
      <c r="RJH19" s="1000"/>
      <c r="RJI19" s="1000"/>
      <c r="RJJ19" s="1000"/>
      <c r="RJK19" s="1000"/>
      <c r="RJL19" s="1000"/>
      <c r="RJM19" s="1000"/>
      <c r="RJN19" s="1000"/>
      <c r="RJO19" s="1000"/>
      <c r="RJP19" s="1000"/>
      <c r="RJQ19" s="1000"/>
      <c r="RJR19" s="1000"/>
      <c r="RJS19" s="1000"/>
      <c r="RJT19" s="1000"/>
      <c r="RJU19" s="1000"/>
      <c r="RJV19" s="1000"/>
      <c r="RJW19" s="1000"/>
      <c r="RJX19" s="1000"/>
      <c r="RJY19" s="1000"/>
      <c r="RJZ19" s="1000"/>
      <c r="RKA19" s="1000"/>
      <c r="RKB19" s="1000"/>
      <c r="RKC19" s="1000"/>
      <c r="RKD19" s="1000"/>
      <c r="RKE19" s="1000"/>
      <c r="RKF19" s="1000"/>
      <c r="RKG19" s="1000"/>
      <c r="RKH19" s="1000"/>
      <c r="RKI19" s="1000"/>
      <c r="RKJ19" s="1000"/>
      <c r="RKK19" s="1000"/>
      <c r="RKL19" s="1000"/>
      <c r="RKM19" s="1000"/>
      <c r="RKN19" s="1000"/>
      <c r="RKO19" s="1000"/>
      <c r="RKP19" s="1000"/>
      <c r="RKQ19" s="1000"/>
      <c r="RKR19" s="1000"/>
      <c r="RKS19" s="1000"/>
      <c r="RKT19" s="1000"/>
      <c r="RKU19" s="1000"/>
      <c r="RKV19" s="1000"/>
      <c r="RKW19" s="1000"/>
      <c r="RKX19" s="1000"/>
      <c r="RKY19" s="1000"/>
      <c r="RKZ19" s="1000"/>
      <c r="RLA19" s="1000"/>
      <c r="RLB19" s="1000"/>
      <c r="RLC19" s="1000"/>
      <c r="RLD19" s="1000"/>
      <c r="RLE19" s="1000"/>
      <c r="RLF19" s="1000"/>
      <c r="RLG19" s="1000"/>
      <c r="RLH19" s="1000"/>
      <c r="RLI19" s="1000"/>
      <c r="RLJ19" s="1000"/>
      <c r="RLK19" s="1000"/>
      <c r="RLL19" s="1000"/>
      <c r="RLM19" s="1000"/>
      <c r="RLN19" s="1000"/>
      <c r="RLO19" s="1000"/>
      <c r="RLP19" s="1000"/>
      <c r="RLQ19" s="1000"/>
      <c r="RLR19" s="1000"/>
      <c r="RLS19" s="1000"/>
      <c r="RLT19" s="1000"/>
      <c r="RLU19" s="1000"/>
      <c r="RLV19" s="1000"/>
      <c r="RLW19" s="1000"/>
      <c r="RLX19" s="1000"/>
      <c r="RLY19" s="1000"/>
      <c r="RLZ19" s="1000"/>
      <c r="RMA19" s="1000"/>
      <c r="RMB19" s="1000"/>
      <c r="RMC19" s="1000"/>
      <c r="RMD19" s="1000"/>
      <c r="RME19" s="1000"/>
      <c r="RMF19" s="1000"/>
      <c r="RMG19" s="1000"/>
      <c r="RMH19" s="1000"/>
      <c r="RMI19" s="1000"/>
      <c r="RMJ19" s="1000"/>
      <c r="RMK19" s="1000"/>
      <c r="RML19" s="1000"/>
      <c r="RMM19" s="1000"/>
      <c r="RMN19" s="1000"/>
      <c r="RMO19" s="1000"/>
      <c r="RMP19" s="1000"/>
      <c r="RMQ19" s="1000"/>
      <c r="RMR19" s="1000"/>
      <c r="RMS19" s="1000"/>
      <c r="RMT19" s="1000"/>
      <c r="RMU19" s="1000"/>
      <c r="RMV19" s="1000"/>
      <c r="RMW19" s="1000"/>
      <c r="RMX19" s="1000"/>
      <c r="RMY19" s="1000"/>
      <c r="RMZ19" s="1000"/>
      <c r="RNA19" s="1000"/>
      <c r="RNB19" s="1000"/>
      <c r="RNC19" s="1000"/>
      <c r="RND19" s="1000"/>
      <c r="RNE19" s="1000"/>
      <c r="RNF19" s="1000"/>
      <c r="RNG19" s="1000"/>
      <c r="RNH19" s="1000"/>
      <c r="RNI19" s="1000"/>
      <c r="RNJ19" s="1000"/>
      <c r="RNK19" s="1000"/>
      <c r="RNL19" s="1000"/>
      <c r="RNM19" s="1000"/>
      <c r="RNN19" s="1000"/>
      <c r="RNO19" s="1000"/>
      <c r="RNP19" s="1000"/>
      <c r="RNQ19" s="1000"/>
      <c r="RNR19" s="1000"/>
      <c r="RNS19" s="1000"/>
      <c r="RNT19" s="1000"/>
      <c r="RNU19" s="1000"/>
      <c r="RNV19" s="1000"/>
      <c r="RNW19" s="1000"/>
      <c r="RNX19" s="1000"/>
      <c r="RNY19" s="1000"/>
      <c r="RNZ19" s="1000"/>
      <c r="ROA19" s="1000"/>
      <c r="ROB19" s="1000"/>
      <c r="ROC19" s="1000"/>
      <c r="ROD19" s="1000"/>
      <c r="ROE19" s="1000"/>
      <c r="ROF19" s="1000"/>
      <c r="ROG19" s="1000"/>
      <c r="ROH19" s="1000"/>
      <c r="ROI19" s="1000"/>
      <c r="ROJ19" s="1000"/>
      <c r="ROK19" s="1000"/>
      <c r="ROL19" s="1000"/>
      <c r="ROM19" s="1000"/>
      <c r="RON19" s="1000"/>
      <c r="ROO19" s="1000"/>
      <c r="ROP19" s="1000"/>
      <c r="ROQ19" s="1000"/>
      <c r="ROR19" s="1000"/>
      <c r="ROS19" s="1000"/>
      <c r="ROT19" s="1000"/>
      <c r="ROU19" s="1000"/>
      <c r="ROV19" s="1000"/>
      <c r="ROW19" s="1000"/>
      <c r="ROX19" s="1000"/>
      <c r="ROY19" s="1000"/>
      <c r="ROZ19" s="1000"/>
      <c r="RPA19" s="1000"/>
      <c r="RPB19" s="1000"/>
      <c r="RPC19" s="1000"/>
      <c r="RPD19" s="1000"/>
      <c r="RPE19" s="1000"/>
      <c r="RPF19" s="1000"/>
      <c r="RPG19" s="1000"/>
      <c r="RPH19" s="1000"/>
      <c r="RPI19" s="1000"/>
      <c r="RPJ19" s="1000"/>
      <c r="RPK19" s="1000"/>
      <c r="RPL19" s="1000"/>
      <c r="RPM19" s="1000"/>
      <c r="RPN19" s="1000"/>
      <c r="RPO19" s="1000"/>
      <c r="RPP19" s="1000"/>
      <c r="RPQ19" s="1000"/>
      <c r="RPR19" s="1000"/>
      <c r="RPS19" s="1000"/>
      <c r="RPT19" s="1000"/>
      <c r="RPU19" s="1000"/>
      <c r="RPV19" s="1000"/>
      <c r="RPW19" s="1000"/>
      <c r="RPX19" s="1000"/>
      <c r="RPY19" s="1000"/>
      <c r="RPZ19" s="1000"/>
      <c r="RQA19" s="1000"/>
      <c r="RQB19" s="1000"/>
      <c r="RQC19" s="1000"/>
      <c r="RQD19" s="1000"/>
      <c r="RQE19" s="1000"/>
      <c r="RQF19" s="1000"/>
      <c r="RQG19" s="1000"/>
      <c r="RQH19" s="1000"/>
      <c r="RQI19" s="1000"/>
      <c r="RQJ19" s="1000"/>
      <c r="RQK19" s="1000"/>
      <c r="RQL19" s="1000"/>
      <c r="RQM19" s="1000"/>
      <c r="RQN19" s="1000"/>
      <c r="RQO19" s="1000"/>
      <c r="RQP19" s="1000"/>
      <c r="RQQ19" s="1000"/>
      <c r="RQR19" s="1000"/>
      <c r="RQS19" s="1000"/>
      <c r="RQT19" s="1000"/>
      <c r="RQU19" s="1000"/>
      <c r="RQV19" s="1000"/>
      <c r="RQW19" s="1000"/>
      <c r="RQX19" s="1000"/>
      <c r="RQY19" s="1000"/>
      <c r="RQZ19" s="1000"/>
      <c r="RRA19" s="1000"/>
      <c r="RRB19" s="1000"/>
      <c r="RRC19" s="1000"/>
      <c r="RRD19" s="1000"/>
      <c r="RRE19" s="1000"/>
      <c r="RRF19" s="1000"/>
      <c r="RRG19" s="1000"/>
      <c r="RRH19" s="1000"/>
      <c r="RRI19" s="1000"/>
      <c r="RRJ19" s="1000"/>
      <c r="RRK19" s="1000"/>
      <c r="RRL19" s="1000"/>
      <c r="RRM19" s="1000"/>
      <c r="RRN19" s="1000"/>
      <c r="RRO19" s="1000"/>
      <c r="RRP19" s="1000"/>
      <c r="RRQ19" s="1000"/>
      <c r="RRR19" s="1000"/>
      <c r="RRS19" s="1000"/>
      <c r="RRT19" s="1000"/>
      <c r="RRU19" s="1000"/>
      <c r="RRV19" s="1000"/>
      <c r="RRW19" s="1000"/>
      <c r="RRX19" s="1000"/>
      <c r="RRY19" s="1000"/>
      <c r="RRZ19" s="1000"/>
      <c r="RSA19" s="1000"/>
      <c r="RSB19" s="1000"/>
      <c r="RSC19" s="1000"/>
      <c r="RSD19" s="1000"/>
      <c r="RSE19" s="1000"/>
      <c r="RSF19" s="1000"/>
      <c r="RSG19" s="1000"/>
      <c r="RSH19" s="1000"/>
      <c r="RSI19" s="1000"/>
      <c r="RSJ19" s="1000"/>
      <c r="RSK19" s="1000"/>
      <c r="RSL19" s="1000"/>
      <c r="RSM19" s="1000"/>
      <c r="RSN19" s="1000"/>
      <c r="RSO19" s="1000"/>
      <c r="RSP19" s="1000"/>
      <c r="RSQ19" s="1000"/>
      <c r="RSR19" s="1000"/>
      <c r="RSS19" s="1000"/>
      <c r="RST19" s="1000"/>
      <c r="RSU19" s="1000"/>
      <c r="RSV19" s="1000"/>
      <c r="RSW19" s="1000"/>
      <c r="RSX19" s="1000"/>
      <c r="RSY19" s="1000"/>
      <c r="RSZ19" s="1000"/>
      <c r="RTA19" s="1000"/>
      <c r="RTB19" s="1000"/>
      <c r="RTC19" s="1000"/>
      <c r="RTD19" s="1000"/>
      <c r="RTE19" s="1000"/>
      <c r="RTF19" s="1000"/>
      <c r="RTG19" s="1000"/>
      <c r="RTH19" s="1000"/>
      <c r="RTI19" s="1000"/>
      <c r="RTJ19" s="1000"/>
      <c r="RTK19" s="1000"/>
      <c r="RTL19" s="1000"/>
      <c r="RTM19" s="1000"/>
      <c r="RTN19" s="1000"/>
      <c r="RTO19" s="1000"/>
      <c r="RTP19" s="1000"/>
      <c r="RTQ19" s="1000"/>
      <c r="RTR19" s="1000"/>
      <c r="RTS19" s="1000"/>
      <c r="RTT19" s="1000"/>
      <c r="RTU19" s="1000"/>
      <c r="RTV19" s="1000"/>
      <c r="RTW19" s="1000"/>
      <c r="RTX19" s="1000"/>
      <c r="RTY19" s="1000"/>
      <c r="RTZ19" s="1000"/>
      <c r="RUA19" s="1000"/>
      <c r="RUB19" s="1000"/>
      <c r="RUC19" s="1000"/>
      <c r="RUD19" s="1000"/>
      <c r="RUE19" s="1000"/>
      <c r="RUF19" s="1000"/>
      <c r="RUG19" s="1000"/>
      <c r="RUH19" s="1000"/>
      <c r="RUI19" s="1000"/>
      <c r="RUJ19" s="1000"/>
      <c r="RUK19" s="1000"/>
      <c r="RUL19" s="1000"/>
      <c r="RUM19" s="1000"/>
      <c r="RUN19" s="1000"/>
      <c r="RUO19" s="1000"/>
      <c r="RUP19" s="1000"/>
      <c r="RUQ19" s="1000"/>
      <c r="RUR19" s="1000"/>
      <c r="RUS19" s="1000"/>
      <c r="RUT19" s="1000"/>
      <c r="RUU19" s="1000"/>
      <c r="RUV19" s="1000"/>
      <c r="RUW19" s="1000"/>
      <c r="RUX19" s="1000"/>
      <c r="RUY19" s="1000"/>
      <c r="RUZ19" s="1000"/>
      <c r="RVA19" s="1000"/>
      <c r="RVB19" s="1000"/>
      <c r="RVC19" s="1000"/>
      <c r="RVD19" s="1000"/>
      <c r="RVE19" s="1000"/>
      <c r="RVF19" s="1000"/>
      <c r="RVG19" s="1000"/>
      <c r="RVH19" s="1000"/>
      <c r="RVI19" s="1000"/>
      <c r="RVJ19" s="1000"/>
      <c r="RVK19" s="1000"/>
      <c r="RVL19" s="1000"/>
      <c r="RVM19" s="1000"/>
      <c r="RVN19" s="1000"/>
      <c r="RVO19" s="1000"/>
      <c r="RVP19" s="1000"/>
      <c r="RVQ19" s="1000"/>
      <c r="RVR19" s="1000"/>
      <c r="RVS19" s="1000"/>
      <c r="RVT19" s="1000"/>
      <c r="RVU19" s="1000"/>
      <c r="RVV19" s="1000"/>
      <c r="RVW19" s="1000"/>
      <c r="RVX19" s="1000"/>
      <c r="RVY19" s="1000"/>
      <c r="RVZ19" s="1000"/>
      <c r="RWA19" s="1000"/>
      <c r="RWB19" s="1000"/>
      <c r="RWC19" s="1000"/>
      <c r="RWD19" s="1000"/>
      <c r="RWE19" s="1000"/>
      <c r="RWF19" s="1000"/>
      <c r="RWG19" s="1000"/>
      <c r="RWH19" s="1000"/>
      <c r="RWI19" s="1000"/>
      <c r="RWJ19" s="1000"/>
      <c r="RWK19" s="1000"/>
      <c r="RWL19" s="1000"/>
      <c r="RWM19" s="1000"/>
      <c r="RWN19" s="1000"/>
      <c r="RWO19" s="1000"/>
      <c r="RWP19" s="1000"/>
      <c r="RWQ19" s="1000"/>
      <c r="RWR19" s="1000"/>
      <c r="RWS19" s="1000"/>
      <c r="RWT19" s="1000"/>
      <c r="RWU19" s="1000"/>
      <c r="RWV19" s="1000"/>
      <c r="RWW19" s="1000"/>
      <c r="RWX19" s="1000"/>
      <c r="RWY19" s="1000"/>
      <c r="RWZ19" s="1000"/>
      <c r="RXA19" s="1000"/>
      <c r="RXB19" s="1000"/>
      <c r="RXC19" s="1000"/>
      <c r="RXD19" s="1000"/>
      <c r="RXE19" s="1000"/>
      <c r="RXF19" s="1000"/>
      <c r="RXG19" s="1000"/>
      <c r="RXH19" s="1000"/>
      <c r="RXI19" s="1000"/>
      <c r="RXJ19" s="1000"/>
      <c r="RXK19" s="1000"/>
      <c r="RXL19" s="1000"/>
      <c r="RXM19" s="1000"/>
      <c r="RXN19" s="1000"/>
      <c r="RXO19" s="1000"/>
      <c r="RXP19" s="1000"/>
      <c r="RXQ19" s="1000"/>
      <c r="RXR19" s="1000"/>
      <c r="RXS19" s="1000"/>
      <c r="RXT19" s="1000"/>
      <c r="RXU19" s="1000"/>
      <c r="RXV19" s="1000"/>
      <c r="RXW19" s="1000"/>
      <c r="RXX19" s="1000"/>
      <c r="RXY19" s="1000"/>
      <c r="RXZ19" s="1000"/>
      <c r="RYA19" s="1000"/>
      <c r="RYB19" s="1000"/>
      <c r="RYC19" s="1000"/>
      <c r="RYD19" s="1000"/>
      <c r="RYE19" s="1000"/>
      <c r="RYF19" s="1000"/>
      <c r="RYG19" s="1000"/>
      <c r="RYH19" s="1000"/>
      <c r="RYI19" s="1000"/>
      <c r="RYJ19" s="1000"/>
      <c r="RYK19" s="1000"/>
      <c r="RYL19" s="1000"/>
      <c r="RYM19" s="1000"/>
      <c r="RYN19" s="1000"/>
      <c r="RYO19" s="1000"/>
      <c r="RYP19" s="1000"/>
      <c r="RYQ19" s="1000"/>
      <c r="RYR19" s="1000"/>
      <c r="RYS19" s="1000"/>
      <c r="RYT19" s="1000"/>
      <c r="RYU19" s="1000"/>
      <c r="RYV19" s="1000"/>
      <c r="RYW19" s="1000"/>
      <c r="RYX19" s="1000"/>
      <c r="RYY19" s="1000"/>
      <c r="RYZ19" s="1000"/>
      <c r="RZA19" s="1000"/>
      <c r="RZB19" s="1000"/>
      <c r="RZC19" s="1000"/>
      <c r="RZD19" s="1000"/>
      <c r="RZE19" s="1000"/>
      <c r="RZF19" s="1000"/>
      <c r="RZG19" s="1000"/>
      <c r="RZH19" s="1000"/>
      <c r="RZI19" s="1000"/>
      <c r="RZJ19" s="1000"/>
      <c r="RZK19" s="1000"/>
      <c r="RZL19" s="1000"/>
      <c r="RZM19" s="1000"/>
      <c r="RZN19" s="1000"/>
      <c r="RZO19" s="1000"/>
      <c r="RZP19" s="1000"/>
      <c r="RZQ19" s="1000"/>
      <c r="RZR19" s="1000"/>
      <c r="RZS19" s="1000"/>
      <c r="RZT19" s="1000"/>
      <c r="RZU19" s="1000"/>
      <c r="RZV19" s="1000"/>
      <c r="RZW19" s="1000"/>
      <c r="RZX19" s="1000"/>
      <c r="RZY19" s="1000"/>
      <c r="RZZ19" s="1000"/>
      <c r="SAA19" s="1000"/>
      <c r="SAB19" s="1000"/>
      <c r="SAC19" s="1000"/>
      <c r="SAD19" s="1000"/>
      <c r="SAE19" s="1000"/>
      <c r="SAF19" s="1000"/>
      <c r="SAG19" s="1000"/>
      <c r="SAH19" s="1000"/>
      <c r="SAI19" s="1000"/>
      <c r="SAJ19" s="1000"/>
      <c r="SAK19" s="1000"/>
      <c r="SAL19" s="1000"/>
      <c r="SAM19" s="1000"/>
      <c r="SAN19" s="1000"/>
      <c r="SAO19" s="1000"/>
      <c r="SAP19" s="1000"/>
      <c r="SAQ19" s="1000"/>
      <c r="SAR19" s="1000"/>
      <c r="SAS19" s="1000"/>
      <c r="SAT19" s="1000"/>
      <c r="SAU19" s="1000"/>
      <c r="SAV19" s="1000"/>
      <c r="SAW19" s="1000"/>
      <c r="SAX19" s="1000"/>
      <c r="SAY19" s="1000"/>
      <c r="SAZ19" s="1000"/>
      <c r="SBA19" s="1000"/>
      <c r="SBB19" s="1000"/>
      <c r="SBC19" s="1000"/>
      <c r="SBD19" s="1000"/>
      <c r="SBE19" s="1000"/>
      <c r="SBF19" s="1000"/>
      <c r="SBG19" s="1000"/>
      <c r="SBH19" s="1000"/>
      <c r="SBI19" s="1000"/>
      <c r="SBJ19" s="1000"/>
      <c r="SBK19" s="1000"/>
      <c r="SBL19" s="1000"/>
      <c r="SBM19" s="1000"/>
      <c r="SBN19" s="1000"/>
      <c r="SBO19" s="1000"/>
      <c r="SBP19" s="1000"/>
      <c r="SBQ19" s="1000"/>
      <c r="SBR19" s="1000"/>
      <c r="SBS19" s="1000"/>
      <c r="SBT19" s="1000"/>
      <c r="SBU19" s="1000"/>
      <c r="SBV19" s="1000"/>
      <c r="SBW19" s="1000"/>
      <c r="SBX19" s="1000"/>
      <c r="SBY19" s="1000"/>
      <c r="SBZ19" s="1000"/>
      <c r="SCA19" s="1000"/>
      <c r="SCB19" s="1000"/>
      <c r="SCC19" s="1000"/>
      <c r="SCD19" s="1000"/>
      <c r="SCE19" s="1000"/>
      <c r="SCF19" s="1000"/>
      <c r="SCG19" s="1000"/>
      <c r="SCH19" s="1000"/>
      <c r="SCI19" s="1000"/>
      <c r="SCJ19" s="1000"/>
      <c r="SCK19" s="1000"/>
      <c r="SCL19" s="1000"/>
      <c r="SCM19" s="1000"/>
      <c r="SCN19" s="1000"/>
      <c r="SCO19" s="1000"/>
      <c r="SCP19" s="1000"/>
      <c r="SCQ19" s="1000"/>
      <c r="SCR19" s="1000"/>
      <c r="SCS19" s="1000"/>
      <c r="SCT19" s="1000"/>
      <c r="SCU19" s="1000"/>
      <c r="SCV19" s="1000"/>
      <c r="SCW19" s="1000"/>
      <c r="SCX19" s="1000"/>
      <c r="SCY19" s="1000"/>
      <c r="SCZ19" s="1000"/>
      <c r="SDA19" s="1000"/>
      <c r="SDB19" s="1000"/>
      <c r="SDC19" s="1000"/>
      <c r="SDD19" s="1000"/>
      <c r="SDE19" s="1000"/>
      <c r="SDF19" s="1000"/>
      <c r="SDG19" s="1000"/>
      <c r="SDH19" s="1000"/>
      <c r="SDI19" s="1000"/>
      <c r="SDJ19" s="1000"/>
      <c r="SDK19" s="1000"/>
      <c r="SDL19" s="1000"/>
      <c r="SDM19" s="1000"/>
      <c r="SDN19" s="1000"/>
      <c r="SDO19" s="1000"/>
      <c r="SDP19" s="1000"/>
      <c r="SDQ19" s="1000"/>
      <c r="SDR19" s="1000"/>
      <c r="SDS19" s="1000"/>
      <c r="SDT19" s="1000"/>
      <c r="SDU19" s="1000"/>
      <c r="SDV19" s="1000"/>
      <c r="SDW19" s="1000"/>
      <c r="SDX19" s="1000"/>
      <c r="SDY19" s="1000"/>
      <c r="SDZ19" s="1000"/>
      <c r="SEA19" s="1000"/>
      <c r="SEB19" s="1000"/>
      <c r="SEC19" s="1000"/>
      <c r="SED19" s="1000"/>
      <c r="SEE19" s="1000"/>
      <c r="SEF19" s="1000"/>
      <c r="SEG19" s="1000"/>
      <c r="SEH19" s="1000"/>
      <c r="SEI19" s="1000"/>
      <c r="SEJ19" s="1000"/>
      <c r="SEK19" s="1000"/>
      <c r="SEL19" s="1000"/>
      <c r="SEM19" s="1000"/>
      <c r="SEN19" s="1000"/>
      <c r="SEO19" s="1000"/>
      <c r="SEP19" s="1000"/>
      <c r="SEQ19" s="1000"/>
      <c r="SER19" s="1000"/>
      <c r="SES19" s="1000"/>
      <c r="SET19" s="1000"/>
      <c r="SEU19" s="1000"/>
      <c r="SEV19" s="1000"/>
      <c r="SEW19" s="1000"/>
      <c r="SEX19" s="1000"/>
      <c r="SEY19" s="1000"/>
      <c r="SEZ19" s="1000"/>
      <c r="SFA19" s="1000"/>
      <c r="SFB19" s="1000"/>
      <c r="SFC19" s="1000"/>
      <c r="SFD19" s="1000"/>
      <c r="SFE19" s="1000"/>
      <c r="SFF19" s="1000"/>
      <c r="SFG19" s="1000"/>
      <c r="SFH19" s="1000"/>
      <c r="SFI19" s="1000"/>
      <c r="SFJ19" s="1000"/>
      <c r="SFK19" s="1000"/>
      <c r="SFL19" s="1000"/>
      <c r="SFM19" s="1000"/>
      <c r="SFN19" s="1000"/>
      <c r="SFO19" s="1000"/>
      <c r="SFP19" s="1000"/>
      <c r="SFQ19" s="1000"/>
      <c r="SFR19" s="1000"/>
      <c r="SFS19" s="1000"/>
      <c r="SFT19" s="1000"/>
      <c r="SFU19" s="1000"/>
      <c r="SFV19" s="1000"/>
      <c r="SFW19" s="1000"/>
      <c r="SFX19" s="1000"/>
      <c r="SFY19" s="1000"/>
      <c r="SFZ19" s="1000"/>
      <c r="SGA19" s="1000"/>
      <c r="SGB19" s="1000"/>
      <c r="SGC19" s="1000"/>
      <c r="SGD19" s="1000"/>
      <c r="SGE19" s="1000"/>
      <c r="SGF19" s="1000"/>
      <c r="SGG19" s="1000"/>
      <c r="SGH19" s="1000"/>
      <c r="SGI19" s="1000"/>
      <c r="SGJ19" s="1000"/>
      <c r="SGK19" s="1000"/>
      <c r="SGL19" s="1000"/>
      <c r="SGM19" s="1000"/>
      <c r="SGN19" s="1000"/>
      <c r="SGO19" s="1000"/>
      <c r="SGP19" s="1000"/>
      <c r="SGQ19" s="1000"/>
      <c r="SGR19" s="1000"/>
      <c r="SGS19" s="1000"/>
      <c r="SGT19" s="1000"/>
      <c r="SGU19" s="1000"/>
      <c r="SGV19" s="1000"/>
      <c r="SGW19" s="1000"/>
      <c r="SGX19" s="1000"/>
      <c r="SGY19" s="1000"/>
      <c r="SGZ19" s="1000"/>
      <c r="SHA19" s="1000"/>
      <c r="SHB19" s="1000"/>
      <c r="SHC19" s="1000"/>
      <c r="SHD19" s="1000"/>
      <c r="SHE19" s="1000"/>
      <c r="SHF19" s="1000"/>
      <c r="SHG19" s="1000"/>
      <c r="SHH19" s="1000"/>
      <c r="SHI19" s="1000"/>
      <c r="SHJ19" s="1000"/>
      <c r="SHK19" s="1000"/>
      <c r="SHL19" s="1000"/>
      <c r="SHM19" s="1000"/>
      <c r="SHN19" s="1000"/>
      <c r="SHO19" s="1000"/>
      <c r="SHP19" s="1000"/>
      <c r="SHQ19" s="1000"/>
      <c r="SHR19" s="1000"/>
      <c r="SHS19" s="1000"/>
      <c r="SHT19" s="1000"/>
      <c r="SHU19" s="1000"/>
      <c r="SHV19" s="1000"/>
      <c r="SHW19" s="1000"/>
      <c r="SHX19" s="1000"/>
      <c r="SHY19" s="1000"/>
      <c r="SHZ19" s="1000"/>
      <c r="SIA19" s="1000"/>
      <c r="SIB19" s="1000"/>
      <c r="SIC19" s="1000"/>
      <c r="SID19" s="1000"/>
      <c r="SIE19" s="1000"/>
      <c r="SIF19" s="1000"/>
      <c r="SIG19" s="1000"/>
      <c r="SIH19" s="1000"/>
      <c r="SII19" s="1000"/>
      <c r="SIJ19" s="1000"/>
      <c r="SIK19" s="1000"/>
      <c r="SIL19" s="1000"/>
      <c r="SIM19" s="1000"/>
      <c r="SIN19" s="1000"/>
      <c r="SIO19" s="1000"/>
      <c r="SIP19" s="1000"/>
      <c r="SIQ19" s="1000"/>
      <c r="SIR19" s="1000"/>
      <c r="SIS19" s="1000"/>
      <c r="SIT19" s="1000"/>
      <c r="SIU19" s="1000"/>
      <c r="SIV19" s="1000"/>
      <c r="SIW19" s="1000"/>
      <c r="SIX19" s="1000"/>
      <c r="SIY19" s="1000"/>
      <c r="SIZ19" s="1000"/>
      <c r="SJA19" s="1000"/>
      <c r="SJB19" s="1000"/>
      <c r="SJC19" s="1000"/>
      <c r="SJD19" s="1000"/>
      <c r="SJE19" s="1000"/>
      <c r="SJF19" s="1000"/>
      <c r="SJG19" s="1000"/>
      <c r="SJH19" s="1000"/>
      <c r="SJI19" s="1000"/>
      <c r="SJJ19" s="1000"/>
      <c r="SJK19" s="1000"/>
      <c r="SJL19" s="1000"/>
      <c r="SJM19" s="1000"/>
      <c r="SJN19" s="1000"/>
      <c r="SJO19" s="1000"/>
      <c r="SJP19" s="1000"/>
      <c r="SJQ19" s="1000"/>
      <c r="SJR19" s="1000"/>
      <c r="SJS19" s="1000"/>
      <c r="SJT19" s="1000"/>
      <c r="SJU19" s="1000"/>
      <c r="SJV19" s="1000"/>
      <c r="SJW19" s="1000"/>
      <c r="SJX19" s="1000"/>
      <c r="SJY19" s="1000"/>
      <c r="SJZ19" s="1000"/>
      <c r="SKA19" s="1000"/>
      <c r="SKB19" s="1000"/>
      <c r="SKC19" s="1000"/>
      <c r="SKD19" s="1000"/>
      <c r="SKE19" s="1000"/>
      <c r="SKF19" s="1000"/>
      <c r="SKG19" s="1000"/>
      <c r="SKH19" s="1000"/>
      <c r="SKI19" s="1000"/>
      <c r="SKJ19" s="1000"/>
      <c r="SKK19" s="1000"/>
      <c r="SKL19" s="1000"/>
      <c r="SKM19" s="1000"/>
      <c r="SKN19" s="1000"/>
      <c r="SKO19" s="1000"/>
      <c r="SKP19" s="1000"/>
      <c r="SKQ19" s="1000"/>
      <c r="SKR19" s="1000"/>
      <c r="SKS19" s="1000"/>
      <c r="SKT19" s="1000"/>
      <c r="SKU19" s="1000"/>
      <c r="SKV19" s="1000"/>
      <c r="SKW19" s="1000"/>
      <c r="SKX19" s="1000"/>
      <c r="SKY19" s="1000"/>
      <c r="SKZ19" s="1000"/>
      <c r="SLA19" s="1000"/>
      <c r="SLB19" s="1000"/>
      <c r="SLC19" s="1000"/>
      <c r="SLD19" s="1000"/>
      <c r="SLE19" s="1000"/>
      <c r="SLF19" s="1000"/>
      <c r="SLG19" s="1000"/>
      <c r="SLH19" s="1000"/>
      <c r="SLI19" s="1000"/>
      <c r="SLJ19" s="1000"/>
      <c r="SLK19" s="1000"/>
      <c r="SLL19" s="1000"/>
      <c r="SLM19" s="1000"/>
      <c r="SLN19" s="1000"/>
      <c r="SLO19" s="1000"/>
      <c r="SLP19" s="1000"/>
      <c r="SLQ19" s="1000"/>
      <c r="SLR19" s="1000"/>
      <c r="SLS19" s="1000"/>
      <c r="SLT19" s="1000"/>
      <c r="SLU19" s="1000"/>
      <c r="SLV19" s="1000"/>
      <c r="SLW19" s="1000"/>
      <c r="SLX19" s="1000"/>
      <c r="SLY19" s="1000"/>
      <c r="SLZ19" s="1000"/>
      <c r="SMA19" s="1000"/>
      <c r="SMB19" s="1000"/>
      <c r="SMC19" s="1000"/>
      <c r="SMD19" s="1000"/>
      <c r="SME19" s="1000"/>
      <c r="SMF19" s="1000"/>
      <c r="SMG19" s="1000"/>
      <c r="SMH19" s="1000"/>
      <c r="SMI19" s="1000"/>
      <c r="SMJ19" s="1000"/>
      <c r="SMK19" s="1000"/>
      <c r="SML19" s="1000"/>
      <c r="SMM19" s="1000"/>
      <c r="SMN19" s="1000"/>
      <c r="SMO19" s="1000"/>
      <c r="SMP19" s="1000"/>
      <c r="SMQ19" s="1000"/>
      <c r="SMR19" s="1000"/>
      <c r="SMS19" s="1000"/>
      <c r="SMT19" s="1000"/>
      <c r="SMU19" s="1000"/>
      <c r="SMV19" s="1000"/>
      <c r="SMW19" s="1000"/>
      <c r="SMX19" s="1000"/>
      <c r="SMY19" s="1000"/>
      <c r="SMZ19" s="1000"/>
      <c r="SNA19" s="1000"/>
      <c r="SNB19" s="1000"/>
      <c r="SNC19" s="1000"/>
      <c r="SND19" s="1000"/>
      <c r="SNE19" s="1000"/>
      <c r="SNF19" s="1000"/>
      <c r="SNG19" s="1000"/>
      <c r="SNH19" s="1000"/>
      <c r="SNI19" s="1000"/>
      <c r="SNJ19" s="1000"/>
      <c r="SNK19" s="1000"/>
      <c r="SNL19" s="1000"/>
      <c r="SNM19" s="1000"/>
      <c r="SNN19" s="1000"/>
      <c r="SNO19" s="1000"/>
      <c r="SNP19" s="1000"/>
      <c r="SNQ19" s="1000"/>
      <c r="SNR19" s="1000"/>
      <c r="SNS19" s="1000"/>
      <c r="SNT19" s="1000"/>
      <c r="SNU19" s="1000"/>
      <c r="SNV19" s="1000"/>
      <c r="SNW19" s="1000"/>
      <c r="SNX19" s="1000"/>
      <c r="SNY19" s="1000"/>
      <c r="SNZ19" s="1000"/>
      <c r="SOA19" s="1000"/>
      <c r="SOB19" s="1000"/>
      <c r="SOC19" s="1000"/>
      <c r="SOD19" s="1000"/>
      <c r="SOE19" s="1000"/>
      <c r="SOF19" s="1000"/>
      <c r="SOG19" s="1000"/>
      <c r="SOH19" s="1000"/>
      <c r="SOI19" s="1000"/>
      <c r="SOJ19" s="1000"/>
      <c r="SOK19" s="1000"/>
      <c r="SOL19" s="1000"/>
      <c r="SOM19" s="1000"/>
      <c r="SON19" s="1000"/>
      <c r="SOO19" s="1000"/>
      <c r="SOP19" s="1000"/>
      <c r="SOQ19" s="1000"/>
      <c r="SOR19" s="1000"/>
      <c r="SOS19" s="1000"/>
      <c r="SOT19" s="1000"/>
      <c r="SOU19" s="1000"/>
      <c r="SOV19" s="1000"/>
      <c r="SOW19" s="1000"/>
      <c r="SOX19" s="1000"/>
      <c r="SOY19" s="1000"/>
      <c r="SOZ19" s="1000"/>
      <c r="SPA19" s="1000"/>
      <c r="SPB19" s="1000"/>
      <c r="SPC19" s="1000"/>
      <c r="SPD19" s="1000"/>
      <c r="SPE19" s="1000"/>
      <c r="SPF19" s="1000"/>
      <c r="SPG19" s="1000"/>
      <c r="SPH19" s="1000"/>
      <c r="SPI19" s="1000"/>
      <c r="SPJ19" s="1000"/>
      <c r="SPK19" s="1000"/>
      <c r="SPL19" s="1000"/>
      <c r="SPM19" s="1000"/>
      <c r="SPN19" s="1000"/>
      <c r="SPO19" s="1000"/>
      <c r="SPP19" s="1000"/>
      <c r="SPQ19" s="1000"/>
      <c r="SPR19" s="1000"/>
      <c r="SPS19" s="1000"/>
      <c r="SPT19" s="1000"/>
      <c r="SPU19" s="1000"/>
      <c r="SPV19" s="1000"/>
      <c r="SPW19" s="1000"/>
      <c r="SPX19" s="1000"/>
      <c r="SPY19" s="1000"/>
      <c r="SPZ19" s="1000"/>
      <c r="SQA19" s="1000"/>
      <c r="SQB19" s="1000"/>
      <c r="SQC19" s="1000"/>
      <c r="SQD19" s="1000"/>
      <c r="SQE19" s="1000"/>
      <c r="SQF19" s="1000"/>
      <c r="SQG19" s="1000"/>
      <c r="SQH19" s="1000"/>
      <c r="SQI19" s="1000"/>
      <c r="SQJ19" s="1000"/>
      <c r="SQK19" s="1000"/>
      <c r="SQL19" s="1000"/>
      <c r="SQM19" s="1000"/>
      <c r="SQN19" s="1000"/>
      <c r="SQO19" s="1000"/>
      <c r="SQP19" s="1000"/>
      <c r="SQQ19" s="1000"/>
      <c r="SQR19" s="1000"/>
      <c r="SQS19" s="1000"/>
      <c r="SQT19" s="1000"/>
      <c r="SQU19" s="1000"/>
      <c r="SQV19" s="1000"/>
      <c r="SQW19" s="1000"/>
      <c r="SQX19" s="1000"/>
      <c r="SQY19" s="1000"/>
      <c r="SQZ19" s="1000"/>
      <c r="SRA19" s="1000"/>
      <c r="SRB19" s="1000"/>
      <c r="SRC19" s="1000"/>
      <c r="SRD19" s="1000"/>
      <c r="SRE19" s="1000"/>
      <c r="SRF19" s="1000"/>
      <c r="SRG19" s="1000"/>
      <c r="SRH19" s="1000"/>
      <c r="SRI19" s="1000"/>
      <c r="SRJ19" s="1000"/>
      <c r="SRK19" s="1000"/>
      <c r="SRL19" s="1000"/>
      <c r="SRM19" s="1000"/>
      <c r="SRN19" s="1000"/>
      <c r="SRO19" s="1000"/>
      <c r="SRP19" s="1000"/>
      <c r="SRQ19" s="1000"/>
      <c r="SRR19" s="1000"/>
      <c r="SRS19" s="1000"/>
      <c r="SRT19" s="1000"/>
      <c r="SRU19" s="1000"/>
      <c r="SRV19" s="1000"/>
      <c r="SRW19" s="1000"/>
      <c r="SRX19" s="1000"/>
      <c r="SRY19" s="1000"/>
      <c r="SRZ19" s="1000"/>
      <c r="SSA19" s="1000"/>
      <c r="SSB19" s="1000"/>
      <c r="SSC19" s="1000"/>
      <c r="SSD19" s="1000"/>
      <c r="SSE19" s="1000"/>
      <c r="SSF19" s="1000"/>
      <c r="SSG19" s="1000"/>
      <c r="SSH19" s="1000"/>
      <c r="SSI19" s="1000"/>
      <c r="SSJ19" s="1000"/>
      <c r="SSK19" s="1000"/>
      <c r="SSL19" s="1000"/>
      <c r="SSM19" s="1000"/>
      <c r="SSN19" s="1000"/>
      <c r="SSO19" s="1000"/>
      <c r="SSP19" s="1000"/>
      <c r="SSQ19" s="1000"/>
      <c r="SSR19" s="1000"/>
      <c r="SSS19" s="1000"/>
      <c r="SST19" s="1000"/>
      <c r="SSU19" s="1000"/>
      <c r="SSV19" s="1000"/>
      <c r="SSW19" s="1000"/>
      <c r="SSX19" s="1000"/>
      <c r="SSY19" s="1000"/>
      <c r="SSZ19" s="1000"/>
      <c r="STA19" s="1000"/>
      <c r="STB19" s="1000"/>
      <c r="STC19" s="1000"/>
      <c r="STD19" s="1000"/>
      <c r="STE19" s="1000"/>
      <c r="STF19" s="1000"/>
      <c r="STG19" s="1000"/>
      <c r="STH19" s="1000"/>
      <c r="STI19" s="1000"/>
      <c r="STJ19" s="1000"/>
      <c r="STK19" s="1000"/>
      <c r="STL19" s="1000"/>
      <c r="STM19" s="1000"/>
      <c r="STN19" s="1000"/>
      <c r="STO19" s="1000"/>
      <c r="STP19" s="1000"/>
      <c r="STQ19" s="1000"/>
      <c r="STR19" s="1000"/>
      <c r="STS19" s="1000"/>
      <c r="STT19" s="1000"/>
      <c r="STU19" s="1000"/>
      <c r="STV19" s="1000"/>
      <c r="STW19" s="1000"/>
      <c r="STX19" s="1000"/>
      <c r="STY19" s="1000"/>
      <c r="STZ19" s="1000"/>
      <c r="SUA19" s="1000"/>
      <c r="SUB19" s="1000"/>
      <c r="SUC19" s="1000"/>
      <c r="SUD19" s="1000"/>
      <c r="SUE19" s="1000"/>
      <c r="SUF19" s="1000"/>
      <c r="SUG19" s="1000"/>
      <c r="SUH19" s="1000"/>
      <c r="SUI19" s="1000"/>
      <c r="SUJ19" s="1000"/>
      <c r="SUK19" s="1000"/>
      <c r="SUL19" s="1000"/>
      <c r="SUM19" s="1000"/>
      <c r="SUN19" s="1000"/>
      <c r="SUO19" s="1000"/>
      <c r="SUP19" s="1000"/>
      <c r="SUQ19" s="1000"/>
      <c r="SUR19" s="1000"/>
      <c r="SUS19" s="1000"/>
      <c r="SUT19" s="1000"/>
      <c r="SUU19" s="1000"/>
      <c r="SUV19" s="1000"/>
      <c r="SUW19" s="1000"/>
      <c r="SUX19" s="1000"/>
      <c r="SUY19" s="1000"/>
      <c r="SUZ19" s="1000"/>
      <c r="SVA19" s="1000"/>
      <c r="SVB19" s="1000"/>
      <c r="SVC19" s="1000"/>
      <c r="SVD19" s="1000"/>
      <c r="SVE19" s="1000"/>
      <c r="SVF19" s="1000"/>
      <c r="SVG19" s="1000"/>
      <c r="SVH19" s="1000"/>
      <c r="SVI19" s="1000"/>
      <c r="SVJ19" s="1000"/>
      <c r="SVK19" s="1000"/>
      <c r="SVL19" s="1000"/>
      <c r="SVM19" s="1000"/>
      <c r="SVN19" s="1000"/>
      <c r="SVO19" s="1000"/>
      <c r="SVP19" s="1000"/>
      <c r="SVQ19" s="1000"/>
      <c r="SVR19" s="1000"/>
      <c r="SVS19" s="1000"/>
      <c r="SVT19" s="1000"/>
      <c r="SVU19" s="1000"/>
      <c r="SVV19" s="1000"/>
      <c r="SVW19" s="1000"/>
      <c r="SVX19" s="1000"/>
      <c r="SVY19" s="1000"/>
      <c r="SVZ19" s="1000"/>
      <c r="SWA19" s="1000"/>
      <c r="SWB19" s="1000"/>
      <c r="SWC19" s="1000"/>
      <c r="SWD19" s="1000"/>
      <c r="SWE19" s="1000"/>
      <c r="SWF19" s="1000"/>
      <c r="SWG19" s="1000"/>
      <c r="SWH19" s="1000"/>
      <c r="SWI19" s="1000"/>
      <c r="SWJ19" s="1000"/>
      <c r="SWK19" s="1000"/>
      <c r="SWL19" s="1000"/>
      <c r="SWM19" s="1000"/>
      <c r="SWN19" s="1000"/>
      <c r="SWO19" s="1000"/>
      <c r="SWP19" s="1000"/>
      <c r="SWQ19" s="1000"/>
      <c r="SWR19" s="1000"/>
      <c r="SWS19" s="1000"/>
      <c r="SWT19" s="1000"/>
      <c r="SWU19" s="1000"/>
      <c r="SWV19" s="1000"/>
      <c r="SWW19" s="1000"/>
      <c r="SWX19" s="1000"/>
      <c r="SWY19" s="1000"/>
      <c r="SWZ19" s="1000"/>
      <c r="SXA19" s="1000"/>
      <c r="SXB19" s="1000"/>
      <c r="SXC19" s="1000"/>
      <c r="SXD19" s="1000"/>
      <c r="SXE19" s="1000"/>
      <c r="SXF19" s="1000"/>
      <c r="SXG19" s="1000"/>
      <c r="SXH19" s="1000"/>
      <c r="SXI19" s="1000"/>
      <c r="SXJ19" s="1000"/>
      <c r="SXK19" s="1000"/>
      <c r="SXL19" s="1000"/>
      <c r="SXM19" s="1000"/>
      <c r="SXN19" s="1000"/>
      <c r="SXO19" s="1000"/>
      <c r="SXP19" s="1000"/>
      <c r="SXQ19" s="1000"/>
      <c r="SXR19" s="1000"/>
      <c r="SXS19" s="1000"/>
      <c r="SXT19" s="1000"/>
      <c r="SXU19" s="1000"/>
      <c r="SXV19" s="1000"/>
      <c r="SXW19" s="1000"/>
      <c r="SXX19" s="1000"/>
      <c r="SXY19" s="1000"/>
      <c r="SXZ19" s="1000"/>
      <c r="SYA19" s="1000"/>
      <c r="SYB19" s="1000"/>
      <c r="SYC19" s="1000"/>
      <c r="SYD19" s="1000"/>
      <c r="SYE19" s="1000"/>
      <c r="SYF19" s="1000"/>
      <c r="SYG19" s="1000"/>
      <c r="SYH19" s="1000"/>
      <c r="SYI19" s="1000"/>
      <c r="SYJ19" s="1000"/>
      <c r="SYK19" s="1000"/>
      <c r="SYL19" s="1000"/>
      <c r="SYM19" s="1000"/>
      <c r="SYN19" s="1000"/>
      <c r="SYO19" s="1000"/>
      <c r="SYP19" s="1000"/>
      <c r="SYQ19" s="1000"/>
      <c r="SYR19" s="1000"/>
      <c r="SYS19" s="1000"/>
      <c r="SYT19" s="1000"/>
      <c r="SYU19" s="1000"/>
      <c r="SYV19" s="1000"/>
      <c r="SYW19" s="1000"/>
      <c r="SYX19" s="1000"/>
      <c r="SYY19" s="1000"/>
      <c r="SYZ19" s="1000"/>
      <c r="SZA19" s="1000"/>
      <c r="SZB19" s="1000"/>
      <c r="SZC19" s="1000"/>
      <c r="SZD19" s="1000"/>
      <c r="SZE19" s="1000"/>
      <c r="SZF19" s="1000"/>
      <c r="SZG19" s="1000"/>
      <c r="SZH19" s="1000"/>
      <c r="SZI19" s="1000"/>
      <c r="SZJ19" s="1000"/>
      <c r="SZK19" s="1000"/>
      <c r="SZL19" s="1000"/>
      <c r="SZM19" s="1000"/>
      <c r="SZN19" s="1000"/>
      <c r="SZO19" s="1000"/>
      <c r="SZP19" s="1000"/>
      <c r="SZQ19" s="1000"/>
      <c r="SZR19" s="1000"/>
      <c r="SZS19" s="1000"/>
      <c r="SZT19" s="1000"/>
      <c r="SZU19" s="1000"/>
      <c r="SZV19" s="1000"/>
      <c r="SZW19" s="1000"/>
      <c r="SZX19" s="1000"/>
      <c r="SZY19" s="1000"/>
      <c r="SZZ19" s="1000"/>
      <c r="TAA19" s="1000"/>
      <c r="TAB19" s="1000"/>
      <c r="TAC19" s="1000"/>
      <c r="TAD19" s="1000"/>
      <c r="TAE19" s="1000"/>
      <c r="TAF19" s="1000"/>
      <c r="TAG19" s="1000"/>
      <c r="TAH19" s="1000"/>
      <c r="TAI19" s="1000"/>
      <c r="TAJ19" s="1000"/>
      <c r="TAK19" s="1000"/>
      <c r="TAL19" s="1000"/>
      <c r="TAM19" s="1000"/>
      <c r="TAN19" s="1000"/>
      <c r="TAO19" s="1000"/>
      <c r="TAP19" s="1000"/>
      <c r="TAQ19" s="1000"/>
      <c r="TAR19" s="1000"/>
      <c r="TAS19" s="1000"/>
      <c r="TAT19" s="1000"/>
      <c r="TAU19" s="1000"/>
      <c r="TAV19" s="1000"/>
      <c r="TAW19" s="1000"/>
      <c r="TAX19" s="1000"/>
      <c r="TAY19" s="1000"/>
      <c r="TAZ19" s="1000"/>
      <c r="TBA19" s="1000"/>
      <c r="TBB19" s="1000"/>
      <c r="TBC19" s="1000"/>
      <c r="TBD19" s="1000"/>
      <c r="TBE19" s="1000"/>
      <c r="TBF19" s="1000"/>
      <c r="TBG19" s="1000"/>
      <c r="TBH19" s="1000"/>
      <c r="TBI19" s="1000"/>
      <c r="TBJ19" s="1000"/>
      <c r="TBK19" s="1000"/>
      <c r="TBL19" s="1000"/>
      <c r="TBM19" s="1000"/>
      <c r="TBN19" s="1000"/>
      <c r="TBO19" s="1000"/>
      <c r="TBP19" s="1000"/>
      <c r="TBQ19" s="1000"/>
      <c r="TBR19" s="1000"/>
      <c r="TBS19" s="1000"/>
      <c r="TBT19" s="1000"/>
      <c r="TBU19" s="1000"/>
      <c r="TBV19" s="1000"/>
      <c r="TBW19" s="1000"/>
      <c r="TBX19" s="1000"/>
      <c r="TBY19" s="1000"/>
      <c r="TBZ19" s="1000"/>
      <c r="TCA19" s="1000"/>
      <c r="TCB19" s="1000"/>
      <c r="TCC19" s="1000"/>
      <c r="TCD19" s="1000"/>
      <c r="TCE19" s="1000"/>
      <c r="TCF19" s="1000"/>
      <c r="TCG19" s="1000"/>
      <c r="TCH19" s="1000"/>
      <c r="TCI19" s="1000"/>
      <c r="TCJ19" s="1000"/>
      <c r="TCK19" s="1000"/>
      <c r="TCL19" s="1000"/>
      <c r="TCM19" s="1000"/>
      <c r="TCN19" s="1000"/>
      <c r="TCO19" s="1000"/>
      <c r="TCP19" s="1000"/>
      <c r="TCQ19" s="1000"/>
      <c r="TCR19" s="1000"/>
      <c r="TCS19" s="1000"/>
      <c r="TCT19" s="1000"/>
      <c r="TCU19" s="1000"/>
      <c r="TCV19" s="1000"/>
      <c r="TCW19" s="1000"/>
      <c r="TCX19" s="1000"/>
      <c r="TCY19" s="1000"/>
      <c r="TCZ19" s="1000"/>
      <c r="TDA19" s="1000"/>
      <c r="TDB19" s="1000"/>
      <c r="TDC19" s="1000"/>
      <c r="TDD19" s="1000"/>
      <c r="TDE19" s="1000"/>
      <c r="TDF19" s="1000"/>
      <c r="TDG19" s="1000"/>
      <c r="TDH19" s="1000"/>
      <c r="TDI19" s="1000"/>
      <c r="TDJ19" s="1000"/>
      <c r="TDK19" s="1000"/>
      <c r="TDL19" s="1000"/>
      <c r="TDM19" s="1000"/>
      <c r="TDN19" s="1000"/>
      <c r="TDO19" s="1000"/>
      <c r="TDP19" s="1000"/>
      <c r="TDQ19" s="1000"/>
      <c r="TDR19" s="1000"/>
      <c r="TDS19" s="1000"/>
      <c r="TDT19" s="1000"/>
      <c r="TDU19" s="1000"/>
      <c r="TDV19" s="1000"/>
      <c r="TDW19" s="1000"/>
      <c r="TDX19" s="1000"/>
      <c r="TDY19" s="1000"/>
      <c r="TDZ19" s="1000"/>
      <c r="TEA19" s="1000"/>
      <c r="TEB19" s="1000"/>
      <c r="TEC19" s="1000"/>
      <c r="TED19" s="1000"/>
      <c r="TEE19" s="1000"/>
      <c r="TEF19" s="1000"/>
      <c r="TEG19" s="1000"/>
      <c r="TEH19" s="1000"/>
      <c r="TEI19" s="1000"/>
      <c r="TEJ19" s="1000"/>
      <c r="TEK19" s="1000"/>
      <c r="TEL19" s="1000"/>
      <c r="TEM19" s="1000"/>
      <c r="TEN19" s="1000"/>
      <c r="TEO19" s="1000"/>
      <c r="TEP19" s="1000"/>
      <c r="TEQ19" s="1000"/>
      <c r="TER19" s="1000"/>
      <c r="TES19" s="1000"/>
      <c r="TET19" s="1000"/>
      <c r="TEU19" s="1000"/>
      <c r="TEV19" s="1000"/>
      <c r="TEW19" s="1000"/>
      <c r="TEX19" s="1000"/>
      <c r="TEY19" s="1000"/>
      <c r="TEZ19" s="1000"/>
      <c r="TFA19" s="1000"/>
      <c r="TFB19" s="1000"/>
      <c r="TFC19" s="1000"/>
      <c r="TFD19" s="1000"/>
      <c r="TFE19" s="1000"/>
      <c r="TFF19" s="1000"/>
      <c r="TFG19" s="1000"/>
      <c r="TFH19" s="1000"/>
      <c r="TFI19" s="1000"/>
      <c r="TFJ19" s="1000"/>
      <c r="TFK19" s="1000"/>
      <c r="TFL19" s="1000"/>
      <c r="TFM19" s="1000"/>
      <c r="TFN19" s="1000"/>
      <c r="TFO19" s="1000"/>
      <c r="TFP19" s="1000"/>
      <c r="TFQ19" s="1000"/>
      <c r="TFR19" s="1000"/>
      <c r="TFS19" s="1000"/>
      <c r="TFT19" s="1000"/>
      <c r="TFU19" s="1000"/>
      <c r="TFV19" s="1000"/>
      <c r="TFW19" s="1000"/>
      <c r="TFX19" s="1000"/>
      <c r="TFY19" s="1000"/>
      <c r="TFZ19" s="1000"/>
      <c r="TGA19" s="1000"/>
      <c r="TGB19" s="1000"/>
      <c r="TGC19" s="1000"/>
      <c r="TGD19" s="1000"/>
      <c r="TGE19" s="1000"/>
      <c r="TGF19" s="1000"/>
      <c r="TGG19" s="1000"/>
      <c r="TGH19" s="1000"/>
      <c r="TGI19" s="1000"/>
      <c r="TGJ19" s="1000"/>
      <c r="TGK19" s="1000"/>
      <c r="TGL19" s="1000"/>
      <c r="TGM19" s="1000"/>
      <c r="TGN19" s="1000"/>
      <c r="TGO19" s="1000"/>
      <c r="TGP19" s="1000"/>
      <c r="TGQ19" s="1000"/>
      <c r="TGR19" s="1000"/>
      <c r="TGS19" s="1000"/>
      <c r="TGT19" s="1000"/>
      <c r="TGU19" s="1000"/>
      <c r="TGV19" s="1000"/>
      <c r="TGW19" s="1000"/>
      <c r="TGX19" s="1000"/>
      <c r="TGY19" s="1000"/>
      <c r="TGZ19" s="1000"/>
      <c r="THA19" s="1000"/>
      <c r="THB19" s="1000"/>
      <c r="THC19" s="1000"/>
      <c r="THD19" s="1000"/>
      <c r="THE19" s="1000"/>
      <c r="THF19" s="1000"/>
      <c r="THG19" s="1000"/>
      <c r="THH19" s="1000"/>
      <c r="THI19" s="1000"/>
      <c r="THJ19" s="1000"/>
      <c r="THK19" s="1000"/>
      <c r="THL19" s="1000"/>
      <c r="THM19" s="1000"/>
      <c r="THN19" s="1000"/>
      <c r="THO19" s="1000"/>
      <c r="THP19" s="1000"/>
      <c r="THQ19" s="1000"/>
      <c r="THR19" s="1000"/>
      <c r="THS19" s="1000"/>
      <c r="THT19" s="1000"/>
      <c r="THU19" s="1000"/>
      <c r="THV19" s="1000"/>
      <c r="THW19" s="1000"/>
      <c r="THX19" s="1000"/>
      <c r="THY19" s="1000"/>
      <c r="THZ19" s="1000"/>
      <c r="TIA19" s="1000"/>
      <c r="TIB19" s="1000"/>
      <c r="TIC19" s="1000"/>
      <c r="TID19" s="1000"/>
      <c r="TIE19" s="1000"/>
      <c r="TIF19" s="1000"/>
      <c r="TIG19" s="1000"/>
      <c r="TIH19" s="1000"/>
      <c r="TII19" s="1000"/>
      <c r="TIJ19" s="1000"/>
      <c r="TIK19" s="1000"/>
      <c r="TIL19" s="1000"/>
      <c r="TIM19" s="1000"/>
      <c r="TIN19" s="1000"/>
      <c r="TIO19" s="1000"/>
      <c r="TIP19" s="1000"/>
      <c r="TIQ19" s="1000"/>
      <c r="TIR19" s="1000"/>
      <c r="TIS19" s="1000"/>
      <c r="TIT19" s="1000"/>
      <c r="TIU19" s="1000"/>
      <c r="TIV19" s="1000"/>
      <c r="TIW19" s="1000"/>
      <c r="TIX19" s="1000"/>
      <c r="TIY19" s="1000"/>
      <c r="TIZ19" s="1000"/>
      <c r="TJA19" s="1000"/>
      <c r="TJB19" s="1000"/>
      <c r="TJC19" s="1000"/>
      <c r="TJD19" s="1000"/>
      <c r="TJE19" s="1000"/>
      <c r="TJF19" s="1000"/>
      <c r="TJG19" s="1000"/>
      <c r="TJH19" s="1000"/>
      <c r="TJI19" s="1000"/>
      <c r="TJJ19" s="1000"/>
      <c r="TJK19" s="1000"/>
      <c r="TJL19" s="1000"/>
      <c r="TJM19" s="1000"/>
      <c r="TJN19" s="1000"/>
      <c r="TJO19" s="1000"/>
      <c r="TJP19" s="1000"/>
      <c r="TJQ19" s="1000"/>
      <c r="TJR19" s="1000"/>
      <c r="TJS19" s="1000"/>
      <c r="TJT19" s="1000"/>
      <c r="TJU19" s="1000"/>
      <c r="TJV19" s="1000"/>
      <c r="TJW19" s="1000"/>
      <c r="TJX19" s="1000"/>
      <c r="TJY19" s="1000"/>
      <c r="TJZ19" s="1000"/>
      <c r="TKA19" s="1000"/>
      <c r="TKB19" s="1000"/>
      <c r="TKC19" s="1000"/>
      <c r="TKD19" s="1000"/>
      <c r="TKE19" s="1000"/>
      <c r="TKF19" s="1000"/>
      <c r="TKG19" s="1000"/>
      <c r="TKH19" s="1000"/>
      <c r="TKI19" s="1000"/>
      <c r="TKJ19" s="1000"/>
      <c r="TKK19" s="1000"/>
      <c r="TKL19" s="1000"/>
      <c r="TKM19" s="1000"/>
      <c r="TKN19" s="1000"/>
      <c r="TKO19" s="1000"/>
      <c r="TKP19" s="1000"/>
      <c r="TKQ19" s="1000"/>
      <c r="TKR19" s="1000"/>
      <c r="TKS19" s="1000"/>
      <c r="TKT19" s="1000"/>
      <c r="TKU19" s="1000"/>
      <c r="TKV19" s="1000"/>
      <c r="TKW19" s="1000"/>
      <c r="TKX19" s="1000"/>
      <c r="TKY19" s="1000"/>
      <c r="TKZ19" s="1000"/>
      <c r="TLA19" s="1000"/>
      <c r="TLB19" s="1000"/>
      <c r="TLC19" s="1000"/>
      <c r="TLD19" s="1000"/>
      <c r="TLE19" s="1000"/>
      <c r="TLF19" s="1000"/>
      <c r="TLG19" s="1000"/>
      <c r="TLH19" s="1000"/>
      <c r="TLI19" s="1000"/>
      <c r="TLJ19" s="1000"/>
      <c r="TLK19" s="1000"/>
      <c r="TLL19" s="1000"/>
      <c r="TLM19" s="1000"/>
      <c r="TLN19" s="1000"/>
      <c r="TLO19" s="1000"/>
      <c r="TLP19" s="1000"/>
      <c r="TLQ19" s="1000"/>
      <c r="TLR19" s="1000"/>
      <c r="TLS19" s="1000"/>
      <c r="TLT19" s="1000"/>
      <c r="TLU19" s="1000"/>
      <c r="TLV19" s="1000"/>
      <c r="TLW19" s="1000"/>
      <c r="TLX19" s="1000"/>
      <c r="TLY19" s="1000"/>
      <c r="TLZ19" s="1000"/>
      <c r="TMA19" s="1000"/>
      <c r="TMB19" s="1000"/>
      <c r="TMC19" s="1000"/>
      <c r="TMD19" s="1000"/>
      <c r="TME19" s="1000"/>
      <c r="TMF19" s="1000"/>
      <c r="TMG19" s="1000"/>
      <c r="TMH19" s="1000"/>
      <c r="TMI19" s="1000"/>
      <c r="TMJ19" s="1000"/>
      <c r="TMK19" s="1000"/>
      <c r="TML19" s="1000"/>
      <c r="TMM19" s="1000"/>
      <c r="TMN19" s="1000"/>
      <c r="TMO19" s="1000"/>
      <c r="TMP19" s="1000"/>
      <c r="TMQ19" s="1000"/>
      <c r="TMR19" s="1000"/>
      <c r="TMS19" s="1000"/>
      <c r="TMT19" s="1000"/>
      <c r="TMU19" s="1000"/>
      <c r="TMV19" s="1000"/>
      <c r="TMW19" s="1000"/>
      <c r="TMX19" s="1000"/>
      <c r="TMY19" s="1000"/>
      <c r="TMZ19" s="1000"/>
      <c r="TNA19" s="1000"/>
      <c r="TNB19" s="1000"/>
      <c r="TNC19" s="1000"/>
      <c r="TND19" s="1000"/>
      <c r="TNE19" s="1000"/>
      <c r="TNF19" s="1000"/>
      <c r="TNG19" s="1000"/>
      <c r="TNH19" s="1000"/>
      <c r="TNI19" s="1000"/>
      <c r="TNJ19" s="1000"/>
      <c r="TNK19" s="1000"/>
      <c r="TNL19" s="1000"/>
      <c r="TNM19" s="1000"/>
      <c r="TNN19" s="1000"/>
      <c r="TNO19" s="1000"/>
      <c r="TNP19" s="1000"/>
      <c r="TNQ19" s="1000"/>
      <c r="TNR19" s="1000"/>
      <c r="TNS19" s="1000"/>
      <c r="TNT19" s="1000"/>
      <c r="TNU19" s="1000"/>
      <c r="TNV19" s="1000"/>
      <c r="TNW19" s="1000"/>
      <c r="TNX19" s="1000"/>
      <c r="TNY19" s="1000"/>
      <c r="TNZ19" s="1000"/>
      <c r="TOA19" s="1000"/>
      <c r="TOB19" s="1000"/>
      <c r="TOC19" s="1000"/>
      <c r="TOD19" s="1000"/>
      <c r="TOE19" s="1000"/>
      <c r="TOF19" s="1000"/>
      <c r="TOG19" s="1000"/>
      <c r="TOH19" s="1000"/>
      <c r="TOI19" s="1000"/>
      <c r="TOJ19" s="1000"/>
      <c r="TOK19" s="1000"/>
      <c r="TOL19" s="1000"/>
      <c r="TOM19" s="1000"/>
      <c r="TON19" s="1000"/>
      <c r="TOO19" s="1000"/>
      <c r="TOP19" s="1000"/>
      <c r="TOQ19" s="1000"/>
      <c r="TOR19" s="1000"/>
      <c r="TOS19" s="1000"/>
      <c r="TOT19" s="1000"/>
      <c r="TOU19" s="1000"/>
      <c r="TOV19" s="1000"/>
      <c r="TOW19" s="1000"/>
      <c r="TOX19" s="1000"/>
      <c r="TOY19" s="1000"/>
      <c r="TOZ19" s="1000"/>
      <c r="TPA19" s="1000"/>
      <c r="TPB19" s="1000"/>
      <c r="TPC19" s="1000"/>
      <c r="TPD19" s="1000"/>
      <c r="TPE19" s="1000"/>
      <c r="TPF19" s="1000"/>
      <c r="TPG19" s="1000"/>
      <c r="TPH19" s="1000"/>
      <c r="TPI19" s="1000"/>
      <c r="TPJ19" s="1000"/>
      <c r="TPK19" s="1000"/>
      <c r="TPL19" s="1000"/>
      <c r="TPM19" s="1000"/>
      <c r="TPN19" s="1000"/>
      <c r="TPO19" s="1000"/>
      <c r="TPP19" s="1000"/>
      <c r="TPQ19" s="1000"/>
      <c r="TPR19" s="1000"/>
      <c r="TPS19" s="1000"/>
      <c r="TPT19" s="1000"/>
      <c r="TPU19" s="1000"/>
      <c r="TPV19" s="1000"/>
      <c r="TPW19" s="1000"/>
      <c r="TPX19" s="1000"/>
      <c r="TPY19" s="1000"/>
      <c r="TPZ19" s="1000"/>
      <c r="TQA19" s="1000"/>
      <c r="TQB19" s="1000"/>
      <c r="TQC19" s="1000"/>
      <c r="TQD19" s="1000"/>
      <c r="TQE19" s="1000"/>
      <c r="TQF19" s="1000"/>
      <c r="TQG19" s="1000"/>
      <c r="TQH19" s="1000"/>
      <c r="TQI19" s="1000"/>
      <c r="TQJ19" s="1000"/>
      <c r="TQK19" s="1000"/>
      <c r="TQL19" s="1000"/>
      <c r="TQM19" s="1000"/>
      <c r="TQN19" s="1000"/>
      <c r="TQO19" s="1000"/>
      <c r="TQP19" s="1000"/>
      <c r="TQQ19" s="1000"/>
      <c r="TQR19" s="1000"/>
      <c r="TQS19" s="1000"/>
      <c r="TQT19" s="1000"/>
      <c r="TQU19" s="1000"/>
      <c r="TQV19" s="1000"/>
      <c r="TQW19" s="1000"/>
      <c r="TQX19" s="1000"/>
      <c r="TQY19" s="1000"/>
      <c r="TQZ19" s="1000"/>
      <c r="TRA19" s="1000"/>
      <c r="TRB19" s="1000"/>
      <c r="TRC19" s="1000"/>
      <c r="TRD19" s="1000"/>
      <c r="TRE19" s="1000"/>
      <c r="TRF19" s="1000"/>
      <c r="TRG19" s="1000"/>
      <c r="TRH19" s="1000"/>
      <c r="TRI19" s="1000"/>
      <c r="TRJ19" s="1000"/>
      <c r="TRK19" s="1000"/>
      <c r="TRL19" s="1000"/>
      <c r="TRM19" s="1000"/>
      <c r="TRN19" s="1000"/>
      <c r="TRO19" s="1000"/>
      <c r="TRP19" s="1000"/>
      <c r="TRQ19" s="1000"/>
      <c r="TRR19" s="1000"/>
      <c r="TRS19" s="1000"/>
      <c r="TRT19" s="1000"/>
      <c r="TRU19" s="1000"/>
      <c r="TRV19" s="1000"/>
      <c r="TRW19" s="1000"/>
      <c r="TRX19" s="1000"/>
      <c r="TRY19" s="1000"/>
      <c r="TRZ19" s="1000"/>
      <c r="TSA19" s="1000"/>
      <c r="TSB19" s="1000"/>
      <c r="TSC19" s="1000"/>
      <c r="TSD19" s="1000"/>
      <c r="TSE19" s="1000"/>
      <c r="TSF19" s="1000"/>
      <c r="TSG19" s="1000"/>
      <c r="TSH19" s="1000"/>
      <c r="TSI19" s="1000"/>
      <c r="TSJ19" s="1000"/>
      <c r="TSK19" s="1000"/>
      <c r="TSL19" s="1000"/>
      <c r="TSM19" s="1000"/>
      <c r="TSN19" s="1000"/>
      <c r="TSO19" s="1000"/>
      <c r="TSP19" s="1000"/>
      <c r="TSQ19" s="1000"/>
      <c r="TSR19" s="1000"/>
      <c r="TSS19" s="1000"/>
      <c r="TST19" s="1000"/>
      <c r="TSU19" s="1000"/>
      <c r="TSV19" s="1000"/>
      <c r="TSW19" s="1000"/>
      <c r="TSX19" s="1000"/>
      <c r="TSY19" s="1000"/>
      <c r="TSZ19" s="1000"/>
      <c r="TTA19" s="1000"/>
      <c r="TTB19" s="1000"/>
      <c r="TTC19" s="1000"/>
      <c r="TTD19" s="1000"/>
      <c r="TTE19" s="1000"/>
      <c r="TTF19" s="1000"/>
      <c r="TTG19" s="1000"/>
      <c r="TTH19" s="1000"/>
      <c r="TTI19" s="1000"/>
      <c r="TTJ19" s="1000"/>
      <c r="TTK19" s="1000"/>
      <c r="TTL19" s="1000"/>
      <c r="TTM19" s="1000"/>
      <c r="TTN19" s="1000"/>
      <c r="TTO19" s="1000"/>
      <c r="TTP19" s="1000"/>
      <c r="TTQ19" s="1000"/>
      <c r="TTR19" s="1000"/>
      <c r="TTS19" s="1000"/>
      <c r="TTT19" s="1000"/>
      <c r="TTU19" s="1000"/>
      <c r="TTV19" s="1000"/>
      <c r="TTW19" s="1000"/>
      <c r="TTX19" s="1000"/>
      <c r="TTY19" s="1000"/>
      <c r="TTZ19" s="1000"/>
      <c r="TUA19" s="1000"/>
      <c r="TUB19" s="1000"/>
      <c r="TUC19" s="1000"/>
      <c r="TUD19" s="1000"/>
      <c r="TUE19" s="1000"/>
      <c r="TUF19" s="1000"/>
      <c r="TUG19" s="1000"/>
      <c r="TUH19" s="1000"/>
      <c r="TUI19" s="1000"/>
      <c r="TUJ19" s="1000"/>
      <c r="TUK19" s="1000"/>
      <c r="TUL19" s="1000"/>
      <c r="TUM19" s="1000"/>
      <c r="TUN19" s="1000"/>
      <c r="TUO19" s="1000"/>
      <c r="TUP19" s="1000"/>
      <c r="TUQ19" s="1000"/>
      <c r="TUR19" s="1000"/>
      <c r="TUS19" s="1000"/>
      <c r="TUT19" s="1000"/>
      <c r="TUU19" s="1000"/>
      <c r="TUV19" s="1000"/>
      <c r="TUW19" s="1000"/>
      <c r="TUX19" s="1000"/>
      <c r="TUY19" s="1000"/>
      <c r="TUZ19" s="1000"/>
      <c r="TVA19" s="1000"/>
      <c r="TVB19" s="1000"/>
      <c r="TVC19" s="1000"/>
      <c r="TVD19" s="1000"/>
      <c r="TVE19" s="1000"/>
      <c r="TVF19" s="1000"/>
      <c r="TVG19" s="1000"/>
      <c r="TVH19" s="1000"/>
      <c r="TVI19" s="1000"/>
      <c r="TVJ19" s="1000"/>
      <c r="TVK19" s="1000"/>
      <c r="TVL19" s="1000"/>
      <c r="TVM19" s="1000"/>
      <c r="TVN19" s="1000"/>
      <c r="TVO19" s="1000"/>
      <c r="TVP19" s="1000"/>
      <c r="TVQ19" s="1000"/>
      <c r="TVR19" s="1000"/>
      <c r="TVS19" s="1000"/>
      <c r="TVT19" s="1000"/>
      <c r="TVU19" s="1000"/>
      <c r="TVV19" s="1000"/>
      <c r="TVW19" s="1000"/>
      <c r="TVX19" s="1000"/>
      <c r="TVY19" s="1000"/>
      <c r="TVZ19" s="1000"/>
      <c r="TWA19" s="1000"/>
      <c r="TWB19" s="1000"/>
      <c r="TWC19" s="1000"/>
      <c r="TWD19" s="1000"/>
      <c r="TWE19" s="1000"/>
      <c r="TWF19" s="1000"/>
      <c r="TWG19" s="1000"/>
      <c r="TWH19" s="1000"/>
      <c r="TWI19" s="1000"/>
      <c r="TWJ19" s="1000"/>
      <c r="TWK19" s="1000"/>
      <c r="TWL19" s="1000"/>
      <c r="TWM19" s="1000"/>
      <c r="TWN19" s="1000"/>
      <c r="TWO19" s="1000"/>
      <c r="TWP19" s="1000"/>
      <c r="TWQ19" s="1000"/>
      <c r="TWR19" s="1000"/>
      <c r="TWS19" s="1000"/>
      <c r="TWT19" s="1000"/>
      <c r="TWU19" s="1000"/>
      <c r="TWV19" s="1000"/>
      <c r="TWW19" s="1000"/>
      <c r="TWX19" s="1000"/>
      <c r="TWY19" s="1000"/>
      <c r="TWZ19" s="1000"/>
      <c r="TXA19" s="1000"/>
      <c r="TXB19" s="1000"/>
      <c r="TXC19" s="1000"/>
      <c r="TXD19" s="1000"/>
      <c r="TXE19" s="1000"/>
      <c r="TXF19" s="1000"/>
      <c r="TXG19" s="1000"/>
      <c r="TXH19" s="1000"/>
      <c r="TXI19" s="1000"/>
      <c r="TXJ19" s="1000"/>
      <c r="TXK19" s="1000"/>
      <c r="TXL19" s="1000"/>
      <c r="TXM19" s="1000"/>
      <c r="TXN19" s="1000"/>
      <c r="TXO19" s="1000"/>
      <c r="TXP19" s="1000"/>
      <c r="TXQ19" s="1000"/>
      <c r="TXR19" s="1000"/>
      <c r="TXS19" s="1000"/>
      <c r="TXT19" s="1000"/>
      <c r="TXU19" s="1000"/>
      <c r="TXV19" s="1000"/>
      <c r="TXW19" s="1000"/>
      <c r="TXX19" s="1000"/>
      <c r="TXY19" s="1000"/>
      <c r="TXZ19" s="1000"/>
      <c r="TYA19" s="1000"/>
      <c r="TYB19" s="1000"/>
      <c r="TYC19" s="1000"/>
      <c r="TYD19" s="1000"/>
      <c r="TYE19" s="1000"/>
      <c r="TYF19" s="1000"/>
      <c r="TYG19" s="1000"/>
      <c r="TYH19" s="1000"/>
      <c r="TYI19" s="1000"/>
      <c r="TYJ19" s="1000"/>
      <c r="TYK19" s="1000"/>
      <c r="TYL19" s="1000"/>
      <c r="TYM19" s="1000"/>
      <c r="TYN19" s="1000"/>
      <c r="TYO19" s="1000"/>
      <c r="TYP19" s="1000"/>
      <c r="TYQ19" s="1000"/>
      <c r="TYR19" s="1000"/>
      <c r="TYS19" s="1000"/>
      <c r="TYT19" s="1000"/>
      <c r="TYU19" s="1000"/>
      <c r="TYV19" s="1000"/>
      <c r="TYW19" s="1000"/>
      <c r="TYX19" s="1000"/>
      <c r="TYY19" s="1000"/>
      <c r="TYZ19" s="1000"/>
      <c r="TZA19" s="1000"/>
      <c r="TZB19" s="1000"/>
      <c r="TZC19" s="1000"/>
      <c r="TZD19" s="1000"/>
      <c r="TZE19" s="1000"/>
      <c r="TZF19" s="1000"/>
      <c r="TZG19" s="1000"/>
      <c r="TZH19" s="1000"/>
      <c r="TZI19" s="1000"/>
      <c r="TZJ19" s="1000"/>
      <c r="TZK19" s="1000"/>
      <c r="TZL19" s="1000"/>
      <c r="TZM19" s="1000"/>
      <c r="TZN19" s="1000"/>
      <c r="TZO19" s="1000"/>
      <c r="TZP19" s="1000"/>
      <c r="TZQ19" s="1000"/>
      <c r="TZR19" s="1000"/>
      <c r="TZS19" s="1000"/>
      <c r="TZT19" s="1000"/>
      <c r="TZU19" s="1000"/>
      <c r="TZV19" s="1000"/>
      <c r="TZW19" s="1000"/>
      <c r="TZX19" s="1000"/>
      <c r="TZY19" s="1000"/>
      <c r="TZZ19" s="1000"/>
      <c r="UAA19" s="1000"/>
      <c r="UAB19" s="1000"/>
      <c r="UAC19" s="1000"/>
      <c r="UAD19" s="1000"/>
      <c r="UAE19" s="1000"/>
      <c r="UAF19" s="1000"/>
      <c r="UAG19" s="1000"/>
      <c r="UAH19" s="1000"/>
      <c r="UAI19" s="1000"/>
      <c r="UAJ19" s="1000"/>
      <c r="UAK19" s="1000"/>
      <c r="UAL19" s="1000"/>
      <c r="UAM19" s="1000"/>
      <c r="UAN19" s="1000"/>
      <c r="UAO19" s="1000"/>
      <c r="UAP19" s="1000"/>
      <c r="UAQ19" s="1000"/>
      <c r="UAR19" s="1000"/>
      <c r="UAS19" s="1000"/>
      <c r="UAT19" s="1000"/>
      <c r="UAU19" s="1000"/>
      <c r="UAV19" s="1000"/>
      <c r="UAW19" s="1000"/>
      <c r="UAX19" s="1000"/>
      <c r="UAY19" s="1000"/>
      <c r="UAZ19" s="1000"/>
      <c r="UBA19" s="1000"/>
      <c r="UBB19" s="1000"/>
      <c r="UBC19" s="1000"/>
      <c r="UBD19" s="1000"/>
      <c r="UBE19" s="1000"/>
      <c r="UBF19" s="1000"/>
      <c r="UBG19" s="1000"/>
      <c r="UBH19" s="1000"/>
      <c r="UBI19" s="1000"/>
      <c r="UBJ19" s="1000"/>
      <c r="UBK19" s="1000"/>
      <c r="UBL19" s="1000"/>
      <c r="UBM19" s="1000"/>
      <c r="UBN19" s="1000"/>
      <c r="UBO19" s="1000"/>
      <c r="UBP19" s="1000"/>
      <c r="UBQ19" s="1000"/>
      <c r="UBR19" s="1000"/>
      <c r="UBS19" s="1000"/>
      <c r="UBT19" s="1000"/>
      <c r="UBU19" s="1000"/>
      <c r="UBV19" s="1000"/>
      <c r="UBW19" s="1000"/>
      <c r="UBX19" s="1000"/>
      <c r="UBY19" s="1000"/>
      <c r="UBZ19" s="1000"/>
      <c r="UCA19" s="1000"/>
      <c r="UCB19" s="1000"/>
      <c r="UCC19" s="1000"/>
      <c r="UCD19" s="1000"/>
      <c r="UCE19" s="1000"/>
      <c r="UCF19" s="1000"/>
      <c r="UCG19" s="1000"/>
      <c r="UCH19" s="1000"/>
      <c r="UCI19" s="1000"/>
      <c r="UCJ19" s="1000"/>
      <c r="UCK19" s="1000"/>
      <c r="UCL19" s="1000"/>
      <c r="UCM19" s="1000"/>
      <c r="UCN19" s="1000"/>
      <c r="UCO19" s="1000"/>
      <c r="UCP19" s="1000"/>
      <c r="UCQ19" s="1000"/>
      <c r="UCR19" s="1000"/>
      <c r="UCS19" s="1000"/>
      <c r="UCT19" s="1000"/>
      <c r="UCU19" s="1000"/>
      <c r="UCV19" s="1000"/>
      <c r="UCW19" s="1000"/>
      <c r="UCX19" s="1000"/>
      <c r="UCY19" s="1000"/>
      <c r="UCZ19" s="1000"/>
      <c r="UDA19" s="1000"/>
      <c r="UDB19" s="1000"/>
      <c r="UDC19" s="1000"/>
      <c r="UDD19" s="1000"/>
      <c r="UDE19" s="1000"/>
      <c r="UDF19" s="1000"/>
      <c r="UDG19" s="1000"/>
      <c r="UDH19" s="1000"/>
      <c r="UDI19" s="1000"/>
      <c r="UDJ19" s="1000"/>
      <c r="UDK19" s="1000"/>
      <c r="UDL19" s="1000"/>
      <c r="UDM19" s="1000"/>
      <c r="UDN19" s="1000"/>
      <c r="UDO19" s="1000"/>
      <c r="UDP19" s="1000"/>
      <c r="UDQ19" s="1000"/>
      <c r="UDR19" s="1000"/>
      <c r="UDS19" s="1000"/>
      <c r="UDT19" s="1000"/>
      <c r="UDU19" s="1000"/>
      <c r="UDV19" s="1000"/>
      <c r="UDW19" s="1000"/>
      <c r="UDX19" s="1000"/>
      <c r="UDY19" s="1000"/>
      <c r="UDZ19" s="1000"/>
      <c r="UEA19" s="1000"/>
      <c r="UEB19" s="1000"/>
      <c r="UEC19" s="1000"/>
      <c r="UED19" s="1000"/>
      <c r="UEE19" s="1000"/>
      <c r="UEF19" s="1000"/>
      <c r="UEG19" s="1000"/>
      <c r="UEH19" s="1000"/>
      <c r="UEI19" s="1000"/>
      <c r="UEJ19" s="1000"/>
      <c r="UEK19" s="1000"/>
      <c r="UEL19" s="1000"/>
      <c r="UEM19" s="1000"/>
      <c r="UEN19" s="1000"/>
      <c r="UEO19" s="1000"/>
      <c r="UEP19" s="1000"/>
      <c r="UEQ19" s="1000"/>
      <c r="UER19" s="1000"/>
      <c r="UES19" s="1000"/>
      <c r="UET19" s="1000"/>
      <c r="UEU19" s="1000"/>
      <c r="UEV19" s="1000"/>
      <c r="UEW19" s="1000"/>
      <c r="UEX19" s="1000"/>
      <c r="UEY19" s="1000"/>
      <c r="UEZ19" s="1000"/>
      <c r="UFA19" s="1000"/>
      <c r="UFB19" s="1000"/>
      <c r="UFC19" s="1000"/>
      <c r="UFD19" s="1000"/>
      <c r="UFE19" s="1000"/>
      <c r="UFF19" s="1000"/>
      <c r="UFG19" s="1000"/>
      <c r="UFH19" s="1000"/>
      <c r="UFI19" s="1000"/>
      <c r="UFJ19" s="1000"/>
      <c r="UFK19" s="1000"/>
      <c r="UFL19" s="1000"/>
      <c r="UFM19" s="1000"/>
      <c r="UFN19" s="1000"/>
      <c r="UFO19" s="1000"/>
      <c r="UFP19" s="1000"/>
      <c r="UFQ19" s="1000"/>
      <c r="UFR19" s="1000"/>
      <c r="UFS19" s="1000"/>
      <c r="UFT19" s="1000"/>
      <c r="UFU19" s="1000"/>
      <c r="UFV19" s="1000"/>
      <c r="UFW19" s="1000"/>
      <c r="UFX19" s="1000"/>
      <c r="UFY19" s="1000"/>
      <c r="UFZ19" s="1000"/>
      <c r="UGA19" s="1000"/>
      <c r="UGB19" s="1000"/>
      <c r="UGC19" s="1000"/>
      <c r="UGD19" s="1000"/>
      <c r="UGE19" s="1000"/>
      <c r="UGF19" s="1000"/>
      <c r="UGG19" s="1000"/>
      <c r="UGH19" s="1000"/>
      <c r="UGI19" s="1000"/>
      <c r="UGJ19" s="1000"/>
      <c r="UGK19" s="1000"/>
      <c r="UGL19" s="1000"/>
      <c r="UGM19" s="1000"/>
      <c r="UGN19" s="1000"/>
      <c r="UGO19" s="1000"/>
      <c r="UGP19" s="1000"/>
      <c r="UGQ19" s="1000"/>
      <c r="UGR19" s="1000"/>
      <c r="UGS19" s="1000"/>
      <c r="UGT19" s="1000"/>
      <c r="UGU19" s="1000"/>
      <c r="UGV19" s="1000"/>
      <c r="UGW19" s="1000"/>
      <c r="UGX19" s="1000"/>
      <c r="UGY19" s="1000"/>
      <c r="UGZ19" s="1000"/>
      <c r="UHA19" s="1000"/>
      <c r="UHB19" s="1000"/>
      <c r="UHC19" s="1000"/>
      <c r="UHD19" s="1000"/>
      <c r="UHE19" s="1000"/>
      <c r="UHF19" s="1000"/>
      <c r="UHG19" s="1000"/>
      <c r="UHH19" s="1000"/>
      <c r="UHI19" s="1000"/>
      <c r="UHJ19" s="1000"/>
      <c r="UHK19" s="1000"/>
      <c r="UHL19" s="1000"/>
      <c r="UHM19" s="1000"/>
      <c r="UHN19" s="1000"/>
      <c r="UHO19" s="1000"/>
      <c r="UHP19" s="1000"/>
      <c r="UHQ19" s="1000"/>
      <c r="UHR19" s="1000"/>
      <c r="UHS19" s="1000"/>
      <c r="UHT19" s="1000"/>
      <c r="UHU19" s="1000"/>
      <c r="UHV19" s="1000"/>
      <c r="UHW19" s="1000"/>
      <c r="UHX19" s="1000"/>
      <c r="UHY19" s="1000"/>
      <c r="UHZ19" s="1000"/>
      <c r="UIA19" s="1000"/>
      <c r="UIB19" s="1000"/>
      <c r="UIC19" s="1000"/>
      <c r="UID19" s="1000"/>
      <c r="UIE19" s="1000"/>
      <c r="UIF19" s="1000"/>
      <c r="UIG19" s="1000"/>
      <c r="UIH19" s="1000"/>
      <c r="UII19" s="1000"/>
      <c r="UIJ19" s="1000"/>
      <c r="UIK19" s="1000"/>
      <c r="UIL19" s="1000"/>
      <c r="UIM19" s="1000"/>
      <c r="UIN19" s="1000"/>
      <c r="UIO19" s="1000"/>
      <c r="UIP19" s="1000"/>
      <c r="UIQ19" s="1000"/>
      <c r="UIR19" s="1000"/>
      <c r="UIS19" s="1000"/>
      <c r="UIT19" s="1000"/>
      <c r="UIU19" s="1000"/>
      <c r="UIV19" s="1000"/>
      <c r="UIW19" s="1000"/>
      <c r="UIX19" s="1000"/>
      <c r="UIY19" s="1000"/>
      <c r="UIZ19" s="1000"/>
      <c r="UJA19" s="1000"/>
      <c r="UJB19" s="1000"/>
      <c r="UJC19" s="1000"/>
      <c r="UJD19" s="1000"/>
      <c r="UJE19" s="1000"/>
      <c r="UJF19" s="1000"/>
      <c r="UJG19" s="1000"/>
      <c r="UJH19" s="1000"/>
      <c r="UJI19" s="1000"/>
      <c r="UJJ19" s="1000"/>
      <c r="UJK19" s="1000"/>
      <c r="UJL19" s="1000"/>
      <c r="UJM19" s="1000"/>
      <c r="UJN19" s="1000"/>
      <c r="UJO19" s="1000"/>
      <c r="UJP19" s="1000"/>
      <c r="UJQ19" s="1000"/>
      <c r="UJR19" s="1000"/>
      <c r="UJS19" s="1000"/>
      <c r="UJT19" s="1000"/>
      <c r="UJU19" s="1000"/>
      <c r="UJV19" s="1000"/>
      <c r="UJW19" s="1000"/>
      <c r="UJX19" s="1000"/>
      <c r="UJY19" s="1000"/>
      <c r="UJZ19" s="1000"/>
      <c r="UKA19" s="1000"/>
      <c r="UKB19" s="1000"/>
      <c r="UKC19" s="1000"/>
      <c r="UKD19" s="1000"/>
      <c r="UKE19" s="1000"/>
      <c r="UKF19" s="1000"/>
      <c r="UKG19" s="1000"/>
      <c r="UKH19" s="1000"/>
      <c r="UKI19" s="1000"/>
      <c r="UKJ19" s="1000"/>
      <c r="UKK19" s="1000"/>
      <c r="UKL19" s="1000"/>
      <c r="UKM19" s="1000"/>
      <c r="UKN19" s="1000"/>
      <c r="UKO19" s="1000"/>
      <c r="UKP19" s="1000"/>
      <c r="UKQ19" s="1000"/>
      <c r="UKR19" s="1000"/>
      <c r="UKS19" s="1000"/>
      <c r="UKT19" s="1000"/>
      <c r="UKU19" s="1000"/>
      <c r="UKV19" s="1000"/>
      <c r="UKW19" s="1000"/>
      <c r="UKX19" s="1000"/>
      <c r="UKY19" s="1000"/>
      <c r="UKZ19" s="1000"/>
      <c r="ULA19" s="1000"/>
      <c r="ULB19" s="1000"/>
      <c r="ULC19" s="1000"/>
      <c r="ULD19" s="1000"/>
      <c r="ULE19" s="1000"/>
      <c r="ULF19" s="1000"/>
      <c r="ULG19" s="1000"/>
      <c r="ULH19" s="1000"/>
      <c r="ULI19" s="1000"/>
      <c r="ULJ19" s="1000"/>
      <c r="ULK19" s="1000"/>
      <c r="ULL19" s="1000"/>
      <c r="ULM19" s="1000"/>
      <c r="ULN19" s="1000"/>
      <c r="ULO19" s="1000"/>
      <c r="ULP19" s="1000"/>
      <c r="ULQ19" s="1000"/>
      <c r="ULR19" s="1000"/>
      <c r="ULS19" s="1000"/>
      <c r="ULT19" s="1000"/>
      <c r="ULU19" s="1000"/>
      <c r="ULV19" s="1000"/>
      <c r="ULW19" s="1000"/>
      <c r="ULX19" s="1000"/>
      <c r="ULY19" s="1000"/>
      <c r="ULZ19" s="1000"/>
      <c r="UMA19" s="1000"/>
      <c r="UMB19" s="1000"/>
      <c r="UMC19" s="1000"/>
      <c r="UMD19" s="1000"/>
      <c r="UME19" s="1000"/>
      <c r="UMF19" s="1000"/>
      <c r="UMG19" s="1000"/>
      <c r="UMH19" s="1000"/>
      <c r="UMI19" s="1000"/>
      <c r="UMJ19" s="1000"/>
      <c r="UMK19" s="1000"/>
      <c r="UML19" s="1000"/>
      <c r="UMM19" s="1000"/>
      <c r="UMN19" s="1000"/>
      <c r="UMO19" s="1000"/>
      <c r="UMP19" s="1000"/>
      <c r="UMQ19" s="1000"/>
      <c r="UMR19" s="1000"/>
      <c r="UMS19" s="1000"/>
      <c r="UMT19" s="1000"/>
      <c r="UMU19" s="1000"/>
      <c r="UMV19" s="1000"/>
      <c r="UMW19" s="1000"/>
      <c r="UMX19" s="1000"/>
      <c r="UMY19" s="1000"/>
      <c r="UMZ19" s="1000"/>
      <c r="UNA19" s="1000"/>
      <c r="UNB19" s="1000"/>
      <c r="UNC19" s="1000"/>
      <c r="UND19" s="1000"/>
      <c r="UNE19" s="1000"/>
      <c r="UNF19" s="1000"/>
      <c r="UNG19" s="1000"/>
      <c r="UNH19" s="1000"/>
      <c r="UNI19" s="1000"/>
      <c r="UNJ19" s="1000"/>
      <c r="UNK19" s="1000"/>
      <c r="UNL19" s="1000"/>
      <c r="UNM19" s="1000"/>
      <c r="UNN19" s="1000"/>
      <c r="UNO19" s="1000"/>
      <c r="UNP19" s="1000"/>
      <c r="UNQ19" s="1000"/>
      <c r="UNR19" s="1000"/>
      <c r="UNS19" s="1000"/>
      <c r="UNT19" s="1000"/>
      <c r="UNU19" s="1000"/>
      <c r="UNV19" s="1000"/>
      <c r="UNW19" s="1000"/>
      <c r="UNX19" s="1000"/>
      <c r="UNY19" s="1000"/>
      <c r="UNZ19" s="1000"/>
      <c r="UOA19" s="1000"/>
      <c r="UOB19" s="1000"/>
      <c r="UOC19" s="1000"/>
      <c r="UOD19" s="1000"/>
      <c r="UOE19" s="1000"/>
      <c r="UOF19" s="1000"/>
      <c r="UOG19" s="1000"/>
      <c r="UOH19" s="1000"/>
      <c r="UOI19" s="1000"/>
      <c r="UOJ19" s="1000"/>
      <c r="UOK19" s="1000"/>
      <c r="UOL19" s="1000"/>
      <c r="UOM19" s="1000"/>
      <c r="UON19" s="1000"/>
      <c r="UOO19" s="1000"/>
      <c r="UOP19" s="1000"/>
      <c r="UOQ19" s="1000"/>
      <c r="UOR19" s="1000"/>
      <c r="UOS19" s="1000"/>
      <c r="UOT19" s="1000"/>
      <c r="UOU19" s="1000"/>
      <c r="UOV19" s="1000"/>
      <c r="UOW19" s="1000"/>
      <c r="UOX19" s="1000"/>
      <c r="UOY19" s="1000"/>
      <c r="UOZ19" s="1000"/>
      <c r="UPA19" s="1000"/>
      <c r="UPB19" s="1000"/>
      <c r="UPC19" s="1000"/>
      <c r="UPD19" s="1000"/>
      <c r="UPE19" s="1000"/>
      <c r="UPF19" s="1000"/>
      <c r="UPG19" s="1000"/>
      <c r="UPH19" s="1000"/>
      <c r="UPI19" s="1000"/>
      <c r="UPJ19" s="1000"/>
      <c r="UPK19" s="1000"/>
      <c r="UPL19" s="1000"/>
      <c r="UPM19" s="1000"/>
      <c r="UPN19" s="1000"/>
      <c r="UPO19" s="1000"/>
      <c r="UPP19" s="1000"/>
      <c r="UPQ19" s="1000"/>
      <c r="UPR19" s="1000"/>
      <c r="UPS19" s="1000"/>
      <c r="UPT19" s="1000"/>
      <c r="UPU19" s="1000"/>
      <c r="UPV19" s="1000"/>
      <c r="UPW19" s="1000"/>
      <c r="UPX19" s="1000"/>
      <c r="UPY19" s="1000"/>
      <c r="UPZ19" s="1000"/>
      <c r="UQA19" s="1000"/>
      <c r="UQB19" s="1000"/>
      <c r="UQC19" s="1000"/>
      <c r="UQD19" s="1000"/>
      <c r="UQE19" s="1000"/>
      <c r="UQF19" s="1000"/>
      <c r="UQG19" s="1000"/>
      <c r="UQH19" s="1000"/>
      <c r="UQI19" s="1000"/>
      <c r="UQJ19" s="1000"/>
      <c r="UQK19" s="1000"/>
      <c r="UQL19" s="1000"/>
      <c r="UQM19" s="1000"/>
      <c r="UQN19" s="1000"/>
      <c r="UQO19" s="1000"/>
      <c r="UQP19" s="1000"/>
      <c r="UQQ19" s="1000"/>
      <c r="UQR19" s="1000"/>
      <c r="UQS19" s="1000"/>
      <c r="UQT19" s="1000"/>
      <c r="UQU19" s="1000"/>
      <c r="UQV19" s="1000"/>
      <c r="UQW19" s="1000"/>
      <c r="UQX19" s="1000"/>
      <c r="UQY19" s="1000"/>
      <c r="UQZ19" s="1000"/>
      <c r="URA19" s="1000"/>
      <c r="URB19" s="1000"/>
      <c r="URC19" s="1000"/>
      <c r="URD19" s="1000"/>
      <c r="URE19" s="1000"/>
      <c r="URF19" s="1000"/>
      <c r="URG19" s="1000"/>
      <c r="URH19" s="1000"/>
      <c r="URI19" s="1000"/>
      <c r="URJ19" s="1000"/>
      <c r="URK19" s="1000"/>
      <c r="URL19" s="1000"/>
      <c r="URM19" s="1000"/>
      <c r="URN19" s="1000"/>
      <c r="URO19" s="1000"/>
      <c r="URP19" s="1000"/>
      <c r="URQ19" s="1000"/>
      <c r="URR19" s="1000"/>
      <c r="URS19" s="1000"/>
      <c r="URT19" s="1000"/>
      <c r="URU19" s="1000"/>
      <c r="URV19" s="1000"/>
      <c r="URW19" s="1000"/>
      <c r="URX19" s="1000"/>
      <c r="URY19" s="1000"/>
      <c r="URZ19" s="1000"/>
      <c r="USA19" s="1000"/>
      <c r="USB19" s="1000"/>
      <c r="USC19" s="1000"/>
      <c r="USD19" s="1000"/>
      <c r="USE19" s="1000"/>
      <c r="USF19" s="1000"/>
      <c r="USG19" s="1000"/>
      <c r="USH19" s="1000"/>
      <c r="USI19" s="1000"/>
      <c r="USJ19" s="1000"/>
      <c r="USK19" s="1000"/>
      <c r="USL19" s="1000"/>
      <c r="USM19" s="1000"/>
      <c r="USN19" s="1000"/>
      <c r="USO19" s="1000"/>
      <c r="USP19" s="1000"/>
      <c r="USQ19" s="1000"/>
      <c r="USR19" s="1000"/>
      <c r="USS19" s="1000"/>
      <c r="UST19" s="1000"/>
      <c r="USU19" s="1000"/>
      <c r="USV19" s="1000"/>
      <c r="USW19" s="1000"/>
      <c r="USX19" s="1000"/>
      <c r="USY19" s="1000"/>
      <c r="USZ19" s="1000"/>
      <c r="UTA19" s="1000"/>
      <c r="UTB19" s="1000"/>
      <c r="UTC19" s="1000"/>
      <c r="UTD19" s="1000"/>
      <c r="UTE19" s="1000"/>
      <c r="UTF19" s="1000"/>
      <c r="UTG19" s="1000"/>
      <c r="UTH19" s="1000"/>
      <c r="UTI19" s="1000"/>
      <c r="UTJ19" s="1000"/>
      <c r="UTK19" s="1000"/>
      <c r="UTL19" s="1000"/>
      <c r="UTM19" s="1000"/>
      <c r="UTN19" s="1000"/>
      <c r="UTO19" s="1000"/>
      <c r="UTP19" s="1000"/>
      <c r="UTQ19" s="1000"/>
      <c r="UTR19" s="1000"/>
      <c r="UTS19" s="1000"/>
      <c r="UTT19" s="1000"/>
      <c r="UTU19" s="1000"/>
      <c r="UTV19" s="1000"/>
      <c r="UTW19" s="1000"/>
      <c r="UTX19" s="1000"/>
      <c r="UTY19" s="1000"/>
      <c r="UTZ19" s="1000"/>
      <c r="UUA19" s="1000"/>
      <c r="UUB19" s="1000"/>
      <c r="UUC19" s="1000"/>
      <c r="UUD19" s="1000"/>
      <c r="UUE19" s="1000"/>
      <c r="UUF19" s="1000"/>
      <c r="UUG19" s="1000"/>
      <c r="UUH19" s="1000"/>
      <c r="UUI19" s="1000"/>
      <c r="UUJ19" s="1000"/>
      <c r="UUK19" s="1000"/>
      <c r="UUL19" s="1000"/>
      <c r="UUM19" s="1000"/>
      <c r="UUN19" s="1000"/>
      <c r="UUO19" s="1000"/>
      <c r="UUP19" s="1000"/>
      <c r="UUQ19" s="1000"/>
      <c r="UUR19" s="1000"/>
      <c r="UUS19" s="1000"/>
      <c r="UUT19" s="1000"/>
      <c r="UUU19" s="1000"/>
      <c r="UUV19" s="1000"/>
      <c r="UUW19" s="1000"/>
      <c r="UUX19" s="1000"/>
      <c r="UUY19" s="1000"/>
      <c r="UUZ19" s="1000"/>
      <c r="UVA19" s="1000"/>
      <c r="UVB19" s="1000"/>
      <c r="UVC19" s="1000"/>
      <c r="UVD19" s="1000"/>
      <c r="UVE19" s="1000"/>
      <c r="UVF19" s="1000"/>
      <c r="UVG19" s="1000"/>
      <c r="UVH19" s="1000"/>
      <c r="UVI19" s="1000"/>
      <c r="UVJ19" s="1000"/>
      <c r="UVK19" s="1000"/>
      <c r="UVL19" s="1000"/>
      <c r="UVM19" s="1000"/>
      <c r="UVN19" s="1000"/>
      <c r="UVO19" s="1000"/>
      <c r="UVP19" s="1000"/>
      <c r="UVQ19" s="1000"/>
      <c r="UVR19" s="1000"/>
      <c r="UVS19" s="1000"/>
      <c r="UVT19" s="1000"/>
      <c r="UVU19" s="1000"/>
      <c r="UVV19" s="1000"/>
      <c r="UVW19" s="1000"/>
      <c r="UVX19" s="1000"/>
      <c r="UVY19" s="1000"/>
      <c r="UVZ19" s="1000"/>
      <c r="UWA19" s="1000"/>
      <c r="UWB19" s="1000"/>
      <c r="UWC19" s="1000"/>
      <c r="UWD19" s="1000"/>
      <c r="UWE19" s="1000"/>
      <c r="UWF19" s="1000"/>
      <c r="UWG19" s="1000"/>
      <c r="UWH19" s="1000"/>
      <c r="UWI19" s="1000"/>
      <c r="UWJ19" s="1000"/>
      <c r="UWK19" s="1000"/>
      <c r="UWL19" s="1000"/>
      <c r="UWM19" s="1000"/>
      <c r="UWN19" s="1000"/>
      <c r="UWO19" s="1000"/>
      <c r="UWP19" s="1000"/>
      <c r="UWQ19" s="1000"/>
      <c r="UWR19" s="1000"/>
      <c r="UWS19" s="1000"/>
      <c r="UWT19" s="1000"/>
      <c r="UWU19" s="1000"/>
      <c r="UWV19" s="1000"/>
      <c r="UWW19" s="1000"/>
      <c r="UWX19" s="1000"/>
      <c r="UWY19" s="1000"/>
      <c r="UWZ19" s="1000"/>
      <c r="UXA19" s="1000"/>
      <c r="UXB19" s="1000"/>
      <c r="UXC19" s="1000"/>
      <c r="UXD19" s="1000"/>
      <c r="UXE19" s="1000"/>
      <c r="UXF19" s="1000"/>
      <c r="UXG19" s="1000"/>
      <c r="UXH19" s="1000"/>
      <c r="UXI19" s="1000"/>
      <c r="UXJ19" s="1000"/>
      <c r="UXK19" s="1000"/>
      <c r="UXL19" s="1000"/>
      <c r="UXM19" s="1000"/>
      <c r="UXN19" s="1000"/>
      <c r="UXO19" s="1000"/>
      <c r="UXP19" s="1000"/>
      <c r="UXQ19" s="1000"/>
      <c r="UXR19" s="1000"/>
      <c r="UXS19" s="1000"/>
      <c r="UXT19" s="1000"/>
      <c r="UXU19" s="1000"/>
      <c r="UXV19" s="1000"/>
      <c r="UXW19" s="1000"/>
      <c r="UXX19" s="1000"/>
      <c r="UXY19" s="1000"/>
      <c r="UXZ19" s="1000"/>
      <c r="UYA19" s="1000"/>
      <c r="UYB19" s="1000"/>
      <c r="UYC19" s="1000"/>
      <c r="UYD19" s="1000"/>
      <c r="UYE19" s="1000"/>
      <c r="UYF19" s="1000"/>
      <c r="UYG19" s="1000"/>
      <c r="UYH19" s="1000"/>
      <c r="UYI19" s="1000"/>
      <c r="UYJ19" s="1000"/>
      <c r="UYK19" s="1000"/>
      <c r="UYL19" s="1000"/>
      <c r="UYM19" s="1000"/>
      <c r="UYN19" s="1000"/>
      <c r="UYO19" s="1000"/>
      <c r="UYP19" s="1000"/>
      <c r="UYQ19" s="1000"/>
      <c r="UYR19" s="1000"/>
      <c r="UYS19" s="1000"/>
      <c r="UYT19" s="1000"/>
      <c r="UYU19" s="1000"/>
      <c r="UYV19" s="1000"/>
      <c r="UYW19" s="1000"/>
      <c r="UYX19" s="1000"/>
      <c r="UYY19" s="1000"/>
      <c r="UYZ19" s="1000"/>
      <c r="UZA19" s="1000"/>
      <c r="UZB19" s="1000"/>
      <c r="UZC19" s="1000"/>
      <c r="UZD19" s="1000"/>
      <c r="UZE19" s="1000"/>
      <c r="UZF19" s="1000"/>
      <c r="UZG19" s="1000"/>
      <c r="UZH19" s="1000"/>
      <c r="UZI19" s="1000"/>
      <c r="UZJ19" s="1000"/>
      <c r="UZK19" s="1000"/>
      <c r="UZL19" s="1000"/>
      <c r="UZM19" s="1000"/>
      <c r="UZN19" s="1000"/>
      <c r="UZO19" s="1000"/>
      <c r="UZP19" s="1000"/>
      <c r="UZQ19" s="1000"/>
      <c r="UZR19" s="1000"/>
      <c r="UZS19" s="1000"/>
      <c r="UZT19" s="1000"/>
      <c r="UZU19" s="1000"/>
      <c r="UZV19" s="1000"/>
      <c r="UZW19" s="1000"/>
      <c r="UZX19" s="1000"/>
      <c r="UZY19" s="1000"/>
      <c r="UZZ19" s="1000"/>
      <c r="VAA19" s="1000"/>
      <c r="VAB19" s="1000"/>
      <c r="VAC19" s="1000"/>
      <c r="VAD19" s="1000"/>
      <c r="VAE19" s="1000"/>
      <c r="VAF19" s="1000"/>
      <c r="VAG19" s="1000"/>
      <c r="VAH19" s="1000"/>
      <c r="VAI19" s="1000"/>
      <c r="VAJ19" s="1000"/>
      <c r="VAK19" s="1000"/>
      <c r="VAL19" s="1000"/>
      <c r="VAM19" s="1000"/>
      <c r="VAN19" s="1000"/>
      <c r="VAO19" s="1000"/>
      <c r="VAP19" s="1000"/>
      <c r="VAQ19" s="1000"/>
      <c r="VAR19" s="1000"/>
      <c r="VAS19" s="1000"/>
      <c r="VAT19" s="1000"/>
      <c r="VAU19" s="1000"/>
      <c r="VAV19" s="1000"/>
      <c r="VAW19" s="1000"/>
      <c r="VAX19" s="1000"/>
      <c r="VAY19" s="1000"/>
      <c r="VAZ19" s="1000"/>
      <c r="VBA19" s="1000"/>
      <c r="VBB19" s="1000"/>
      <c r="VBC19" s="1000"/>
      <c r="VBD19" s="1000"/>
      <c r="VBE19" s="1000"/>
      <c r="VBF19" s="1000"/>
      <c r="VBG19" s="1000"/>
      <c r="VBH19" s="1000"/>
      <c r="VBI19" s="1000"/>
      <c r="VBJ19" s="1000"/>
      <c r="VBK19" s="1000"/>
      <c r="VBL19" s="1000"/>
      <c r="VBM19" s="1000"/>
      <c r="VBN19" s="1000"/>
      <c r="VBO19" s="1000"/>
      <c r="VBP19" s="1000"/>
      <c r="VBQ19" s="1000"/>
      <c r="VBR19" s="1000"/>
      <c r="VBS19" s="1000"/>
      <c r="VBT19" s="1000"/>
      <c r="VBU19" s="1000"/>
      <c r="VBV19" s="1000"/>
      <c r="VBW19" s="1000"/>
      <c r="VBX19" s="1000"/>
      <c r="VBY19" s="1000"/>
      <c r="VBZ19" s="1000"/>
      <c r="VCA19" s="1000"/>
      <c r="VCB19" s="1000"/>
      <c r="VCC19" s="1000"/>
      <c r="VCD19" s="1000"/>
      <c r="VCE19" s="1000"/>
      <c r="VCF19" s="1000"/>
      <c r="VCG19" s="1000"/>
      <c r="VCH19" s="1000"/>
      <c r="VCI19" s="1000"/>
      <c r="VCJ19" s="1000"/>
      <c r="VCK19" s="1000"/>
      <c r="VCL19" s="1000"/>
      <c r="VCM19" s="1000"/>
      <c r="VCN19" s="1000"/>
      <c r="VCO19" s="1000"/>
      <c r="VCP19" s="1000"/>
      <c r="VCQ19" s="1000"/>
      <c r="VCR19" s="1000"/>
      <c r="VCS19" s="1000"/>
      <c r="VCT19" s="1000"/>
      <c r="VCU19" s="1000"/>
      <c r="VCV19" s="1000"/>
      <c r="VCW19" s="1000"/>
      <c r="VCX19" s="1000"/>
      <c r="VCY19" s="1000"/>
      <c r="VCZ19" s="1000"/>
      <c r="VDA19" s="1000"/>
      <c r="VDB19" s="1000"/>
      <c r="VDC19" s="1000"/>
      <c r="VDD19" s="1000"/>
      <c r="VDE19" s="1000"/>
      <c r="VDF19" s="1000"/>
      <c r="VDG19" s="1000"/>
      <c r="VDH19" s="1000"/>
      <c r="VDI19" s="1000"/>
      <c r="VDJ19" s="1000"/>
      <c r="VDK19" s="1000"/>
      <c r="VDL19" s="1000"/>
      <c r="VDM19" s="1000"/>
      <c r="VDN19" s="1000"/>
      <c r="VDO19" s="1000"/>
      <c r="VDP19" s="1000"/>
      <c r="VDQ19" s="1000"/>
      <c r="VDR19" s="1000"/>
      <c r="VDS19" s="1000"/>
      <c r="VDT19" s="1000"/>
      <c r="VDU19" s="1000"/>
      <c r="VDV19" s="1000"/>
      <c r="VDW19" s="1000"/>
      <c r="VDX19" s="1000"/>
      <c r="VDY19" s="1000"/>
      <c r="VDZ19" s="1000"/>
      <c r="VEA19" s="1000"/>
      <c r="VEB19" s="1000"/>
      <c r="VEC19" s="1000"/>
      <c r="VED19" s="1000"/>
      <c r="VEE19" s="1000"/>
      <c r="VEF19" s="1000"/>
      <c r="VEG19" s="1000"/>
      <c r="VEH19" s="1000"/>
      <c r="VEI19" s="1000"/>
      <c r="VEJ19" s="1000"/>
      <c r="VEK19" s="1000"/>
      <c r="VEL19" s="1000"/>
      <c r="VEM19" s="1000"/>
      <c r="VEN19" s="1000"/>
      <c r="VEO19" s="1000"/>
      <c r="VEP19" s="1000"/>
      <c r="VEQ19" s="1000"/>
      <c r="VER19" s="1000"/>
      <c r="VES19" s="1000"/>
      <c r="VET19" s="1000"/>
      <c r="VEU19" s="1000"/>
      <c r="VEV19" s="1000"/>
      <c r="VEW19" s="1000"/>
      <c r="VEX19" s="1000"/>
      <c r="VEY19" s="1000"/>
      <c r="VEZ19" s="1000"/>
      <c r="VFA19" s="1000"/>
      <c r="VFB19" s="1000"/>
      <c r="VFC19" s="1000"/>
      <c r="VFD19" s="1000"/>
      <c r="VFE19" s="1000"/>
      <c r="VFF19" s="1000"/>
      <c r="VFG19" s="1000"/>
      <c r="VFH19" s="1000"/>
      <c r="VFI19" s="1000"/>
      <c r="VFJ19" s="1000"/>
      <c r="VFK19" s="1000"/>
      <c r="VFL19" s="1000"/>
      <c r="VFM19" s="1000"/>
      <c r="VFN19" s="1000"/>
      <c r="VFO19" s="1000"/>
      <c r="VFP19" s="1000"/>
      <c r="VFQ19" s="1000"/>
      <c r="VFR19" s="1000"/>
      <c r="VFS19" s="1000"/>
      <c r="VFT19" s="1000"/>
      <c r="VFU19" s="1000"/>
      <c r="VFV19" s="1000"/>
      <c r="VFW19" s="1000"/>
      <c r="VFX19" s="1000"/>
      <c r="VFY19" s="1000"/>
      <c r="VFZ19" s="1000"/>
      <c r="VGA19" s="1000"/>
      <c r="VGB19" s="1000"/>
      <c r="VGC19" s="1000"/>
      <c r="VGD19" s="1000"/>
      <c r="VGE19" s="1000"/>
      <c r="VGF19" s="1000"/>
      <c r="VGG19" s="1000"/>
      <c r="VGH19" s="1000"/>
      <c r="VGI19" s="1000"/>
      <c r="VGJ19" s="1000"/>
      <c r="VGK19" s="1000"/>
      <c r="VGL19" s="1000"/>
      <c r="VGM19" s="1000"/>
      <c r="VGN19" s="1000"/>
      <c r="VGO19" s="1000"/>
      <c r="VGP19" s="1000"/>
      <c r="VGQ19" s="1000"/>
      <c r="VGR19" s="1000"/>
      <c r="VGS19" s="1000"/>
      <c r="VGT19" s="1000"/>
      <c r="VGU19" s="1000"/>
      <c r="VGV19" s="1000"/>
      <c r="VGW19" s="1000"/>
      <c r="VGX19" s="1000"/>
      <c r="VGY19" s="1000"/>
      <c r="VGZ19" s="1000"/>
      <c r="VHA19" s="1000"/>
      <c r="VHB19" s="1000"/>
      <c r="VHC19" s="1000"/>
      <c r="VHD19" s="1000"/>
      <c r="VHE19" s="1000"/>
      <c r="VHF19" s="1000"/>
      <c r="VHG19" s="1000"/>
      <c r="VHH19" s="1000"/>
      <c r="VHI19" s="1000"/>
      <c r="VHJ19" s="1000"/>
      <c r="VHK19" s="1000"/>
      <c r="VHL19" s="1000"/>
      <c r="VHM19" s="1000"/>
      <c r="VHN19" s="1000"/>
      <c r="VHO19" s="1000"/>
      <c r="VHP19" s="1000"/>
      <c r="VHQ19" s="1000"/>
      <c r="VHR19" s="1000"/>
      <c r="VHS19" s="1000"/>
      <c r="VHT19" s="1000"/>
      <c r="VHU19" s="1000"/>
      <c r="VHV19" s="1000"/>
      <c r="VHW19" s="1000"/>
      <c r="VHX19" s="1000"/>
      <c r="VHY19" s="1000"/>
      <c r="VHZ19" s="1000"/>
      <c r="VIA19" s="1000"/>
      <c r="VIB19" s="1000"/>
      <c r="VIC19" s="1000"/>
      <c r="VID19" s="1000"/>
      <c r="VIE19" s="1000"/>
      <c r="VIF19" s="1000"/>
      <c r="VIG19" s="1000"/>
      <c r="VIH19" s="1000"/>
      <c r="VII19" s="1000"/>
      <c r="VIJ19" s="1000"/>
      <c r="VIK19" s="1000"/>
      <c r="VIL19" s="1000"/>
      <c r="VIM19" s="1000"/>
      <c r="VIN19" s="1000"/>
      <c r="VIO19" s="1000"/>
      <c r="VIP19" s="1000"/>
      <c r="VIQ19" s="1000"/>
      <c r="VIR19" s="1000"/>
      <c r="VIS19" s="1000"/>
      <c r="VIT19" s="1000"/>
      <c r="VIU19" s="1000"/>
      <c r="VIV19" s="1000"/>
      <c r="VIW19" s="1000"/>
      <c r="VIX19" s="1000"/>
      <c r="VIY19" s="1000"/>
      <c r="VIZ19" s="1000"/>
      <c r="VJA19" s="1000"/>
      <c r="VJB19" s="1000"/>
      <c r="VJC19" s="1000"/>
      <c r="VJD19" s="1000"/>
      <c r="VJE19" s="1000"/>
      <c r="VJF19" s="1000"/>
      <c r="VJG19" s="1000"/>
      <c r="VJH19" s="1000"/>
      <c r="VJI19" s="1000"/>
      <c r="VJJ19" s="1000"/>
      <c r="VJK19" s="1000"/>
      <c r="VJL19" s="1000"/>
      <c r="VJM19" s="1000"/>
      <c r="VJN19" s="1000"/>
      <c r="VJO19" s="1000"/>
      <c r="VJP19" s="1000"/>
      <c r="VJQ19" s="1000"/>
      <c r="VJR19" s="1000"/>
      <c r="VJS19" s="1000"/>
      <c r="VJT19" s="1000"/>
      <c r="VJU19" s="1000"/>
      <c r="VJV19" s="1000"/>
      <c r="VJW19" s="1000"/>
      <c r="VJX19" s="1000"/>
      <c r="VJY19" s="1000"/>
      <c r="VJZ19" s="1000"/>
      <c r="VKA19" s="1000"/>
      <c r="VKB19" s="1000"/>
      <c r="VKC19" s="1000"/>
      <c r="VKD19" s="1000"/>
      <c r="VKE19" s="1000"/>
      <c r="VKF19" s="1000"/>
      <c r="VKG19" s="1000"/>
      <c r="VKH19" s="1000"/>
      <c r="VKI19" s="1000"/>
      <c r="VKJ19" s="1000"/>
      <c r="VKK19" s="1000"/>
      <c r="VKL19" s="1000"/>
      <c r="VKM19" s="1000"/>
      <c r="VKN19" s="1000"/>
      <c r="VKO19" s="1000"/>
      <c r="VKP19" s="1000"/>
      <c r="VKQ19" s="1000"/>
      <c r="VKR19" s="1000"/>
      <c r="VKS19" s="1000"/>
      <c r="VKT19" s="1000"/>
      <c r="VKU19" s="1000"/>
      <c r="VKV19" s="1000"/>
      <c r="VKW19" s="1000"/>
      <c r="VKX19" s="1000"/>
      <c r="VKY19" s="1000"/>
      <c r="VKZ19" s="1000"/>
      <c r="VLA19" s="1000"/>
      <c r="VLB19" s="1000"/>
      <c r="VLC19" s="1000"/>
      <c r="VLD19" s="1000"/>
      <c r="VLE19" s="1000"/>
      <c r="VLF19" s="1000"/>
      <c r="VLG19" s="1000"/>
      <c r="VLH19" s="1000"/>
      <c r="VLI19" s="1000"/>
      <c r="VLJ19" s="1000"/>
      <c r="VLK19" s="1000"/>
      <c r="VLL19" s="1000"/>
      <c r="VLM19" s="1000"/>
      <c r="VLN19" s="1000"/>
      <c r="VLO19" s="1000"/>
      <c r="VLP19" s="1000"/>
      <c r="VLQ19" s="1000"/>
      <c r="VLR19" s="1000"/>
      <c r="VLS19" s="1000"/>
      <c r="VLT19" s="1000"/>
      <c r="VLU19" s="1000"/>
      <c r="VLV19" s="1000"/>
      <c r="VLW19" s="1000"/>
      <c r="VLX19" s="1000"/>
      <c r="VLY19" s="1000"/>
      <c r="VLZ19" s="1000"/>
      <c r="VMA19" s="1000"/>
      <c r="VMB19" s="1000"/>
      <c r="VMC19" s="1000"/>
      <c r="VMD19" s="1000"/>
      <c r="VME19" s="1000"/>
      <c r="VMF19" s="1000"/>
      <c r="VMG19" s="1000"/>
      <c r="VMH19" s="1000"/>
      <c r="VMI19" s="1000"/>
      <c r="VMJ19" s="1000"/>
      <c r="VMK19" s="1000"/>
      <c r="VML19" s="1000"/>
      <c r="VMM19" s="1000"/>
      <c r="VMN19" s="1000"/>
      <c r="VMO19" s="1000"/>
      <c r="VMP19" s="1000"/>
      <c r="VMQ19" s="1000"/>
      <c r="VMR19" s="1000"/>
      <c r="VMS19" s="1000"/>
      <c r="VMT19" s="1000"/>
      <c r="VMU19" s="1000"/>
      <c r="VMV19" s="1000"/>
      <c r="VMW19" s="1000"/>
      <c r="VMX19" s="1000"/>
      <c r="VMY19" s="1000"/>
      <c r="VMZ19" s="1000"/>
      <c r="VNA19" s="1000"/>
      <c r="VNB19" s="1000"/>
      <c r="VNC19" s="1000"/>
      <c r="VND19" s="1000"/>
      <c r="VNE19" s="1000"/>
      <c r="VNF19" s="1000"/>
      <c r="VNG19" s="1000"/>
      <c r="VNH19" s="1000"/>
      <c r="VNI19" s="1000"/>
      <c r="VNJ19" s="1000"/>
      <c r="VNK19" s="1000"/>
      <c r="VNL19" s="1000"/>
      <c r="VNM19" s="1000"/>
      <c r="VNN19" s="1000"/>
      <c r="VNO19" s="1000"/>
      <c r="VNP19" s="1000"/>
      <c r="VNQ19" s="1000"/>
      <c r="VNR19" s="1000"/>
      <c r="VNS19" s="1000"/>
      <c r="VNT19" s="1000"/>
      <c r="VNU19" s="1000"/>
      <c r="VNV19" s="1000"/>
      <c r="VNW19" s="1000"/>
      <c r="VNX19" s="1000"/>
      <c r="VNY19" s="1000"/>
      <c r="VNZ19" s="1000"/>
      <c r="VOA19" s="1000"/>
      <c r="VOB19" s="1000"/>
      <c r="VOC19" s="1000"/>
      <c r="VOD19" s="1000"/>
      <c r="VOE19" s="1000"/>
      <c r="VOF19" s="1000"/>
      <c r="VOG19" s="1000"/>
      <c r="VOH19" s="1000"/>
      <c r="VOI19" s="1000"/>
      <c r="VOJ19" s="1000"/>
      <c r="VOK19" s="1000"/>
      <c r="VOL19" s="1000"/>
      <c r="VOM19" s="1000"/>
      <c r="VON19" s="1000"/>
      <c r="VOO19" s="1000"/>
      <c r="VOP19" s="1000"/>
      <c r="VOQ19" s="1000"/>
      <c r="VOR19" s="1000"/>
      <c r="VOS19" s="1000"/>
      <c r="VOT19" s="1000"/>
      <c r="VOU19" s="1000"/>
      <c r="VOV19" s="1000"/>
      <c r="VOW19" s="1000"/>
      <c r="VOX19" s="1000"/>
      <c r="VOY19" s="1000"/>
      <c r="VOZ19" s="1000"/>
      <c r="VPA19" s="1000"/>
      <c r="VPB19" s="1000"/>
      <c r="VPC19" s="1000"/>
      <c r="VPD19" s="1000"/>
      <c r="VPE19" s="1000"/>
      <c r="VPF19" s="1000"/>
      <c r="VPG19" s="1000"/>
      <c r="VPH19" s="1000"/>
      <c r="VPI19" s="1000"/>
      <c r="VPJ19" s="1000"/>
      <c r="VPK19" s="1000"/>
      <c r="VPL19" s="1000"/>
      <c r="VPM19" s="1000"/>
      <c r="VPN19" s="1000"/>
      <c r="VPO19" s="1000"/>
      <c r="VPP19" s="1000"/>
      <c r="VPQ19" s="1000"/>
      <c r="VPR19" s="1000"/>
      <c r="VPS19" s="1000"/>
      <c r="VPT19" s="1000"/>
      <c r="VPU19" s="1000"/>
      <c r="VPV19" s="1000"/>
      <c r="VPW19" s="1000"/>
      <c r="VPX19" s="1000"/>
      <c r="VPY19" s="1000"/>
      <c r="VPZ19" s="1000"/>
      <c r="VQA19" s="1000"/>
      <c r="VQB19" s="1000"/>
      <c r="VQC19" s="1000"/>
      <c r="VQD19" s="1000"/>
      <c r="VQE19" s="1000"/>
      <c r="VQF19" s="1000"/>
      <c r="VQG19" s="1000"/>
      <c r="VQH19" s="1000"/>
      <c r="VQI19" s="1000"/>
      <c r="VQJ19" s="1000"/>
      <c r="VQK19" s="1000"/>
      <c r="VQL19" s="1000"/>
      <c r="VQM19" s="1000"/>
      <c r="VQN19" s="1000"/>
      <c r="VQO19" s="1000"/>
      <c r="VQP19" s="1000"/>
      <c r="VQQ19" s="1000"/>
      <c r="VQR19" s="1000"/>
      <c r="VQS19" s="1000"/>
      <c r="VQT19" s="1000"/>
      <c r="VQU19" s="1000"/>
      <c r="VQV19" s="1000"/>
      <c r="VQW19" s="1000"/>
      <c r="VQX19" s="1000"/>
      <c r="VQY19" s="1000"/>
      <c r="VQZ19" s="1000"/>
      <c r="VRA19" s="1000"/>
      <c r="VRB19" s="1000"/>
      <c r="VRC19" s="1000"/>
      <c r="VRD19" s="1000"/>
      <c r="VRE19" s="1000"/>
      <c r="VRF19" s="1000"/>
      <c r="VRG19" s="1000"/>
      <c r="VRH19" s="1000"/>
      <c r="VRI19" s="1000"/>
      <c r="VRJ19" s="1000"/>
      <c r="VRK19" s="1000"/>
      <c r="VRL19" s="1000"/>
      <c r="VRM19" s="1000"/>
      <c r="VRN19" s="1000"/>
      <c r="VRO19" s="1000"/>
      <c r="VRP19" s="1000"/>
      <c r="VRQ19" s="1000"/>
      <c r="VRR19" s="1000"/>
      <c r="VRS19" s="1000"/>
      <c r="VRT19" s="1000"/>
      <c r="VRU19" s="1000"/>
      <c r="VRV19" s="1000"/>
      <c r="VRW19" s="1000"/>
      <c r="VRX19" s="1000"/>
      <c r="VRY19" s="1000"/>
      <c r="VRZ19" s="1000"/>
      <c r="VSA19" s="1000"/>
      <c r="VSB19" s="1000"/>
      <c r="VSC19" s="1000"/>
      <c r="VSD19" s="1000"/>
      <c r="VSE19" s="1000"/>
      <c r="VSF19" s="1000"/>
      <c r="VSG19" s="1000"/>
      <c r="VSH19" s="1000"/>
      <c r="VSI19" s="1000"/>
      <c r="VSJ19" s="1000"/>
      <c r="VSK19" s="1000"/>
      <c r="VSL19" s="1000"/>
      <c r="VSM19" s="1000"/>
      <c r="VSN19" s="1000"/>
      <c r="VSO19" s="1000"/>
      <c r="VSP19" s="1000"/>
      <c r="VSQ19" s="1000"/>
      <c r="VSR19" s="1000"/>
      <c r="VSS19" s="1000"/>
      <c r="VST19" s="1000"/>
      <c r="VSU19" s="1000"/>
      <c r="VSV19" s="1000"/>
      <c r="VSW19" s="1000"/>
      <c r="VSX19" s="1000"/>
      <c r="VSY19" s="1000"/>
      <c r="VSZ19" s="1000"/>
      <c r="VTA19" s="1000"/>
      <c r="VTB19" s="1000"/>
      <c r="VTC19" s="1000"/>
      <c r="VTD19" s="1000"/>
      <c r="VTE19" s="1000"/>
      <c r="VTF19" s="1000"/>
      <c r="VTG19" s="1000"/>
      <c r="VTH19" s="1000"/>
      <c r="VTI19" s="1000"/>
      <c r="VTJ19" s="1000"/>
      <c r="VTK19" s="1000"/>
      <c r="VTL19" s="1000"/>
      <c r="VTM19" s="1000"/>
      <c r="VTN19" s="1000"/>
      <c r="VTO19" s="1000"/>
      <c r="VTP19" s="1000"/>
      <c r="VTQ19" s="1000"/>
      <c r="VTR19" s="1000"/>
      <c r="VTS19" s="1000"/>
      <c r="VTT19" s="1000"/>
      <c r="VTU19" s="1000"/>
      <c r="VTV19" s="1000"/>
      <c r="VTW19" s="1000"/>
      <c r="VTX19" s="1000"/>
      <c r="VTY19" s="1000"/>
      <c r="VTZ19" s="1000"/>
      <c r="VUA19" s="1000"/>
      <c r="VUB19" s="1000"/>
      <c r="VUC19" s="1000"/>
      <c r="VUD19" s="1000"/>
      <c r="VUE19" s="1000"/>
      <c r="VUF19" s="1000"/>
      <c r="VUG19" s="1000"/>
      <c r="VUH19" s="1000"/>
      <c r="VUI19" s="1000"/>
      <c r="VUJ19" s="1000"/>
      <c r="VUK19" s="1000"/>
      <c r="VUL19" s="1000"/>
      <c r="VUM19" s="1000"/>
      <c r="VUN19" s="1000"/>
      <c r="VUO19" s="1000"/>
      <c r="VUP19" s="1000"/>
      <c r="VUQ19" s="1000"/>
      <c r="VUR19" s="1000"/>
      <c r="VUS19" s="1000"/>
      <c r="VUT19" s="1000"/>
      <c r="VUU19" s="1000"/>
      <c r="VUV19" s="1000"/>
      <c r="VUW19" s="1000"/>
      <c r="VUX19" s="1000"/>
      <c r="VUY19" s="1000"/>
      <c r="VUZ19" s="1000"/>
      <c r="VVA19" s="1000"/>
      <c r="VVB19" s="1000"/>
      <c r="VVC19" s="1000"/>
      <c r="VVD19" s="1000"/>
      <c r="VVE19" s="1000"/>
      <c r="VVF19" s="1000"/>
      <c r="VVG19" s="1000"/>
      <c r="VVH19" s="1000"/>
      <c r="VVI19" s="1000"/>
      <c r="VVJ19" s="1000"/>
      <c r="VVK19" s="1000"/>
      <c r="VVL19" s="1000"/>
      <c r="VVM19" s="1000"/>
      <c r="VVN19" s="1000"/>
      <c r="VVO19" s="1000"/>
      <c r="VVP19" s="1000"/>
      <c r="VVQ19" s="1000"/>
      <c r="VVR19" s="1000"/>
      <c r="VVS19" s="1000"/>
      <c r="VVT19" s="1000"/>
      <c r="VVU19" s="1000"/>
      <c r="VVV19" s="1000"/>
      <c r="VVW19" s="1000"/>
      <c r="VVX19" s="1000"/>
      <c r="VVY19" s="1000"/>
      <c r="VVZ19" s="1000"/>
      <c r="VWA19" s="1000"/>
      <c r="VWB19" s="1000"/>
      <c r="VWC19" s="1000"/>
      <c r="VWD19" s="1000"/>
      <c r="VWE19" s="1000"/>
      <c r="VWF19" s="1000"/>
      <c r="VWG19" s="1000"/>
      <c r="VWH19" s="1000"/>
      <c r="VWI19" s="1000"/>
      <c r="VWJ19" s="1000"/>
      <c r="VWK19" s="1000"/>
      <c r="VWL19" s="1000"/>
      <c r="VWM19" s="1000"/>
      <c r="VWN19" s="1000"/>
      <c r="VWO19" s="1000"/>
      <c r="VWP19" s="1000"/>
      <c r="VWQ19" s="1000"/>
      <c r="VWR19" s="1000"/>
      <c r="VWS19" s="1000"/>
      <c r="VWT19" s="1000"/>
      <c r="VWU19" s="1000"/>
      <c r="VWV19" s="1000"/>
      <c r="VWW19" s="1000"/>
      <c r="VWX19" s="1000"/>
      <c r="VWY19" s="1000"/>
      <c r="VWZ19" s="1000"/>
      <c r="VXA19" s="1000"/>
      <c r="VXB19" s="1000"/>
      <c r="VXC19" s="1000"/>
      <c r="VXD19" s="1000"/>
      <c r="VXE19" s="1000"/>
      <c r="VXF19" s="1000"/>
      <c r="VXG19" s="1000"/>
      <c r="VXH19" s="1000"/>
      <c r="VXI19" s="1000"/>
      <c r="VXJ19" s="1000"/>
      <c r="VXK19" s="1000"/>
      <c r="VXL19" s="1000"/>
      <c r="VXM19" s="1000"/>
      <c r="VXN19" s="1000"/>
      <c r="VXO19" s="1000"/>
      <c r="VXP19" s="1000"/>
      <c r="VXQ19" s="1000"/>
      <c r="VXR19" s="1000"/>
      <c r="VXS19" s="1000"/>
      <c r="VXT19" s="1000"/>
      <c r="VXU19" s="1000"/>
      <c r="VXV19" s="1000"/>
      <c r="VXW19" s="1000"/>
      <c r="VXX19" s="1000"/>
      <c r="VXY19" s="1000"/>
      <c r="VXZ19" s="1000"/>
      <c r="VYA19" s="1000"/>
      <c r="VYB19" s="1000"/>
      <c r="VYC19" s="1000"/>
      <c r="VYD19" s="1000"/>
      <c r="VYE19" s="1000"/>
      <c r="VYF19" s="1000"/>
      <c r="VYG19" s="1000"/>
      <c r="VYH19" s="1000"/>
      <c r="VYI19" s="1000"/>
      <c r="VYJ19" s="1000"/>
      <c r="VYK19" s="1000"/>
      <c r="VYL19" s="1000"/>
      <c r="VYM19" s="1000"/>
      <c r="VYN19" s="1000"/>
      <c r="VYO19" s="1000"/>
      <c r="VYP19" s="1000"/>
      <c r="VYQ19" s="1000"/>
      <c r="VYR19" s="1000"/>
      <c r="VYS19" s="1000"/>
      <c r="VYT19" s="1000"/>
      <c r="VYU19" s="1000"/>
      <c r="VYV19" s="1000"/>
      <c r="VYW19" s="1000"/>
      <c r="VYX19" s="1000"/>
      <c r="VYY19" s="1000"/>
      <c r="VYZ19" s="1000"/>
      <c r="VZA19" s="1000"/>
      <c r="VZB19" s="1000"/>
      <c r="VZC19" s="1000"/>
      <c r="VZD19" s="1000"/>
      <c r="VZE19" s="1000"/>
      <c r="VZF19" s="1000"/>
      <c r="VZG19" s="1000"/>
      <c r="VZH19" s="1000"/>
      <c r="VZI19" s="1000"/>
      <c r="VZJ19" s="1000"/>
      <c r="VZK19" s="1000"/>
      <c r="VZL19" s="1000"/>
      <c r="VZM19" s="1000"/>
      <c r="VZN19" s="1000"/>
      <c r="VZO19" s="1000"/>
      <c r="VZP19" s="1000"/>
      <c r="VZQ19" s="1000"/>
      <c r="VZR19" s="1000"/>
      <c r="VZS19" s="1000"/>
      <c r="VZT19" s="1000"/>
      <c r="VZU19" s="1000"/>
      <c r="VZV19" s="1000"/>
      <c r="VZW19" s="1000"/>
      <c r="VZX19" s="1000"/>
      <c r="VZY19" s="1000"/>
      <c r="VZZ19" s="1000"/>
      <c r="WAA19" s="1000"/>
      <c r="WAB19" s="1000"/>
      <c r="WAC19" s="1000"/>
      <c r="WAD19" s="1000"/>
      <c r="WAE19" s="1000"/>
      <c r="WAF19" s="1000"/>
      <c r="WAG19" s="1000"/>
      <c r="WAH19" s="1000"/>
      <c r="WAI19" s="1000"/>
      <c r="WAJ19" s="1000"/>
      <c r="WAK19" s="1000"/>
      <c r="WAL19" s="1000"/>
      <c r="WAM19" s="1000"/>
      <c r="WAN19" s="1000"/>
      <c r="WAO19" s="1000"/>
      <c r="WAP19" s="1000"/>
      <c r="WAQ19" s="1000"/>
      <c r="WAR19" s="1000"/>
      <c r="WAS19" s="1000"/>
      <c r="WAT19" s="1000"/>
      <c r="WAU19" s="1000"/>
      <c r="WAV19" s="1000"/>
      <c r="WAW19" s="1000"/>
      <c r="WAX19" s="1000"/>
      <c r="WAY19" s="1000"/>
      <c r="WAZ19" s="1000"/>
      <c r="WBA19" s="1000"/>
      <c r="WBB19" s="1000"/>
      <c r="WBC19" s="1000"/>
      <c r="WBD19" s="1000"/>
      <c r="WBE19" s="1000"/>
      <c r="WBF19" s="1000"/>
      <c r="WBG19" s="1000"/>
      <c r="WBH19" s="1000"/>
      <c r="WBI19" s="1000"/>
      <c r="WBJ19" s="1000"/>
      <c r="WBK19" s="1000"/>
      <c r="WBL19" s="1000"/>
      <c r="WBM19" s="1000"/>
      <c r="WBN19" s="1000"/>
      <c r="WBO19" s="1000"/>
      <c r="WBP19" s="1000"/>
      <c r="WBQ19" s="1000"/>
      <c r="WBR19" s="1000"/>
      <c r="WBS19" s="1000"/>
      <c r="WBT19" s="1000"/>
      <c r="WBU19" s="1000"/>
      <c r="WBV19" s="1000"/>
      <c r="WBW19" s="1000"/>
      <c r="WBX19" s="1000"/>
      <c r="WBY19" s="1000"/>
      <c r="WBZ19" s="1000"/>
      <c r="WCA19" s="1000"/>
      <c r="WCB19" s="1000"/>
      <c r="WCC19" s="1000"/>
      <c r="WCD19" s="1000"/>
      <c r="WCE19" s="1000"/>
      <c r="WCF19" s="1000"/>
      <c r="WCG19" s="1000"/>
      <c r="WCH19" s="1000"/>
      <c r="WCI19" s="1000"/>
      <c r="WCJ19" s="1000"/>
      <c r="WCK19" s="1000"/>
      <c r="WCL19" s="1000"/>
      <c r="WCM19" s="1000"/>
      <c r="WCN19" s="1000"/>
      <c r="WCO19" s="1000"/>
      <c r="WCP19" s="1000"/>
      <c r="WCQ19" s="1000"/>
      <c r="WCR19" s="1000"/>
      <c r="WCS19" s="1000"/>
      <c r="WCT19" s="1000"/>
      <c r="WCU19" s="1000"/>
      <c r="WCV19" s="1000"/>
      <c r="WCW19" s="1000"/>
      <c r="WCX19" s="1000"/>
      <c r="WCY19" s="1000"/>
      <c r="WCZ19" s="1000"/>
      <c r="WDA19" s="1000"/>
      <c r="WDB19" s="1000"/>
      <c r="WDC19" s="1000"/>
      <c r="WDD19" s="1000"/>
      <c r="WDE19" s="1000"/>
      <c r="WDF19" s="1000"/>
      <c r="WDG19" s="1000"/>
      <c r="WDH19" s="1000"/>
      <c r="WDI19" s="1000"/>
      <c r="WDJ19" s="1000"/>
      <c r="WDK19" s="1000"/>
      <c r="WDL19" s="1000"/>
      <c r="WDM19" s="1000"/>
      <c r="WDN19" s="1000"/>
      <c r="WDO19" s="1000"/>
      <c r="WDP19" s="1000"/>
      <c r="WDQ19" s="1000"/>
      <c r="WDR19" s="1000"/>
      <c r="WDS19" s="1000"/>
      <c r="WDT19" s="1000"/>
      <c r="WDU19" s="1000"/>
      <c r="WDV19" s="1000"/>
      <c r="WDW19" s="1000"/>
      <c r="WDX19" s="1000"/>
      <c r="WDY19" s="1000"/>
      <c r="WDZ19" s="1000"/>
      <c r="WEA19" s="1000"/>
      <c r="WEB19" s="1000"/>
      <c r="WEC19" s="1000"/>
      <c r="WED19" s="1000"/>
      <c r="WEE19" s="1000"/>
      <c r="WEF19" s="1000"/>
      <c r="WEG19" s="1000"/>
      <c r="WEH19" s="1000"/>
      <c r="WEI19" s="1000"/>
      <c r="WEJ19" s="1000"/>
      <c r="WEK19" s="1000"/>
      <c r="WEL19" s="1000"/>
      <c r="WEM19" s="1000"/>
      <c r="WEN19" s="1000"/>
      <c r="WEO19" s="1000"/>
      <c r="WEP19" s="1000"/>
      <c r="WEQ19" s="1000"/>
      <c r="WER19" s="1000"/>
      <c r="WES19" s="1000"/>
      <c r="WET19" s="1000"/>
      <c r="WEU19" s="1000"/>
      <c r="WEV19" s="1000"/>
      <c r="WEW19" s="1000"/>
      <c r="WEX19" s="1000"/>
      <c r="WEY19" s="1000"/>
      <c r="WEZ19" s="1000"/>
      <c r="WFA19" s="1000"/>
      <c r="WFB19" s="1000"/>
      <c r="WFC19" s="1000"/>
      <c r="WFD19" s="1000"/>
      <c r="WFE19" s="1000"/>
      <c r="WFF19" s="1000"/>
      <c r="WFG19" s="1000"/>
      <c r="WFH19" s="1000"/>
      <c r="WFI19" s="1000"/>
      <c r="WFJ19" s="1000"/>
      <c r="WFK19" s="1000"/>
      <c r="WFL19" s="1000"/>
      <c r="WFM19" s="1000"/>
      <c r="WFN19" s="1000"/>
      <c r="WFO19" s="1000"/>
      <c r="WFP19" s="1000"/>
      <c r="WFQ19" s="1000"/>
      <c r="WFR19" s="1000"/>
      <c r="WFS19" s="1000"/>
      <c r="WFT19" s="1000"/>
      <c r="WFU19" s="1000"/>
      <c r="WFV19" s="1000"/>
      <c r="WFW19" s="1000"/>
      <c r="WFX19" s="1000"/>
      <c r="WFY19" s="1000"/>
      <c r="WFZ19" s="1000"/>
      <c r="WGA19" s="1000"/>
      <c r="WGB19" s="1000"/>
      <c r="WGC19" s="1000"/>
      <c r="WGD19" s="1000"/>
      <c r="WGE19" s="1000"/>
      <c r="WGF19" s="1000"/>
      <c r="WGG19" s="1000"/>
      <c r="WGH19" s="1000"/>
      <c r="WGI19" s="1000"/>
      <c r="WGJ19" s="1000"/>
      <c r="WGK19" s="1000"/>
      <c r="WGL19" s="1000"/>
      <c r="WGM19" s="1000"/>
      <c r="WGN19" s="1000"/>
      <c r="WGO19" s="1000"/>
      <c r="WGP19" s="1000"/>
      <c r="WGQ19" s="1000"/>
      <c r="WGR19" s="1000"/>
      <c r="WGS19" s="1000"/>
      <c r="WGT19" s="1000"/>
      <c r="WGU19" s="1000"/>
      <c r="WGV19" s="1000"/>
      <c r="WGW19" s="1000"/>
      <c r="WGX19" s="1000"/>
      <c r="WGY19" s="1000"/>
      <c r="WGZ19" s="1000"/>
      <c r="WHA19" s="1000"/>
      <c r="WHB19" s="1000"/>
      <c r="WHC19" s="1000"/>
      <c r="WHD19" s="1000"/>
      <c r="WHE19" s="1000"/>
      <c r="WHF19" s="1000"/>
      <c r="WHG19" s="1000"/>
      <c r="WHH19" s="1000"/>
      <c r="WHI19" s="1000"/>
      <c r="WHJ19" s="1000"/>
      <c r="WHK19" s="1000"/>
      <c r="WHL19" s="1000"/>
      <c r="WHM19" s="1000"/>
      <c r="WHN19" s="1000"/>
      <c r="WHO19" s="1000"/>
      <c r="WHP19" s="1000"/>
      <c r="WHQ19" s="1000"/>
      <c r="WHR19" s="1000"/>
      <c r="WHS19" s="1000"/>
      <c r="WHT19" s="1000"/>
      <c r="WHU19" s="1000"/>
      <c r="WHV19" s="1000"/>
      <c r="WHW19" s="1000"/>
      <c r="WHX19" s="1000"/>
      <c r="WHY19" s="1000"/>
      <c r="WHZ19" s="1000"/>
      <c r="WIA19" s="1000"/>
      <c r="WIB19" s="1000"/>
      <c r="WIC19" s="1000"/>
      <c r="WID19" s="1000"/>
      <c r="WIE19" s="1000"/>
      <c r="WIF19" s="1000"/>
      <c r="WIG19" s="1000"/>
      <c r="WIH19" s="1000"/>
      <c r="WII19" s="1000"/>
      <c r="WIJ19" s="1000"/>
      <c r="WIK19" s="1000"/>
      <c r="WIL19" s="1000"/>
      <c r="WIM19" s="1000"/>
      <c r="WIN19" s="1000"/>
      <c r="WIO19" s="1000"/>
      <c r="WIP19" s="1000"/>
      <c r="WIQ19" s="1000"/>
      <c r="WIR19" s="1000"/>
      <c r="WIS19" s="1000"/>
      <c r="WIT19" s="1000"/>
      <c r="WIU19" s="1000"/>
      <c r="WIV19" s="1000"/>
      <c r="WIW19" s="1000"/>
      <c r="WIX19" s="1000"/>
      <c r="WIY19" s="1000"/>
      <c r="WIZ19" s="1000"/>
      <c r="WJA19" s="1000"/>
      <c r="WJB19" s="1000"/>
      <c r="WJC19" s="1000"/>
      <c r="WJD19" s="1000"/>
      <c r="WJE19" s="1000"/>
      <c r="WJF19" s="1000"/>
      <c r="WJG19" s="1000"/>
      <c r="WJH19" s="1000"/>
      <c r="WJI19" s="1000"/>
      <c r="WJJ19" s="1000"/>
      <c r="WJK19" s="1000"/>
      <c r="WJL19" s="1000"/>
      <c r="WJM19" s="1000"/>
      <c r="WJN19" s="1000"/>
      <c r="WJO19" s="1000"/>
      <c r="WJP19" s="1000"/>
      <c r="WJQ19" s="1000"/>
      <c r="WJR19" s="1000"/>
      <c r="WJS19" s="1000"/>
      <c r="WJT19" s="1000"/>
      <c r="WJU19" s="1000"/>
      <c r="WJV19" s="1000"/>
      <c r="WJW19" s="1000"/>
      <c r="WJX19" s="1000"/>
      <c r="WJY19" s="1000"/>
      <c r="WJZ19" s="1000"/>
      <c r="WKA19" s="1000"/>
      <c r="WKB19" s="1000"/>
      <c r="WKC19" s="1000"/>
      <c r="WKD19" s="1000"/>
      <c r="WKE19" s="1000"/>
      <c r="WKF19" s="1000"/>
      <c r="WKG19" s="1000"/>
      <c r="WKH19" s="1000"/>
      <c r="WKI19" s="1000"/>
      <c r="WKJ19" s="1000"/>
      <c r="WKK19" s="1000"/>
      <c r="WKL19" s="1000"/>
      <c r="WKM19" s="1000"/>
      <c r="WKN19" s="1000"/>
      <c r="WKO19" s="1000"/>
      <c r="WKP19" s="1000"/>
      <c r="WKQ19" s="1000"/>
      <c r="WKR19" s="1000"/>
      <c r="WKS19" s="1000"/>
      <c r="WKT19" s="1000"/>
      <c r="WKU19" s="1000"/>
      <c r="WKV19" s="1000"/>
      <c r="WKW19" s="1000"/>
      <c r="WKX19" s="1000"/>
      <c r="WKY19" s="1000"/>
      <c r="WKZ19" s="1000"/>
      <c r="WLA19" s="1000"/>
      <c r="WLB19" s="1000"/>
      <c r="WLC19" s="1000"/>
      <c r="WLD19" s="1000"/>
      <c r="WLE19" s="1000"/>
      <c r="WLF19" s="1000"/>
      <c r="WLG19" s="1000"/>
      <c r="WLH19" s="1000"/>
      <c r="WLI19" s="1000"/>
      <c r="WLJ19" s="1000"/>
      <c r="WLK19" s="1000"/>
      <c r="WLL19" s="1000"/>
      <c r="WLM19" s="1000"/>
      <c r="WLN19" s="1000"/>
      <c r="WLO19" s="1000"/>
      <c r="WLP19" s="1000"/>
      <c r="WLQ19" s="1000"/>
      <c r="WLR19" s="1000"/>
      <c r="WLS19" s="1000"/>
      <c r="WLT19" s="1000"/>
      <c r="WLU19" s="1000"/>
      <c r="WLV19" s="1000"/>
      <c r="WLW19" s="1000"/>
      <c r="WLX19" s="1000"/>
      <c r="WLY19" s="1000"/>
      <c r="WLZ19" s="1000"/>
      <c r="WMA19" s="1000"/>
      <c r="WMB19" s="1000"/>
      <c r="WMC19" s="1000"/>
      <c r="WMD19" s="1000"/>
      <c r="WME19" s="1000"/>
      <c r="WMF19" s="1000"/>
      <c r="WMG19" s="1000"/>
      <c r="WMH19" s="1000"/>
      <c r="WMI19" s="1000"/>
      <c r="WMJ19" s="1000"/>
      <c r="WMK19" s="1000"/>
      <c r="WML19" s="1000"/>
      <c r="WMM19" s="1000"/>
      <c r="WMN19" s="1000"/>
      <c r="WMO19" s="1000"/>
      <c r="WMP19" s="1000"/>
      <c r="WMQ19" s="1000"/>
      <c r="WMR19" s="1000"/>
      <c r="WMS19" s="1000"/>
      <c r="WMT19" s="1000"/>
      <c r="WMU19" s="1000"/>
      <c r="WMV19" s="1000"/>
      <c r="WMW19" s="1000"/>
      <c r="WMX19" s="1000"/>
      <c r="WMY19" s="1000"/>
      <c r="WMZ19" s="1000"/>
      <c r="WNA19" s="1000"/>
      <c r="WNB19" s="1000"/>
      <c r="WNC19" s="1000"/>
      <c r="WND19" s="1000"/>
      <c r="WNE19" s="1000"/>
      <c r="WNF19" s="1000"/>
      <c r="WNG19" s="1000"/>
      <c r="WNH19" s="1000"/>
      <c r="WNI19" s="1000"/>
      <c r="WNJ19" s="1000"/>
      <c r="WNK19" s="1000"/>
      <c r="WNL19" s="1000"/>
      <c r="WNM19" s="1000"/>
      <c r="WNN19" s="1000"/>
      <c r="WNO19" s="1000"/>
      <c r="WNP19" s="1000"/>
      <c r="WNQ19" s="1000"/>
      <c r="WNR19" s="1000"/>
      <c r="WNS19" s="1000"/>
      <c r="WNT19" s="1000"/>
      <c r="WNU19" s="1000"/>
      <c r="WNV19" s="1000"/>
      <c r="WNW19" s="1000"/>
      <c r="WNX19" s="1000"/>
      <c r="WNY19" s="1000"/>
      <c r="WNZ19" s="1000"/>
      <c r="WOA19" s="1000"/>
      <c r="WOB19" s="1000"/>
      <c r="WOC19" s="1000"/>
      <c r="WOD19" s="1000"/>
      <c r="WOE19" s="1000"/>
      <c r="WOF19" s="1000"/>
      <c r="WOG19" s="1000"/>
      <c r="WOH19" s="1000"/>
      <c r="WOI19" s="1000"/>
      <c r="WOJ19" s="1000"/>
      <c r="WOK19" s="1000"/>
      <c r="WOL19" s="1000"/>
      <c r="WOM19" s="1000"/>
      <c r="WON19" s="1000"/>
      <c r="WOO19" s="1000"/>
      <c r="WOP19" s="1000"/>
      <c r="WOQ19" s="1000"/>
      <c r="WOR19" s="1000"/>
      <c r="WOS19" s="1000"/>
      <c r="WOT19" s="1000"/>
      <c r="WOU19" s="1000"/>
      <c r="WOV19" s="1000"/>
      <c r="WOW19" s="1000"/>
      <c r="WOX19" s="1000"/>
      <c r="WOY19" s="1000"/>
      <c r="WOZ19" s="1000"/>
      <c r="WPA19" s="1000"/>
      <c r="WPB19" s="1000"/>
      <c r="WPC19" s="1000"/>
      <c r="WPD19" s="1000"/>
      <c r="WPE19" s="1000"/>
      <c r="WPF19" s="1000"/>
      <c r="WPG19" s="1000"/>
      <c r="WPH19" s="1000"/>
      <c r="WPI19" s="1000"/>
      <c r="WPJ19" s="1000"/>
      <c r="WPK19" s="1000"/>
      <c r="WPL19" s="1000"/>
      <c r="WPM19" s="1000"/>
      <c r="WPN19" s="1000"/>
      <c r="WPO19" s="1000"/>
      <c r="WPP19" s="1000"/>
      <c r="WPQ19" s="1000"/>
      <c r="WPR19" s="1000"/>
      <c r="WPS19" s="1000"/>
      <c r="WPT19" s="1000"/>
      <c r="WPU19" s="1000"/>
      <c r="WPV19" s="1000"/>
      <c r="WPW19" s="1000"/>
      <c r="WPX19" s="1000"/>
      <c r="WPY19" s="1000"/>
      <c r="WPZ19" s="1000"/>
      <c r="WQA19" s="1000"/>
      <c r="WQB19" s="1000"/>
      <c r="WQC19" s="1000"/>
      <c r="WQD19" s="1000"/>
      <c r="WQE19" s="1000"/>
      <c r="WQF19" s="1000"/>
      <c r="WQG19" s="1000"/>
      <c r="WQH19" s="1000"/>
      <c r="WQI19" s="1000"/>
      <c r="WQJ19" s="1000"/>
      <c r="WQK19" s="1000"/>
      <c r="WQL19" s="1000"/>
      <c r="WQM19" s="1000"/>
      <c r="WQN19" s="1000"/>
      <c r="WQO19" s="1000"/>
      <c r="WQP19" s="1000"/>
      <c r="WQQ19" s="1000"/>
      <c r="WQR19" s="1000"/>
      <c r="WQS19" s="1000"/>
      <c r="WQT19" s="1000"/>
      <c r="WQU19" s="1000"/>
      <c r="WQV19" s="1000"/>
      <c r="WQW19" s="1000"/>
      <c r="WQX19" s="1000"/>
      <c r="WQY19" s="1000"/>
      <c r="WQZ19" s="1000"/>
      <c r="WRA19" s="1000"/>
      <c r="WRB19" s="1000"/>
      <c r="WRC19" s="1000"/>
      <c r="WRD19" s="1000"/>
      <c r="WRE19" s="1000"/>
      <c r="WRF19" s="1000"/>
      <c r="WRG19" s="1000"/>
      <c r="WRH19" s="1000"/>
      <c r="WRI19" s="1000"/>
      <c r="WRJ19" s="1000"/>
      <c r="WRK19" s="1000"/>
      <c r="WRL19" s="1000"/>
      <c r="WRM19" s="1000"/>
      <c r="WRN19" s="1000"/>
      <c r="WRO19" s="1000"/>
      <c r="WRP19" s="1000"/>
      <c r="WRQ19" s="1000"/>
      <c r="WRR19" s="1000"/>
      <c r="WRS19" s="1000"/>
      <c r="WRT19" s="1000"/>
      <c r="WRU19" s="1000"/>
      <c r="WRV19" s="1000"/>
      <c r="WRW19" s="1000"/>
      <c r="WRX19" s="1000"/>
      <c r="WRY19" s="1000"/>
      <c r="WRZ19" s="1000"/>
      <c r="WSA19" s="1000"/>
      <c r="WSB19" s="1000"/>
      <c r="WSC19" s="1000"/>
      <c r="WSD19" s="1000"/>
      <c r="WSE19" s="1000"/>
      <c r="WSF19" s="1000"/>
      <c r="WSG19" s="1000"/>
      <c r="WSH19" s="1000"/>
      <c r="WSI19" s="1000"/>
      <c r="WSJ19" s="1000"/>
      <c r="WSK19" s="1000"/>
      <c r="WSL19" s="1000"/>
      <c r="WSM19" s="1000"/>
      <c r="WSN19" s="1000"/>
      <c r="WSO19" s="1000"/>
      <c r="WSP19" s="1000"/>
      <c r="WSQ19" s="1000"/>
      <c r="WSR19" s="1000"/>
      <c r="WSS19" s="1000"/>
      <c r="WST19" s="1000"/>
      <c r="WSU19" s="1000"/>
      <c r="WSV19" s="1000"/>
      <c r="WSW19" s="1000"/>
      <c r="WSX19" s="1000"/>
      <c r="WSY19" s="1000"/>
      <c r="WSZ19" s="1000"/>
      <c r="WTA19" s="1000"/>
      <c r="WTB19" s="1000"/>
      <c r="WTC19" s="1000"/>
      <c r="WTD19" s="1000"/>
      <c r="WTE19" s="1000"/>
      <c r="WTF19" s="1000"/>
      <c r="WTG19" s="1000"/>
      <c r="WTH19" s="1000"/>
      <c r="WTI19" s="1000"/>
      <c r="WTJ19" s="1000"/>
      <c r="WTK19" s="1000"/>
      <c r="WTL19" s="1000"/>
      <c r="WTM19" s="1000"/>
      <c r="WTN19" s="1000"/>
      <c r="WTO19" s="1000"/>
      <c r="WTP19" s="1000"/>
      <c r="WTQ19" s="1000"/>
      <c r="WTR19" s="1000"/>
      <c r="WTS19" s="1000"/>
      <c r="WTT19" s="1000"/>
      <c r="WTU19" s="1000"/>
      <c r="WTV19" s="1000"/>
      <c r="WTW19" s="1000"/>
      <c r="WTX19" s="1000"/>
      <c r="WTY19" s="1000"/>
      <c r="WTZ19" s="1000"/>
      <c r="WUA19" s="1000"/>
      <c r="WUB19" s="1000"/>
      <c r="WUC19" s="1000"/>
      <c r="WUD19" s="1000"/>
      <c r="WUE19" s="1000"/>
      <c r="WUF19" s="1000"/>
      <c r="WUG19" s="1000"/>
      <c r="WUH19" s="1000"/>
      <c r="WUI19" s="1000"/>
      <c r="WUJ19" s="1000"/>
      <c r="WUK19" s="1000"/>
      <c r="WUL19" s="1000"/>
      <c r="WUM19" s="1000"/>
      <c r="WUN19" s="1000"/>
      <c r="WUO19" s="1000"/>
      <c r="WUP19" s="1000"/>
      <c r="WUQ19" s="1000"/>
      <c r="WUR19" s="1000"/>
      <c r="WUS19" s="1000"/>
      <c r="WUT19" s="1000"/>
      <c r="WUU19" s="1000"/>
      <c r="WUV19" s="1000"/>
      <c r="WUW19" s="1000"/>
      <c r="WUX19" s="1000"/>
      <c r="WUY19" s="1000"/>
      <c r="WUZ19" s="1000"/>
      <c r="WVA19" s="1000"/>
      <c r="WVB19" s="1000"/>
      <c r="WVC19" s="1000"/>
      <c r="WVD19" s="1000"/>
      <c r="WVE19" s="1000"/>
      <c r="WVF19" s="1000"/>
      <c r="WVG19" s="1000"/>
      <c r="WVH19" s="1000"/>
      <c r="WVI19" s="1000"/>
      <c r="WVJ19" s="1000"/>
      <c r="WVK19" s="1000"/>
      <c r="WVL19" s="1000"/>
      <c r="WVM19" s="1000"/>
      <c r="WVN19" s="1000"/>
      <c r="WVO19" s="1000"/>
      <c r="WVP19" s="1000"/>
      <c r="WVQ19" s="1000"/>
      <c r="WVR19" s="1000"/>
      <c r="WVS19" s="1000"/>
      <c r="WVT19" s="1000"/>
      <c r="WVU19" s="1000"/>
      <c r="WVV19" s="1000"/>
      <c r="WVW19" s="1000"/>
      <c r="WVX19" s="1000"/>
      <c r="WVY19" s="1000"/>
      <c r="WVZ19" s="1000"/>
      <c r="WWA19" s="1000"/>
      <c r="WWB19" s="1000"/>
      <c r="WWC19" s="1000"/>
      <c r="WWD19" s="1000"/>
      <c r="WWE19" s="1000"/>
      <c r="WWF19" s="1000"/>
      <c r="WWG19" s="1000"/>
      <c r="WWH19" s="1000"/>
      <c r="WWI19" s="1000"/>
      <c r="WWJ19" s="1000"/>
      <c r="WWK19" s="1000"/>
      <c r="WWL19" s="1000"/>
      <c r="WWM19" s="1000"/>
      <c r="WWN19" s="1000"/>
      <c r="WWO19" s="1000"/>
      <c r="WWP19" s="1000"/>
      <c r="WWQ19" s="1000"/>
      <c r="WWR19" s="1000"/>
      <c r="WWS19" s="1000"/>
      <c r="WWT19" s="1000"/>
      <c r="WWU19" s="1000"/>
      <c r="WWV19" s="1000"/>
      <c r="WWW19" s="1000"/>
      <c r="WWX19" s="1000"/>
      <c r="WWY19" s="1000"/>
      <c r="WWZ19" s="1000"/>
      <c r="WXA19" s="1000"/>
      <c r="WXB19" s="1000"/>
      <c r="WXC19" s="1000"/>
      <c r="WXD19" s="1000"/>
      <c r="WXE19" s="1000"/>
      <c r="WXF19" s="1000"/>
      <c r="WXG19" s="1000"/>
      <c r="WXH19" s="1000"/>
      <c r="WXI19" s="1000"/>
      <c r="WXJ19" s="1000"/>
      <c r="WXK19" s="1000"/>
      <c r="WXL19" s="1000"/>
      <c r="WXM19" s="1000"/>
      <c r="WXN19" s="1000"/>
      <c r="WXO19" s="1000"/>
      <c r="WXP19" s="1000"/>
      <c r="WXQ19" s="1000"/>
      <c r="WXR19" s="1000"/>
      <c r="WXS19" s="1000"/>
      <c r="WXT19" s="1000"/>
      <c r="WXU19" s="1000"/>
      <c r="WXV19" s="1000"/>
      <c r="WXW19" s="1000"/>
      <c r="WXX19" s="1000"/>
      <c r="WXY19" s="1000"/>
      <c r="WXZ19" s="1000"/>
      <c r="WYA19" s="1000"/>
      <c r="WYB19" s="1000"/>
      <c r="WYC19" s="1000"/>
      <c r="WYD19" s="1000"/>
      <c r="WYE19" s="1000"/>
      <c r="WYF19" s="1000"/>
      <c r="WYG19" s="1000"/>
      <c r="WYH19" s="1000"/>
      <c r="WYI19" s="1000"/>
      <c r="WYJ19" s="1000"/>
      <c r="WYK19" s="1000"/>
      <c r="WYL19" s="1000"/>
      <c r="WYM19" s="1000"/>
      <c r="WYN19" s="1000"/>
      <c r="WYO19" s="1000"/>
      <c r="WYP19" s="1000"/>
      <c r="WYQ19" s="1000"/>
      <c r="WYR19" s="1000"/>
      <c r="WYS19" s="1000"/>
      <c r="WYT19" s="1000"/>
      <c r="WYU19" s="1000"/>
      <c r="WYV19" s="1000"/>
      <c r="WYW19" s="1000"/>
      <c r="WYX19" s="1000"/>
      <c r="WYY19" s="1000"/>
      <c r="WYZ19" s="1000"/>
      <c r="WZA19" s="1000"/>
      <c r="WZB19" s="1000"/>
      <c r="WZC19" s="1000"/>
      <c r="WZD19" s="1000"/>
      <c r="WZE19" s="1000"/>
      <c r="WZF19" s="1000"/>
      <c r="WZG19" s="1000"/>
      <c r="WZH19" s="1000"/>
      <c r="WZI19" s="1000"/>
      <c r="WZJ19" s="1000"/>
      <c r="WZK19" s="1000"/>
      <c r="WZL19" s="1000"/>
      <c r="WZM19" s="1000"/>
      <c r="WZN19" s="1000"/>
      <c r="WZO19" s="1000"/>
      <c r="WZP19" s="1000"/>
      <c r="WZQ19" s="1000"/>
      <c r="WZR19" s="1000"/>
      <c r="WZS19" s="1000"/>
      <c r="WZT19" s="1000"/>
      <c r="WZU19" s="1000"/>
      <c r="WZV19" s="1000"/>
      <c r="WZW19" s="1000"/>
      <c r="WZX19" s="1000"/>
      <c r="WZY19" s="1000"/>
      <c r="WZZ19" s="1000"/>
      <c r="XAA19" s="1000"/>
      <c r="XAB19" s="1000"/>
      <c r="XAC19" s="1000"/>
      <c r="XAD19" s="1000"/>
      <c r="XAE19" s="1000"/>
      <c r="XAF19" s="1000"/>
      <c r="XAG19" s="1000"/>
      <c r="XAH19" s="1000"/>
      <c r="XAI19" s="1000"/>
      <c r="XAJ19" s="1000"/>
      <c r="XAK19" s="1000"/>
      <c r="XAL19" s="1000"/>
      <c r="XAM19" s="1000"/>
      <c r="XAN19" s="1000"/>
      <c r="XAO19" s="1000"/>
      <c r="XAP19" s="1000"/>
      <c r="XAQ19" s="1000"/>
      <c r="XAR19" s="1000"/>
      <c r="XAS19" s="1000"/>
      <c r="XAT19" s="1000"/>
      <c r="XAU19" s="1000"/>
      <c r="XAV19" s="1000"/>
      <c r="XAW19" s="1000"/>
      <c r="XAX19" s="1000"/>
      <c r="XAY19" s="1000"/>
      <c r="XAZ19" s="1000"/>
      <c r="XBA19" s="1000"/>
      <c r="XBB19" s="1000"/>
      <c r="XBC19" s="1000"/>
      <c r="XBD19" s="1000"/>
      <c r="XBE19" s="1000"/>
      <c r="XBF19" s="1000"/>
      <c r="XBG19" s="1000"/>
      <c r="XBH19" s="1000"/>
      <c r="XBI19" s="1000"/>
      <c r="XBJ19" s="1000"/>
      <c r="XBK19" s="1000"/>
      <c r="XBL19" s="1000"/>
      <c r="XBM19" s="1000"/>
      <c r="XBN19" s="1000"/>
      <c r="XBO19" s="1000"/>
      <c r="XBP19" s="1000"/>
      <c r="XBQ19" s="1000"/>
      <c r="XBR19" s="1000"/>
      <c r="XBS19" s="1000"/>
      <c r="XBT19" s="1000"/>
      <c r="XBU19" s="1000"/>
      <c r="XBV19" s="1000"/>
      <c r="XBW19" s="1000"/>
      <c r="XBX19" s="1000"/>
      <c r="XBY19" s="1000"/>
      <c r="XBZ19" s="1000"/>
      <c r="XCA19" s="1000"/>
      <c r="XCB19" s="1000"/>
      <c r="XCC19" s="1000"/>
      <c r="XCD19" s="1000"/>
      <c r="XCE19" s="1000"/>
      <c r="XCF19" s="1000"/>
      <c r="XCG19" s="1000"/>
      <c r="XCH19" s="1000"/>
      <c r="XCI19" s="1000"/>
      <c r="XCJ19" s="1000"/>
      <c r="XCK19" s="1000"/>
      <c r="XCL19" s="1000"/>
      <c r="XCM19" s="1000"/>
      <c r="XCN19" s="1000"/>
      <c r="XCO19" s="1000"/>
      <c r="XCP19" s="1000"/>
      <c r="XCQ19" s="1000"/>
      <c r="XCR19" s="1000"/>
      <c r="XCS19" s="1000"/>
      <c r="XCT19" s="1000"/>
      <c r="XCU19" s="1000"/>
      <c r="XCV19" s="1000"/>
      <c r="XCW19" s="1000"/>
      <c r="XCX19" s="1000"/>
      <c r="XCY19" s="1000"/>
      <c r="XCZ19" s="1000"/>
      <c r="XDA19" s="1000"/>
      <c r="XDB19" s="1000"/>
      <c r="XDC19" s="1000"/>
      <c r="XDD19" s="1000"/>
      <c r="XDE19" s="1000"/>
      <c r="XDF19" s="1000"/>
      <c r="XDG19" s="1000"/>
      <c r="XDH19" s="1000"/>
      <c r="XDI19" s="1000"/>
      <c r="XDJ19" s="1000"/>
      <c r="XDK19" s="1000"/>
      <c r="XDL19" s="1000"/>
      <c r="XDM19" s="1000"/>
      <c r="XDN19" s="1000"/>
      <c r="XDO19" s="1000"/>
      <c r="XDP19" s="1000"/>
      <c r="XDQ19" s="1000"/>
      <c r="XDR19" s="1000"/>
      <c r="XDS19" s="1000"/>
      <c r="XDT19" s="1000"/>
      <c r="XDU19" s="1000"/>
      <c r="XDV19" s="1000"/>
      <c r="XDW19" s="1000"/>
      <c r="XDX19" s="1000"/>
      <c r="XDY19" s="1000"/>
      <c r="XDZ19" s="1000"/>
      <c r="XEA19" s="1000"/>
      <c r="XEB19" s="1000"/>
      <c r="XEC19" s="1000"/>
      <c r="XED19" s="1000"/>
      <c r="XEE19" s="1000"/>
      <c r="XEF19" s="1000"/>
      <c r="XEG19" s="1000"/>
      <c r="XEH19" s="1000"/>
      <c r="XEI19" s="1000"/>
      <c r="XEJ19" s="1000"/>
      <c r="XEK19" s="1000"/>
      <c r="XEL19" s="1000"/>
      <c r="XEM19" s="1000"/>
      <c r="XEN19" s="1000"/>
      <c r="XEO19" s="1000"/>
      <c r="XEP19" s="1000"/>
      <c r="XEQ19" s="1000"/>
      <c r="XER19" s="1000"/>
      <c r="XES19" s="1000"/>
      <c r="XET19" s="1000"/>
      <c r="XEU19" s="1000"/>
      <c r="XEV19" s="1000"/>
      <c r="XEW19" s="1000"/>
      <c r="XEX19" s="1000"/>
      <c r="XEY19" s="1000"/>
      <c r="XEZ19" s="1000"/>
      <c r="XFA19" s="1000"/>
      <c r="XFB19" s="1000"/>
      <c r="XFC19" s="1000"/>
      <c r="XFD19" s="1000"/>
    </row>
    <row r="20" spans="1:16384" ht="36.5" customHeight="1">
      <c r="B20" s="1002" t="s">
        <v>1237</v>
      </c>
      <c r="C20" s="1003"/>
      <c r="D20" s="1004">
        <f>D39</f>
        <v>0</v>
      </c>
      <c r="E20" s="1006">
        <f t="shared" ref="E20:AC20" si="0">E39</f>
        <v>0</v>
      </c>
      <c r="F20" s="1006">
        <f t="shared" si="0"/>
        <v>0</v>
      </c>
      <c r="G20" s="1006">
        <f t="shared" si="0"/>
        <v>0</v>
      </c>
      <c r="H20" s="1006">
        <f t="shared" si="0"/>
        <v>0</v>
      </c>
      <c r="I20" s="1006">
        <f t="shared" si="0"/>
        <v>2.5817499999999995</v>
      </c>
      <c r="J20" s="1006">
        <f t="shared" si="0"/>
        <v>37.358750000000001</v>
      </c>
      <c r="K20" s="1006">
        <f t="shared" si="0"/>
        <v>38.026749999999993</v>
      </c>
      <c r="L20" s="1006">
        <f t="shared" si="0"/>
        <v>38.350750000000005</v>
      </c>
      <c r="M20" s="1006">
        <f t="shared" si="0"/>
        <v>54.966750000000005</v>
      </c>
      <c r="N20" s="1006">
        <f t="shared" si="0"/>
        <v>74.252749999999992</v>
      </c>
      <c r="O20" s="1083">
        <f t="shared" si="0"/>
        <v>85.407749999999993</v>
      </c>
      <c r="P20" s="1029">
        <f t="shared" si="0"/>
        <v>50</v>
      </c>
      <c r="Q20" s="1029">
        <f t="shared" si="0"/>
        <v>25</v>
      </c>
      <c r="R20" s="1029">
        <f t="shared" si="0"/>
        <v>20</v>
      </c>
      <c r="S20" s="1029">
        <f t="shared" si="0"/>
        <v>5</v>
      </c>
      <c r="T20" s="1029">
        <f t="shared" si="0"/>
        <v>0</v>
      </c>
      <c r="U20" s="1029">
        <f t="shared" si="0"/>
        <v>0</v>
      </c>
      <c r="V20" s="1029">
        <f t="shared" si="0"/>
        <v>0</v>
      </c>
      <c r="W20" s="1029">
        <f t="shared" si="0"/>
        <v>0</v>
      </c>
      <c r="X20" s="1029">
        <f t="shared" si="0"/>
        <v>0</v>
      </c>
      <c r="Y20" s="1029">
        <f t="shared" si="0"/>
        <v>0</v>
      </c>
      <c r="Z20" s="1029">
        <f t="shared" si="0"/>
        <v>0</v>
      </c>
      <c r="AA20" s="1029">
        <f t="shared" si="0"/>
        <v>0</v>
      </c>
      <c r="AB20" s="1029">
        <f t="shared" si="0"/>
        <v>0</v>
      </c>
      <c r="AC20" s="1030">
        <f t="shared" si="0"/>
        <v>0</v>
      </c>
    </row>
    <row r="21" spans="1:16384" ht="15.5" customHeight="1">
      <c r="B21" s="1002" t="s">
        <v>1234</v>
      </c>
      <c r="C21" s="1003" t="s">
        <v>1235</v>
      </c>
      <c r="D21" s="1007">
        <v>30</v>
      </c>
      <c r="E21" s="1011">
        <v>30</v>
      </c>
      <c r="F21" s="1011">
        <v>30</v>
      </c>
      <c r="G21" s="1011">
        <v>30</v>
      </c>
      <c r="H21" s="1011">
        <v>30</v>
      </c>
      <c r="I21" s="1011">
        <v>30</v>
      </c>
      <c r="J21" s="1011">
        <v>30</v>
      </c>
      <c r="K21" s="1012">
        <v>30.2</v>
      </c>
      <c r="L21" s="1012">
        <v>30.2</v>
      </c>
      <c r="M21" s="1012">
        <v>34.4</v>
      </c>
      <c r="N21" s="1009">
        <v>34.4</v>
      </c>
      <c r="O21" s="1080">
        <v>218.9</v>
      </c>
      <c r="P21" s="1055">
        <f>55*4 + 34</f>
        <v>254</v>
      </c>
      <c r="Q21" s="1055">
        <f>8*4 + 34</f>
        <v>66</v>
      </c>
      <c r="R21" s="1055">
        <f>8*4 + 34</f>
        <v>66</v>
      </c>
      <c r="S21" s="1055">
        <v>34</v>
      </c>
      <c r="T21" s="1055">
        <v>34</v>
      </c>
      <c r="U21" s="1055">
        <v>34</v>
      </c>
      <c r="V21" s="1055">
        <v>34</v>
      </c>
      <c r="W21" s="1055">
        <v>34</v>
      </c>
      <c r="X21" s="1055">
        <v>34</v>
      </c>
      <c r="Y21" s="1055">
        <v>34</v>
      </c>
      <c r="Z21" s="1055">
        <v>34</v>
      </c>
      <c r="AA21" s="1055">
        <v>34</v>
      </c>
      <c r="AB21" s="1055">
        <v>34</v>
      </c>
      <c r="AC21" s="612">
        <v>34</v>
      </c>
    </row>
    <row r="22" spans="1:16384" ht="21.5" customHeight="1">
      <c r="B22" s="1002" t="s">
        <v>643</v>
      </c>
      <c r="C22" s="1003"/>
      <c r="D22" s="1004"/>
      <c r="E22" s="1006"/>
      <c r="F22" s="1006"/>
      <c r="G22" s="1006"/>
      <c r="H22" s="1009"/>
      <c r="I22" s="1009"/>
      <c r="J22" s="1009">
        <f>PPP!J53</f>
        <v>57.2</v>
      </c>
      <c r="K22" s="1009">
        <f>PPP!K53</f>
        <v>81.2</v>
      </c>
      <c r="L22" s="1009">
        <f>PPP!L53</f>
        <v>24.4</v>
      </c>
      <c r="M22" s="1009">
        <f>PPP!M53</f>
        <v>10.8</v>
      </c>
      <c r="N22" s="1009">
        <f>PPP!N53</f>
        <v>24.7</v>
      </c>
      <c r="O22" s="1080">
        <f>PPP!O53</f>
        <v>14</v>
      </c>
      <c r="P22" s="1023">
        <f>PPP!P53</f>
        <v>1.6983733112765369</v>
      </c>
      <c r="Q22" s="1023">
        <f>PPP!Q53</f>
        <v>0</v>
      </c>
      <c r="R22" s="1023">
        <f>PPP!R53</f>
        <v>0</v>
      </c>
      <c r="S22" s="1023">
        <f>PPP!S53</f>
        <v>0</v>
      </c>
      <c r="T22" s="1023">
        <f>PPP!T53</f>
        <v>0</v>
      </c>
      <c r="U22" s="1023">
        <f>PPP!U53</f>
        <v>0</v>
      </c>
      <c r="V22" s="1023">
        <f>PPP!V53</f>
        <v>0</v>
      </c>
      <c r="W22" s="1023">
        <f>PPP!W53</f>
        <v>0</v>
      </c>
      <c r="X22" s="1023">
        <f>PPP!X53</f>
        <v>0</v>
      </c>
      <c r="Y22" s="1023">
        <f>PPP!Y53</f>
        <v>0</v>
      </c>
      <c r="Z22" s="1023">
        <f>PPP!Z53</f>
        <v>0</v>
      </c>
      <c r="AA22" s="1023">
        <f>PPP!AA53</f>
        <v>0</v>
      </c>
      <c r="AB22" s="1023">
        <f>PPP!AB53</f>
        <v>0</v>
      </c>
      <c r="AC22" s="1024">
        <f>PPP!AC53</f>
        <v>0</v>
      </c>
    </row>
    <row r="23" spans="1:16384" ht="21.5" customHeight="1">
      <c r="B23" s="1016" t="s">
        <v>1236</v>
      </c>
      <c r="C23" s="1021"/>
      <c r="D23" s="1017">
        <f>D52</f>
        <v>0</v>
      </c>
      <c r="E23" s="1019">
        <f t="shared" ref="E23:O23" si="1">E52</f>
        <v>0</v>
      </c>
      <c r="F23" s="1019">
        <f t="shared" si="1"/>
        <v>0</v>
      </c>
      <c r="G23" s="1019">
        <f t="shared" si="1"/>
        <v>0</v>
      </c>
      <c r="H23" s="1019">
        <f t="shared" si="1"/>
        <v>0</v>
      </c>
      <c r="I23" s="1019">
        <f t="shared" si="1"/>
        <v>-2.5817500000000564</v>
      </c>
      <c r="J23" s="1019">
        <f t="shared" si="1"/>
        <v>-4.8587500000001</v>
      </c>
      <c r="K23" s="1019">
        <f t="shared" si="1"/>
        <v>97.173249999999825</v>
      </c>
      <c r="L23" s="1019">
        <f t="shared" si="1"/>
        <v>24.54924999999912</v>
      </c>
      <c r="M23" s="1019">
        <f t="shared" si="1"/>
        <v>28.23224999999934</v>
      </c>
      <c r="N23" s="1019">
        <f t="shared" si="1"/>
        <v>-0.27559000000042033</v>
      </c>
      <c r="O23" s="1018">
        <f t="shared" si="1"/>
        <v>-0.37891000000104214</v>
      </c>
      <c r="P23" s="1032"/>
      <c r="Q23" s="1032"/>
      <c r="R23" s="1032"/>
      <c r="S23" s="1032"/>
      <c r="T23" s="1032"/>
      <c r="U23" s="1032"/>
      <c r="V23" s="1032"/>
      <c r="W23" s="1032"/>
      <c r="X23" s="1032"/>
      <c r="Y23" s="1032"/>
      <c r="Z23" s="1032"/>
      <c r="AA23" s="1032"/>
      <c r="AB23" s="1032"/>
      <c r="AC23" s="409"/>
    </row>
    <row r="24" spans="1:16384" s="139" customFormat="1" ht="21" customHeight="1">
      <c r="B24" s="999" t="s">
        <v>1232</v>
      </c>
      <c r="C24" s="1073"/>
      <c r="D24" s="1074">
        <f t="shared" ref="D24:AC24" si="2">D18+D19</f>
        <v>0</v>
      </c>
      <c r="E24" s="1075">
        <f t="shared" si="2"/>
        <v>0</v>
      </c>
      <c r="F24" s="1075">
        <f t="shared" si="2"/>
        <v>0</v>
      </c>
      <c r="G24" s="1075">
        <f t="shared" si="2"/>
        <v>0</v>
      </c>
      <c r="H24" s="1075">
        <f t="shared" si="2"/>
        <v>0</v>
      </c>
      <c r="I24" s="1075">
        <f t="shared" si="2"/>
        <v>0</v>
      </c>
      <c r="J24" s="1075">
        <f t="shared" si="2"/>
        <v>160.9</v>
      </c>
      <c r="K24" s="1075">
        <f t="shared" si="2"/>
        <v>58.4</v>
      </c>
      <c r="L24" s="1075">
        <f t="shared" si="2"/>
        <v>34.5</v>
      </c>
      <c r="M24" s="1075">
        <f t="shared" si="2"/>
        <v>42.8</v>
      </c>
      <c r="N24" s="1075">
        <f t="shared" si="2"/>
        <v>26.6</v>
      </c>
      <c r="O24" s="974">
        <f t="shared" si="2"/>
        <v>40.50400000000004</v>
      </c>
      <c r="P24" s="1054">
        <f t="shared" si="2"/>
        <v>31.919000000000004</v>
      </c>
      <c r="Q24" s="1054">
        <f t="shared" si="2"/>
        <v>19.719000000000005</v>
      </c>
      <c r="R24" s="1054">
        <f t="shared" si="2"/>
        <v>19.719000000000005</v>
      </c>
      <c r="S24" s="1054">
        <f t="shared" si="2"/>
        <v>19.719000000000005</v>
      </c>
      <c r="T24" s="1054">
        <f t="shared" si="2"/>
        <v>1.4159999999999999</v>
      </c>
      <c r="U24" s="1054">
        <f t="shared" si="2"/>
        <v>1.4159999999999999</v>
      </c>
      <c r="V24" s="1054">
        <f t="shared" si="2"/>
        <v>1.4159999999999999</v>
      </c>
      <c r="W24" s="1054">
        <f t="shared" si="2"/>
        <v>1.4159999999999999</v>
      </c>
      <c r="X24" s="1054">
        <f t="shared" si="2"/>
        <v>1.4790000000000001</v>
      </c>
      <c r="Y24" s="1054">
        <f t="shared" si="2"/>
        <v>1.4790000000000001</v>
      </c>
      <c r="Z24" s="1054">
        <f t="shared" si="2"/>
        <v>1.4790000000000001</v>
      </c>
      <c r="AA24" s="1054">
        <f t="shared" si="2"/>
        <v>1.4790000000000001</v>
      </c>
      <c r="AB24" s="1054">
        <f t="shared" si="2"/>
        <v>1.63</v>
      </c>
      <c r="AC24" s="616">
        <f t="shared" si="2"/>
        <v>1.63</v>
      </c>
    </row>
    <row r="25" spans="1:16384" ht="44.5" customHeight="1">
      <c r="B25" s="1013" t="s">
        <v>1243</v>
      </c>
      <c r="C25" s="1021"/>
      <c r="D25" s="1017">
        <f t="shared" ref="D25:AC25" si="3">D50</f>
        <v>1411.0000000000002</v>
      </c>
      <c r="E25" s="1019">
        <f t="shared" si="3"/>
        <v>1471.3999999999999</v>
      </c>
      <c r="F25" s="1019">
        <f t="shared" si="3"/>
        <v>1476.6</v>
      </c>
      <c r="G25" s="1019">
        <f t="shared" si="3"/>
        <v>1483.6999999999998</v>
      </c>
      <c r="H25" s="1019">
        <f t="shared" si="3"/>
        <v>1492.7</v>
      </c>
      <c r="I25" s="1019">
        <f t="shared" si="3"/>
        <v>1539.9</v>
      </c>
      <c r="J25" s="1019">
        <f t="shared" si="3"/>
        <v>1547.0000000000002</v>
      </c>
      <c r="K25" s="1019">
        <f t="shared" si="3"/>
        <v>1554.1000000000004</v>
      </c>
      <c r="L25" s="1019">
        <f t="shared" si="3"/>
        <v>1561.2000000000005</v>
      </c>
      <c r="M25" s="1019">
        <f t="shared" si="3"/>
        <v>1585.8010000000006</v>
      </c>
      <c r="N25" s="1019">
        <f t="shared" si="3"/>
        <v>1592.9010000000007</v>
      </c>
      <c r="O25" s="1018">
        <f t="shared" si="3"/>
        <v>1600.0010000000009</v>
      </c>
      <c r="P25" s="1055">
        <f t="shared" si="3"/>
        <v>1607.101000000001</v>
      </c>
      <c r="Q25" s="1055">
        <f t="shared" si="3"/>
        <v>1682.2142400000012</v>
      </c>
      <c r="R25" s="1055">
        <f t="shared" si="3"/>
        <v>1689.3142400000013</v>
      </c>
      <c r="S25" s="1055">
        <f t="shared" si="3"/>
        <v>1696.4142400000014</v>
      </c>
      <c r="T25" s="1055">
        <f t="shared" si="3"/>
        <v>1703.5142400000016</v>
      </c>
      <c r="U25" s="1055">
        <f t="shared" si="3"/>
        <v>1757.2364000000016</v>
      </c>
      <c r="V25" s="1055">
        <f t="shared" si="3"/>
        <v>1764.3364000000017</v>
      </c>
      <c r="W25" s="1055">
        <f t="shared" si="3"/>
        <v>1771.4364000000019</v>
      </c>
      <c r="X25" s="1055">
        <f t="shared" si="3"/>
        <v>1778.536400000002</v>
      </c>
      <c r="Y25" s="1055">
        <f t="shared" si="3"/>
        <v>1809.5874800000022</v>
      </c>
      <c r="Z25" s="1055">
        <f t="shared" si="3"/>
        <v>1816.6874800000023</v>
      </c>
      <c r="AA25" s="1055">
        <f t="shared" si="3"/>
        <v>1823.7874800000025</v>
      </c>
      <c r="AB25" s="1055">
        <f t="shared" si="3"/>
        <v>1830.8874800000026</v>
      </c>
      <c r="AC25" s="612">
        <f t="shared" si="3"/>
        <v>1862.5785600000027</v>
      </c>
    </row>
    <row r="26" spans="1:16384" s="139" customFormat="1" ht="31" customHeight="1">
      <c r="B26" s="1076" t="s">
        <v>1238</v>
      </c>
      <c r="C26" s="1073"/>
      <c r="D26" s="1020">
        <f>D25+SUM(D20:D23)</f>
        <v>1441.0000000000002</v>
      </c>
      <c r="E26" s="1077">
        <f t="shared" ref="E26:O26" si="4">E25+SUM(E20:E23)</f>
        <v>1501.3999999999999</v>
      </c>
      <c r="F26" s="1077">
        <f t="shared" si="4"/>
        <v>1506.6</v>
      </c>
      <c r="G26" s="1077">
        <f t="shared" si="4"/>
        <v>1513.6999999999998</v>
      </c>
      <c r="H26" s="1077">
        <f t="shared" si="4"/>
        <v>1522.7</v>
      </c>
      <c r="I26" s="1077">
        <f t="shared" si="4"/>
        <v>1569.9</v>
      </c>
      <c r="J26" s="1077">
        <f>J25+SUM(J20:J23)</f>
        <v>1666.7</v>
      </c>
      <c r="K26" s="1077">
        <f t="shared" si="4"/>
        <v>1800.7000000000003</v>
      </c>
      <c r="L26" s="1077">
        <f>L25+SUM(L20:L23)</f>
        <v>1678.6999999999996</v>
      </c>
      <c r="M26" s="1077">
        <f t="shared" si="4"/>
        <v>1714.1999999999998</v>
      </c>
      <c r="N26" s="1077">
        <f>N25+SUM(N20:N23)</f>
        <v>1725.9781600000003</v>
      </c>
      <c r="O26" s="1084">
        <f t="shared" si="4"/>
        <v>1917.9298399999998</v>
      </c>
      <c r="P26" s="1062">
        <f>P25+SUM(P20:P23)</f>
        <v>1912.7993733112776</v>
      </c>
      <c r="Q26" s="1062">
        <f t="shared" ref="Q26" si="5">Q25+SUM(Q20:Q23)</f>
        <v>1773.2142400000012</v>
      </c>
      <c r="R26" s="1062">
        <f t="shared" ref="R26" si="6">R25+SUM(R20:R23)</f>
        <v>1775.3142400000013</v>
      </c>
      <c r="S26" s="1062">
        <f t="shared" ref="S26" si="7">S25+SUM(S20:S23)</f>
        <v>1735.4142400000014</v>
      </c>
      <c r="T26" s="1062">
        <f t="shared" ref="T26" si="8">T25+SUM(T20:T23)</f>
        <v>1737.5142400000016</v>
      </c>
      <c r="U26" s="1062">
        <f t="shared" ref="U26" si="9">U25+SUM(U20:U23)</f>
        <v>1791.2364000000016</v>
      </c>
      <c r="V26" s="1062">
        <f t="shared" ref="V26" si="10">V25+SUM(V20:V23)</f>
        <v>1798.3364000000017</v>
      </c>
      <c r="W26" s="1062">
        <f t="shared" ref="W26" si="11">W25+SUM(W20:W23)</f>
        <v>1805.4364000000019</v>
      </c>
      <c r="X26" s="1062">
        <f t="shared" ref="X26" si="12">X25+SUM(X20:X23)</f>
        <v>1812.536400000002</v>
      </c>
      <c r="Y26" s="1062">
        <f t="shared" ref="Y26" si="13">Y25+SUM(Y20:Y23)</f>
        <v>1843.5874800000022</v>
      </c>
      <c r="Z26" s="1062">
        <f t="shared" ref="Z26" si="14">Z25+SUM(Z20:Z23)</f>
        <v>1850.6874800000023</v>
      </c>
      <c r="AA26" s="1062">
        <f t="shared" ref="AA26" si="15">AA25+SUM(AA20:AA23)</f>
        <v>1857.7874800000025</v>
      </c>
      <c r="AB26" s="1062">
        <f t="shared" ref="AB26" si="16">AB25+SUM(AB20:AB23)</f>
        <v>1864.8874800000026</v>
      </c>
      <c r="AC26" s="328">
        <f t="shared" ref="AC26" si="17">AC25+SUM(AC20:AC23)</f>
        <v>1896.5785600000027</v>
      </c>
    </row>
    <row r="27" spans="1:16384" s="139" customFormat="1" ht="31" customHeight="1">
      <c r="B27" s="1216" t="s">
        <v>646</v>
      </c>
      <c r="C27" s="1217"/>
      <c r="D27" s="1063"/>
      <c r="E27" s="864"/>
      <c r="F27" s="864"/>
      <c r="G27" s="864"/>
      <c r="H27" s="864"/>
      <c r="I27" s="864"/>
      <c r="J27" s="864"/>
      <c r="K27" s="864"/>
      <c r="L27" s="864"/>
      <c r="M27" s="864"/>
      <c r="N27" s="1064"/>
      <c r="O27" s="1085"/>
      <c r="P27" s="636"/>
      <c r="Q27" s="636"/>
      <c r="R27" s="636"/>
      <c r="S27" s="636"/>
      <c r="T27" s="636"/>
      <c r="U27" s="636"/>
      <c r="V27" s="636"/>
      <c r="W27" s="636"/>
      <c r="X27" s="636"/>
      <c r="Y27" s="636"/>
      <c r="Z27" s="636"/>
      <c r="AA27" s="636"/>
      <c r="AB27" s="636"/>
      <c r="AC27" s="1065"/>
    </row>
    <row r="28" spans="1:16384">
      <c r="B28" s="156" t="s">
        <v>1245</v>
      </c>
      <c r="C28" s="1033" t="s">
        <v>647</v>
      </c>
      <c r="D28" s="41">
        <f>'Haver Pivoted'!GO37</f>
        <v>731.6</v>
      </c>
      <c r="E28" s="1033">
        <f>'Haver Pivoted'!GP37</f>
        <v>741.5</v>
      </c>
      <c r="F28" s="1033">
        <f>'Haver Pivoted'!GQ37</f>
        <v>758.6</v>
      </c>
      <c r="G28" s="1033">
        <f>'Haver Pivoted'!GR37</f>
        <v>767.8</v>
      </c>
      <c r="H28" s="1033">
        <f>'Haver Pivoted'!GS37</f>
        <v>767.1</v>
      </c>
      <c r="I28" s="1033">
        <f>'Haver Pivoted'!GT37</f>
        <v>755.9</v>
      </c>
      <c r="J28" s="1033">
        <f>'Haver Pivoted'!GU37</f>
        <v>803.8</v>
      </c>
      <c r="K28" s="1033">
        <f>'Haver Pivoted'!GV37</f>
        <v>842.2</v>
      </c>
      <c r="L28" s="1033">
        <f>'Haver Pivoted'!GW37</f>
        <v>831.1</v>
      </c>
      <c r="M28" s="1033">
        <f>'Haver Pivoted'!GX37</f>
        <v>850</v>
      </c>
      <c r="N28" s="1021">
        <f>'Haver Pivoted'!GY37</f>
        <v>885.5</v>
      </c>
      <c r="O28" s="1086">
        <f>'Haver Pivoted'!GZ37</f>
        <v>897.4</v>
      </c>
      <c r="P28" s="1035"/>
      <c r="Q28" s="1035"/>
      <c r="R28" s="1035"/>
      <c r="S28" s="1035"/>
      <c r="T28" s="1035"/>
      <c r="U28" s="1035"/>
      <c r="V28" s="1035"/>
      <c r="W28" s="1035"/>
      <c r="X28" s="1035"/>
      <c r="Y28" s="1035"/>
      <c r="Z28" s="1035"/>
      <c r="AA28" s="1035"/>
      <c r="AB28" s="1035"/>
      <c r="AC28" s="925"/>
    </row>
    <row r="29" spans="1:16384">
      <c r="B29" s="41" t="s">
        <v>253</v>
      </c>
      <c r="C29" s="1033"/>
      <c r="D29" s="1017">
        <f>Medicaid!D25</f>
        <v>589.5</v>
      </c>
      <c r="E29" s="1019">
        <f>Medicaid!E25</f>
        <v>598.79999999999995</v>
      </c>
      <c r="F29" s="1019">
        <f>Medicaid!F25</f>
        <v>614.5</v>
      </c>
      <c r="G29" s="1019">
        <f>Medicaid!G25</f>
        <v>622.4</v>
      </c>
      <c r="H29" s="1019">
        <f>Medicaid!H25</f>
        <v>620.5</v>
      </c>
      <c r="I29" s="1019">
        <f>Medicaid!I25</f>
        <v>606.20000000000005</v>
      </c>
      <c r="J29" s="1019">
        <f>Medicaid!J25</f>
        <v>654.20000000000005</v>
      </c>
      <c r="K29" s="1019">
        <f>Medicaid!K25</f>
        <v>690.4</v>
      </c>
      <c r="L29" s="1019">
        <f>Medicaid!L25</f>
        <v>678.3</v>
      </c>
      <c r="M29" s="1019">
        <f>Medicaid!M25</f>
        <v>695.9</v>
      </c>
      <c r="N29" s="1019">
        <f>Medicaid!N25</f>
        <v>730.5</v>
      </c>
      <c r="O29" s="1018">
        <f>Medicaid!O25</f>
        <v>740</v>
      </c>
      <c r="P29" s="1055">
        <f>Medicaid!P25</f>
        <v>750.20320366762178</v>
      </c>
      <c r="Q29" s="1055">
        <f>Medicaid!Q25</f>
        <v>760.54709026103137</v>
      </c>
      <c r="R29" s="1055">
        <f>Medicaid!R25</f>
        <v>771.03359953231575</v>
      </c>
      <c r="S29" s="1055">
        <f>Medicaid!S25</f>
        <v>781.66469797908303</v>
      </c>
      <c r="T29" s="1055">
        <f>Medicaid!T25</f>
        <v>784.03834709124271</v>
      </c>
      <c r="U29" s="1055">
        <f>Medicaid!U25</f>
        <v>786.4192041662568</v>
      </c>
      <c r="V29" s="1055">
        <f>Medicaid!V25</f>
        <v>788.80729109225035</v>
      </c>
      <c r="W29" s="1055">
        <f>Medicaid!W25</f>
        <v>791.20262982381519</v>
      </c>
      <c r="X29" s="1055">
        <f>Medicaid!X25</f>
        <v>823.6164931087975</v>
      </c>
      <c r="Y29" s="1055">
        <f>Medicaid!Y25</f>
        <v>857.35828238069348</v>
      </c>
      <c r="Z29" s="1055">
        <f>Medicaid!Z25</f>
        <v>892.48239989977117</v>
      </c>
      <c r="AA29" s="1055">
        <f>Medicaid!AA25</f>
        <v>929.04547666942995</v>
      </c>
      <c r="AB29" s="1055">
        <f>Medicaid!AB25</f>
        <v>967.10646374299392</v>
      </c>
      <c r="AC29" s="612">
        <f>Medicaid!AC25</f>
        <v>1006.726727271148</v>
      </c>
    </row>
    <row r="30" spans="1:16384" s="139" customFormat="1">
      <c r="B30" s="138" t="s">
        <v>1246</v>
      </c>
      <c r="C30" s="1034"/>
      <c r="D30" s="578">
        <f>D28-D29</f>
        <v>142.10000000000002</v>
      </c>
      <c r="E30" s="1061">
        <f t="shared" ref="E30:O30" si="18">E28-E29</f>
        <v>142.70000000000005</v>
      </c>
      <c r="F30" s="1061">
        <f t="shared" si="18"/>
        <v>144.10000000000002</v>
      </c>
      <c r="G30" s="1061">
        <f t="shared" si="18"/>
        <v>145.39999999999998</v>
      </c>
      <c r="H30" s="1061">
        <f t="shared" si="18"/>
        <v>146.60000000000002</v>
      </c>
      <c r="I30" s="1061">
        <f t="shared" si="18"/>
        <v>149.69999999999993</v>
      </c>
      <c r="J30" s="1061">
        <f t="shared" si="18"/>
        <v>149.59999999999991</v>
      </c>
      <c r="K30" s="1061">
        <f t="shared" si="18"/>
        <v>151.80000000000007</v>
      </c>
      <c r="L30" s="1061">
        <f t="shared" si="18"/>
        <v>152.80000000000007</v>
      </c>
      <c r="M30" s="1061">
        <f t="shared" si="18"/>
        <v>154.10000000000002</v>
      </c>
      <c r="N30" s="1061">
        <f t="shared" si="18"/>
        <v>155</v>
      </c>
      <c r="O30" s="920">
        <f t="shared" si="18"/>
        <v>157.39999999999998</v>
      </c>
      <c r="P30" s="1062">
        <f>O30*(1+AVERAGE($F$31:$I$31))</f>
        <v>159.29790460874236</v>
      </c>
      <c r="Q30" s="1062">
        <f t="shared" ref="Q30:AC30" si="19">P30*(1+AVERAGE($F$31:$I$31))</f>
        <v>161.21869385473943</v>
      </c>
      <c r="R30" s="1062">
        <f t="shared" si="19"/>
        <v>163.16264367737182</v>
      </c>
      <c r="S30" s="1062">
        <f t="shared" si="19"/>
        <v>165.13003334325413</v>
      </c>
      <c r="T30" s="1062">
        <f t="shared" si="19"/>
        <v>167.12114548635418</v>
      </c>
      <c r="U30" s="1062">
        <f t="shared" si="19"/>
        <v>169.13626614859598</v>
      </c>
      <c r="V30" s="1062">
        <f t="shared" si="19"/>
        <v>171.1756848209524</v>
      </c>
      <c r="W30" s="1062">
        <f t="shared" si="19"/>
        <v>173.2396944850332</v>
      </c>
      <c r="X30" s="1062">
        <f t="shared" si="19"/>
        <v>175.32859165517468</v>
      </c>
      <c r="Y30" s="1062">
        <f t="shared" si="19"/>
        <v>177.44267642103662</v>
      </c>
      <c r="Z30" s="1062">
        <f t="shared" si="19"/>
        <v>179.58225249071305</v>
      </c>
      <c r="AA30" s="1062">
        <f t="shared" si="19"/>
        <v>181.74762723436274</v>
      </c>
      <c r="AB30" s="1062">
        <f t="shared" si="19"/>
        <v>183.93911172836584</v>
      </c>
      <c r="AC30" s="328">
        <f t="shared" si="19"/>
        <v>186.1570208000129</v>
      </c>
    </row>
    <row r="31" spans="1:16384">
      <c r="B31" s="477" t="s">
        <v>1247</v>
      </c>
      <c r="C31" s="42"/>
      <c r="D31" s="865"/>
      <c r="E31" s="182">
        <f>E30/D30-1</f>
        <v>4.2223786066151181E-3</v>
      </c>
      <c r="F31" s="182">
        <f t="shared" ref="F31:O31" si="20">F30/E30-1</f>
        <v>9.8107918710579334E-3</v>
      </c>
      <c r="G31" s="182">
        <f t="shared" si="20"/>
        <v>9.0215128383064336E-3</v>
      </c>
      <c r="H31" s="182">
        <f t="shared" si="20"/>
        <v>8.253094910591896E-3</v>
      </c>
      <c r="I31" s="182">
        <f t="shared" si="20"/>
        <v>2.1145975443382703E-2</v>
      </c>
      <c r="J31" s="182">
        <f t="shared" si="20"/>
        <v>-6.6800267201083674E-4</v>
      </c>
      <c r="K31" s="182">
        <f t="shared" si="20"/>
        <v>1.4705882352942234E-2</v>
      </c>
      <c r="L31" s="182">
        <f t="shared" si="20"/>
        <v>6.5876152832673451E-3</v>
      </c>
      <c r="M31" s="182">
        <f t="shared" si="20"/>
        <v>8.5078534031410857E-3</v>
      </c>
      <c r="N31" s="182">
        <f t="shared" si="20"/>
        <v>5.8403634003891813E-3</v>
      </c>
      <c r="O31" s="167">
        <f t="shared" si="20"/>
        <v>1.5483870967741842E-2</v>
      </c>
      <c r="P31" s="634"/>
      <c r="Q31" s="634"/>
      <c r="R31" s="634"/>
      <c r="S31" s="634"/>
      <c r="T31" s="634"/>
      <c r="U31" s="634"/>
      <c r="V31" s="634"/>
      <c r="W31" s="634"/>
      <c r="X31" s="634"/>
      <c r="Y31" s="634"/>
      <c r="Z31" s="634"/>
      <c r="AA31" s="634"/>
      <c r="AB31" s="634"/>
      <c r="AC31" s="635"/>
    </row>
    <row r="32" spans="1:16384">
      <c r="B32" s="51"/>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row>
    <row r="33" spans="2:29">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c r="B34" s="51" t="s">
        <v>484</v>
      </c>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ht="45.75" customHeight="1">
      <c r="B35" s="1224" t="s">
        <v>650</v>
      </c>
      <c r="C35" s="1224"/>
      <c r="D35" s="1224"/>
      <c r="E35" s="1224"/>
      <c r="F35" s="1224"/>
      <c r="G35" s="1224"/>
      <c r="H35" s="1224"/>
      <c r="I35" s="1224"/>
      <c r="J35" s="1224"/>
      <c r="K35" s="1224"/>
      <c r="L35" s="1224"/>
      <c r="M35" s="1224"/>
      <c r="N35" s="1224"/>
      <c r="O35" s="1224"/>
      <c r="P35" s="1224"/>
      <c r="Q35" s="1224"/>
      <c r="R35" s="1224"/>
      <c r="S35" s="1224"/>
      <c r="T35" s="1224"/>
      <c r="U35" s="1224"/>
      <c r="V35" s="1224"/>
      <c r="W35" s="1224"/>
      <c r="X35" s="1224"/>
      <c r="Y35" s="1224"/>
      <c r="Z35" s="1224"/>
      <c r="AA35" s="1224"/>
      <c r="AB35" s="1224"/>
      <c r="AC35" s="1224"/>
    </row>
    <row r="36" spans="2:29" ht="14.5" customHeight="1">
      <c r="B36" s="1123" t="s">
        <v>651</v>
      </c>
      <c r="C36" s="1124"/>
      <c r="D36" s="1128" t="s">
        <v>401</v>
      </c>
      <c r="E36" s="1129"/>
      <c r="F36" s="1129"/>
      <c r="G36" s="1129"/>
      <c r="H36" s="1129"/>
      <c r="I36" s="1129"/>
      <c r="J36" s="1129"/>
      <c r="K36" s="1129"/>
      <c r="L36" s="1129"/>
      <c r="M36" s="1129"/>
      <c r="N36" s="1129"/>
      <c r="O36" s="1130"/>
      <c r="P36" s="1174" t="s">
        <v>402</v>
      </c>
      <c r="Q36" s="1175"/>
      <c r="R36" s="1175"/>
      <c r="S36" s="1175"/>
      <c r="T36" s="1175"/>
      <c r="U36" s="1175"/>
      <c r="V36" s="1175"/>
      <c r="W36" s="1175"/>
      <c r="X36" s="1175"/>
      <c r="Y36" s="1175"/>
      <c r="Z36" s="1175"/>
      <c r="AA36" s="1175"/>
      <c r="AB36" s="1175"/>
      <c r="AC36" s="1176"/>
    </row>
    <row r="37" spans="2:29">
      <c r="B37" s="1123"/>
      <c r="C37" s="1124"/>
      <c r="D37" s="515">
        <v>2018</v>
      </c>
      <c r="E37" s="1118">
        <v>2019</v>
      </c>
      <c r="F37" s="1119"/>
      <c r="G37" s="1119"/>
      <c r="H37" s="1120"/>
      <c r="I37" s="1118">
        <v>2020</v>
      </c>
      <c r="J37" s="1119"/>
      <c r="K37" s="1119"/>
      <c r="L37" s="1120"/>
      <c r="M37" s="1118">
        <v>2021</v>
      </c>
      <c r="N37" s="1119"/>
      <c r="O37" s="1120"/>
      <c r="P37" s="547">
        <v>2021</v>
      </c>
      <c r="Q37" s="1125">
        <v>2022</v>
      </c>
      <c r="R37" s="1126"/>
      <c r="S37" s="1126"/>
      <c r="T37" s="1127"/>
      <c r="U37" s="1125">
        <v>2023</v>
      </c>
      <c r="V37" s="1126"/>
      <c r="W37" s="1126"/>
      <c r="X37" s="1126"/>
      <c r="Y37" s="1125">
        <v>2024</v>
      </c>
      <c r="Z37" s="1126"/>
      <c r="AA37" s="1126"/>
      <c r="AB37" s="1127"/>
      <c r="AC37" s="323">
        <v>2025</v>
      </c>
    </row>
    <row r="38" spans="2:29">
      <c r="B38" s="1157"/>
      <c r="C38" s="1158"/>
      <c r="D38" s="165" t="s">
        <v>403</v>
      </c>
      <c r="E38" s="165" t="s">
        <v>404</v>
      </c>
      <c r="F38" s="146" t="s">
        <v>405</v>
      </c>
      <c r="G38" s="146" t="s">
        <v>290</v>
      </c>
      <c r="H38" s="153" t="s">
        <v>403</v>
      </c>
      <c r="I38" s="147" t="s">
        <v>404</v>
      </c>
      <c r="J38" s="147" t="s">
        <v>405</v>
      </c>
      <c r="K38" s="147" t="s">
        <v>290</v>
      </c>
      <c r="L38" s="147" t="s">
        <v>403</v>
      </c>
      <c r="M38" s="160" t="s">
        <v>404</v>
      </c>
      <c r="N38" s="147" t="s">
        <v>405</v>
      </c>
      <c r="O38" s="153" t="s">
        <v>290</v>
      </c>
      <c r="P38" s="409" t="s">
        <v>403</v>
      </c>
      <c r="Q38" s="989" t="s">
        <v>404</v>
      </c>
      <c r="R38" s="990" t="s">
        <v>405</v>
      </c>
      <c r="S38" s="990" t="s">
        <v>290</v>
      </c>
      <c r="T38" s="990" t="s">
        <v>403</v>
      </c>
      <c r="U38" s="989" t="s">
        <v>404</v>
      </c>
      <c r="V38" s="990" t="s">
        <v>405</v>
      </c>
      <c r="W38" s="990" t="s">
        <v>290</v>
      </c>
      <c r="X38" s="990" t="s">
        <v>403</v>
      </c>
      <c r="Y38" s="989" t="s">
        <v>404</v>
      </c>
      <c r="Z38" s="377" t="s">
        <v>405</v>
      </c>
      <c r="AA38" s="990" t="s">
        <v>290</v>
      </c>
      <c r="AB38" s="409" t="s">
        <v>403</v>
      </c>
      <c r="AC38" s="70" t="s">
        <v>404</v>
      </c>
    </row>
    <row r="39" spans="2:29">
      <c r="B39" s="41" t="s">
        <v>652</v>
      </c>
      <c r="D39" s="559"/>
      <c r="E39" s="743"/>
      <c r="F39" s="743"/>
      <c r="G39" s="743"/>
      <c r="H39" s="743"/>
      <c r="I39" s="244">
        <f>(I40-AVERAGE($E40:$H40))</f>
        <v>2.5817499999999995</v>
      </c>
      <c r="J39" s="244">
        <f t="shared" ref="J39:O39" si="21">(J40-AVERAGE($E40:$H40))</f>
        <v>37.358750000000001</v>
      </c>
      <c r="K39" s="244">
        <f t="shared" si="21"/>
        <v>38.026749999999993</v>
      </c>
      <c r="L39" s="244">
        <f t="shared" si="21"/>
        <v>38.350750000000005</v>
      </c>
      <c r="M39" s="244">
        <f t="shared" si="21"/>
        <v>54.966750000000005</v>
      </c>
      <c r="N39" s="244">
        <f t="shared" si="21"/>
        <v>74.252749999999992</v>
      </c>
      <c r="O39" s="244">
        <f t="shared" si="21"/>
        <v>85.407749999999993</v>
      </c>
      <c r="P39" s="1057">
        <v>50</v>
      </c>
      <c r="Q39" s="988">
        <v>25</v>
      </c>
      <c r="R39" s="915">
        <v>20</v>
      </c>
      <c r="S39" s="915">
        <v>5</v>
      </c>
      <c r="T39" s="915">
        <v>0</v>
      </c>
      <c r="U39" s="988"/>
      <c r="V39" s="988"/>
      <c r="W39" s="988"/>
      <c r="X39" s="988"/>
      <c r="Y39" s="988"/>
      <c r="Z39" s="988"/>
      <c r="AA39" s="988"/>
      <c r="AB39" s="988"/>
      <c r="AC39" s="1031"/>
    </row>
    <row r="40" spans="2:29">
      <c r="B40" s="41" t="s">
        <v>203</v>
      </c>
      <c r="C40" s="34" t="s">
        <v>653</v>
      </c>
      <c r="D40" s="144">
        <f>'Haver Pivoted'!GO66</f>
        <v>57.116</v>
      </c>
      <c r="E40" s="980">
        <f>'Haver Pivoted'!GP66</f>
        <v>55.898000000000003</v>
      </c>
      <c r="F40" s="980">
        <f>'Haver Pivoted'!GQ66</f>
        <v>54.478000000000002</v>
      </c>
      <c r="G40" s="980">
        <f>'Haver Pivoted'!GR66</f>
        <v>54.216000000000001</v>
      </c>
      <c r="H40" s="980">
        <f>'Haver Pivoted'!GS66</f>
        <v>54.152999999999999</v>
      </c>
      <c r="I40" s="980">
        <f>'Haver Pivoted'!GT66</f>
        <v>57.268000000000001</v>
      </c>
      <c r="J40" s="980">
        <f>'Haver Pivoted'!GU66</f>
        <v>92.045000000000002</v>
      </c>
      <c r="K40" s="980">
        <f>'Haver Pivoted'!GV66</f>
        <v>92.712999999999994</v>
      </c>
      <c r="L40" s="980">
        <f>'Haver Pivoted'!GW66</f>
        <v>93.037000000000006</v>
      </c>
      <c r="M40" s="980">
        <f>'Haver Pivoted'!GX66</f>
        <v>109.65300000000001</v>
      </c>
      <c r="N40" s="980">
        <f>'Haver Pivoted'!GY66</f>
        <v>128.93899999999999</v>
      </c>
      <c r="O40" s="980">
        <f>'Haver Pivoted'!GZ66</f>
        <v>140.09399999999999</v>
      </c>
      <c r="P40" s="989"/>
      <c r="Q40" s="1032"/>
      <c r="R40" s="1032"/>
      <c r="S40" s="1032"/>
      <c r="T40" s="1032"/>
      <c r="U40" s="1032"/>
      <c r="V40" s="1032"/>
      <c r="W40" s="1032"/>
      <c r="X40" s="1032"/>
      <c r="Y40" s="1032"/>
      <c r="Z40" s="1032"/>
      <c r="AA40" s="1032"/>
      <c r="AB40" s="1032"/>
      <c r="AC40" s="409"/>
    </row>
    <row r="41" spans="2:29">
      <c r="B41" s="136" t="s">
        <v>654</v>
      </c>
      <c r="C41" s="42"/>
      <c r="D41" s="145"/>
      <c r="E41" s="143"/>
      <c r="F41" s="143"/>
      <c r="G41" s="143"/>
      <c r="H41" s="143"/>
      <c r="I41" s="143"/>
      <c r="J41" s="143">
        <f t="shared" ref="J41:O41" si="22">J40-$H40</f>
        <v>37.892000000000003</v>
      </c>
      <c r="K41" s="143">
        <f t="shared" si="22"/>
        <v>38.559999999999995</v>
      </c>
      <c r="L41" s="143">
        <f t="shared" si="22"/>
        <v>38.884000000000007</v>
      </c>
      <c r="M41" s="143">
        <f t="shared" si="22"/>
        <v>55.500000000000007</v>
      </c>
      <c r="N41" s="143">
        <f t="shared" si="22"/>
        <v>74.786000000000001</v>
      </c>
      <c r="O41" s="143">
        <f t="shared" si="22"/>
        <v>85.941000000000003</v>
      </c>
      <c r="P41" s="57"/>
      <c r="Q41" s="58"/>
      <c r="R41" s="58"/>
      <c r="S41" s="58"/>
      <c r="T41" s="58"/>
      <c r="U41" s="58"/>
      <c r="V41" s="58"/>
      <c r="W41" s="58"/>
      <c r="X41" s="58"/>
      <c r="Y41" s="58"/>
      <c r="Z41" s="58"/>
      <c r="AA41" s="58"/>
      <c r="AB41" s="58"/>
      <c r="AC41" s="59"/>
    </row>
    <row r="43" spans="2:29">
      <c r="B43" s="1022" t="s">
        <v>497</v>
      </c>
    </row>
    <row r="44" spans="2:29">
      <c r="B44" s="1218" t="s">
        <v>1244</v>
      </c>
      <c r="C44" s="1219"/>
      <c r="D44" s="1128" t="s">
        <v>401</v>
      </c>
      <c r="E44" s="1129"/>
      <c r="F44" s="1129"/>
      <c r="G44" s="1129"/>
      <c r="H44" s="1129"/>
      <c r="I44" s="1129"/>
      <c r="J44" s="1129"/>
      <c r="K44" s="1129"/>
      <c r="L44" s="1129"/>
      <c r="M44" s="1129"/>
      <c r="N44" s="1129"/>
      <c r="O44" s="1130"/>
      <c r="P44" s="1174" t="s">
        <v>402</v>
      </c>
      <c r="Q44" s="1175"/>
      <c r="R44" s="1175"/>
      <c r="S44" s="1175"/>
      <c r="T44" s="1175"/>
      <c r="U44" s="1175"/>
      <c r="V44" s="1175"/>
      <c r="W44" s="1175"/>
      <c r="X44" s="1175"/>
      <c r="Y44" s="1175"/>
      <c r="Z44" s="1175"/>
      <c r="AA44" s="1175"/>
      <c r="AB44" s="1175"/>
      <c r="AC44" s="1176"/>
    </row>
    <row r="45" spans="2:29">
      <c r="B45" s="1220"/>
      <c r="C45" s="1221"/>
      <c r="D45" s="515">
        <v>2018</v>
      </c>
      <c r="E45" s="1118">
        <v>2019</v>
      </c>
      <c r="F45" s="1119"/>
      <c r="G45" s="1119"/>
      <c r="H45" s="1120"/>
      <c r="I45" s="1118">
        <v>2020</v>
      </c>
      <c r="J45" s="1119"/>
      <c r="K45" s="1119"/>
      <c r="L45" s="1120"/>
      <c r="M45" s="1118">
        <v>2021</v>
      </c>
      <c r="N45" s="1119"/>
      <c r="O45" s="1120"/>
      <c r="P45" s="547">
        <v>2021</v>
      </c>
      <c r="Q45" s="1125">
        <v>2022</v>
      </c>
      <c r="R45" s="1126"/>
      <c r="S45" s="1126"/>
      <c r="T45" s="1127"/>
      <c r="U45" s="1125">
        <v>2023</v>
      </c>
      <c r="V45" s="1126"/>
      <c r="W45" s="1126"/>
      <c r="X45" s="1126"/>
      <c r="Y45" s="1125">
        <v>2024</v>
      </c>
      <c r="Z45" s="1126"/>
      <c r="AA45" s="1126"/>
      <c r="AB45" s="1127"/>
      <c r="AC45" s="323">
        <v>2025</v>
      </c>
    </row>
    <row r="46" spans="2:29">
      <c r="B46" s="1220"/>
      <c r="C46" s="1221"/>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9" t="s">
        <v>403</v>
      </c>
      <c r="Q46" s="989" t="s">
        <v>404</v>
      </c>
      <c r="R46" s="990" t="s">
        <v>405</v>
      </c>
      <c r="S46" s="990" t="s">
        <v>290</v>
      </c>
      <c r="T46" s="990" t="s">
        <v>403</v>
      </c>
      <c r="U46" s="989" t="s">
        <v>404</v>
      </c>
      <c r="V46" s="990" t="s">
        <v>405</v>
      </c>
      <c r="W46" s="990" t="s">
        <v>290</v>
      </c>
      <c r="X46" s="990" t="s">
        <v>403</v>
      </c>
      <c r="Y46" s="989" t="s">
        <v>404</v>
      </c>
      <c r="Z46" s="377" t="s">
        <v>405</v>
      </c>
      <c r="AA46" s="990" t="s">
        <v>290</v>
      </c>
      <c r="AB46" s="409" t="s">
        <v>403</v>
      </c>
      <c r="AC46" s="70" t="s">
        <v>404</v>
      </c>
    </row>
    <row r="47" spans="2:29">
      <c r="B47" s="1037" t="s">
        <v>639</v>
      </c>
      <c r="C47" s="1038" t="s">
        <v>640</v>
      </c>
      <c r="D47" s="1066">
        <f>'Haver Pivoted'!GO31</f>
        <v>2222.3000000000002</v>
      </c>
      <c r="E47" s="1039">
        <f>'Haver Pivoted'!GP31</f>
        <v>2298.1</v>
      </c>
      <c r="F47" s="1039">
        <f>'Haver Pivoted'!GQ31</f>
        <v>2315.5</v>
      </c>
      <c r="G47" s="1039">
        <f>'Haver Pivoted'!GR31</f>
        <v>2333.1999999999998</v>
      </c>
      <c r="H47" s="1039">
        <f>'Haver Pivoted'!GS31</f>
        <v>2350.8000000000002</v>
      </c>
      <c r="I47" s="1039">
        <f>'Haver Pivoted'!GT31</f>
        <v>2417.9</v>
      </c>
      <c r="J47" s="1039">
        <f>'Haver Pivoted'!GU31</f>
        <v>4766.7</v>
      </c>
      <c r="K47" s="1039">
        <f>'Haver Pivoted'!GV31</f>
        <v>3468.3</v>
      </c>
      <c r="L47" s="1039">
        <f>'Haver Pivoted'!GW31</f>
        <v>2839.1</v>
      </c>
      <c r="M47" s="1039">
        <f>'Haver Pivoted'!GX31</f>
        <v>5070.6000000000004</v>
      </c>
      <c r="N47" s="1039">
        <f>'Haver Pivoted'!GY31</f>
        <v>3372.3</v>
      </c>
      <c r="O47" s="1039">
        <f>'Haver Pivoted'!GZ31</f>
        <v>3141.4</v>
      </c>
      <c r="P47" s="1058"/>
      <c r="Q47" s="547"/>
      <c r="R47" s="547"/>
      <c r="S47" s="547"/>
      <c r="T47" s="547"/>
      <c r="U47" s="547"/>
      <c r="V47" s="547"/>
      <c r="W47" s="547"/>
      <c r="X47" s="547"/>
      <c r="Y47" s="547"/>
      <c r="Z47" s="547"/>
      <c r="AA47" s="547"/>
      <c r="AB47" s="547"/>
      <c r="AC47" s="1040"/>
    </row>
    <row r="48" spans="2:29" ht="30">
      <c r="B48" s="55" t="s">
        <v>1239</v>
      </c>
      <c r="C48" s="1033"/>
      <c r="D48" s="480">
        <f>SUM(D14:D22)</f>
        <v>811.30000000000007</v>
      </c>
      <c r="E48" s="1041">
        <f t="shared" ref="E48:N48" si="23">SUM(E14:E22)</f>
        <v>826.69999999999993</v>
      </c>
      <c r="F48" s="1041">
        <f t="shared" si="23"/>
        <v>838.9</v>
      </c>
      <c r="G48" s="1041">
        <f t="shared" si="23"/>
        <v>849.5</v>
      </c>
      <c r="H48" s="1041">
        <f t="shared" si="23"/>
        <v>858.09999999999991</v>
      </c>
      <c r="I48" s="1041">
        <f>SUM(I14:I22)</f>
        <v>880.58175000000006</v>
      </c>
      <c r="J48" s="1042">
        <f t="shared" si="23"/>
        <v>3224.5587499999997</v>
      </c>
      <c r="K48" s="1042">
        <f t="shared" si="23"/>
        <v>1817.02675</v>
      </c>
      <c r="L48" s="1042">
        <f t="shared" si="23"/>
        <v>1253.3507500000003</v>
      </c>
      <c r="M48" s="1041">
        <f>SUM(M14:M22)</f>
        <v>3456.5667500000004</v>
      </c>
      <c r="N48" s="1043">
        <f t="shared" si="23"/>
        <v>1779.6745899999999</v>
      </c>
      <c r="O48" s="1043">
        <f>SUM(O14:O22)</f>
        <v>1541.7779100000002</v>
      </c>
      <c r="P48" s="996"/>
      <c r="Q48" s="1035"/>
      <c r="R48" s="1035"/>
      <c r="S48" s="1035"/>
      <c r="T48" s="1035"/>
      <c r="U48" s="1035"/>
      <c r="V48" s="1035"/>
      <c r="W48" s="1035"/>
      <c r="X48" s="1035"/>
      <c r="Y48" s="1035"/>
      <c r="Z48" s="1035"/>
      <c r="AA48" s="1035"/>
      <c r="AB48" s="1035"/>
      <c r="AC48" s="925"/>
    </row>
    <row r="49" spans="2:29" ht="30">
      <c r="B49" s="55" t="s">
        <v>1240</v>
      </c>
      <c r="C49" s="1033"/>
      <c r="D49" s="1067">
        <f>D47-D48</f>
        <v>1411</v>
      </c>
      <c r="E49" s="1044">
        <f t="shared" ref="E49:O49" si="24">E47-E48</f>
        <v>1471.4</v>
      </c>
      <c r="F49" s="1044">
        <f t="shared" si="24"/>
        <v>1476.6</v>
      </c>
      <c r="G49" s="1044">
        <f t="shared" si="24"/>
        <v>1483.6999999999998</v>
      </c>
      <c r="H49" s="1044">
        <f t="shared" si="24"/>
        <v>1492.7000000000003</v>
      </c>
      <c r="I49" s="1044">
        <f t="shared" si="24"/>
        <v>1537.31825</v>
      </c>
      <c r="J49" s="1044">
        <f t="shared" si="24"/>
        <v>1542.1412500000001</v>
      </c>
      <c r="K49" s="1044">
        <f t="shared" si="24"/>
        <v>1651.2732500000002</v>
      </c>
      <c r="L49" s="1044">
        <f t="shared" si="24"/>
        <v>1585.7492499999996</v>
      </c>
      <c r="M49" s="1044">
        <f t="shared" si="24"/>
        <v>1614.03325</v>
      </c>
      <c r="N49" s="1044">
        <f t="shared" si="24"/>
        <v>1592.6254100000003</v>
      </c>
      <c r="O49" s="1044">
        <f t="shared" si="24"/>
        <v>1599.6220899999998</v>
      </c>
      <c r="P49" s="996"/>
      <c r="Q49" s="1035"/>
      <c r="R49" s="1035"/>
      <c r="S49" s="1035"/>
      <c r="T49" s="1035"/>
      <c r="U49" s="1035"/>
      <c r="V49" s="1035"/>
      <c r="W49" s="1035"/>
      <c r="X49" s="1035"/>
      <c r="Y49" s="1035"/>
      <c r="Z49" s="1035"/>
      <c r="AA49" s="1035"/>
      <c r="AB49" s="1035"/>
      <c r="AC49" s="925"/>
    </row>
    <row r="50" spans="2:29" ht="24" customHeight="1">
      <c r="B50" s="41" t="s">
        <v>1241</v>
      </c>
      <c r="C50" s="1033"/>
      <c r="D50" s="1067">
        <f t="shared" ref="D50:I50" si="25">D12-D14-D15-D21</f>
        <v>1411.0000000000002</v>
      </c>
      <c r="E50" s="1044">
        <f t="shared" si="25"/>
        <v>1471.3999999999999</v>
      </c>
      <c r="F50" s="1044">
        <f t="shared" si="25"/>
        <v>1476.6</v>
      </c>
      <c r="G50" s="1044">
        <f t="shared" si="25"/>
        <v>1483.6999999999998</v>
      </c>
      <c r="H50" s="1044">
        <f t="shared" si="25"/>
        <v>1492.7</v>
      </c>
      <c r="I50" s="1044">
        <f t="shared" si="25"/>
        <v>1539.9</v>
      </c>
      <c r="J50" s="1045">
        <f>I50+($H$50-$E$50)/3</f>
        <v>1547.0000000000002</v>
      </c>
      <c r="K50" s="1045">
        <f>J50+($H$50-$E$50)/3</f>
        <v>1554.1000000000004</v>
      </c>
      <c r="L50" s="1045">
        <f>K50+($H$50-$E$50)/3</f>
        <v>1561.2000000000005</v>
      </c>
      <c r="M50" s="1046">
        <f>L50+($H$50-$E$50)/3 +(M51-L51)</f>
        <v>1585.8010000000006</v>
      </c>
      <c r="N50" s="1045">
        <f>M50+($H$50-$E$50)/3</f>
        <v>1592.9010000000007</v>
      </c>
      <c r="O50" s="1045">
        <f>N50+($H$50-$E$50)/3</f>
        <v>1600.0010000000009</v>
      </c>
      <c r="P50" s="1059">
        <f>O50+($H$50-$E$50)/3</f>
        <v>1607.101000000001</v>
      </c>
      <c r="Q50" s="1048">
        <f>P50+($H$50-$E$50)/3 + 0.06*Q51</f>
        <v>1682.2142400000012</v>
      </c>
      <c r="R50" s="1047">
        <f>Q50+($H$50-$E$50)/3</f>
        <v>1689.3142400000013</v>
      </c>
      <c r="S50" s="1047">
        <f>R50+($H$50-$E$50)/3</f>
        <v>1696.4142400000014</v>
      </c>
      <c r="T50" s="1047">
        <f>S50+($H$50-$E$50)/3</f>
        <v>1703.5142400000016</v>
      </c>
      <c r="U50" s="1048">
        <f>T50+($H$50-$E$50)/3 + 0.04 *U51</f>
        <v>1757.2364000000016</v>
      </c>
      <c r="V50" s="1047">
        <f>U50+($H$50-$E$50)/3</f>
        <v>1764.3364000000017</v>
      </c>
      <c r="W50" s="1047">
        <f>V50+($H$50-$E$50)/3</f>
        <v>1771.4364000000019</v>
      </c>
      <c r="X50" s="1047">
        <f>W50+($H$50-$E$50)/3</f>
        <v>1778.536400000002</v>
      </c>
      <c r="Y50" s="1048">
        <f>X50+($H$50-$E$50)/3 + 0.02*Y51</f>
        <v>1809.5874800000022</v>
      </c>
      <c r="Z50" s="1047">
        <f>Y50+($H$50-$E$50)/3</f>
        <v>1816.6874800000023</v>
      </c>
      <c r="AA50" s="1047">
        <f>Z50+($H$50-$E$50)/3</f>
        <v>1823.7874800000025</v>
      </c>
      <c r="AB50" s="1047">
        <f>AA50+($H$50-$E$50)/3</f>
        <v>1830.8874800000026</v>
      </c>
      <c r="AC50" s="1049">
        <f>AB50+($H$50-$E$50)/3 + 0.02*AC51</f>
        <v>1862.5785600000027</v>
      </c>
    </row>
    <row r="51" spans="2:29">
      <c r="B51" s="41" t="s">
        <v>648</v>
      </c>
      <c r="C51" s="1033" t="s">
        <v>649</v>
      </c>
      <c r="D51" s="1068">
        <f>'Haver Pivoted'!GO88/1000</f>
        <v>983.95899999999995</v>
      </c>
      <c r="E51" s="1050">
        <f>'Haver Pivoted'!GP88/1000</f>
        <v>1019.419</v>
      </c>
      <c r="F51" s="1050">
        <f>'Haver Pivoted'!GQ88/1000</f>
        <v>1026.4179999999999</v>
      </c>
      <c r="G51" s="1050">
        <f>'Haver Pivoted'!GR88/1000</f>
        <v>1034.2080000000001</v>
      </c>
      <c r="H51" s="1050">
        <f>'Haver Pivoted'!GS88/1000</f>
        <v>1042.9269999999999</v>
      </c>
      <c r="I51" s="1050">
        <f>'Haver Pivoted'!GT88/1000</f>
        <v>1067.885</v>
      </c>
      <c r="J51" s="1050">
        <f>'Haver Pivoted'!GU88/1000</f>
        <v>1074.7909999999999</v>
      </c>
      <c r="K51" s="1050">
        <f>'Haver Pivoted'!GV88/1000</f>
        <v>1080.221</v>
      </c>
      <c r="L51" s="1050">
        <f>'Haver Pivoted'!GW88/1000</f>
        <v>1088.8150000000001</v>
      </c>
      <c r="M51" s="1050">
        <f>'Haver Pivoted'!GX88/1000</f>
        <v>1106.316</v>
      </c>
      <c r="N51" s="1050">
        <f>'Haver Pivoted'!GY88/1000</f>
        <v>1109.664</v>
      </c>
      <c r="O51" s="1050">
        <f>'Haver Pivoted'!GZ88/1000</f>
        <v>1117.5540000000001</v>
      </c>
      <c r="P51" s="996">
        <f>O51+8</f>
        <v>1125.5540000000001</v>
      </c>
      <c r="Q51" s="1035">
        <f t="shared" ref="Q51:AC51" si="26">P51+8</f>
        <v>1133.5540000000001</v>
      </c>
      <c r="R51" s="1035">
        <f t="shared" si="26"/>
        <v>1141.5540000000001</v>
      </c>
      <c r="S51" s="1035">
        <f t="shared" si="26"/>
        <v>1149.5540000000001</v>
      </c>
      <c r="T51" s="1035">
        <f t="shared" si="26"/>
        <v>1157.5540000000001</v>
      </c>
      <c r="U51" s="1035">
        <f t="shared" si="26"/>
        <v>1165.5540000000001</v>
      </c>
      <c r="V51" s="1035">
        <f t="shared" si="26"/>
        <v>1173.5540000000001</v>
      </c>
      <c r="W51" s="1035">
        <f t="shared" si="26"/>
        <v>1181.5540000000001</v>
      </c>
      <c r="X51" s="1035">
        <f t="shared" si="26"/>
        <v>1189.5540000000001</v>
      </c>
      <c r="Y51" s="1035">
        <f t="shared" si="26"/>
        <v>1197.5540000000001</v>
      </c>
      <c r="Z51" s="1035">
        <f t="shared" si="26"/>
        <v>1205.5540000000001</v>
      </c>
      <c r="AA51" s="1035">
        <f t="shared" si="26"/>
        <v>1213.5540000000001</v>
      </c>
      <c r="AB51" s="1035">
        <f t="shared" si="26"/>
        <v>1221.5540000000001</v>
      </c>
      <c r="AC51" s="925">
        <f t="shared" si="26"/>
        <v>1229.5540000000001</v>
      </c>
    </row>
    <row r="52" spans="2:29" ht="60">
      <c r="B52" s="148" t="s">
        <v>1242</v>
      </c>
      <c r="C52" s="42"/>
      <c r="D52" s="1069">
        <f>D49-D50</f>
        <v>0</v>
      </c>
      <c r="E52" s="1051">
        <f t="shared" ref="E52:O52" si="27">E49-E50</f>
        <v>0</v>
      </c>
      <c r="F52" s="1051">
        <f t="shared" si="27"/>
        <v>0</v>
      </c>
      <c r="G52" s="1051">
        <f t="shared" si="27"/>
        <v>0</v>
      </c>
      <c r="H52" s="1051">
        <f t="shared" si="27"/>
        <v>0</v>
      </c>
      <c r="I52" s="1051">
        <f t="shared" si="27"/>
        <v>-2.5817500000000564</v>
      </c>
      <c r="J52" s="1051">
        <f t="shared" si="27"/>
        <v>-4.8587500000001</v>
      </c>
      <c r="K52" s="1051">
        <f t="shared" si="27"/>
        <v>97.173249999999825</v>
      </c>
      <c r="L52" s="1051">
        <f t="shared" si="27"/>
        <v>24.54924999999912</v>
      </c>
      <c r="M52" s="1051">
        <f t="shared" si="27"/>
        <v>28.23224999999934</v>
      </c>
      <c r="N52" s="1051">
        <f t="shared" si="27"/>
        <v>-0.27559000000042033</v>
      </c>
      <c r="O52" s="1051">
        <f t="shared" si="27"/>
        <v>-0.37891000000104214</v>
      </c>
      <c r="P52" s="1060"/>
      <c r="Q52" s="1052"/>
      <c r="R52" s="1052"/>
      <c r="S52" s="1052"/>
      <c r="T52" s="1052"/>
      <c r="U52" s="1052"/>
      <c r="V52" s="1052"/>
      <c r="W52" s="1052"/>
      <c r="X52" s="1052"/>
      <c r="Y52" s="1052"/>
      <c r="Z52" s="1052"/>
      <c r="AA52" s="1052"/>
      <c r="AB52" s="1052"/>
      <c r="AC52" s="1053"/>
    </row>
    <row r="53" spans="2:29">
      <c r="D53" s="975"/>
      <c r="E53" s="975"/>
      <c r="F53" s="975"/>
      <c r="G53" s="975"/>
      <c r="H53" s="975"/>
      <c r="I53" s="975"/>
      <c r="J53" s="975"/>
      <c r="K53" s="975"/>
      <c r="L53" s="975"/>
      <c r="M53" s="1036"/>
      <c r="N53" s="1036"/>
      <c r="O53" s="1036"/>
      <c r="P53" s="975"/>
    </row>
  </sheetData>
  <mergeCells count="32">
    <mergeCell ref="B1:AC1"/>
    <mergeCell ref="B2:AC6"/>
    <mergeCell ref="B8:C10"/>
    <mergeCell ref="D8:O8"/>
    <mergeCell ref="P8:AC8"/>
    <mergeCell ref="E9:H9"/>
    <mergeCell ref="I9:L9"/>
    <mergeCell ref="M9:O9"/>
    <mergeCell ref="Q9:T9"/>
    <mergeCell ref="U9:X9"/>
    <mergeCell ref="Y9:AB9"/>
    <mergeCell ref="B11:C11"/>
    <mergeCell ref="B35:AC35"/>
    <mergeCell ref="B36:C38"/>
    <mergeCell ref="D36:O36"/>
    <mergeCell ref="P36:AC36"/>
    <mergeCell ref="E37:H37"/>
    <mergeCell ref="I37:L37"/>
    <mergeCell ref="M37:O37"/>
    <mergeCell ref="Q37:T37"/>
    <mergeCell ref="Y45:AB45"/>
    <mergeCell ref="B27:C27"/>
    <mergeCell ref="U37:X37"/>
    <mergeCell ref="Y37:AB37"/>
    <mergeCell ref="B44:C46"/>
    <mergeCell ref="D44:O44"/>
    <mergeCell ref="P44:AC44"/>
    <mergeCell ref="E45:H45"/>
    <mergeCell ref="I45:L45"/>
    <mergeCell ref="M45:O45"/>
    <mergeCell ref="Q45:T45"/>
    <mergeCell ref="U45:X45"/>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4" zoomScale="56" zoomScaleNormal="88" workbookViewId="0">
      <selection activeCell="L9" sqref="L9:O9"/>
    </sheetView>
  </sheetViews>
  <sheetFormatPr baseColWidth="10" defaultColWidth="10.83203125" defaultRowHeight="14"/>
  <cols>
    <col min="1" max="2" width="0" style="34" hidden="1" customWidth="1"/>
    <col min="3" max="3" width="10.83203125" style="34"/>
    <col min="4" max="4" width="45.1640625" style="34" customWidth="1"/>
    <col min="5" max="5" width="11.1640625" style="34" bestFit="1" customWidth="1"/>
    <col min="6" max="12" width="10.83203125" style="34"/>
    <col min="13" max="13" width="12.5" style="34" customWidth="1"/>
    <col min="14" max="15" width="13.5" style="34" customWidth="1"/>
    <col min="16" max="16" width="11.1640625" style="34" customWidth="1"/>
    <col min="17" max="16384" width="10.83203125" style="34"/>
  </cols>
  <sheetData>
    <row r="1" spans="4:56">
      <c r="D1" s="1116" t="s">
        <v>79</v>
      </c>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4:56" ht="14.25" customHeight="1">
      <c r="D2" s="1135" t="s">
        <v>655</v>
      </c>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4:56" ht="28.5" customHeight="1">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4:56">
      <c r="D4" s="752" t="s">
        <v>465</v>
      </c>
    </row>
    <row r="5" spans="4:56">
      <c r="D5" s="1121" t="s">
        <v>558</v>
      </c>
      <c r="E5" s="1122"/>
      <c r="F5" s="1231" t="s">
        <v>401</v>
      </c>
      <c r="G5" s="1232"/>
      <c r="H5" s="1232"/>
      <c r="I5" s="1232"/>
      <c r="J5" s="1232"/>
      <c r="K5" s="1232"/>
      <c r="L5" s="1232"/>
      <c r="M5" s="1233"/>
      <c r="N5" s="1233"/>
      <c r="O5" s="1138"/>
      <c r="P5" s="1174" t="s">
        <v>402</v>
      </c>
      <c r="Q5" s="1175"/>
      <c r="R5" s="1175"/>
      <c r="S5" s="1175"/>
      <c r="T5" s="1175"/>
      <c r="U5" s="1175"/>
      <c r="V5" s="1175"/>
      <c r="W5" s="1175"/>
      <c r="X5" s="1175"/>
      <c r="Y5" s="1175"/>
      <c r="Z5" s="1175"/>
      <c r="AA5" s="1175"/>
      <c r="AB5" s="1175"/>
      <c r="AC5" s="1176"/>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c r="D6" s="1123"/>
      <c r="E6" s="1187"/>
      <c r="F6" s="1118">
        <v>2019</v>
      </c>
      <c r="G6" s="1119"/>
      <c r="H6" s="1120"/>
      <c r="I6" s="1119">
        <v>2020</v>
      </c>
      <c r="J6" s="1119"/>
      <c r="K6" s="1119"/>
      <c r="L6" s="1119"/>
      <c r="M6" s="1118">
        <v>2021</v>
      </c>
      <c r="N6" s="1119"/>
      <c r="O6" s="1120"/>
      <c r="P6" s="925">
        <v>2021</v>
      </c>
      <c r="Q6" s="1125">
        <v>2022</v>
      </c>
      <c r="R6" s="1126"/>
      <c r="S6" s="1126"/>
      <c r="T6" s="1127"/>
      <c r="U6" s="1197">
        <v>2023</v>
      </c>
      <c r="V6" s="1198"/>
      <c r="W6" s="1198"/>
      <c r="X6" s="1198"/>
      <c r="Y6" s="1125">
        <v>2024</v>
      </c>
      <c r="Z6" s="1126"/>
      <c r="AA6" s="1126"/>
      <c r="AB6" s="1126"/>
      <c r="AC6" s="323">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c r="D7" s="1157"/>
      <c r="E7" s="1188"/>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5"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ht="15">
      <c r="D8" s="267" t="s">
        <v>638</v>
      </c>
      <c r="E8" s="94"/>
      <c r="F8" s="753"/>
      <c r="G8" s="754"/>
      <c r="H8" s="755"/>
      <c r="I8" s="755"/>
      <c r="J8" s="755"/>
      <c r="K8" s="755"/>
      <c r="L8" s="755"/>
      <c r="M8" s="755"/>
      <c r="N8" s="755"/>
      <c r="O8" s="756"/>
      <c r="P8" s="312"/>
      <c r="Q8" s="313"/>
      <c r="R8" s="313"/>
      <c r="S8" s="312"/>
      <c r="T8" s="313"/>
      <c r="U8" s="313"/>
      <c r="V8" s="313"/>
      <c r="W8" s="312"/>
      <c r="X8" s="313"/>
      <c r="Y8" s="313"/>
      <c r="Z8" s="313"/>
      <c r="AA8" s="313"/>
      <c r="AB8" s="313"/>
      <c r="AC8" s="926"/>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5">
      <c r="D9" s="86" t="s">
        <v>656</v>
      </c>
      <c r="E9" s="569"/>
      <c r="F9" s="757">
        <f t="shared" ref="F9:X9" si="0">SUM(F10:F12)</f>
        <v>3273.3999999999996</v>
      </c>
      <c r="G9" s="574">
        <f t="shared" si="0"/>
        <v>3290</v>
      </c>
      <c r="H9" s="574">
        <f t="shared" si="0"/>
        <v>3332.9</v>
      </c>
      <c r="I9" s="574">
        <f t="shared" si="0"/>
        <v>3380.8</v>
      </c>
      <c r="J9" s="574">
        <f t="shared" si="0"/>
        <v>3111.4</v>
      </c>
      <c r="K9" s="574">
        <f t="shared" si="0"/>
        <v>3257.3</v>
      </c>
      <c r="L9" s="574">
        <f t="shared" si="0"/>
        <v>3379.5</v>
      </c>
      <c r="M9" s="574">
        <f>SUM(M10:M12)</f>
        <v>3536</v>
      </c>
      <c r="N9" s="574">
        <f t="shared" si="0"/>
        <v>3648.3</v>
      </c>
      <c r="O9" s="927">
        <f t="shared" si="0"/>
        <v>3739.4999999999995</v>
      </c>
      <c r="P9" s="320">
        <f t="shared" si="0"/>
        <v>3790.3567636578086</v>
      </c>
      <c r="Q9" s="320">
        <f t="shared" si="0"/>
        <v>3785.9222713714485</v>
      </c>
      <c r="R9" s="320">
        <f t="shared" si="0"/>
        <v>3836.0261744822378</v>
      </c>
      <c r="S9" s="320">
        <f t="shared" si="0"/>
        <v>3882.096262937343</v>
      </c>
      <c r="T9" s="320">
        <f t="shared" si="0"/>
        <v>3925.0470587742493</v>
      </c>
      <c r="U9" s="320">
        <f t="shared" si="0"/>
        <v>3959.4970733399186</v>
      </c>
      <c r="V9" s="320">
        <f t="shared" si="0"/>
        <v>3998.2650613759206</v>
      </c>
      <c r="W9" s="320">
        <f t="shared" si="0"/>
        <v>4036.7059599652966</v>
      </c>
      <c r="X9" s="320">
        <f t="shared" si="0"/>
        <v>4074.3305460849683</v>
      </c>
      <c r="Y9" s="320">
        <f t="shared" ref="Y9" si="1">SUM(Y10:Y12)</f>
        <v>4110.6880372649321</v>
      </c>
      <c r="Z9" s="320">
        <f t="shared" ref="Z9" si="2">SUM(Z10:Z12)</f>
        <v>4146.6966412214333</v>
      </c>
      <c r="AA9" s="320">
        <f t="shared" ref="AA9" si="3">SUM(AA10:AA12)</f>
        <v>4184.3468116836821</v>
      </c>
      <c r="AB9" s="320">
        <f t="shared" ref="AB9" si="4">SUM(AB10:AB12)</f>
        <v>4222.0255613752315</v>
      </c>
      <c r="AC9" s="928">
        <f t="shared" ref="AC9" si="5">SUM(AC10:AC12)</f>
        <v>4260.7927835440778</v>
      </c>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row>
    <row r="10" spans="4:56" ht="15">
      <c r="D10" s="142" t="s">
        <v>657</v>
      </c>
      <c r="E10" s="252" t="s">
        <v>158</v>
      </c>
      <c r="F10" s="577">
        <f>'Haver Pivoted'!GQ27</f>
        <v>1701.9</v>
      </c>
      <c r="G10" s="575">
        <f>'Haver Pivoted'!GR27</f>
        <v>1707.8</v>
      </c>
      <c r="H10" s="575">
        <f>'Haver Pivoted'!GS27</f>
        <v>1728.6</v>
      </c>
      <c r="I10" s="575">
        <f>'Haver Pivoted'!GT27</f>
        <v>1737.9</v>
      </c>
      <c r="J10" s="575">
        <f>'Haver Pivoted'!GU27</f>
        <v>1581.5</v>
      </c>
      <c r="K10" s="575">
        <f>'Haver Pivoted'!GV27</f>
        <v>1662.2</v>
      </c>
      <c r="L10" s="575">
        <f>'Haver Pivoted'!GW27</f>
        <v>1736.9</v>
      </c>
      <c r="M10" s="575">
        <f>'Haver Pivoted'!GX27</f>
        <v>1851.9</v>
      </c>
      <c r="N10" s="575">
        <f>'Haver Pivoted'!GY27</f>
        <v>1928.3</v>
      </c>
      <c r="O10" s="924">
        <f>'Haver Pivoted'!GZ27</f>
        <v>1994.3</v>
      </c>
      <c r="P10" s="645">
        <f t="shared" ref="P10" si="6">O10*P71/O71</f>
        <v>2017.5889020399636</v>
      </c>
      <c r="Q10" s="645">
        <f>Q71*I63</f>
        <v>2005.8432875182873</v>
      </c>
      <c r="R10" s="645">
        <f t="shared" ref="R10:T10" si="7">Q10*R71/Q71</f>
        <v>2033.8068793152124</v>
      </c>
      <c r="S10" s="645">
        <f t="shared" si="7"/>
        <v>2059.506162572829</v>
      </c>
      <c r="T10" s="645">
        <f t="shared" si="7"/>
        <v>2083.3742017658683</v>
      </c>
      <c r="U10" s="645">
        <f>U71*J63</f>
        <v>2105.8811811811811</v>
      </c>
      <c r="V10" s="645">
        <f t="shared" ref="V10:X10" si="8">U10*V71/U71</f>
        <v>2127.7076307076309</v>
      </c>
      <c r="W10" s="645">
        <f t="shared" si="8"/>
        <v>2148.8906701573374</v>
      </c>
      <c r="X10" s="645">
        <f t="shared" si="8"/>
        <v>2169.0467281383949</v>
      </c>
      <c r="Y10" s="645">
        <f>Y71*K63</f>
        <v>2189.0666801416801</v>
      </c>
      <c r="Z10" s="645">
        <f t="shared" ref="Z10:AB10" si="9">Y10*Z71/Y71</f>
        <v>2207.9854110520773</v>
      </c>
      <c r="AA10" s="645">
        <f t="shared" si="9"/>
        <v>2228.1043492210156</v>
      </c>
      <c r="AB10" s="314">
        <f t="shared" si="9"/>
        <v>2248.582112240445</v>
      </c>
      <c r="AC10" s="929">
        <f>AC71*L63</f>
        <v>2270.0126171042834</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ht="15">
      <c r="D11" s="142" t="s">
        <v>658</v>
      </c>
      <c r="E11" s="95" t="s">
        <v>164</v>
      </c>
      <c r="F11" s="577">
        <f>'Haver Pivoted'!GQ30</f>
        <v>1399.3</v>
      </c>
      <c r="G11" s="575">
        <f>'Haver Pivoted'!GR30</f>
        <v>1406.9</v>
      </c>
      <c r="H11" s="575">
        <f>'Haver Pivoted'!GS30</f>
        <v>1426.4</v>
      </c>
      <c r="I11" s="575">
        <f>'Haver Pivoted'!GT30</f>
        <v>1457.1</v>
      </c>
      <c r="J11" s="575">
        <f>'Haver Pivoted'!GU30</f>
        <v>1391.6</v>
      </c>
      <c r="K11" s="575">
        <f>'Haver Pivoted'!GV30</f>
        <v>1443.8</v>
      </c>
      <c r="L11" s="575">
        <f>'Haver Pivoted'!GW30</f>
        <v>1486</v>
      </c>
      <c r="M11" s="575">
        <f>'Haver Pivoted'!GX30</f>
        <v>1517.9</v>
      </c>
      <c r="N11" s="575">
        <f>'Haver Pivoted'!GY30</f>
        <v>1542.2</v>
      </c>
      <c r="O11" s="924">
        <f>'Haver Pivoted'!GZ30</f>
        <v>1572.1</v>
      </c>
      <c r="P11" s="645">
        <f t="shared" ref="P11:P12" si="10">O11*P74/O74</f>
        <v>1597.129995085995</v>
      </c>
      <c r="Q11" s="645">
        <f>Q74*I64</f>
        <v>1602.7701580126493</v>
      </c>
      <c r="R11" s="645">
        <f t="shared" ref="R11:T13" si="11">Q11*R74/Q74</f>
        <v>1622.6442633676327</v>
      </c>
      <c r="S11" s="645">
        <f t="shared" si="11"/>
        <v>1640.5309581871177</v>
      </c>
      <c r="T11" s="645">
        <f t="shared" si="11"/>
        <v>1657.3475088721034</v>
      </c>
      <c r="U11" s="645">
        <f>U74*J64</f>
        <v>1672.9410376890901</v>
      </c>
      <c r="V11" s="645">
        <f t="shared" ref="V11:X13" si="12">U11*V74/U74</f>
        <v>1688.0759333055773</v>
      </c>
      <c r="W11" s="645">
        <f t="shared" si="12"/>
        <v>1703.5165843890643</v>
      </c>
      <c r="X11" s="645">
        <f t="shared" si="12"/>
        <v>1719.2629909395512</v>
      </c>
      <c r="Y11" s="645">
        <f>Y74*K64</f>
        <v>1733.9851166755886</v>
      </c>
      <c r="Z11" s="645">
        <f t="shared" ref="Z11:AB13" si="13">Y11*Z74/Y74</f>
        <v>1749.4257677590758</v>
      </c>
      <c r="AA11" s="645">
        <f t="shared" si="13"/>
        <v>1765.2486131763123</v>
      </c>
      <c r="AB11" s="314">
        <f t="shared" si="13"/>
        <v>1780.8574297666494</v>
      </c>
      <c r="AC11" s="929">
        <f>AC74*L64</f>
        <v>1796.4815341303361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ht="15">
      <c r="D12" s="142" t="s">
        <v>659</v>
      </c>
      <c r="E12" s="252" t="s">
        <v>160</v>
      </c>
      <c r="F12" s="577">
        <f>'Haver Pivoted'!GQ28</f>
        <v>172.2</v>
      </c>
      <c r="G12" s="575">
        <f>'Haver Pivoted'!GR28</f>
        <v>175.3</v>
      </c>
      <c r="H12" s="575">
        <f>'Haver Pivoted'!GS28</f>
        <v>177.9</v>
      </c>
      <c r="I12" s="575">
        <f>'Haver Pivoted'!GT28</f>
        <v>185.8</v>
      </c>
      <c r="J12" s="575">
        <f>'Haver Pivoted'!GU28</f>
        <v>138.30000000000001</v>
      </c>
      <c r="K12" s="575">
        <f>'Haver Pivoted'!GV28</f>
        <v>151.30000000000001</v>
      </c>
      <c r="L12" s="575">
        <f>'Haver Pivoted'!GW28</f>
        <v>156.6</v>
      </c>
      <c r="M12" s="575">
        <f>'Haver Pivoted'!GX28</f>
        <v>166.2</v>
      </c>
      <c r="N12" s="575">
        <f>'Haver Pivoted'!GY28</f>
        <v>177.8</v>
      </c>
      <c r="O12" s="924">
        <f>'Haver Pivoted'!GZ28</f>
        <v>173.1</v>
      </c>
      <c r="P12" s="645">
        <f t="shared" si="10"/>
        <v>175.63786653185036</v>
      </c>
      <c r="Q12" s="645">
        <f>Q75*I65</f>
        <v>177.30882584051193</v>
      </c>
      <c r="R12" s="645">
        <f t="shared" si="11"/>
        <v>179.57503179939275</v>
      </c>
      <c r="S12" s="645">
        <f t="shared" si="11"/>
        <v>182.05914217739672</v>
      </c>
      <c r="T12" s="645">
        <f t="shared" si="11"/>
        <v>184.32534813627754</v>
      </c>
      <c r="U12" s="645">
        <f>U75*J65</f>
        <v>180.67485446964741</v>
      </c>
      <c r="V12" s="645">
        <f t="shared" si="12"/>
        <v>182.48149736271273</v>
      </c>
      <c r="W12" s="645">
        <f t="shared" si="12"/>
        <v>184.29870541889539</v>
      </c>
      <c r="X12" s="645">
        <f t="shared" si="12"/>
        <v>186.02082700702198</v>
      </c>
      <c r="Y12" s="645">
        <f>Y75*K65</f>
        <v>187.63624044766337</v>
      </c>
      <c r="Z12" s="645">
        <f t="shared" si="13"/>
        <v>189.28546241028027</v>
      </c>
      <c r="AA12" s="645">
        <f t="shared" si="13"/>
        <v>190.99384928635433</v>
      </c>
      <c r="AB12" s="314">
        <f t="shared" si="13"/>
        <v>192.58601936813761</v>
      </c>
      <c r="AC12" s="929">
        <f>AC75*L65</f>
        <v>194.29863230945855</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5">
      <c r="D13" s="86" t="s">
        <v>660</v>
      </c>
      <c r="E13" s="570" t="s">
        <v>162</v>
      </c>
      <c r="F13" s="758">
        <f>'Haver Pivoted'!GQ29</f>
        <v>218.9</v>
      </c>
      <c r="G13" s="470">
        <f>'Haver Pivoted'!GR29</f>
        <v>206.5</v>
      </c>
      <c r="H13" s="470">
        <f>'Haver Pivoted'!GS29</f>
        <v>231.4</v>
      </c>
      <c r="I13" s="470">
        <f>'Haver Pivoted'!GT29</f>
        <v>166.7</v>
      </c>
      <c r="J13" s="470">
        <f>'Haver Pivoted'!GU29</f>
        <v>167.4</v>
      </c>
      <c r="K13" s="470">
        <f>'Haver Pivoted'!GV29</f>
        <v>211.7</v>
      </c>
      <c r="L13" s="470">
        <f>'Haver Pivoted'!GW29</f>
        <v>225.1</v>
      </c>
      <c r="M13" s="470">
        <f>'Haver Pivoted'!GX29</f>
        <v>246.4</v>
      </c>
      <c r="N13" s="470">
        <f>'Haver Pivoted'!GY29</f>
        <v>275.10000000000002</v>
      </c>
      <c r="O13" s="987">
        <v>290.01506024096392</v>
      </c>
      <c r="P13" s="645">
        <f>O13*P76/O76</f>
        <v>293.3295180722892</v>
      </c>
      <c r="Q13" s="645">
        <f>Q76*I66</f>
        <v>344.48724035608313</v>
      </c>
      <c r="R13" s="645">
        <f t="shared" si="11"/>
        <v>350.43471810089022</v>
      </c>
      <c r="S13" s="645">
        <f t="shared" si="11"/>
        <v>352.06735905044513</v>
      </c>
      <c r="T13" s="645">
        <f t="shared" si="11"/>
        <v>351.83412462908012</v>
      </c>
      <c r="U13" s="645">
        <f>U76*J66</f>
        <v>350.08486646884273</v>
      </c>
      <c r="V13" s="645">
        <f t="shared" si="12"/>
        <v>347.05281899109792</v>
      </c>
      <c r="W13" s="645">
        <f t="shared" si="12"/>
        <v>345.18694362017806</v>
      </c>
      <c r="X13" s="645">
        <f t="shared" si="12"/>
        <v>345.18694362017806</v>
      </c>
      <c r="Y13" s="645">
        <f>Y76*K66</f>
        <v>344.67382789317509</v>
      </c>
      <c r="Z13" s="645">
        <f t="shared" si="13"/>
        <v>346.36477744807127</v>
      </c>
      <c r="AA13" s="645">
        <f t="shared" si="13"/>
        <v>347.79916913946596</v>
      </c>
      <c r="AB13" s="314">
        <f t="shared" si="13"/>
        <v>349.7700000000001</v>
      </c>
      <c r="AC13" s="929">
        <f>AC76*L66</f>
        <v>350.71459940652824</v>
      </c>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row>
    <row r="14" spans="4:56">
      <c r="D14" s="267"/>
      <c r="E14" s="94"/>
      <c r="F14" s="567"/>
      <c r="G14" s="572"/>
      <c r="H14" s="573"/>
      <c r="I14" s="573"/>
      <c r="J14" s="573"/>
      <c r="K14" s="573"/>
      <c r="L14" s="573"/>
      <c r="M14" s="573"/>
      <c r="N14" s="572"/>
      <c r="O14" s="931"/>
      <c r="P14" s="315"/>
      <c r="Q14" s="316"/>
      <c r="R14" s="315"/>
      <c r="S14" s="315"/>
      <c r="T14" s="316"/>
      <c r="U14" s="317"/>
      <c r="V14" s="315"/>
      <c r="W14" s="315"/>
      <c r="X14" s="315"/>
      <c r="Y14" s="315"/>
      <c r="Z14" s="315"/>
      <c r="AA14" s="315"/>
      <c r="AB14" s="315"/>
      <c r="AC14" s="932"/>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c r="D15" s="268" t="s">
        <v>646</v>
      </c>
      <c r="E15" s="95"/>
      <c r="F15" s="576"/>
      <c r="G15" s="573"/>
      <c r="H15" s="572"/>
      <c r="I15" s="572"/>
      <c r="J15" s="572"/>
      <c r="K15" s="572"/>
      <c r="L15" s="572"/>
      <c r="M15" s="572"/>
      <c r="N15" s="572"/>
      <c r="O15" s="931"/>
      <c r="P15" s="313"/>
      <c r="Q15" s="313"/>
      <c r="R15" s="313"/>
      <c r="S15" s="313"/>
      <c r="T15" s="313"/>
      <c r="U15" s="313"/>
      <c r="V15" s="313"/>
      <c r="W15" s="313"/>
      <c r="X15" s="313"/>
      <c r="Y15" s="313"/>
      <c r="Z15" s="313"/>
      <c r="AA15" s="313"/>
      <c r="AB15" s="313"/>
      <c r="AC15" s="926"/>
    </row>
    <row r="16" spans="4:56" s="139" customFormat="1">
      <c r="D16" s="303" t="s">
        <v>656</v>
      </c>
      <c r="E16" s="468"/>
      <c r="F16" s="758">
        <f t="shared" ref="F16:X16" si="14">SUM(F17:F19)</f>
        <v>1890.1</v>
      </c>
      <c r="G16" s="470">
        <f t="shared" si="14"/>
        <v>1889.7999999999997</v>
      </c>
      <c r="H16" s="470">
        <f t="shared" si="14"/>
        <v>1893.3000000000002</v>
      </c>
      <c r="I16" s="470">
        <f t="shared" si="14"/>
        <v>1915.1999999999998</v>
      </c>
      <c r="J16" s="470">
        <f t="shared" si="14"/>
        <v>1858.8000000000002</v>
      </c>
      <c r="K16" s="470">
        <f t="shared" si="14"/>
        <v>1932.2</v>
      </c>
      <c r="L16" s="470">
        <f t="shared" si="14"/>
        <v>1943.7</v>
      </c>
      <c r="M16" s="470">
        <f t="shared" si="14"/>
        <v>1995.3000000000002</v>
      </c>
      <c r="N16" s="470">
        <f t="shared" si="14"/>
        <v>2066.8000000000002</v>
      </c>
      <c r="O16" s="930">
        <f t="shared" si="14"/>
        <v>2105.9</v>
      </c>
      <c r="P16" s="319">
        <f>SUM(P17:P19)</f>
        <v>2120.9227646076561</v>
      </c>
      <c r="Q16" s="319">
        <f t="shared" si="14"/>
        <v>2150.1214626082142</v>
      </c>
      <c r="R16" s="319">
        <f t="shared" si="14"/>
        <v>2178.3025304043881</v>
      </c>
      <c r="S16" s="319">
        <f t="shared" si="14"/>
        <v>2207.6291426343887</v>
      </c>
      <c r="T16" s="319">
        <f t="shared" si="14"/>
        <v>2234.5192049980928</v>
      </c>
      <c r="U16" s="319">
        <f t="shared" si="14"/>
        <v>2258.6479016494136</v>
      </c>
      <c r="V16" s="319">
        <f t="shared" si="14"/>
        <v>2281.4446722707116</v>
      </c>
      <c r="W16" s="319">
        <f t="shared" si="14"/>
        <v>2304.1429547281373</v>
      </c>
      <c r="X16" s="319">
        <f t="shared" si="14"/>
        <v>2325.6941437487076</v>
      </c>
      <c r="Y16" s="319">
        <f t="shared" ref="Y16" si="15">SUM(Y17:Y19)</f>
        <v>2346.2482634367179</v>
      </c>
      <c r="Z16" s="319">
        <f t="shared" ref="Z16" si="16">SUM(Z17:Z19)</f>
        <v>2366.7752749938418</v>
      </c>
      <c r="AA16" s="319">
        <f t="shared" ref="AA16" si="17">SUM(AA17:AA19)</f>
        <v>2388.1951121347661</v>
      </c>
      <c r="AB16" s="319">
        <f t="shared" ref="AB16" si="18">SUM(AB17:AB19)</f>
        <v>2408.6962876467583</v>
      </c>
      <c r="AC16" s="933">
        <f t="shared" ref="AC16" si="19">SUM(AC17:AC19)</f>
        <v>2430.550117671296</v>
      </c>
    </row>
    <row r="17" spans="4:40" ht="15">
      <c r="D17" s="142" t="s">
        <v>661</v>
      </c>
      <c r="E17" s="95" t="s">
        <v>662</v>
      </c>
      <c r="F17" s="577">
        <f>'Haver Pivoted'!GQ33</f>
        <v>520.9</v>
      </c>
      <c r="G17" s="575">
        <f>'Haver Pivoted'!GR33</f>
        <v>497.4</v>
      </c>
      <c r="H17" s="575">
        <f>'Haver Pivoted'!GS33</f>
        <v>494.7</v>
      </c>
      <c r="I17" s="575">
        <f>'Haver Pivoted'!GT33</f>
        <v>503.8</v>
      </c>
      <c r="J17" s="575">
        <f>'Haver Pivoted'!GU33</f>
        <v>517.5</v>
      </c>
      <c r="K17" s="575">
        <f>'Haver Pivoted'!GV33</f>
        <v>519.6</v>
      </c>
      <c r="L17" s="575">
        <f>'Haver Pivoted'!GW33</f>
        <v>522.79999999999995</v>
      </c>
      <c r="M17" s="575">
        <f>'Haver Pivoted'!GX33</f>
        <v>560.20000000000005</v>
      </c>
      <c r="N17" s="575">
        <f>'Haver Pivoted'!GY33</f>
        <v>586.4</v>
      </c>
      <c r="O17" s="924">
        <f>'Haver Pivoted'!GZ33</f>
        <v>597.70000000000005</v>
      </c>
      <c r="P17" s="318">
        <f t="shared" ref="P17:AC17" si="20">P96*P71</f>
        <v>602.47189037156625</v>
      </c>
      <c r="Q17" s="318">
        <f t="shared" si="20"/>
        <v>611.03943129934669</v>
      </c>
      <c r="R17" s="318">
        <f t="shared" si="20"/>
        <v>619.55797177307466</v>
      </c>
      <c r="S17" s="318">
        <f t="shared" si="20"/>
        <v>627.38673662437247</v>
      </c>
      <c r="T17" s="318">
        <f t="shared" si="20"/>
        <v>634.65765015261206</v>
      </c>
      <c r="U17" s="318">
        <f t="shared" si="20"/>
        <v>641.51394445425422</v>
      </c>
      <c r="V17" s="318">
        <f t="shared" si="20"/>
        <v>648.1629291425977</v>
      </c>
      <c r="W17" s="318">
        <f t="shared" si="20"/>
        <v>654.61591201473152</v>
      </c>
      <c r="X17" s="318">
        <f t="shared" si="20"/>
        <v>660.75604583406903</v>
      </c>
      <c r="Y17" s="318">
        <f t="shared" si="20"/>
        <v>666.85471773074698</v>
      </c>
      <c r="Z17" s="318">
        <f t="shared" si="20"/>
        <v>672.61792498045054</v>
      </c>
      <c r="AA17" s="318">
        <f t="shared" si="20"/>
        <v>678.74675100269917</v>
      </c>
      <c r="AB17" s="318">
        <f t="shared" si="20"/>
        <v>684.98488573014163</v>
      </c>
      <c r="AC17" s="934">
        <f t="shared" si="20"/>
        <v>691.51325391620207</v>
      </c>
    </row>
    <row r="18" spans="4:40" ht="15">
      <c r="D18" s="142" t="s">
        <v>658</v>
      </c>
      <c r="E18" s="95" t="s">
        <v>663</v>
      </c>
      <c r="F18" s="577">
        <f>'Haver Pivoted'!GQ36</f>
        <v>20.5</v>
      </c>
      <c r="G18" s="575">
        <f>'Haver Pivoted'!GR36</f>
        <v>20.3</v>
      </c>
      <c r="H18" s="575">
        <f>'Haver Pivoted'!GS36</f>
        <v>20.2</v>
      </c>
      <c r="I18" s="575">
        <f>'Haver Pivoted'!GT36</f>
        <v>20.100000000000001</v>
      </c>
      <c r="J18" s="575">
        <f>'Haver Pivoted'!GU36</f>
        <v>19.100000000000001</v>
      </c>
      <c r="K18" s="575">
        <f>'Haver Pivoted'!GV36</f>
        <v>19.899999999999999</v>
      </c>
      <c r="L18" s="575">
        <f>'Haver Pivoted'!GW36</f>
        <v>20.5</v>
      </c>
      <c r="M18" s="575">
        <f>'Haver Pivoted'!GX36</f>
        <v>21.2</v>
      </c>
      <c r="N18" s="575">
        <f>'Haver Pivoted'!GY36</f>
        <v>21.9</v>
      </c>
      <c r="O18" s="924">
        <f>'Haver Pivoted'!GZ36</f>
        <v>22.4</v>
      </c>
      <c r="P18" s="318">
        <f t="shared" ref="P18:AC18" si="21">P97*P74</f>
        <v>22.420170996446448</v>
      </c>
      <c r="Q18" s="318">
        <f t="shared" si="21"/>
        <v>22.739002875761301</v>
      </c>
      <c r="R18" s="318">
        <f t="shared" si="21"/>
        <v>23.020963041141783</v>
      </c>
      <c r="S18" s="318">
        <f t="shared" si="21"/>
        <v>23.274727189984215</v>
      </c>
      <c r="T18" s="318">
        <f t="shared" si="21"/>
        <v>23.513308868383085</v>
      </c>
      <c r="U18" s="318">
        <f t="shared" si="21"/>
        <v>23.73453915198931</v>
      </c>
      <c r="V18" s="318">
        <f t="shared" si="21"/>
        <v>23.949262662548293</v>
      </c>
      <c r="W18" s="318">
        <f t="shared" si="21"/>
        <v>24.168324021805436</v>
      </c>
      <c r="X18" s="318">
        <f t="shared" si="21"/>
        <v>24.391723229760739</v>
      </c>
      <c r="Y18" s="318">
        <f t="shared" si="21"/>
        <v>24.600590644577203</v>
      </c>
      <c r="Z18" s="318">
        <f t="shared" si="21"/>
        <v>24.819652003834346</v>
      </c>
      <c r="AA18" s="318">
        <f t="shared" si="21"/>
        <v>25.044135673964192</v>
      </c>
      <c r="AB18" s="318">
        <f t="shared" si="21"/>
        <v>25.265582850005323</v>
      </c>
      <c r="AC18" s="934">
        <f t="shared" si="21"/>
        <v>25.487246918481365</v>
      </c>
    </row>
    <row r="19" spans="4:40" ht="15">
      <c r="D19" s="142" t="s">
        <v>659</v>
      </c>
      <c r="E19" s="95" t="s">
        <v>664</v>
      </c>
      <c r="F19" s="577">
        <f>'Haver Pivoted'!GQ34</f>
        <v>1348.7</v>
      </c>
      <c r="G19" s="575">
        <f>'Haver Pivoted'!GR34</f>
        <v>1372.1</v>
      </c>
      <c r="H19" s="575">
        <f>'Haver Pivoted'!GS34</f>
        <v>1378.4</v>
      </c>
      <c r="I19" s="575">
        <f>'Haver Pivoted'!GT34</f>
        <v>1391.3</v>
      </c>
      <c r="J19" s="575">
        <f>'Haver Pivoted'!GU34</f>
        <v>1322.2</v>
      </c>
      <c r="K19" s="575">
        <f>'Haver Pivoted'!GV34</f>
        <v>1392.7</v>
      </c>
      <c r="L19" s="575">
        <f>'Haver Pivoted'!GW34</f>
        <v>1400.4</v>
      </c>
      <c r="M19" s="575">
        <f>'Haver Pivoted'!GX34</f>
        <v>1413.9</v>
      </c>
      <c r="N19" s="575">
        <f>'Haver Pivoted'!GY34</f>
        <v>1458.5</v>
      </c>
      <c r="O19" s="924">
        <f>'Haver Pivoted'!GZ34</f>
        <v>1485.8</v>
      </c>
      <c r="P19" s="318">
        <f t="shared" ref="P19:AC19" si="22">P98*P75</f>
        <v>1496.0307032396431</v>
      </c>
      <c r="Q19" s="318">
        <f t="shared" si="22"/>
        <v>1516.3430284331062</v>
      </c>
      <c r="R19" s="318">
        <f t="shared" si="22"/>
        <v>1535.7235955901717</v>
      </c>
      <c r="S19" s="318">
        <f t="shared" si="22"/>
        <v>1556.9676788200322</v>
      </c>
      <c r="T19" s="318">
        <f t="shared" si="22"/>
        <v>1576.3482459770978</v>
      </c>
      <c r="U19" s="318">
        <f t="shared" si="22"/>
        <v>1593.39941804317</v>
      </c>
      <c r="V19" s="318">
        <f t="shared" si="22"/>
        <v>1609.3324804655654</v>
      </c>
      <c r="W19" s="318">
        <f t="shared" si="22"/>
        <v>1625.3587186916004</v>
      </c>
      <c r="X19" s="318">
        <f t="shared" si="22"/>
        <v>1640.5463746848777</v>
      </c>
      <c r="Y19" s="318">
        <f t="shared" si="22"/>
        <v>1654.792955061394</v>
      </c>
      <c r="Z19" s="318">
        <f t="shared" si="22"/>
        <v>1669.337698009557</v>
      </c>
      <c r="AA19" s="318">
        <f t="shared" si="22"/>
        <v>1684.4042254581027</v>
      </c>
      <c r="AB19" s="318">
        <f t="shared" si="22"/>
        <v>1698.4458190666114</v>
      </c>
      <c r="AC19" s="934">
        <f t="shared" si="22"/>
        <v>1713.5496168366128</v>
      </c>
    </row>
    <row r="20" spans="4:40" s="139" customFormat="1" ht="15">
      <c r="D20" s="322" t="s">
        <v>660</v>
      </c>
      <c r="E20" s="571" t="s">
        <v>665</v>
      </c>
      <c r="F20" s="759">
        <f>'Haver Pivoted'!GQ35</f>
        <v>72.8</v>
      </c>
      <c r="G20" s="568">
        <f>'Haver Pivoted'!GR35</f>
        <v>73.099999999999994</v>
      </c>
      <c r="H20" s="568">
        <f>'Haver Pivoted'!GS35</f>
        <v>72.400000000000006</v>
      </c>
      <c r="I20" s="568">
        <f>'Haver Pivoted'!GT35</f>
        <v>66.5</v>
      </c>
      <c r="J20" s="568">
        <f>'Haver Pivoted'!GU35</f>
        <v>61.9</v>
      </c>
      <c r="K20" s="568">
        <f>'Haver Pivoted'!GV35</f>
        <v>76.8</v>
      </c>
      <c r="L20" s="568">
        <f>'Haver Pivoted'!GW35</f>
        <v>78.8</v>
      </c>
      <c r="M20" s="568">
        <f>'Haver Pivoted'!GX35</f>
        <v>85.5</v>
      </c>
      <c r="N20" s="568">
        <f>'Haver Pivoted'!GY35</f>
        <v>91.9</v>
      </c>
      <c r="O20" s="986">
        <v>119.87954743783622</v>
      </c>
      <c r="P20" s="721">
        <f>P99*P76</f>
        <v>121.26270000000001</v>
      </c>
      <c r="Q20" s="721">
        <f t="shared" ref="Q20:AC20" si="23">Q99*Q76</f>
        <v>119.04620000000001</v>
      </c>
      <c r="R20" s="721">
        <f t="shared" si="23"/>
        <v>121.1015</v>
      </c>
      <c r="S20" s="721">
        <f t="shared" si="23"/>
        <v>121.6657</v>
      </c>
      <c r="T20" s="721">
        <f t="shared" si="23"/>
        <v>121.58510000000001</v>
      </c>
      <c r="U20" s="721">
        <f t="shared" si="23"/>
        <v>120.98060000000001</v>
      </c>
      <c r="V20" s="721">
        <f t="shared" si="23"/>
        <v>119.93280000000001</v>
      </c>
      <c r="W20" s="721">
        <f t="shared" si="23"/>
        <v>119.28800000000001</v>
      </c>
      <c r="X20" s="721">
        <f t="shared" si="23"/>
        <v>119.28800000000001</v>
      </c>
      <c r="Y20" s="721">
        <f t="shared" si="23"/>
        <v>119.11068</v>
      </c>
      <c r="Z20" s="721">
        <f t="shared" si="23"/>
        <v>119.69503</v>
      </c>
      <c r="AA20" s="721">
        <f t="shared" si="23"/>
        <v>120.19072000000001</v>
      </c>
      <c r="AB20" s="721">
        <f t="shared" si="23"/>
        <v>120.87179000000002</v>
      </c>
      <c r="AC20" s="722">
        <f t="shared" si="23"/>
        <v>121.19822000000001</v>
      </c>
    </row>
    <row r="21" spans="4:40" s="139" customFormat="1">
      <c r="D21" s="467"/>
      <c r="E21" s="468"/>
      <c r="F21" s="469"/>
      <c r="G21" s="469"/>
      <c r="H21" s="470"/>
      <c r="I21" s="470"/>
      <c r="J21" s="470"/>
      <c r="K21" s="470"/>
      <c r="L21" s="470"/>
      <c r="M21" s="470"/>
      <c r="N21" s="470"/>
      <c r="O21" s="470"/>
      <c r="P21" s="470"/>
      <c r="Q21" s="470"/>
      <c r="R21" s="470"/>
      <c r="S21" s="470"/>
      <c r="T21" s="470"/>
      <c r="U21" s="470"/>
      <c r="V21" s="470"/>
      <c r="W21" s="470"/>
      <c r="X21" s="470"/>
      <c r="Y21" s="470"/>
    </row>
    <row r="22" spans="4:40" ht="41.5" customHeight="1">
      <c r="D22"/>
      <c r="E22"/>
      <c r="F22" s="353"/>
      <c r="G22" s="353"/>
      <c r="H22" s="304"/>
      <c r="I22" s="304"/>
      <c r="J22" s="304"/>
      <c r="K22" s="304"/>
      <c r="L22" s="304"/>
      <c r="M22" s="39"/>
      <c r="N22" s="39"/>
      <c r="AD22" s="304"/>
      <c r="AE22" s="304"/>
      <c r="AF22" s="304"/>
      <c r="AG22" s="304"/>
      <c r="AH22" s="304"/>
      <c r="AI22" s="304"/>
      <c r="AJ22" s="304"/>
      <c r="AK22" s="304"/>
      <c r="AL22"/>
      <c r="AM22" s="304"/>
      <c r="AN22" s="304"/>
    </row>
    <row r="23" spans="4:40" ht="30.75" customHeight="1">
      <c r="D23" s="935" t="s">
        <v>666</v>
      </c>
      <c r="E23" s="661">
        <v>2018</v>
      </c>
      <c r="F23" s="707">
        <v>2019</v>
      </c>
      <c r="G23" s="707">
        <v>2020</v>
      </c>
      <c r="H23" s="936">
        <v>2021</v>
      </c>
      <c r="I23" s="937">
        <v>2022</v>
      </c>
      <c r="J23" s="937">
        <v>2023</v>
      </c>
      <c r="K23" s="937">
        <v>2024</v>
      </c>
      <c r="L23" s="619">
        <v>2025</v>
      </c>
      <c r="N23" s="646"/>
      <c r="O23" s="171"/>
    </row>
    <row r="24" spans="4:40" s="51" customFormat="1" ht="16.5" customHeight="1">
      <c r="D24" s="693" t="s">
        <v>667</v>
      </c>
      <c r="E24" s="684">
        <v>1683.5</v>
      </c>
      <c r="F24" s="685">
        <v>1717.9</v>
      </c>
      <c r="G24" s="691">
        <v>1609</v>
      </c>
      <c r="H24" s="686">
        <v>1951.672</v>
      </c>
      <c r="I24" s="686">
        <v>2327.7150000000001</v>
      </c>
      <c r="J24" s="686">
        <v>2333.6329999999998</v>
      </c>
      <c r="K24" s="686">
        <v>2353.3359999999998</v>
      </c>
      <c r="L24" s="687">
        <v>2383.1750000000002</v>
      </c>
      <c r="M24" s="716" t="s">
        <v>668</v>
      </c>
      <c r="N24" s="532"/>
      <c r="O24" s="269"/>
      <c r="P24" s="529"/>
      <c r="Q24" s="529"/>
      <c r="R24" s="529"/>
      <c r="S24" s="529"/>
      <c r="T24" s="529"/>
      <c r="U24" s="529"/>
      <c r="V24" s="529"/>
      <c r="W24" s="529"/>
      <c r="X24" s="505"/>
      <c r="Y24" s="505"/>
      <c r="Z24" s="530"/>
    </row>
    <row r="25" spans="4:40" s="51" customFormat="1" ht="16.5" customHeight="1">
      <c r="D25" s="693" t="s">
        <v>669</v>
      </c>
      <c r="E25" s="688">
        <v>1170.7</v>
      </c>
      <c r="F25" s="506">
        <v>1243.4000000000001</v>
      </c>
      <c r="G25" s="938">
        <v>1310</v>
      </c>
      <c r="H25" s="343">
        <v>1345.5429999999999</v>
      </c>
      <c r="I25" s="343">
        <v>1391.2439999999999</v>
      </c>
      <c r="J25" s="343">
        <v>1503.952</v>
      </c>
      <c r="K25" s="343">
        <v>1549.5619999999999</v>
      </c>
      <c r="L25" s="344">
        <v>1588.4880000000001</v>
      </c>
      <c r="M25" s="505"/>
      <c r="N25" s="505"/>
      <c r="O25" s="269"/>
      <c r="P25" s="529"/>
      <c r="Q25" s="529"/>
      <c r="R25" s="529"/>
      <c r="S25" s="529"/>
      <c r="T25" s="529"/>
      <c r="U25" s="529"/>
      <c r="V25" s="529"/>
      <c r="W25" s="529"/>
      <c r="X25" s="505"/>
      <c r="Y25" s="505"/>
      <c r="Z25" s="530"/>
    </row>
    <row r="26" spans="4:40" s="51" customFormat="1">
      <c r="D26" s="41" t="s">
        <v>670</v>
      </c>
      <c r="E26" s="486">
        <f>E27+E28</f>
        <v>136.30000000000001</v>
      </c>
      <c r="F26" s="288">
        <f t="shared" ref="F26:G26" si="24">F27+F28</f>
        <v>170.6</v>
      </c>
      <c r="G26" s="894">
        <f t="shared" si="24"/>
        <v>156</v>
      </c>
      <c r="H26" s="343">
        <f>H27+H28</f>
        <v>156</v>
      </c>
      <c r="I26" s="343">
        <f>I27+I28</f>
        <v>174</v>
      </c>
      <c r="J26" s="343">
        <f>J27+J28</f>
        <v>177</v>
      </c>
      <c r="K26" s="343">
        <f>K27+K28</f>
        <v>181</v>
      </c>
      <c r="L26" s="344">
        <f>L27+L28</f>
        <v>181</v>
      </c>
      <c r="N26" s="178"/>
      <c r="P26" s="533"/>
      <c r="Q26" s="533"/>
      <c r="R26" s="533"/>
      <c r="S26" s="533"/>
      <c r="T26" s="533"/>
      <c r="U26" s="533"/>
      <c r="V26" s="533"/>
      <c r="W26" s="533"/>
    </row>
    <row r="27" spans="4:40" s="51" customFormat="1" ht="16.5" customHeight="1">
      <c r="D27" s="142" t="s">
        <v>671</v>
      </c>
      <c r="E27" s="688">
        <v>95</v>
      </c>
      <c r="F27" s="506">
        <v>99.8</v>
      </c>
      <c r="G27" s="938">
        <v>87</v>
      </c>
      <c r="H27" s="681">
        <v>75</v>
      </c>
      <c r="I27" s="681">
        <v>86</v>
      </c>
      <c r="J27" s="681">
        <v>88</v>
      </c>
      <c r="K27" s="681">
        <v>91</v>
      </c>
      <c r="L27" s="939">
        <v>91</v>
      </c>
      <c r="M27" s="505"/>
      <c r="N27" s="505"/>
      <c r="O27" s="531"/>
      <c r="P27" s="529"/>
      <c r="Q27" s="529"/>
      <c r="R27" s="529"/>
      <c r="S27" s="529"/>
      <c r="T27" s="529"/>
      <c r="U27" s="529"/>
      <c r="V27" s="529"/>
      <c r="W27" s="529"/>
      <c r="X27" s="505"/>
      <c r="Y27" s="505"/>
      <c r="Z27" s="530"/>
    </row>
    <row r="28" spans="4:40" s="51" customFormat="1" ht="16.5" customHeight="1">
      <c r="D28" s="142" t="s">
        <v>672</v>
      </c>
      <c r="E28" s="688">
        <v>41.3</v>
      </c>
      <c r="F28" s="506">
        <v>70.8</v>
      </c>
      <c r="G28" s="938">
        <v>69</v>
      </c>
      <c r="H28" s="681">
        <v>81</v>
      </c>
      <c r="I28" s="681">
        <v>88</v>
      </c>
      <c r="J28" s="681">
        <v>89</v>
      </c>
      <c r="K28" s="681">
        <v>90</v>
      </c>
      <c r="L28" s="939">
        <v>90</v>
      </c>
      <c r="M28" s="505"/>
      <c r="N28" s="505"/>
      <c r="O28" s="531"/>
      <c r="P28" s="529"/>
      <c r="Q28" s="529"/>
      <c r="R28" s="529"/>
      <c r="S28" s="529"/>
      <c r="T28" s="529"/>
      <c r="U28" s="529"/>
      <c r="V28" s="529"/>
      <c r="W28" s="529"/>
      <c r="X28" s="505"/>
      <c r="Y28" s="505"/>
      <c r="Z28" s="530"/>
    </row>
    <row r="29" spans="4:40" ht="16.5" customHeight="1">
      <c r="D29" s="694" t="s">
        <v>149</v>
      </c>
      <c r="E29" s="689">
        <v>204.7</v>
      </c>
      <c r="F29" s="690">
        <v>230.2</v>
      </c>
      <c r="G29" s="692">
        <v>212</v>
      </c>
      <c r="H29" s="682">
        <v>238.38800000000001</v>
      </c>
      <c r="I29" s="682">
        <v>316.697</v>
      </c>
      <c r="J29" s="682">
        <v>379.19200000000001</v>
      </c>
      <c r="K29" s="682">
        <v>389.55099999999999</v>
      </c>
      <c r="L29" s="683">
        <v>402.43099999999998</v>
      </c>
      <c r="M29" s="305"/>
      <c r="N29" s="305"/>
      <c r="O29" s="201"/>
      <c r="P29" s="506"/>
      <c r="Q29" s="506"/>
      <c r="R29" s="506"/>
      <c r="S29" s="506"/>
      <c r="T29" s="506"/>
      <c r="U29" s="506"/>
      <c r="V29" s="506"/>
      <c r="W29" s="506"/>
      <c r="X29" s="305"/>
      <c r="Y29" s="305"/>
      <c r="Z29" s="270"/>
    </row>
    <row r="30" spans="4:40" ht="16.5" customHeight="1">
      <c r="D30" s="269"/>
      <c r="E30" s="307"/>
      <c r="F30" s="307"/>
      <c r="G30" s="305"/>
      <c r="H30" s="305"/>
      <c r="I30" s="305"/>
      <c r="J30" s="305"/>
      <c r="K30" s="305"/>
      <c r="L30" s="305"/>
      <c r="M30" s="305"/>
      <c r="N30" s="305"/>
      <c r="O30" s="305"/>
      <c r="P30" s="305"/>
      <c r="Q30" s="305"/>
      <c r="R30" s="305"/>
      <c r="S30" s="305"/>
      <c r="T30" s="305"/>
      <c r="U30" s="305"/>
      <c r="V30" s="305"/>
      <c r="W30" s="305"/>
      <c r="X30" s="305"/>
      <c r="Y30" s="305"/>
      <c r="Z30" s="270"/>
    </row>
    <row r="31" spans="4:40">
      <c r="D31" s="332" t="s">
        <v>673</v>
      </c>
      <c r="E31" s="661">
        <v>2018</v>
      </c>
      <c r="F31" s="662">
        <v>2019</v>
      </c>
      <c r="G31" s="663">
        <v>2020</v>
      </c>
      <c r="H31" s="664">
        <v>2021</v>
      </c>
      <c r="I31" s="664">
        <v>2022</v>
      </c>
      <c r="J31" s="664">
        <v>2023</v>
      </c>
      <c r="K31" s="664">
        <v>2024</v>
      </c>
      <c r="L31" s="665">
        <v>2025</v>
      </c>
      <c r="O31" s="34" t="s">
        <v>674</v>
      </c>
    </row>
    <row r="32" spans="4:40" ht="14.5" customHeight="1">
      <c r="D32" s="354" t="s">
        <v>667</v>
      </c>
      <c r="E32" s="43">
        <v>1622</v>
      </c>
      <c r="F32" s="43">
        <v>1687</v>
      </c>
      <c r="G32" s="306">
        <v>1695</v>
      </c>
      <c r="H32" s="666">
        <f>AVERAGE(L10:O10)</f>
        <v>1877.8500000000001</v>
      </c>
      <c r="I32" s="667">
        <f>AVERAGE(P10:S10)</f>
        <v>2029.1863078615729</v>
      </c>
      <c r="J32" s="667">
        <f>AVERAGE(T10:W10)</f>
        <v>2116.4634209530045</v>
      </c>
      <c r="K32" s="667">
        <f>AVERAGE(X10:AA10)</f>
        <v>2198.5507921382919</v>
      </c>
      <c r="L32" s="668"/>
    </row>
    <row r="33" spans="4:20">
      <c r="D33" s="354" t="s">
        <v>675</v>
      </c>
      <c r="E33" s="43">
        <v>1332</v>
      </c>
      <c r="F33" s="43">
        <v>1388</v>
      </c>
      <c r="G33" s="306">
        <v>1414</v>
      </c>
      <c r="H33" s="647">
        <f>AVERAGE(L11:O11)</f>
        <v>1529.5500000000002</v>
      </c>
      <c r="I33" s="648">
        <f>AVERAGE(P11:S11)</f>
        <v>1615.7688436633487</v>
      </c>
      <c r="J33" s="648">
        <f>AVERAGE(T11:W11)</f>
        <v>1680.4702660639589</v>
      </c>
      <c r="K33" s="648">
        <f>AVERAGE(X11:AA11)</f>
        <v>1741.9806221376321</v>
      </c>
      <c r="L33" s="940"/>
      <c r="N33" s="369"/>
      <c r="O33" s="1226"/>
      <c r="P33" s="1226"/>
      <c r="Q33" s="1226"/>
      <c r="R33" s="1226"/>
    </row>
    <row r="34" spans="4:20">
      <c r="D34" s="354" t="s">
        <v>148</v>
      </c>
      <c r="E34" s="43">
        <v>150</v>
      </c>
      <c r="F34" s="43">
        <v>175</v>
      </c>
      <c r="G34" s="265">
        <v>160</v>
      </c>
      <c r="H34" s="647">
        <f>AVERAGE(L12:O12)</f>
        <v>168.42499999999998</v>
      </c>
      <c r="I34" s="648">
        <f>AVERAGE(P12:S12)</f>
        <v>178.64521658728796</v>
      </c>
      <c r="J34" s="648">
        <f>AVERAGE(T12:W12)</f>
        <v>182.94510134688329</v>
      </c>
      <c r="K34" s="648">
        <f>AVERAGE(X12:AA12)</f>
        <v>188.48409478783</v>
      </c>
      <c r="L34" s="940"/>
      <c r="N34" s="369"/>
      <c r="O34" s="1226" t="s">
        <v>676</v>
      </c>
      <c r="P34" s="1226"/>
      <c r="Q34" s="1226"/>
      <c r="R34" s="1226"/>
    </row>
    <row r="35" spans="4:20">
      <c r="D35" s="333" t="s">
        <v>379</v>
      </c>
      <c r="E35" s="143">
        <v>208</v>
      </c>
      <c r="F35" s="143">
        <v>219</v>
      </c>
      <c r="G35" s="308">
        <v>197</v>
      </c>
      <c r="H35" s="669">
        <f>AVERAGE(L13:O13)</f>
        <v>259.15376506024097</v>
      </c>
      <c r="I35" s="670">
        <f>AVERAGE(P13:S13)</f>
        <v>335.07970889492697</v>
      </c>
      <c r="J35" s="670">
        <f>AVERAGE(T13:W13)</f>
        <v>348.53968842729967</v>
      </c>
      <c r="K35" s="670">
        <f>AVERAGE(X13:AA13)</f>
        <v>346.00617952522259</v>
      </c>
      <c r="L35" s="671"/>
      <c r="N35" s="369"/>
      <c r="O35" s="266" t="s">
        <v>677</v>
      </c>
      <c r="P35" s="266" t="s">
        <v>678</v>
      </c>
      <c r="Q35" s="266" t="s">
        <v>679</v>
      </c>
      <c r="R35" s="266" t="s">
        <v>680</v>
      </c>
    </row>
    <row r="36" spans="4:20" ht="15">
      <c r="D36" s="309"/>
      <c r="E36" s="43"/>
      <c r="F36" s="43"/>
      <c r="G36" s="43"/>
      <c r="N36" s="34" t="s">
        <v>681</v>
      </c>
      <c r="O36">
        <v>2291.1</v>
      </c>
      <c r="P36">
        <v>2308.4</v>
      </c>
      <c r="Q36">
        <v>2338.6999999999998</v>
      </c>
      <c r="R36">
        <v>2350.6</v>
      </c>
    </row>
    <row r="37" spans="4:20">
      <c r="D37" s="54" t="s">
        <v>682</v>
      </c>
      <c r="E37" s="43"/>
      <c r="F37" s="43"/>
      <c r="G37" s="43"/>
      <c r="P37" s="34">
        <f>P36/O36</f>
        <v>1.0075509580550828</v>
      </c>
      <c r="Q37" s="34">
        <f>Q36/P36</f>
        <v>1.0131259747010914</v>
      </c>
      <c r="R37" s="34">
        <f>R36/Q36</f>
        <v>1.0050882969170907</v>
      </c>
    </row>
    <row r="38" spans="4:20">
      <c r="D38" s="941" t="s">
        <v>683</v>
      </c>
      <c r="E38" s="662">
        <v>2018</v>
      </c>
      <c r="F38" s="662">
        <v>2019</v>
      </c>
      <c r="G38" s="663">
        <v>2020</v>
      </c>
      <c r="H38" s="678">
        <v>2021</v>
      </c>
      <c r="I38" s="679">
        <v>2022</v>
      </c>
      <c r="J38" s="679">
        <v>2023</v>
      </c>
      <c r="K38" s="679">
        <v>2024</v>
      </c>
      <c r="L38" s="680">
        <v>2025</v>
      </c>
    </row>
    <row r="39" spans="4:20">
      <c r="D39" s="354" t="s">
        <v>667</v>
      </c>
      <c r="E39" s="284">
        <f t="shared" ref="E39:G41" si="25">E32/E24</f>
        <v>0.96346896346896349</v>
      </c>
      <c r="F39" s="284">
        <f t="shared" si="25"/>
        <v>0.98201292275452579</v>
      </c>
      <c r="G39" s="284">
        <f t="shared" si="25"/>
        <v>1.0534493474207582</v>
      </c>
      <c r="H39" s="673">
        <f t="shared" ref="H39:K39" si="26">H32/H24</f>
        <v>0.96217499661828432</v>
      </c>
      <c r="I39" s="674">
        <f t="shared" si="26"/>
        <v>0.87175032504476402</v>
      </c>
      <c r="J39" s="674">
        <f t="shared" si="26"/>
        <v>0.90693927492155135</v>
      </c>
      <c r="K39" s="674">
        <f t="shared" si="26"/>
        <v>0.934227323313922</v>
      </c>
      <c r="L39" s="749"/>
      <c r="T39" s="171"/>
    </row>
    <row r="40" spans="4:20">
      <c r="D40" s="354" t="s">
        <v>675</v>
      </c>
      <c r="E40" s="284">
        <f t="shared" si="25"/>
        <v>1.1377808148970701</v>
      </c>
      <c r="F40" s="284">
        <f t="shared" si="25"/>
        <v>1.1162940324915553</v>
      </c>
      <c r="G40" s="284">
        <f t="shared" si="25"/>
        <v>1.0793893129770993</v>
      </c>
      <c r="H40" s="675">
        <f t="shared" ref="H40:K40" si="27">H33/H25</f>
        <v>1.1367529688757627</v>
      </c>
      <c r="I40" s="672">
        <f t="shared" si="27"/>
        <v>1.1613842314240699</v>
      </c>
      <c r="J40" s="672">
        <f t="shared" si="27"/>
        <v>1.1173696142323417</v>
      </c>
      <c r="K40" s="672">
        <f t="shared" si="27"/>
        <v>1.1241761363131209</v>
      </c>
      <c r="L40" s="940"/>
    </row>
    <row r="41" spans="4:20">
      <c r="D41" s="354" t="s">
        <v>148</v>
      </c>
      <c r="E41" s="284">
        <f t="shared" si="25"/>
        <v>1.1005135730007336</v>
      </c>
      <c r="F41" s="284">
        <f t="shared" si="25"/>
        <v>1.0257913247362251</v>
      </c>
      <c r="G41" s="284">
        <f t="shared" si="25"/>
        <v>1.0256410256410255</v>
      </c>
      <c r="H41" s="675">
        <f t="shared" ref="H41:K41" si="28">H34/H26</f>
        <v>1.0796474358974357</v>
      </c>
      <c r="I41" s="672">
        <f t="shared" si="28"/>
        <v>1.0266966470533792</v>
      </c>
      <c r="J41" s="672">
        <f t="shared" si="28"/>
        <v>1.0335881432027305</v>
      </c>
      <c r="K41" s="672">
        <f t="shared" si="28"/>
        <v>1.0413485899880111</v>
      </c>
      <c r="L41" s="940"/>
    </row>
    <row r="42" spans="4:20">
      <c r="D42" s="333" t="s">
        <v>379</v>
      </c>
      <c r="E42" s="295">
        <f>E35/E29</f>
        <v>1.0161211529066927</v>
      </c>
      <c r="F42" s="295">
        <f>F35/F29</f>
        <v>0.95134665508253702</v>
      </c>
      <c r="G42" s="295">
        <f>G35/G29</f>
        <v>0.92924528301886788</v>
      </c>
      <c r="H42" s="676">
        <f t="shared" ref="H42:K42" si="29">H35/H29</f>
        <v>1.0871091038988581</v>
      </c>
      <c r="I42" s="677">
        <f t="shared" si="29"/>
        <v>1.0580450995586537</v>
      </c>
      <c r="J42" s="677">
        <f t="shared" si="29"/>
        <v>0.91916413961080312</v>
      </c>
      <c r="K42" s="677">
        <f t="shared" si="29"/>
        <v>0.88821792146656686</v>
      </c>
      <c r="L42" s="671"/>
    </row>
    <row r="44" spans="4:20">
      <c r="D44" s="309"/>
      <c r="E44" s="43"/>
      <c r="F44" s="43"/>
      <c r="G44" s="43"/>
    </row>
    <row r="45" spans="4:20">
      <c r="D45" s="34" t="s">
        <v>684</v>
      </c>
    </row>
    <row r="46" spans="4:20">
      <c r="D46" s="332" t="s">
        <v>685</v>
      </c>
      <c r="E46" s="661">
        <v>2018</v>
      </c>
      <c r="F46" s="707">
        <v>2019</v>
      </c>
      <c r="G46" s="707">
        <v>2020</v>
      </c>
      <c r="H46" s="708">
        <v>2021</v>
      </c>
      <c r="I46" s="709">
        <v>2022</v>
      </c>
      <c r="J46" s="709">
        <v>2023</v>
      </c>
      <c r="K46" s="709">
        <v>2024</v>
      </c>
      <c r="L46" s="710">
        <v>2025</v>
      </c>
    </row>
    <row r="47" spans="4:20">
      <c r="D47" s="717" t="s">
        <v>686</v>
      </c>
      <c r="E47" s="486">
        <v>14016.099999999999</v>
      </c>
      <c r="F47" s="288">
        <v>14604.2</v>
      </c>
      <c r="G47" s="359">
        <v>14711.300000000001</v>
      </c>
      <c r="H47" s="358">
        <v>15405.2</v>
      </c>
      <c r="I47" s="358">
        <v>16319.2</v>
      </c>
      <c r="J47" s="358">
        <v>17105.099999999999</v>
      </c>
      <c r="K47" s="358">
        <v>17768.5</v>
      </c>
      <c r="L47" s="310">
        <v>18434.599999999999</v>
      </c>
    </row>
    <row r="48" spans="4:20">
      <c r="D48" s="717" t="s">
        <v>687</v>
      </c>
      <c r="E48" s="144">
        <v>8804</v>
      </c>
      <c r="F48" s="43">
        <v>9209</v>
      </c>
      <c r="G48" s="359">
        <v>9300</v>
      </c>
      <c r="H48" s="358">
        <v>9843</v>
      </c>
      <c r="I48" s="358">
        <v>10541</v>
      </c>
      <c r="J48" s="358">
        <v>10992</v>
      </c>
      <c r="K48" s="358">
        <v>11395</v>
      </c>
      <c r="L48" s="310">
        <v>11808</v>
      </c>
    </row>
    <row r="49" spans="4:25">
      <c r="D49" s="717" t="s">
        <v>688</v>
      </c>
      <c r="E49" s="144">
        <v>13844</v>
      </c>
      <c r="F49" s="43">
        <v>14403</v>
      </c>
      <c r="G49" s="359">
        <v>14201</v>
      </c>
      <c r="H49" s="358">
        <v>15238</v>
      </c>
      <c r="I49" s="358">
        <v>16381</v>
      </c>
      <c r="J49" s="358">
        <v>17184</v>
      </c>
      <c r="K49" s="358">
        <v>17840</v>
      </c>
      <c r="L49" s="310">
        <v>18477</v>
      </c>
    </row>
    <row r="50" spans="4:25">
      <c r="D50" s="718" t="s">
        <v>689</v>
      </c>
      <c r="E50" s="639">
        <v>2211</v>
      </c>
      <c r="F50" s="640">
        <v>2243</v>
      </c>
      <c r="G50" s="641">
        <v>2125</v>
      </c>
      <c r="H50" s="642">
        <v>2616</v>
      </c>
      <c r="I50" s="642">
        <v>2996</v>
      </c>
      <c r="J50" s="642">
        <v>2989</v>
      </c>
      <c r="K50" s="642">
        <v>2967</v>
      </c>
      <c r="L50" s="643">
        <v>3017</v>
      </c>
    </row>
    <row r="51" spans="4:25" s="51" customFormat="1"/>
    <row r="53" spans="4:25">
      <c r="D53" s="34" t="s">
        <v>690</v>
      </c>
    </row>
    <row r="54" spans="4:25">
      <c r="D54" s="332" t="s">
        <v>691</v>
      </c>
      <c r="E54" s="243">
        <v>2018</v>
      </c>
      <c r="F54" s="534">
        <v>2019</v>
      </c>
      <c r="G54" s="534">
        <v>2020</v>
      </c>
      <c r="H54" s="703">
        <v>2021</v>
      </c>
      <c r="I54" s="535">
        <v>2022</v>
      </c>
      <c r="J54" s="535">
        <v>2023</v>
      </c>
      <c r="K54" s="535">
        <v>2024</v>
      </c>
      <c r="L54" s="704">
        <v>2025</v>
      </c>
    </row>
    <row r="55" spans="4:25">
      <c r="D55" s="719" t="s">
        <v>667</v>
      </c>
      <c r="E55" s="711">
        <f>E24/E47</f>
        <v>0.12011187134794987</v>
      </c>
      <c r="F55" s="712">
        <f t="shared" ref="F55:L55" si="30">F24/F47</f>
        <v>0.11763054463784391</v>
      </c>
      <c r="G55" s="714">
        <f t="shared" si="30"/>
        <v>0.10937170746297063</v>
      </c>
      <c r="H55" s="637">
        <f t="shared" si="30"/>
        <v>0.12668916989068627</v>
      </c>
      <c r="I55" s="637">
        <f t="shared" si="30"/>
        <v>0.14263658757782244</v>
      </c>
      <c r="J55" s="637">
        <f t="shared" si="30"/>
        <v>0.1364290767081163</v>
      </c>
      <c r="K55" s="637">
        <f t="shared" si="30"/>
        <v>0.13244426935306863</v>
      </c>
      <c r="L55" s="706">
        <f t="shared" si="30"/>
        <v>0.12927728293534985</v>
      </c>
    </row>
    <row r="56" spans="4:25">
      <c r="D56" s="719" t="s">
        <v>669</v>
      </c>
      <c r="E56" s="713">
        <f t="shared" ref="E56:L56" si="31">E25/E48</f>
        <v>0.13297364834166289</v>
      </c>
      <c r="F56" s="357">
        <f t="shared" si="31"/>
        <v>0.13502008904332718</v>
      </c>
      <c r="G56" s="942">
        <f t="shared" si="31"/>
        <v>0.14086021505376345</v>
      </c>
      <c r="H56" s="361">
        <f t="shared" si="31"/>
        <v>0.13670049781570659</v>
      </c>
      <c r="I56" s="361">
        <f t="shared" si="31"/>
        <v>0.13198406223318471</v>
      </c>
      <c r="J56" s="361">
        <f t="shared" si="31"/>
        <v>0.13682241630276565</v>
      </c>
      <c r="K56" s="361">
        <f t="shared" si="31"/>
        <v>0.13598613426941641</v>
      </c>
      <c r="L56" s="943">
        <f t="shared" si="31"/>
        <v>0.13452642276422766</v>
      </c>
    </row>
    <row r="57" spans="4:25">
      <c r="D57" s="717" t="s">
        <v>692</v>
      </c>
      <c r="E57" s="713">
        <f t="shared" ref="E57:L57" si="32">E26/E49</f>
        <v>9.8454203987286912E-3</v>
      </c>
      <c r="F57" s="357">
        <f t="shared" si="32"/>
        <v>1.1844754565021176E-2</v>
      </c>
      <c r="G57" s="942">
        <f t="shared" si="32"/>
        <v>1.0985141891416098E-2</v>
      </c>
      <c r="H57" s="361">
        <f t="shared" si="32"/>
        <v>1.0237563984774906E-2</v>
      </c>
      <c r="I57" s="361">
        <f t="shared" si="32"/>
        <v>1.0622062145168183E-2</v>
      </c>
      <c r="J57" s="361">
        <f t="shared" si="32"/>
        <v>1.0300279329608938E-2</v>
      </c>
      <c r="K57" s="361">
        <f t="shared" si="32"/>
        <v>1.0145739910313901E-2</v>
      </c>
      <c r="L57" s="943">
        <f t="shared" si="32"/>
        <v>9.7959625480326887E-3</v>
      </c>
    </row>
    <row r="58" spans="4:25">
      <c r="D58" s="720" t="s">
        <v>149</v>
      </c>
      <c r="E58" s="638">
        <f>E29/E50</f>
        <v>9.258254183627318E-2</v>
      </c>
      <c r="F58" s="278">
        <f t="shared" ref="F58:L58" si="33">F29/F50</f>
        <v>0.10263040570664288</v>
      </c>
      <c r="G58" s="715">
        <f t="shared" si="33"/>
        <v>9.9764705882352936E-2</v>
      </c>
      <c r="H58" s="280">
        <f t="shared" si="33"/>
        <v>9.112691131498471E-2</v>
      </c>
      <c r="I58" s="280">
        <f t="shared" si="33"/>
        <v>0.10570660881174899</v>
      </c>
      <c r="J58" s="280">
        <f t="shared" si="33"/>
        <v>0.12686249581799933</v>
      </c>
      <c r="K58" s="280">
        <f t="shared" si="33"/>
        <v>0.13129457364341085</v>
      </c>
      <c r="L58" s="281">
        <f t="shared" si="33"/>
        <v>0.13338780245276766</v>
      </c>
    </row>
    <row r="60" spans="4:25">
      <c r="D60" s="34" t="s">
        <v>693</v>
      </c>
    </row>
    <row r="61" spans="4:25">
      <c r="D61" s="752" t="s">
        <v>484</v>
      </c>
    </row>
    <row r="62" spans="4:25">
      <c r="D62" s="332" t="s">
        <v>694</v>
      </c>
      <c r="E62" s="662">
        <v>2018</v>
      </c>
      <c r="F62" s="707">
        <v>2019</v>
      </c>
      <c r="G62" s="707">
        <v>2020</v>
      </c>
      <c r="H62" s="708">
        <v>2021</v>
      </c>
      <c r="I62" s="709">
        <v>2022</v>
      </c>
      <c r="J62" s="709">
        <v>2023</v>
      </c>
      <c r="K62" s="709">
        <v>2024</v>
      </c>
      <c r="L62" s="710">
        <v>2025</v>
      </c>
    </row>
    <row r="63" spans="4:25" ht="20.25" customHeight="1">
      <c r="D63" s="355" t="s">
        <v>667</v>
      </c>
      <c r="E63" s="711">
        <f t="shared" ref="E63:G66" si="34">E55*E39</f>
        <v>0.11572406018792676</v>
      </c>
      <c r="F63" s="712">
        <f t="shared" si="34"/>
        <v>0.11551471494501581</v>
      </c>
      <c r="G63" s="712">
        <f t="shared" si="34"/>
        <v>0.11521755385316049</v>
      </c>
      <c r="H63" s="705">
        <f>N82</f>
        <v>0.12373270706604039</v>
      </c>
      <c r="I63" s="637">
        <f>H63</f>
        <v>0.12373270706604039</v>
      </c>
      <c r="J63" s="637">
        <f t="shared" ref="J63:L63" si="35">I63</f>
        <v>0.12373270706604039</v>
      </c>
      <c r="K63" s="637">
        <f t="shared" si="35"/>
        <v>0.12373270706604039</v>
      </c>
      <c r="L63" s="706">
        <f t="shared" si="35"/>
        <v>0.12373270706604039</v>
      </c>
      <c r="M63" s="724"/>
      <c r="N63" s="723"/>
      <c r="O63" s="311"/>
      <c r="P63" s="311"/>
      <c r="Q63" s="311"/>
      <c r="R63" s="311"/>
      <c r="S63" s="311"/>
      <c r="T63" s="311"/>
      <c r="U63" s="311"/>
      <c r="V63" s="311"/>
      <c r="W63" s="311"/>
      <c r="X63" s="311"/>
      <c r="Y63" s="311"/>
    </row>
    <row r="64" spans="4:25" ht="18.75" customHeight="1">
      <c r="D64" s="355" t="s">
        <v>669</v>
      </c>
      <c r="E64" s="713">
        <f t="shared" si="34"/>
        <v>0.15129486597001363</v>
      </c>
      <c r="F64" s="357">
        <f t="shared" si="34"/>
        <v>0.15072211966554458</v>
      </c>
      <c r="G64" s="357">
        <f t="shared" si="34"/>
        <v>0.1520430107526882</v>
      </c>
      <c r="H64" s="360">
        <f>N83</f>
        <v>0.15287773349987116</v>
      </c>
      <c r="I64" s="361">
        <f>H64</f>
        <v>0.15287773349987116</v>
      </c>
      <c r="J64" s="361">
        <f>I64</f>
        <v>0.15287773349987116</v>
      </c>
      <c r="K64" s="361">
        <f t="shared" ref="K64:L64" si="36">J64</f>
        <v>0.15287773349987116</v>
      </c>
      <c r="L64" s="943">
        <f t="shared" si="36"/>
        <v>0.15287773349987116</v>
      </c>
      <c r="M64" s="724"/>
      <c r="N64" s="723"/>
      <c r="O64" s="311"/>
      <c r="P64" s="311"/>
      <c r="Q64" s="311"/>
      <c r="R64" s="311"/>
      <c r="S64" s="311"/>
      <c r="T64" s="311"/>
      <c r="U64" s="311"/>
      <c r="V64" s="311"/>
      <c r="W64" s="311"/>
      <c r="X64" s="311"/>
      <c r="Y64" s="311"/>
    </row>
    <row r="65" spans="4:32" ht="19" customHeight="1">
      <c r="D65" s="354" t="s">
        <v>148</v>
      </c>
      <c r="E65" s="713">
        <f t="shared" si="34"/>
        <v>1.0835018780699219E-2</v>
      </c>
      <c r="F65" s="357">
        <f t="shared" si="34"/>
        <v>1.2150246476428523E-2</v>
      </c>
      <c r="G65" s="357">
        <f t="shared" si="34"/>
        <v>1.1266812196324201E-2</v>
      </c>
      <c r="H65" s="360">
        <f>N84</f>
        <v>1.1338056460715356E-2</v>
      </c>
      <c r="I65" s="361">
        <f>AVERAGE($F41:$G41)*I57</f>
        <v>1.0895220956157794E-2</v>
      </c>
      <c r="J65" s="361">
        <f>AVERAGE($F41:$G41)*J57</f>
        <v>1.056516311734094E-2</v>
      </c>
      <c r="K65" s="361">
        <f>J65</f>
        <v>1.056516311734094E-2</v>
      </c>
      <c r="L65" s="943">
        <f>K65</f>
        <v>1.056516311734094E-2</v>
      </c>
      <c r="M65" s="724"/>
      <c r="N65" s="723"/>
      <c r="O65" s="311"/>
      <c r="P65" s="311"/>
      <c r="Q65" s="311"/>
      <c r="R65" s="311"/>
      <c r="S65" s="311"/>
      <c r="T65" s="311"/>
      <c r="U65" s="311"/>
      <c r="V65" s="311"/>
      <c r="W65" s="311"/>
      <c r="X65" s="311"/>
      <c r="Y65" s="311"/>
    </row>
    <row r="66" spans="4:32" ht="19" customHeight="1">
      <c r="D66" s="356" t="s">
        <v>149</v>
      </c>
      <c r="E66" s="638">
        <f t="shared" si="34"/>
        <v>9.4075079149706017E-2</v>
      </c>
      <c r="F66" s="278">
        <f t="shared" si="34"/>
        <v>9.7637093178778417E-2</v>
      </c>
      <c r="G66" s="278">
        <f t="shared" si="34"/>
        <v>9.2705882352941166E-2</v>
      </c>
      <c r="H66" s="279">
        <f>M85</f>
        <v>0.11817745803357314</v>
      </c>
      <c r="I66" s="280">
        <f>N85</f>
        <v>0.11661721068249259</v>
      </c>
      <c r="J66" s="280">
        <f>I66</f>
        <v>0.11661721068249259</v>
      </c>
      <c r="K66" s="280">
        <f>J66</f>
        <v>0.11661721068249259</v>
      </c>
      <c r="L66" s="281">
        <f>K66</f>
        <v>0.11661721068249259</v>
      </c>
      <c r="M66" s="724"/>
      <c r="N66" s="723"/>
      <c r="O66" s="311"/>
      <c r="P66" s="311"/>
      <c r="Q66" s="311"/>
      <c r="R66" s="311"/>
      <c r="S66" s="311"/>
      <c r="T66" s="311"/>
      <c r="U66" s="311"/>
      <c r="V66" s="311"/>
      <c r="W66" s="311"/>
      <c r="X66" s="311"/>
      <c r="Y66" s="311"/>
    </row>
    <row r="67" spans="4:32">
      <c r="E67" s="644"/>
      <c r="F67" s="644"/>
      <c r="G67" s="644"/>
      <c r="H67" s="644"/>
      <c r="I67" s="644"/>
      <c r="J67" s="644"/>
      <c r="K67" s="644"/>
      <c r="L67" s="644"/>
    </row>
    <row r="68" spans="4:32">
      <c r="D68" s="751" t="s">
        <v>497</v>
      </c>
      <c r="E68" s="311"/>
      <c r="F68" s="311"/>
      <c r="G68" s="311"/>
      <c r="H68" s="311"/>
      <c r="I68" s="311"/>
      <c r="J68" s="311"/>
      <c r="K68" s="311"/>
      <c r="L68" s="357"/>
      <c r="M68" s="311"/>
      <c r="N68" s="311"/>
      <c r="O68" s="311"/>
      <c r="P68" s="311"/>
      <c r="Q68" s="311"/>
      <c r="R68" s="311"/>
      <c r="S68" s="311"/>
      <c r="T68" s="311"/>
      <c r="U68" s="311"/>
      <c r="V68" s="311"/>
      <c r="W68" s="311"/>
      <c r="X68" s="311"/>
      <c r="Y68" s="311"/>
    </row>
    <row r="69" spans="4:32" ht="14.5" customHeight="1">
      <c r="D69" s="1227" t="s">
        <v>695</v>
      </c>
      <c r="E69" s="1228"/>
      <c r="F69" s="1118">
        <v>2019</v>
      </c>
      <c r="G69" s="1119"/>
      <c r="H69" s="1120"/>
      <c r="I69" s="1119">
        <v>2020</v>
      </c>
      <c r="J69" s="1119"/>
      <c r="K69" s="1119"/>
      <c r="L69" s="1119"/>
      <c r="M69" s="1118">
        <v>2021</v>
      </c>
      <c r="N69" s="1119"/>
      <c r="O69" s="1120"/>
      <c r="P69" s="821">
        <v>2021</v>
      </c>
      <c r="Q69" s="1125">
        <v>2022</v>
      </c>
      <c r="R69" s="1126"/>
      <c r="S69" s="1126"/>
      <c r="T69" s="1127"/>
      <c r="U69" s="1197">
        <v>2023</v>
      </c>
      <c r="V69" s="1198"/>
      <c r="W69" s="1198"/>
      <c r="X69" s="1198"/>
      <c r="Y69" s="1125">
        <v>2024</v>
      </c>
      <c r="Z69" s="1126"/>
      <c r="AA69" s="1126"/>
      <c r="AB69" s="1126"/>
      <c r="AC69" s="323">
        <v>2025</v>
      </c>
    </row>
    <row r="70" spans="4:32">
      <c r="D70" s="1229"/>
      <c r="E70" s="1230"/>
      <c r="F70" s="165" t="s">
        <v>405</v>
      </c>
      <c r="G70" s="146" t="s">
        <v>290</v>
      </c>
      <c r="H70" s="153" t="s">
        <v>403</v>
      </c>
      <c r="I70" s="147" t="s">
        <v>404</v>
      </c>
      <c r="J70" s="147" t="s">
        <v>405</v>
      </c>
      <c r="K70" s="147" t="s">
        <v>290</v>
      </c>
      <c r="L70" s="147" t="s">
        <v>403</v>
      </c>
      <c r="M70" s="160" t="s">
        <v>404</v>
      </c>
      <c r="N70" s="147" t="s">
        <v>405</v>
      </c>
      <c r="O70" s="153" t="s">
        <v>290</v>
      </c>
      <c r="P70" s="60" t="s">
        <v>403</v>
      </c>
      <c r="Q70" s="57" t="s">
        <v>404</v>
      </c>
      <c r="R70" s="58" t="s">
        <v>405</v>
      </c>
      <c r="S70" s="58" t="s">
        <v>290</v>
      </c>
      <c r="T70" s="58" t="s">
        <v>403</v>
      </c>
      <c r="U70" s="57" t="s">
        <v>404</v>
      </c>
      <c r="V70" s="58" t="s">
        <v>405</v>
      </c>
      <c r="W70" s="58" t="s">
        <v>290</v>
      </c>
      <c r="X70" s="58" t="s">
        <v>403</v>
      </c>
      <c r="Y70" s="57" t="s">
        <v>404</v>
      </c>
      <c r="Z70" s="435" t="s">
        <v>405</v>
      </c>
      <c r="AA70" s="58" t="s">
        <v>290</v>
      </c>
      <c r="AB70" s="58" t="s">
        <v>403</v>
      </c>
      <c r="AC70" s="60" t="s">
        <v>404</v>
      </c>
    </row>
    <row r="71" spans="4:32">
      <c r="D71" s="944" t="s">
        <v>686</v>
      </c>
      <c r="E71" s="538"/>
      <c r="F71" s="725">
        <f>F72+F73</f>
        <v>14660.3</v>
      </c>
      <c r="G71" s="726">
        <f t="shared" ref="G71:AC71" si="37">G72+G73</f>
        <v>14748</v>
      </c>
      <c r="H71" s="726">
        <f t="shared" si="37"/>
        <v>14896.1</v>
      </c>
      <c r="I71" s="726">
        <f t="shared" si="37"/>
        <v>15018.7</v>
      </c>
      <c r="J71" s="726">
        <f t="shared" si="37"/>
        <v>14127</v>
      </c>
      <c r="K71" s="726">
        <f t="shared" si="37"/>
        <v>14803.099999999999</v>
      </c>
      <c r="L71" s="726">
        <f t="shared" si="37"/>
        <v>15014.2</v>
      </c>
      <c r="M71" s="726">
        <f t="shared" si="37"/>
        <v>15152.900000000001</v>
      </c>
      <c r="N71" s="726">
        <f t="shared" si="37"/>
        <v>15654.4</v>
      </c>
      <c r="O71" s="727">
        <f t="shared" si="37"/>
        <v>15799.3</v>
      </c>
      <c r="P71" s="737">
        <f t="shared" si="37"/>
        <v>15983.8</v>
      </c>
      <c r="Q71" s="737">
        <f t="shared" si="37"/>
        <v>16211.099999999999</v>
      </c>
      <c r="R71" s="737">
        <f t="shared" si="37"/>
        <v>16437.099999999999</v>
      </c>
      <c r="S71" s="737">
        <f t="shared" si="37"/>
        <v>16644.8</v>
      </c>
      <c r="T71" s="737">
        <f t="shared" si="37"/>
        <v>16837.7</v>
      </c>
      <c r="U71" s="737">
        <f t="shared" si="37"/>
        <v>17019.599999999999</v>
      </c>
      <c r="V71" s="737">
        <f t="shared" si="37"/>
        <v>17196</v>
      </c>
      <c r="W71" s="737">
        <f t="shared" si="37"/>
        <v>17367.2</v>
      </c>
      <c r="X71" s="737">
        <f t="shared" si="37"/>
        <v>17530.099999999999</v>
      </c>
      <c r="Y71" s="737">
        <f t="shared" si="37"/>
        <v>17691.900000000001</v>
      </c>
      <c r="Z71" s="737">
        <f t="shared" si="37"/>
        <v>17844.8</v>
      </c>
      <c r="AA71" s="737">
        <f t="shared" si="37"/>
        <v>18007.400000000001</v>
      </c>
      <c r="AB71" s="737">
        <f t="shared" si="37"/>
        <v>18172.900000000001</v>
      </c>
      <c r="AC71" s="738">
        <f t="shared" si="37"/>
        <v>18346.099999999999</v>
      </c>
    </row>
    <row r="72" spans="4:32" ht="30">
      <c r="D72" s="112" t="s">
        <v>696</v>
      </c>
      <c r="E72" s="537" t="s">
        <v>697</v>
      </c>
      <c r="F72" s="486">
        <v>9274.9</v>
      </c>
      <c r="G72" s="288">
        <v>9311.2999999999993</v>
      </c>
      <c r="H72" s="288">
        <v>9422.5</v>
      </c>
      <c r="I72" s="288">
        <v>9526.1</v>
      </c>
      <c r="J72" s="288">
        <v>8908.7999999999993</v>
      </c>
      <c r="K72" s="288">
        <v>9343.2999999999993</v>
      </c>
      <c r="L72" s="288">
        <v>9546</v>
      </c>
      <c r="M72" s="288">
        <v>9702.2000000000007</v>
      </c>
      <c r="N72" s="288">
        <v>9950.4</v>
      </c>
      <c r="O72" s="894">
        <v>10175.1</v>
      </c>
      <c r="P72" s="343">
        <v>10336.6</v>
      </c>
      <c r="Q72" s="343">
        <v>10484.299999999999</v>
      </c>
      <c r="R72" s="343">
        <v>10614</v>
      </c>
      <c r="S72" s="343">
        <v>10730.6</v>
      </c>
      <c r="T72" s="343">
        <v>10841</v>
      </c>
      <c r="U72" s="343">
        <v>10942.9</v>
      </c>
      <c r="V72" s="343">
        <v>11042.2</v>
      </c>
      <c r="W72" s="343">
        <v>11143.2</v>
      </c>
      <c r="X72" s="343">
        <v>11246.1</v>
      </c>
      <c r="Y72" s="343">
        <v>11342.3</v>
      </c>
      <c r="Z72" s="343">
        <v>11443.3</v>
      </c>
      <c r="AA72" s="343">
        <v>11546.8</v>
      </c>
      <c r="AB72" s="343">
        <v>11648.9</v>
      </c>
      <c r="AC72" s="344">
        <v>11751.1</v>
      </c>
    </row>
    <row r="73" spans="4:32" ht="30">
      <c r="D73" s="112" t="s">
        <v>698</v>
      </c>
      <c r="E73" s="537"/>
      <c r="F73" s="486">
        <v>5385.4</v>
      </c>
      <c r="G73" s="288">
        <v>5436.7</v>
      </c>
      <c r="H73" s="288">
        <v>5473.6</v>
      </c>
      <c r="I73" s="288">
        <v>5492.6</v>
      </c>
      <c r="J73" s="288">
        <v>5218.2</v>
      </c>
      <c r="K73" s="288">
        <v>5459.8</v>
      </c>
      <c r="L73" s="288">
        <v>5468.2</v>
      </c>
      <c r="M73" s="288">
        <v>5450.7</v>
      </c>
      <c r="N73" s="288">
        <v>5704</v>
      </c>
      <c r="O73" s="894">
        <v>5624.2</v>
      </c>
      <c r="P73" s="343">
        <v>5647.2</v>
      </c>
      <c r="Q73" s="343">
        <v>5726.8</v>
      </c>
      <c r="R73" s="343">
        <v>5823.1</v>
      </c>
      <c r="S73" s="343">
        <v>5914.2</v>
      </c>
      <c r="T73" s="343">
        <v>5996.7</v>
      </c>
      <c r="U73" s="343">
        <v>6076.7</v>
      </c>
      <c r="V73" s="343">
        <v>6153.8</v>
      </c>
      <c r="W73" s="343">
        <v>6224</v>
      </c>
      <c r="X73" s="343">
        <v>6284</v>
      </c>
      <c r="Y73" s="343">
        <v>6349.6</v>
      </c>
      <c r="Z73" s="343">
        <v>6401.5</v>
      </c>
      <c r="AA73" s="343">
        <v>6460.6</v>
      </c>
      <c r="AB73" s="343">
        <v>6524</v>
      </c>
      <c r="AC73" s="344">
        <v>6595</v>
      </c>
    </row>
    <row r="74" spans="4:32" s="51" customFormat="1">
      <c r="D74" s="161" t="s">
        <v>687</v>
      </c>
      <c r="E74" s="537"/>
      <c r="F74" s="728"/>
      <c r="G74" s="227"/>
      <c r="H74" s="729"/>
      <c r="I74" s="729"/>
      <c r="J74" s="729"/>
      <c r="K74" s="729"/>
      <c r="L74" s="288"/>
      <c r="M74" s="288">
        <v>9702</v>
      </c>
      <c r="N74" s="288">
        <v>9950</v>
      </c>
      <c r="O74" s="894">
        <v>10175</v>
      </c>
      <c r="P74" s="343">
        <v>10337</v>
      </c>
      <c r="Q74" s="343">
        <v>10484</v>
      </c>
      <c r="R74" s="343">
        <v>10614</v>
      </c>
      <c r="S74" s="343">
        <v>10731</v>
      </c>
      <c r="T74" s="343">
        <v>10841</v>
      </c>
      <c r="U74" s="343">
        <v>10943</v>
      </c>
      <c r="V74" s="343">
        <v>11042</v>
      </c>
      <c r="W74" s="343">
        <v>11143</v>
      </c>
      <c r="X74" s="343">
        <v>11246</v>
      </c>
      <c r="Y74" s="343">
        <v>11342.3</v>
      </c>
      <c r="Z74" s="343">
        <v>11443.3</v>
      </c>
      <c r="AA74" s="343">
        <v>11546.8</v>
      </c>
      <c r="AB74" s="343">
        <v>11648.9</v>
      </c>
      <c r="AC74" s="344">
        <v>11751.1</v>
      </c>
    </row>
    <row r="75" spans="4:32" s="51" customFormat="1">
      <c r="D75" s="161" t="s">
        <v>688</v>
      </c>
      <c r="E75" s="227"/>
      <c r="F75" s="730"/>
      <c r="G75" s="731"/>
      <c r="H75" s="729"/>
      <c r="I75" s="729"/>
      <c r="J75" s="729"/>
      <c r="K75" s="729"/>
      <c r="L75" s="729"/>
      <c r="M75" s="729">
        <v>15041</v>
      </c>
      <c r="N75" s="729">
        <v>15551</v>
      </c>
      <c r="O75" s="359">
        <v>15824</v>
      </c>
      <c r="P75" s="739">
        <v>16056</v>
      </c>
      <c r="Q75" s="739">
        <v>16274</v>
      </c>
      <c r="R75" s="739">
        <v>16482</v>
      </c>
      <c r="S75" s="739">
        <v>16710</v>
      </c>
      <c r="T75" s="739">
        <v>16918</v>
      </c>
      <c r="U75" s="739">
        <v>17101</v>
      </c>
      <c r="V75" s="739">
        <v>17272</v>
      </c>
      <c r="W75" s="739">
        <v>17444</v>
      </c>
      <c r="X75" s="739">
        <v>17607</v>
      </c>
      <c r="Y75" s="739">
        <v>17759.900000000001</v>
      </c>
      <c r="Z75" s="343">
        <v>17916</v>
      </c>
      <c r="AA75" s="343">
        <v>18077.7</v>
      </c>
      <c r="AB75" s="343">
        <v>18228.400000000001</v>
      </c>
      <c r="AC75" s="344">
        <v>18390.5</v>
      </c>
    </row>
    <row r="76" spans="4:32" s="51" customFormat="1">
      <c r="D76" s="732" t="s">
        <v>699</v>
      </c>
      <c r="E76" s="733"/>
      <c r="F76" s="734"/>
      <c r="G76" s="735"/>
      <c r="H76" s="640"/>
      <c r="I76" s="640"/>
      <c r="J76" s="640"/>
      <c r="K76" s="640"/>
      <c r="L76" s="264"/>
      <c r="M76" s="264">
        <v>2374</v>
      </c>
      <c r="N76" s="264">
        <v>2822</v>
      </c>
      <c r="O76" s="741">
        <v>2975</v>
      </c>
      <c r="P76" s="618">
        <v>3009</v>
      </c>
      <c r="Q76" s="618">
        <v>2954</v>
      </c>
      <c r="R76" s="618">
        <v>3005</v>
      </c>
      <c r="S76" s="618">
        <v>3019</v>
      </c>
      <c r="T76" s="618">
        <v>3017</v>
      </c>
      <c r="U76" s="618">
        <v>3002</v>
      </c>
      <c r="V76" s="618">
        <v>2976</v>
      </c>
      <c r="W76" s="618">
        <v>2960</v>
      </c>
      <c r="X76" s="618">
        <v>2960</v>
      </c>
      <c r="Y76" s="618">
        <v>2955.6</v>
      </c>
      <c r="Z76" s="618">
        <v>2970.1</v>
      </c>
      <c r="AA76" s="618">
        <v>2982.4</v>
      </c>
      <c r="AB76" s="618">
        <v>2999.3</v>
      </c>
      <c r="AC76" s="740">
        <v>3007.4</v>
      </c>
    </row>
    <row r="77" spans="4:32" s="51" customFormat="1">
      <c r="D77" s="91"/>
      <c r="E77" s="750"/>
      <c r="F77" s="731"/>
      <c r="G77" s="731"/>
      <c r="H77" s="729"/>
      <c r="I77" s="729"/>
      <c r="J77" s="729"/>
      <c r="K77" s="729"/>
      <c r="L77" s="288"/>
      <c r="M77" s="288"/>
      <c r="N77" s="288"/>
      <c r="O77" s="288"/>
      <c r="P77" s="288"/>
      <c r="Q77" s="288"/>
      <c r="R77" s="288"/>
      <c r="S77" s="288"/>
      <c r="T77" s="288"/>
      <c r="U77" s="288"/>
      <c r="V77" s="288"/>
      <c r="W77" s="288"/>
      <c r="X77" s="288"/>
      <c r="Y77" s="288"/>
      <c r="Z77" s="288"/>
      <c r="AA77" s="288"/>
      <c r="AB77" s="288"/>
      <c r="AC77" s="288"/>
    </row>
    <row r="78" spans="4:32">
      <c r="D78" s="51"/>
    </row>
    <row r="79" spans="4:32" ht="14.5" customHeight="1">
      <c r="D79" s="1227" t="s">
        <v>700</v>
      </c>
      <c r="E79" s="1228"/>
      <c r="F79" s="1118">
        <v>2019</v>
      </c>
      <c r="G79" s="1119"/>
      <c r="H79" s="1120"/>
      <c r="I79" s="1119">
        <v>2020</v>
      </c>
      <c r="J79" s="1119"/>
      <c r="K79" s="1119"/>
      <c r="L79" s="1119"/>
      <c r="M79" s="1118">
        <v>2021</v>
      </c>
      <c r="N79" s="1119"/>
      <c r="O79" s="1120"/>
      <c r="P79" s="821">
        <v>2021</v>
      </c>
      <c r="Q79" s="1125">
        <v>2022</v>
      </c>
      <c r="R79" s="1126"/>
      <c r="S79" s="1126"/>
      <c r="T79" s="1127"/>
      <c r="U79" s="1197">
        <v>2023</v>
      </c>
      <c r="V79" s="1198"/>
      <c r="W79" s="1198"/>
      <c r="X79" s="1198"/>
      <c r="Y79" s="1125">
        <v>2024</v>
      </c>
      <c r="Z79" s="1126"/>
      <c r="AA79" s="1126"/>
      <c r="AB79" s="1126"/>
      <c r="AC79" s="323">
        <v>2025</v>
      </c>
      <c r="AD79" s="52"/>
      <c r="AE79" s="52"/>
      <c r="AF79" s="52"/>
    </row>
    <row r="80" spans="4:32">
      <c r="D80" s="1236"/>
      <c r="E80" s="1237"/>
      <c r="F80" s="165" t="s">
        <v>405</v>
      </c>
      <c r="G80" s="146" t="s">
        <v>290</v>
      </c>
      <c r="H80" s="153" t="s">
        <v>403</v>
      </c>
      <c r="I80" s="147" t="s">
        <v>404</v>
      </c>
      <c r="J80" s="147" t="s">
        <v>405</v>
      </c>
      <c r="K80" s="147" t="s">
        <v>290</v>
      </c>
      <c r="L80" s="147" t="s">
        <v>403</v>
      </c>
      <c r="M80" s="160" t="s">
        <v>404</v>
      </c>
      <c r="N80" s="147" t="s">
        <v>405</v>
      </c>
      <c r="O80" s="153" t="s">
        <v>290</v>
      </c>
      <c r="P80" s="60" t="s">
        <v>403</v>
      </c>
      <c r="Q80" s="57" t="s">
        <v>404</v>
      </c>
      <c r="R80" s="58" t="s">
        <v>405</v>
      </c>
      <c r="S80" s="58" t="s">
        <v>290</v>
      </c>
      <c r="T80" s="58" t="s">
        <v>403</v>
      </c>
      <c r="U80" s="57" t="s">
        <v>404</v>
      </c>
      <c r="V80" s="58" t="s">
        <v>405</v>
      </c>
      <c r="W80" s="58" t="s">
        <v>290</v>
      </c>
      <c r="X80" s="58" t="s">
        <v>403</v>
      </c>
      <c r="Y80" s="57" t="s">
        <v>404</v>
      </c>
      <c r="Z80" s="435" t="s">
        <v>405</v>
      </c>
      <c r="AA80" s="58" t="s">
        <v>290</v>
      </c>
      <c r="AB80" s="58" t="s">
        <v>403</v>
      </c>
      <c r="AC80" s="60" t="s">
        <v>404</v>
      </c>
    </row>
    <row r="81" spans="4:30">
      <c r="D81" s="1234" t="s">
        <v>701</v>
      </c>
      <c r="E81" s="1235"/>
      <c r="F81" s="873"/>
      <c r="G81" s="742"/>
      <c r="H81" s="743"/>
      <c r="I81" s="743"/>
      <c r="J81" s="743"/>
      <c r="K81" s="743"/>
      <c r="L81" s="743"/>
      <c r="M81" s="743"/>
      <c r="N81" s="743"/>
      <c r="O81" s="744"/>
      <c r="P81" s="659"/>
      <c r="Q81" s="659"/>
      <c r="R81" s="659"/>
      <c r="S81" s="659"/>
      <c r="T81" s="659"/>
      <c r="U81" s="659"/>
      <c r="V81" s="659"/>
      <c r="W81" s="659"/>
      <c r="X81" s="659"/>
      <c r="Y81" s="659"/>
      <c r="Z81" s="659"/>
      <c r="AA81" s="659"/>
      <c r="AB81" s="659"/>
      <c r="AC81" s="539"/>
    </row>
    <row r="82" spans="4:30">
      <c r="D82" s="142" t="s">
        <v>657</v>
      </c>
      <c r="F82" s="874"/>
      <c r="G82" s="283"/>
      <c r="H82" s="283">
        <f t="shared" ref="H82:N82" si="38">H10/H87</f>
        <v>0.11691183930201886</v>
      </c>
      <c r="I82" s="283">
        <f t="shared" si="38"/>
        <v>0.11632374399271765</v>
      </c>
      <c r="J82" s="283">
        <f t="shared" si="38"/>
        <v>0.11234318837285294</v>
      </c>
      <c r="K82" s="283">
        <f t="shared" si="38"/>
        <v>0.11273203252694187</v>
      </c>
      <c r="L82" s="283">
        <f t="shared" si="38"/>
        <v>0.11471728519817445</v>
      </c>
      <c r="M82" s="283">
        <f t="shared" si="38"/>
        <v>0.12169301738753303</v>
      </c>
      <c r="N82" s="283">
        <f t="shared" si="38"/>
        <v>0.12373270706604039</v>
      </c>
      <c r="O82" s="945">
        <f>O10/O87</f>
        <v>0.12576621345508665</v>
      </c>
      <c r="P82" s="408"/>
      <c r="Q82" s="408"/>
      <c r="R82" s="408"/>
      <c r="S82" s="408"/>
      <c r="T82" s="408"/>
      <c r="U82" s="408"/>
      <c r="V82" s="408"/>
      <c r="W82" s="408"/>
      <c r="X82" s="408"/>
      <c r="Y82" s="408"/>
      <c r="Z82" s="408"/>
      <c r="AA82" s="408"/>
      <c r="AB82" s="408"/>
      <c r="AC82" s="409"/>
    </row>
    <row r="83" spans="4:30">
      <c r="D83" s="142" t="s">
        <v>658</v>
      </c>
      <c r="F83" s="874"/>
      <c r="G83" s="283"/>
      <c r="H83" s="283">
        <f t="shared" ref="H83:N84" si="39">H11/H92</f>
        <v>0.15050223685321179</v>
      </c>
      <c r="I83" s="283">
        <f t="shared" si="39"/>
        <v>0.15157126064930876</v>
      </c>
      <c r="J83" s="283">
        <f t="shared" si="39"/>
        <v>0.15486484381085924</v>
      </c>
      <c r="K83" s="283">
        <f t="shared" si="39"/>
        <v>0.15330544288475015</v>
      </c>
      <c r="L83" s="283">
        <f t="shared" si="39"/>
        <v>0.15177048544085955</v>
      </c>
      <c r="M83" s="283">
        <f t="shared" si="39"/>
        <v>0.15350775174199291</v>
      </c>
      <c r="N83" s="283">
        <f t="shared" si="39"/>
        <v>0.15287773349987116</v>
      </c>
      <c r="O83" s="945">
        <f t="shared" ref="O83" si="40">O11/O92</f>
        <v>0.15222169505310959</v>
      </c>
      <c r="P83" s="408"/>
      <c r="Q83" s="408"/>
      <c r="R83" s="408"/>
      <c r="S83" s="408"/>
      <c r="T83" s="408"/>
      <c r="U83" s="408"/>
      <c r="V83" s="408"/>
      <c r="W83" s="408"/>
      <c r="X83" s="408"/>
      <c r="Y83" s="408"/>
      <c r="Z83" s="408"/>
      <c r="AA83" s="408"/>
      <c r="AB83" s="408"/>
      <c r="AC83" s="409"/>
    </row>
    <row r="84" spans="4:30">
      <c r="D84" s="142" t="s">
        <v>659</v>
      </c>
      <c r="F84" s="874"/>
      <c r="G84" s="283"/>
      <c r="H84" s="283">
        <f t="shared" si="39"/>
        <v>1.2140112870976327E-2</v>
      </c>
      <c r="I84" s="283">
        <f t="shared" si="39"/>
        <v>1.2867838023145487E-2</v>
      </c>
      <c r="J84" s="283">
        <f t="shared" si="39"/>
        <v>1.0646897156978221E-2</v>
      </c>
      <c r="K84" s="283">
        <f t="shared" si="39"/>
        <v>1.0585008884971108E-2</v>
      </c>
      <c r="L84" s="283">
        <f t="shared" si="39"/>
        <v>1.0824186458016532E-2</v>
      </c>
      <c r="M84" s="283">
        <f t="shared" si="39"/>
        <v>1.1076012635451236E-2</v>
      </c>
      <c r="N84" s="283">
        <f t="shared" si="39"/>
        <v>1.1338056460715356E-2</v>
      </c>
      <c r="O84" s="945">
        <f t="shared" ref="O84" si="41">O12/O93</f>
        <v>1.0855250780750272E-2</v>
      </c>
      <c r="P84" s="408"/>
      <c r="Q84" s="408"/>
      <c r="R84" s="408"/>
      <c r="S84" s="408"/>
      <c r="T84" s="408"/>
      <c r="U84" s="408"/>
      <c r="V84" s="408"/>
      <c r="W84" s="408"/>
      <c r="X84" s="408"/>
      <c r="Y84" s="408"/>
      <c r="Z84" s="408"/>
      <c r="AA84" s="408"/>
      <c r="AB84" s="408"/>
      <c r="AC84" s="409"/>
    </row>
    <row r="85" spans="4:30" ht="15">
      <c r="D85" s="90" t="s">
        <v>660</v>
      </c>
      <c r="F85" s="874"/>
      <c r="G85" s="283"/>
      <c r="H85" s="283">
        <f t="shared" ref="H85:M85" si="42">H13/H94</f>
        <v>0.12172540768016833</v>
      </c>
      <c r="I85" s="283">
        <f t="shared" si="42"/>
        <v>9.8615712257453844E-2</v>
      </c>
      <c r="J85" s="283">
        <f t="shared" si="42"/>
        <v>0.10910512937495927</v>
      </c>
      <c r="K85" s="283">
        <f t="shared" si="42"/>
        <v>0.10686521958606764</v>
      </c>
      <c r="L85" s="283">
        <f t="shared" si="42"/>
        <v>0.11540630607536528</v>
      </c>
      <c r="M85" s="283">
        <f t="shared" si="42"/>
        <v>0.11817745803357314</v>
      </c>
      <c r="N85" s="283">
        <f>N13/N94</f>
        <v>0.11661721068249259</v>
      </c>
      <c r="O85" s="283"/>
      <c r="P85" s="408"/>
      <c r="Q85" s="408"/>
      <c r="R85" s="408"/>
      <c r="S85" s="408"/>
      <c r="T85" s="408"/>
      <c r="U85" s="408"/>
      <c r="V85" s="408"/>
      <c r="W85" s="408"/>
      <c r="X85" s="408"/>
      <c r="Y85" s="408"/>
      <c r="Z85" s="408"/>
      <c r="AA85" s="408"/>
      <c r="AB85" s="408"/>
      <c r="AC85" s="409"/>
    </row>
    <row r="86" spans="4:30">
      <c r="D86" s="536" t="s">
        <v>702</v>
      </c>
      <c r="F86" s="144"/>
      <c r="G86" s="43"/>
      <c r="H86" s="43"/>
      <c r="I86" s="43"/>
      <c r="J86" s="43"/>
      <c r="K86" s="43"/>
      <c r="L86" s="43"/>
      <c r="M86" s="43"/>
      <c r="N86" s="43"/>
      <c r="O86" s="265"/>
      <c r="P86" s="408"/>
      <c r="Q86" s="408"/>
      <c r="R86" s="408"/>
      <c r="S86" s="408"/>
      <c r="T86" s="408"/>
      <c r="U86" s="408"/>
      <c r="V86" s="408"/>
      <c r="W86" s="408"/>
      <c r="X86" s="408"/>
      <c r="Y86" s="408"/>
      <c r="Z86" s="408"/>
      <c r="AA86" s="408"/>
      <c r="AB86" s="408"/>
      <c r="AC86" s="409"/>
    </row>
    <row r="87" spans="4:30">
      <c r="D87" s="161" t="s">
        <v>703</v>
      </c>
      <c r="F87" s="875">
        <f>SUM(F88:F91)</f>
        <v>14523.5</v>
      </c>
      <c r="G87" s="760">
        <f t="shared" ref="G87:O87" si="43">SUM(G88:G91)</f>
        <v>14614</v>
      </c>
      <c r="H87" s="760">
        <f t="shared" si="43"/>
        <v>14785.5</v>
      </c>
      <c r="I87" s="760">
        <f t="shared" si="43"/>
        <v>14940.199999999999</v>
      </c>
      <c r="J87" s="760">
        <f t="shared" si="43"/>
        <v>14077.4</v>
      </c>
      <c r="K87" s="760">
        <f t="shared" si="43"/>
        <v>14744.7</v>
      </c>
      <c r="L87" s="760">
        <f t="shared" si="43"/>
        <v>15140.7</v>
      </c>
      <c r="M87" s="760">
        <f t="shared" si="43"/>
        <v>15217.8</v>
      </c>
      <c r="N87" s="760">
        <f t="shared" si="43"/>
        <v>15584.4</v>
      </c>
      <c r="O87" s="946">
        <f t="shared" si="43"/>
        <v>15857.2</v>
      </c>
      <c r="P87" s="408"/>
      <c r="Q87" s="408"/>
      <c r="R87" s="408"/>
      <c r="S87" s="408"/>
      <c r="T87" s="408"/>
      <c r="U87" s="408"/>
      <c r="V87" s="408"/>
      <c r="W87" s="408"/>
      <c r="X87" s="408"/>
      <c r="Y87" s="408"/>
      <c r="Z87" s="408"/>
      <c r="AA87" s="408"/>
      <c r="AB87" s="408"/>
      <c r="AC87" s="409"/>
    </row>
    <row r="88" spans="4:30">
      <c r="D88" s="736" t="s">
        <v>1218</v>
      </c>
      <c r="E88" s="34" t="s">
        <v>1214</v>
      </c>
      <c r="F88" s="486">
        <f>'Haver Pivoted'!GQ81</f>
        <v>9287.2000000000007</v>
      </c>
      <c r="G88" s="978">
        <f>'Haver Pivoted'!GR81</f>
        <v>9338.7000000000007</v>
      </c>
      <c r="H88" s="978">
        <f>'Haver Pivoted'!GS81</f>
        <v>9477.6</v>
      </c>
      <c r="I88" s="978">
        <f>'Haver Pivoted'!GT81</f>
        <v>9613.2999999999993</v>
      </c>
      <c r="J88" s="978">
        <f>'Haver Pivoted'!GU81</f>
        <v>8985.9</v>
      </c>
      <c r="K88" s="978">
        <f>'Haver Pivoted'!GV81</f>
        <v>9417.7999999999993</v>
      </c>
      <c r="L88" s="978">
        <f>'Haver Pivoted'!GW81</f>
        <v>9791.1</v>
      </c>
      <c r="M88" s="978">
        <f>'Haver Pivoted'!GX81</f>
        <v>9888.1</v>
      </c>
      <c r="N88" s="978">
        <f>'Haver Pivoted'!GY81</f>
        <v>10087.799999999999</v>
      </c>
      <c r="O88" s="978">
        <f>'Haver Pivoted'!GZ81</f>
        <v>10327.700000000001</v>
      </c>
      <c r="P88" s="876"/>
      <c r="Q88" s="408"/>
      <c r="R88" s="408"/>
      <c r="S88" s="408"/>
      <c r="T88" s="408"/>
      <c r="U88" s="408"/>
      <c r="V88" s="408"/>
      <c r="W88" s="408"/>
      <c r="X88" s="408"/>
      <c r="Y88" s="408"/>
      <c r="Z88" s="408"/>
      <c r="AA88" s="408"/>
      <c r="AB88" s="408"/>
      <c r="AC88" s="409"/>
    </row>
    <row r="89" spans="4:30">
      <c r="D89" s="736" t="s">
        <v>704</v>
      </c>
      <c r="E89" s="34" t="s">
        <v>1215</v>
      </c>
      <c r="F89" s="486">
        <f>'Haver Pivoted'!GQ82</f>
        <v>1572.8</v>
      </c>
      <c r="G89" s="978">
        <f>'Haver Pivoted'!GR82</f>
        <v>1610.6</v>
      </c>
      <c r="H89" s="978">
        <f>'Haver Pivoted'!GS82</f>
        <v>1626.8</v>
      </c>
      <c r="I89" s="978">
        <f>'Haver Pivoted'!GT82</f>
        <v>1638.3</v>
      </c>
      <c r="J89" s="978">
        <f>'Haver Pivoted'!GU82</f>
        <v>1471.1</v>
      </c>
      <c r="K89" s="978">
        <f>'Haver Pivoted'!GV82</f>
        <v>1760.7</v>
      </c>
      <c r="L89" s="978">
        <f>'Haver Pivoted'!GW82</f>
        <v>1730</v>
      </c>
      <c r="M89" s="978">
        <f>'Haver Pivoted'!GX82</f>
        <v>1714</v>
      </c>
      <c r="N89" s="978">
        <f>'Haver Pivoted'!GY82</f>
        <v>1848.2</v>
      </c>
      <c r="O89" s="978">
        <f>'Haver Pivoted'!GZ82</f>
        <v>1850.6</v>
      </c>
      <c r="P89" s="408"/>
      <c r="Q89" s="408"/>
      <c r="R89" s="408"/>
      <c r="S89" s="408"/>
      <c r="T89" s="408"/>
      <c r="U89" s="408"/>
      <c r="V89" s="408"/>
      <c r="W89" s="408"/>
      <c r="X89" s="408"/>
      <c r="Y89" s="408"/>
      <c r="Z89" s="408"/>
      <c r="AA89" s="408"/>
      <c r="AB89" s="408"/>
      <c r="AC89" s="409"/>
    </row>
    <row r="90" spans="4:30">
      <c r="D90" s="736" t="s">
        <v>705</v>
      </c>
      <c r="E90" s="34" t="s">
        <v>1223</v>
      </c>
      <c r="F90" s="486">
        <f>'Haver Pivoted'!GQ83</f>
        <v>691</v>
      </c>
      <c r="G90" s="978">
        <f>'Haver Pivoted'!GR83</f>
        <v>691.5</v>
      </c>
      <c r="H90" s="978">
        <f>'Haver Pivoted'!GS83</f>
        <v>699</v>
      </c>
      <c r="I90" s="978">
        <f>'Haver Pivoted'!GT83</f>
        <v>712.2</v>
      </c>
      <c r="J90" s="978">
        <f>'Haver Pivoted'!GU83</f>
        <v>709.5</v>
      </c>
      <c r="K90" s="978">
        <f>'Haver Pivoted'!GV83</f>
        <v>714.5</v>
      </c>
      <c r="L90" s="978">
        <f>'Haver Pivoted'!GW83</f>
        <v>710</v>
      </c>
      <c r="M90" s="978">
        <f>'Haver Pivoted'!GX83</f>
        <v>716.9</v>
      </c>
      <c r="N90" s="978">
        <f>'Haver Pivoted'!GY83</f>
        <v>716.3</v>
      </c>
      <c r="O90" s="978">
        <f>'Haver Pivoted'!GZ83</f>
        <v>729.3</v>
      </c>
      <c r="P90" s="408"/>
      <c r="Q90" s="408"/>
      <c r="R90" s="408"/>
      <c r="S90" s="408"/>
      <c r="T90" s="408"/>
      <c r="U90" s="408"/>
      <c r="V90" s="408"/>
      <c r="W90" s="408"/>
      <c r="X90" s="408"/>
      <c r="Y90" s="408"/>
      <c r="Z90" s="408"/>
      <c r="AA90" s="408"/>
      <c r="AB90" s="408"/>
      <c r="AC90" s="409"/>
    </row>
    <row r="91" spans="4:30">
      <c r="D91" s="736" t="s">
        <v>706</v>
      </c>
      <c r="E91" s="34" t="s">
        <v>1217</v>
      </c>
      <c r="F91" s="486">
        <f>'Haver Pivoted'!GQ84</f>
        <v>2972.5</v>
      </c>
      <c r="G91" s="978">
        <f>'Haver Pivoted'!GR84</f>
        <v>2973.2</v>
      </c>
      <c r="H91" s="978">
        <f>'Haver Pivoted'!GS84</f>
        <v>2982.1</v>
      </c>
      <c r="I91" s="978">
        <f>'Haver Pivoted'!GT84</f>
        <v>2976.4</v>
      </c>
      <c r="J91" s="978">
        <f>'Haver Pivoted'!GU84</f>
        <v>2910.9</v>
      </c>
      <c r="K91" s="978">
        <f>'Haver Pivoted'!GV84</f>
        <v>2851.7</v>
      </c>
      <c r="L91" s="978">
        <f>'Haver Pivoted'!GW84</f>
        <v>2909.6</v>
      </c>
      <c r="M91" s="978">
        <f>'Haver Pivoted'!GX84</f>
        <v>2898.8</v>
      </c>
      <c r="N91" s="978">
        <f>'Haver Pivoted'!GY84</f>
        <v>2932.1</v>
      </c>
      <c r="O91" s="978">
        <f>'Haver Pivoted'!GZ84</f>
        <v>2949.6</v>
      </c>
      <c r="P91" s="408"/>
      <c r="Q91" s="408"/>
      <c r="R91" s="408"/>
      <c r="S91" s="408"/>
      <c r="T91" s="408"/>
      <c r="U91" s="408"/>
      <c r="V91" s="408"/>
      <c r="W91" s="408"/>
      <c r="X91" s="408"/>
      <c r="Y91" s="408"/>
      <c r="Z91" s="408"/>
      <c r="AA91" s="408"/>
      <c r="AB91" s="408"/>
      <c r="AC91" s="409"/>
    </row>
    <row r="92" spans="4:30">
      <c r="D92" s="161" t="s">
        <v>687</v>
      </c>
      <c r="F92" s="875">
        <f>F88</f>
        <v>9287.2000000000007</v>
      </c>
      <c r="G92" s="979">
        <f t="shared" ref="G92:O92" si="44">G88</f>
        <v>9338.7000000000007</v>
      </c>
      <c r="H92" s="979">
        <f t="shared" si="44"/>
        <v>9477.6</v>
      </c>
      <c r="I92" s="979">
        <f t="shared" si="44"/>
        <v>9613.2999999999993</v>
      </c>
      <c r="J92" s="979">
        <f t="shared" si="44"/>
        <v>8985.9</v>
      </c>
      <c r="K92" s="979">
        <f t="shared" si="44"/>
        <v>9417.7999999999993</v>
      </c>
      <c r="L92" s="979">
        <f t="shared" si="44"/>
        <v>9791.1</v>
      </c>
      <c r="M92" s="979">
        <f t="shared" si="44"/>
        <v>9888.1</v>
      </c>
      <c r="N92" s="979">
        <f t="shared" si="44"/>
        <v>10087.799999999999</v>
      </c>
      <c r="O92" s="979">
        <f t="shared" si="44"/>
        <v>10327.700000000001</v>
      </c>
      <c r="P92" s="408"/>
      <c r="Q92" s="408"/>
      <c r="R92" s="408"/>
      <c r="S92" s="408"/>
      <c r="T92" s="408"/>
      <c r="U92" s="408"/>
      <c r="V92" s="408"/>
      <c r="W92" s="408"/>
      <c r="X92" s="408"/>
      <c r="Y92" s="408"/>
      <c r="Z92" s="408"/>
      <c r="AA92" s="408"/>
      <c r="AB92" s="408"/>
      <c r="AC92" s="409"/>
    </row>
    <row r="93" spans="4:30">
      <c r="D93" s="161" t="s">
        <v>688</v>
      </c>
      <c r="E93" s="34" t="s">
        <v>914</v>
      </c>
      <c r="F93" s="875">
        <f>'Haver Pivoted'!GQ5</f>
        <v>14375.7</v>
      </c>
      <c r="G93" s="979">
        <f>'Haver Pivoted'!GR5</f>
        <v>14529.5</v>
      </c>
      <c r="H93" s="979">
        <f>'Haver Pivoted'!GS5</f>
        <v>14653.9</v>
      </c>
      <c r="I93" s="979">
        <f>'Haver Pivoted'!GT5</f>
        <v>14439.1</v>
      </c>
      <c r="J93" s="979">
        <f>'Haver Pivoted'!GU5</f>
        <v>12989.7</v>
      </c>
      <c r="K93" s="979">
        <f>'Haver Pivoted'!GV5</f>
        <v>14293.8</v>
      </c>
      <c r="L93" s="979">
        <f>'Haver Pivoted'!GW5</f>
        <v>14467.6</v>
      </c>
      <c r="M93" s="979">
        <f>'Haver Pivoted'!GX5</f>
        <v>15005.4</v>
      </c>
      <c r="N93" s="979">
        <f>'Haver Pivoted'!GY5</f>
        <v>15681.7</v>
      </c>
      <c r="O93" s="979">
        <f>'Haver Pivoted'!GZ5</f>
        <v>15946.2</v>
      </c>
      <c r="P93" s="408"/>
      <c r="Q93" s="408"/>
      <c r="R93" s="408"/>
      <c r="S93" s="408"/>
      <c r="T93" s="408"/>
      <c r="U93" s="408"/>
      <c r="V93" s="408"/>
      <c r="W93" s="408"/>
      <c r="X93" s="408"/>
      <c r="Y93" s="408"/>
      <c r="Z93" s="408"/>
      <c r="AA93" s="408"/>
      <c r="AB93" s="408"/>
      <c r="AC93" s="409"/>
    </row>
    <row r="94" spans="4:30">
      <c r="D94" s="161" t="s">
        <v>707</v>
      </c>
      <c r="E94" s="34" t="s">
        <v>1216</v>
      </c>
      <c r="F94" s="875">
        <f>'Haver Pivoted'!GQ85</f>
        <v>1858.1</v>
      </c>
      <c r="G94" s="979">
        <f>'Haver Pivoted'!GR85</f>
        <v>1859.3</v>
      </c>
      <c r="H94" s="979">
        <f>'Haver Pivoted'!GS85</f>
        <v>1901</v>
      </c>
      <c r="I94" s="979">
        <f>'Haver Pivoted'!GT85</f>
        <v>1690.4</v>
      </c>
      <c r="J94" s="979">
        <f>'Haver Pivoted'!GU85</f>
        <v>1534.3</v>
      </c>
      <c r="K94" s="979">
        <f>'Haver Pivoted'!GV85</f>
        <v>1981</v>
      </c>
      <c r="L94" s="979">
        <f>'Haver Pivoted'!GW85</f>
        <v>1950.5</v>
      </c>
      <c r="M94" s="979">
        <f>'Haver Pivoted'!GX85</f>
        <v>2085</v>
      </c>
      <c r="N94" s="979">
        <f>'Haver Pivoted'!GY85</f>
        <v>2359</v>
      </c>
      <c r="O94" s="979"/>
      <c r="P94" s="408"/>
      <c r="Q94" s="408"/>
      <c r="R94" s="408"/>
      <c r="S94" s="408"/>
      <c r="T94" s="408"/>
      <c r="U94" s="408"/>
      <c r="V94" s="408"/>
      <c r="W94" s="408"/>
      <c r="X94" s="408"/>
      <c r="Y94" s="408"/>
      <c r="Z94" s="408"/>
      <c r="AA94" s="408"/>
      <c r="AB94" s="408"/>
      <c r="AC94" s="409"/>
    </row>
    <row r="95" spans="4:30">
      <c r="D95" s="536" t="s">
        <v>708</v>
      </c>
      <c r="F95" s="144"/>
      <c r="G95" s="980"/>
      <c r="H95" s="980"/>
      <c r="I95" s="980"/>
      <c r="J95" s="980"/>
      <c r="K95" s="980"/>
      <c r="L95" s="980"/>
      <c r="M95" s="980"/>
      <c r="N95" s="980"/>
      <c r="O95" s="265"/>
      <c r="P95" s="408"/>
      <c r="Q95" s="408"/>
      <c r="R95" s="408"/>
      <c r="S95" s="408"/>
      <c r="T95" s="408"/>
      <c r="U95" s="408"/>
      <c r="V95" s="408"/>
      <c r="W95" s="408"/>
      <c r="X95" s="408"/>
      <c r="Y95" s="408"/>
      <c r="Z95" s="408"/>
      <c r="AA95" s="408"/>
      <c r="AB95" s="408"/>
      <c r="AC95" s="409"/>
    </row>
    <row r="96" spans="4:30">
      <c r="D96" s="717" t="s">
        <v>661</v>
      </c>
      <c r="F96" s="713">
        <f>F17/F87</f>
        <v>3.5866010259235033E-2</v>
      </c>
      <c r="G96" s="357">
        <f t="shared" ref="G96:O96" si="45">G17/G87</f>
        <v>3.4035856028465851E-2</v>
      </c>
      <c r="H96" s="357">
        <f t="shared" si="45"/>
        <v>3.3458455919651006E-2</v>
      </c>
      <c r="I96" s="357">
        <f t="shared" si="45"/>
        <v>3.3721101457811813E-2</v>
      </c>
      <c r="J96" s="357">
        <f t="shared" si="45"/>
        <v>3.6761049625641098E-2</v>
      </c>
      <c r="K96" s="357">
        <f t="shared" si="45"/>
        <v>3.5239781073877395E-2</v>
      </c>
      <c r="L96" s="357">
        <f t="shared" si="45"/>
        <v>3.4529447119353789E-2</v>
      </c>
      <c r="M96" s="357">
        <f t="shared" si="45"/>
        <v>3.6812154187858957E-2</v>
      </c>
      <c r="N96" s="357">
        <f t="shared" si="45"/>
        <v>3.7627370960704294E-2</v>
      </c>
      <c r="O96" s="945">
        <f t="shared" si="45"/>
        <v>3.7692656963398331E-2</v>
      </c>
      <c r="P96" s="745">
        <f t="shared" ref="P96:AC98" si="46">O96</f>
        <v>3.7692656963398331E-2</v>
      </c>
      <c r="Q96" s="745">
        <f t="shared" si="46"/>
        <v>3.7692656963398331E-2</v>
      </c>
      <c r="R96" s="745">
        <f t="shared" si="46"/>
        <v>3.7692656963398331E-2</v>
      </c>
      <c r="S96" s="745">
        <f t="shared" si="46"/>
        <v>3.7692656963398331E-2</v>
      </c>
      <c r="T96" s="745">
        <f t="shared" si="46"/>
        <v>3.7692656963398331E-2</v>
      </c>
      <c r="U96" s="745">
        <f t="shared" si="46"/>
        <v>3.7692656963398331E-2</v>
      </c>
      <c r="V96" s="745">
        <f t="shared" si="46"/>
        <v>3.7692656963398331E-2</v>
      </c>
      <c r="W96" s="745">
        <f t="shared" si="46"/>
        <v>3.7692656963398331E-2</v>
      </c>
      <c r="X96" s="745">
        <f t="shared" si="46"/>
        <v>3.7692656963398331E-2</v>
      </c>
      <c r="Y96" s="745">
        <f t="shared" si="46"/>
        <v>3.7692656963398331E-2</v>
      </c>
      <c r="Z96" s="745">
        <f t="shared" si="46"/>
        <v>3.7692656963398331E-2</v>
      </c>
      <c r="AA96" s="745">
        <f t="shared" si="46"/>
        <v>3.7692656963398331E-2</v>
      </c>
      <c r="AB96" s="745">
        <f t="shared" si="46"/>
        <v>3.7692656963398331E-2</v>
      </c>
      <c r="AC96" s="947">
        <f t="shared" si="46"/>
        <v>3.7692656963398331E-2</v>
      </c>
      <c r="AD96" s="748"/>
    </row>
    <row r="97" spans="4:30">
      <c r="D97" s="717" t="s">
        <v>658</v>
      </c>
      <c r="F97" s="713">
        <f>F18/F92</f>
        <v>2.2073391334309586E-3</v>
      </c>
      <c r="G97" s="357">
        <f t="shared" ref="G97:M97" si="47">G18/G92</f>
        <v>2.1737500936961245E-3</v>
      </c>
      <c r="H97" s="357">
        <f t="shared" si="47"/>
        <v>2.1313412678315184E-3</v>
      </c>
      <c r="I97" s="357">
        <f t="shared" si="47"/>
        <v>2.0908532969947887E-3</v>
      </c>
      <c r="J97" s="357">
        <f t="shared" si="47"/>
        <v>2.1255522540869587E-3</v>
      </c>
      <c r="K97" s="357">
        <f t="shared" si="47"/>
        <v>2.1130200259083863E-3</v>
      </c>
      <c r="L97" s="357">
        <f t="shared" si="47"/>
        <v>2.0937381908059361E-3</v>
      </c>
      <c r="M97" s="357">
        <f t="shared" si="47"/>
        <v>2.1439912622242896E-3</v>
      </c>
      <c r="N97" s="357">
        <f>N18/N92</f>
        <v>2.1709391542258966E-3</v>
      </c>
      <c r="O97" s="945">
        <f>O18/O92</f>
        <v>2.1689243490806277E-3</v>
      </c>
      <c r="P97" s="745">
        <f t="shared" si="46"/>
        <v>2.1689243490806277E-3</v>
      </c>
      <c r="Q97" s="745">
        <f t="shared" si="46"/>
        <v>2.1689243490806277E-3</v>
      </c>
      <c r="R97" s="745">
        <f t="shared" si="46"/>
        <v>2.1689243490806277E-3</v>
      </c>
      <c r="S97" s="745">
        <f t="shared" si="46"/>
        <v>2.1689243490806277E-3</v>
      </c>
      <c r="T97" s="745">
        <f t="shared" si="46"/>
        <v>2.1689243490806277E-3</v>
      </c>
      <c r="U97" s="745">
        <f t="shared" si="46"/>
        <v>2.1689243490806277E-3</v>
      </c>
      <c r="V97" s="745">
        <f t="shared" si="46"/>
        <v>2.1689243490806277E-3</v>
      </c>
      <c r="W97" s="745">
        <f t="shared" si="46"/>
        <v>2.1689243490806277E-3</v>
      </c>
      <c r="X97" s="745">
        <f t="shared" si="46"/>
        <v>2.1689243490806277E-3</v>
      </c>
      <c r="Y97" s="745">
        <f t="shared" si="46"/>
        <v>2.1689243490806277E-3</v>
      </c>
      <c r="Z97" s="745">
        <f t="shared" si="46"/>
        <v>2.1689243490806277E-3</v>
      </c>
      <c r="AA97" s="745">
        <f t="shared" si="46"/>
        <v>2.1689243490806277E-3</v>
      </c>
      <c r="AB97" s="745">
        <f t="shared" si="46"/>
        <v>2.1689243490806277E-3</v>
      </c>
      <c r="AC97" s="947">
        <f t="shared" si="46"/>
        <v>2.1689243490806277E-3</v>
      </c>
      <c r="AD97" s="748"/>
    </row>
    <row r="98" spans="4:30">
      <c r="D98" s="717" t="s">
        <v>659</v>
      </c>
      <c r="F98" s="713">
        <f>F19/F93</f>
        <v>9.3818040165000657E-2</v>
      </c>
      <c r="G98" s="357">
        <f t="shared" ref="G98:M98" si="48">G19/G93</f>
        <v>9.4435458893974325E-2</v>
      </c>
      <c r="H98" s="357">
        <f t="shared" si="48"/>
        <v>9.406369635387167E-2</v>
      </c>
      <c r="I98" s="357">
        <f t="shared" si="48"/>
        <v>9.635642110657866E-2</v>
      </c>
      <c r="J98" s="357">
        <f t="shared" si="48"/>
        <v>0.10178833999245555</v>
      </c>
      <c r="K98" s="357">
        <f t="shared" si="48"/>
        <v>9.7433852439519242E-2</v>
      </c>
      <c r="L98" s="357">
        <f t="shared" si="48"/>
        <v>9.6795598440653607E-2</v>
      </c>
      <c r="M98" s="357">
        <f t="shared" si="48"/>
        <v>9.4226078611699793E-2</v>
      </c>
      <c r="N98" s="357">
        <f>N19/N93</f>
        <v>9.3006498019985076E-2</v>
      </c>
      <c r="O98" s="945">
        <f>O19/O93</f>
        <v>9.3175803639738611E-2</v>
      </c>
      <c r="P98" s="745">
        <f t="shared" si="46"/>
        <v>9.3175803639738611E-2</v>
      </c>
      <c r="Q98" s="745">
        <f t="shared" si="46"/>
        <v>9.3175803639738611E-2</v>
      </c>
      <c r="R98" s="745">
        <f t="shared" si="46"/>
        <v>9.3175803639738611E-2</v>
      </c>
      <c r="S98" s="745">
        <f t="shared" si="46"/>
        <v>9.3175803639738611E-2</v>
      </c>
      <c r="T98" s="745">
        <f t="shared" si="46"/>
        <v>9.3175803639738611E-2</v>
      </c>
      <c r="U98" s="745">
        <f t="shared" si="46"/>
        <v>9.3175803639738611E-2</v>
      </c>
      <c r="V98" s="745">
        <f t="shared" si="46"/>
        <v>9.3175803639738611E-2</v>
      </c>
      <c r="W98" s="745">
        <f t="shared" si="46"/>
        <v>9.3175803639738611E-2</v>
      </c>
      <c r="X98" s="745">
        <f t="shared" si="46"/>
        <v>9.3175803639738611E-2</v>
      </c>
      <c r="Y98" s="745">
        <f t="shared" si="46"/>
        <v>9.3175803639738611E-2</v>
      </c>
      <c r="Z98" s="745">
        <f t="shared" si="46"/>
        <v>9.3175803639738611E-2</v>
      </c>
      <c r="AA98" s="745">
        <f t="shared" si="46"/>
        <v>9.3175803639738611E-2</v>
      </c>
      <c r="AB98" s="745">
        <f t="shared" si="46"/>
        <v>9.3175803639738611E-2</v>
      </c>
      <c r="AC98" s="947">
        <f t="shared" si="46"/>
        <v>9.3175803639738611E-2</v>
      </c>
      <c r="AD98" s="748"/>
    </row>
    <row r="99" spans="4:30">
      <c r="D99" s="718" t="s">
        <v>709</v>
      </c>
      <c r="E99" s="42"/>
      <c r="F99" s="638">
        <f>F20/F94</f>
        <v>3.9179807330068352E-2</v>
      </c>
      <c r="G99" s="278">
        <f t="shared" ref="G99:L99" si="49">G20/G94</f>
        <v>3.9315871564567305E-2</v>
      </c>
      <c r="H99" s="278">
        <f t="shared" si="49"/>
        <v>3.8085218306154661E-2</v>
      </c>
      <c r="I99" s="278">
        <f>I20/I94</f>
        <v>3.9339801230477991E-2</v>
      </c>
      <c r="J99" s="278">
        <f t="shared" si="49"/>
        <v>4.0344130874014207E-2</v>
      </c>
      <c r="K99" s="278">
        <f t="shared" si="49"/>
        <v>3.8768298838970212E-2</v>
      </c>
      <c r="L99" s="278">
        <f t="shared" si="49"/>
        <v>4.039989746218918E-2</v>
      </c>
      <c r="M99" s="278">
        <f>M20/M94</f>
        <v>4.100719424460432E-2</v>
      </c>
      <c r="N99" s="278">
        <f t="shared" ref="N99:O99" si="50">N20/N94</f>
        <v>3.8957185247986435E-2</v>
      </c>
      <c r="O99" s="278" t="e">
        <f t="shared" si="50"/>
        <v>#DIV/0!</v>
      </c>
      <c r="P99" s="746">
        <v>4.0300000000000002E-2</v>
      </c>
      <c r="Q99" s="746">
        <f t="shared" ref="Q99:AC99" si="51">P99</f>
        <v>4.0300000000000002E-2</v>
      </c>
      <c r="R99" s="746">
        <f t="shared" si="51"/>
        <v>4.0300000000000002E-2</v>
      </c>
      <c r="S99" s="746">
        <f t="shared" si="51"/>
        <v>4.0300000000000002E-2</v>
      </c>
      <c r="T99" s="746">
        <f t="shared" si="51"/>
        <v>4.0300000000000002E-2</v>
      </c>
      <c r="U99" s="746">
        <f t="shared" si="51"/>
        <v>4.0300000000000002E-2</v>
      </c>
      <c r="V99" s="746">
        <f t="shared" si="51"/>
        <v>4.0300000000000002E-2</v>
      </c>
      <c r="W99" s="746">
        <f t="shared" si="51"/>
        <v>4.0300000000000002E-2</v>
      </c>
      <c r="X99" s="746">
        <f t="shared" si="51"/>
        <v>4.0300000000000002E-2</v>
      </c>
      <c r="Y99" s="746">
        <f t="shared" si="51"/>
        <v>4.0300000000000002E-2</v>
      </c>
      <c r="Z99" s="746">
        <f t="shared" si="51"/>
        <v>4.0300000000000002E-2</v>
      </c>
      <c r="AA99" s="746">
        <f t="shared" si="51"/>
        <v>4.0300000000000002E-2</v>
      </c>
      <c r="AB99" s="746">
        <f t="shared" si="51"/>
        <v>4.0300000000000002E-2</v>
      </c>
      <c r="AC99" s="747">
        <f t="shared" si="51"/>
        <v>4.0300000000000002E-2</v>
      </c>
      <c r="AD99" s="748"/>
    </row>
    <row r="101" spans="4:30" ht="18.75" customHeight="1"/>
  </sheetData>
  <mergeCells count="28">
    <mergeCell ref="Y79:AB79"/>
    <mergeCell ref="F79:H79"/>
    <mergeCell ref="I79:L79"/>
    <mergeCell ref="D79:E80"/>
    <mergeCell ref="M79:O79"/>
    <mergeCell ref="D81:E81"/>
    <mergeCell ref="Q79:T79"/>
    <mergeCell ref="U79:X79"/>
    <mergeCell ref="O33:R33"/>
    <mergeCell ref="I69:L69"/>
    <mergeCell ref="Q69:T69"/>
    <mergeCell ref="U69:X69"/>
    <mergeCell ref="M69:O69"/>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2" sqref="A42"/>
    </sheetView>
  </sheetViews>
  <sheetFormatPr baseColWidth="10" defaultColWidth="10.83203125" defaultRowHeight="15"/>
  <sheetData>
    <row r="1" spans="1:208">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c r="A45" t="s">
        <v>631</v>
      </c>
      <c r="GU45">
        <v>1078.0999999999999</v>
      </c>
      <c r="GV45">
        <v>15.6</v>
      </c>
      <c r="GW45">
        <v>5</v>
      </c>
      <c r="GX45">
        <v>1933.7</v>
      </c>
      <c r="GY45">
        <v>290.10000000000002</v>
      </c>
      <c r="GZ45">
        <v>38.9</v>
      </c>
    </row>
    <row r="46" spans="1:208">
      <c r="A46" t="s">
        <v>936</v>
      </c>
      <c r="GU46">
        <v>9.6</v>
      </c>
      <c r="GV46">
        <v>14.4</v>
      </c>
      <c r="GW46">
        <v>14.3</v>
      </c>
      <c r="GX46">
        <v>14.2</v>
      </c>
      <c r="GY46">
        <v>14.1</v>
      </c>
      <c r="GZ46">
        <v>15</v>
      </c>
    </row>
    <row r="47" spans="1:208">
      <c r="A47" t="s">
        <v>452</v>
      </c>
      <c r="GU47">
        <v>57.2</v>
      </c>
      <c r="GV47">
        <v>81.2</v>
      </c>
      <c r="GW47">
        <v>24.4</v>
      </c>
      <c r="GX47">
        <v>10.8</v>
      </c>
      <c r="GY47">
        <v>24.7</v>
      </c>
      <c r="GZ47">
        <v>14</v>
      </c>
    </row>
    <row r="48" spans="1:208">
      <c r="A48" t="s">
        <v>430</v>
      </c>
      <c r="GT48">
        <v>1.5</v>
      </c>
      <c r="GU48">
        <v>160.9</v>
      </c>
      <c r="GV48">
        <v>58.4</v>
      </c>
      <c r="GW48">
        <v>34.5</v>
      </c>
      <c r="GX48">
        <v>42.8</v>
      </c>
      <c r="GY48">
        <v>26.6</v>
      </c>
      <c r="GZ48">
        <v>37.4</v>
      </c>
    </row>
    <row r="49" spans="1:208">
      <c r="A49" t="s">
        <v>454</v>
      </c>
      <c r="GU49">
        <v>576.9</v>
      </c>
      <c r="GV49">
        <v>819.5</v>
      </c>
      <c r="GW49">
        <v>246.3</v>
      </c>
      <c r="GX49">
        <v>184.6</v>
      </c>
      <c r="GY49">
        <v>427.2</v>
      </c>
      <c r="GZ49">
        <v>265</v>
      </c>
    </row>
    <row r="50" spans="1:208">
      <c r="A50" t="s">
        <v>565</v>
      </c>
      <c r="GU50">
        <v>63.8</v>
      </c>
      <c r="GV50">
        <v>15</v>
      </c>
      <c r="GW50">
        <v>0.1</v>
      </c>
      <c r="GX50">
        <v>38</v>
      </c>
      <c r="GY50">
        <v>47.3</v>
      </c>
      <c r="GZ50">
        <v>0.7</v>
      </c>
    </row>
    <row r="51" spans="1:208">
      <c r="A51" t="s">
        <v>564</v>
      </c>
      <c r="GU51">
        <v>73.3</v>
      </c>
      <c r="GV51">
        <v>73.3</v>
      </c>
      <c r="GW51">
        <v>73.3</v>
      </c>
      <c r="GX51">
        <v>62.9</v>
      </c>
      <c r="GY51">
        <v>62.9</v>
      </c>
      <c r="GZ51">
        <v>62.9</v>
      </c>
    </row>
    <row r="52" spans="1:208">
      <c r="A52" t="s">
        <v>567</v>
      </c>
      <c r="GU52">
        <v>22</v>
      </c>
      <c r="GV52">
        <v>25.3</v>
      </c>
      <c r="GW52">
        <v>11.8</v>
      </c>
      <c r="GX52">
        <v>9.8000000000000007</v>
      </c>
      <c r="GY52">
        <v>12.3</v>
      </c>
      <c r="GZ52">
        <v>18.5</v>
      </c>
    </row>
    <row r="53" spans="1:208">
      <c r="A53" t="s">
        <v>563</v>
      </c>
      <c r="GU53">
        <v>16.899999999999999</v>
      </c>
      <c r="GV53">
        <v>18.399999999999999</v>
      </c>
      <c r="GW53">
        <v>46.2</v>
      </c>
      <c r="GX53">
        <v>0.9</v>
      </c>
      <c r="GY53">
        <v>14.3</v>
      </c>
      <c r="GZ53">
        <v>8.6999999999999993</v>
      </c>
    </row>
    <row r="54" spans="1:208">
      <c r="A54" t="s">
        <v>434</v>
      </c>
      <c r="GU54">
        <v>96.6</v>
      </c>
      <c r="GV54">
        <v>35.1</v>
      </c>
      <c r="GW54">
        <v>20.7</v>
      </c>
      <c r="GX54">
        <v>25.7</v>
      </c>
      <c r="GY54">
        <v>16</v>
      </c>
      <c r="GZ54">
        <v>22.4</v>
      </c>
    </row>
    <row r="55" spans="1:208">
      <c r="A55" t="s">
        <v>568</v>
      </c>
      <c r="GU55">
        <v>140</v>
      </c>
      <c r="GV55">
        <v>140</v>
      </c>
      <c r="GW55">
        <v>140</v>
      </c>
      <c r="GX55">
        <v>8</v>
      </c>
      <c r="GY55">
        <v>8</v>
      </c>
      <c r="GZ55">
        <v>8</v>
      </c>
    </row>
    <row r="56" spans="1:208">
      <c r="A56" t="s">
        <v>473</v>
      </c>
      <c r="GU56">
        <v>597.9</v>
      </c>
      <c r="GV56">
        <v>0</v>
      </c>
      <c r="GW56">
        <v>0</v>
      </c>
      <c r="GX56">
        <v>0</v>
      </c>
      <c r="GY56">
        <v>785.9</v>
      </c>
      <c r="GZ56">
        <v>187.9</v>
      </c>
    </row>
    <row r="57" spans="1:208">
      <c r="A57" t="s">
        <v>474</v>
      </c>
      <c r="GU57">
        <v>28.4</v>
      </c>
      <c r="GV57">
        <v>15.8</v>
      </c>
      <c r="GW57">
        <v>15.2</v>
      </c>
      <c r="GX57">
        <v>28.9</v>
      </c>
      <c r="GY57">
        <v>67.599999999999994</v>
      </c>
      <c r="GZ57">
        <v>80.7</v>
      </c>
    </row>
    <row r="58" spans="1:208">
      <c r="A58" t="s">
        <v>432</v>
      </c>
      <c r="GU58">
        <v>64.400000000000006</v>
      </c>
      <c r="GV58">
        <v>23.4</v>
      </c>
      <c r="GW58">
        <v>13.8</v>
      </c>
      <c r="GX58">
        <v>17.100000000000001</v>
      </c>
      <c r="GY58">
        <v>10.6</v>
      </c>
      <c r="GZ58">
        <v>15</v>
      </c>
    </row>
    <row r="59" spans="1:208">
      <c r="A59" t="s">
        <v>413</v>
      </c>
      <c r="GU59">
        <v>6.3</v>
      </c>
      <c r="GV59">
        <v>26.7</v>
      </c>
      <c r="GW59">
        <v>82.1</v>
      </c>
      <c r="GX59">
        <v>97.8</v>
      </c>
      <c r="GY59">
        <v>104.5</v>
      </c>
      <c r="GZ59">
        <v>61.6</v>
      </c>
    </row>
    <row r="60" spans="1:208">
      <c r="A60" t="s">
        <v>415</v>
      </c>
      <c r="GU60">
        <v>74.400000000000006</v>
      </c>
      <c r="GV60">
        <v>138.30000000000001</v>
      </c>
      <c r="GW60">
        <v>106.8</v>
      </c>
      <c r="GX60">
        <v>95.3</v>
      </c>
      <c r="GY60">
        <v>82.1</v>
      </c>
      <c r="GZ60">
        <v>50.1</v>
      </c>
    </row>
    <row r="61" spans="1:208">
      <c r="A61" t="s">
        <v>417</v>
      </c>
      <c r="GU61">
        <v>698.9</v>
      </c>
      <c r="GV61">
        <v>413.9</v>
      </c>
      <c r="GW61">
        <v>14.7</v>
      </c>
      <c r="GX61">
        <v>286.89999999999998</v>
      </c>
      <c r="GY61">
        <v>237.2</v>
      </c>
      <c r="GZ61">
        <v>113.2</v>
      </c>
    </row>
    <row r="62" spans="1:208">
      <c r="A62" t="s">
        <v>937</v>
      </c>
      <c r="GU62">
        <v>779.6</v>
      </c>
      <c r="GV62">
        <v>582.4</v>
      </c>
      <c r="GW62">
        <v>216.6</v>
      </c>
      <c r="GX62">
        <v>505</v>
      </c>
      <c r="GY62">
        <v>429.7</v>
      </c>
      <c r="GZ62">
        <v>230.6</v>
      </c>
    </row>
    <row r="63" spans="1:208">
      <c r="A63" t="s">
        <v>409</v>
      </c>
      <c r="GU63">
        <v>0.1</v>
      </c>
      <c r="GV63">
        <v>3.7</v>
      </c>
      <c r="GW63">
        <v>12.9</v>
      </c>
      <c r="GX63">
        <v>25</v>
      </c>
      <c r="GY63">
        <v>5.8</v>
      </c>
      <c r="GZ63">
        <v>5.8</v>
      </c>
    </row>
    <row r="64" spans="1:208">
      <c r="A64" t="s">
        <v>418</v>
      </c>
      <c r="GV64">
        <v>106.2</v>
      </c>
      <c r="GW64">
        <v>35.9</v>
      </c>
      <c r="GX64">
        <v>1.6</v>
      </c>
      <c r="GY64">
        <v>0.6</v>
      </c>
      <c r="GZ64">
        <v>0.1</v>
      </c>
    </row>
    <row r="65" spans="1:208">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c r="A81" t="s">
        <v>1214</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c r="A82" t="s">
        <v>1215</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c r="A83" t="s">
        <v>1223</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c r="A84" t="s">
        <v>1217</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c r="A85" t="s">
        <v>1216</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c r="A86" t="s">
        <v>1219</v>
      </c>
      <c r="GY86">
        <v>21.4</v>
      </c>
      <c r="GZ86">
        <v>57</v>
      </c>
    </row>
    <row r="87" spans="1:208">
      <c r="A87" t="s">
        <v>1220</v>
      </c>
      <c r="GU87">
        <v>60.3</v>
      </c>
      <c r="GV87">
        <v>18.5</v>
      </c>
      <c r="GW87">
        <v>0</v>
      </c>
      <c r="GX87">
        <v>0.3</v>
      </c>
      <c r="GY87">
        <v>11.3</v>
      </c>
      <c r="GZ87">
        <v>10.4</v>
      </c>
    </row>
    <row r="88" spans="1:208">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01" t="s">
        <v>950</v>
      </c>
      <c r="B3" s="188"/>
    </row>
    <row r="4" spans="1:17">
      <c r="A4" s="202" t="s">
        <v>951</v>
      </c>
      <c r="B4" s="203"/>
      <c r="C4" s="203"/>
    </row>
    <row r="7" spans="1:17">
      <c r="A7" s="1239" t="s">
        <v>952</v>
      </c>
      <c r="B7" s="1240"/>
      <c r="C7" s="1240"/>
      <c r="D7" s="1240"/>
      <c r="E7" s="1240"/>
      <c r="F7" s="1240"/>
      <c r="G7" s="1240"/>
      <c r="H7" s="1240"/>
      <c r="I7" s="1240"/>
      <c r="J7" s="1240"/>
      <c r="K7" s="1240"/>
      <c r="L7" s="1240"/>
      <c r="M7" s="1240"/>
      <c r="N7" s="1240"/>
      <c r="O7" s="1240"/>
      <c r="P7" s="1240"/>
    </row>
    <row r="8" spans="1:17">
      <c r="A8" s="193" t="s">
        <v>953</v>
      </c>
      <c r="B8" s="193"/>
      <c r="C8" s="194"/>
      <c r="D8" s="195"/>
      <c r="E8" s="194"/>
      <c r="F8" s="194"/>
      <c r="G8" s="194"/>
      <c r="H8" s="194"/>
      <c r="I8" s="194"/>
      <c r="J8" s="194"/>
      <c r="K8" s="194"/>
      <c r="L8" s="194"/>
      <c r="M8" s="194"/>
      <c r="N8" s="194"/>
      <c r="O8" s="194"/>
      <c r="P8" s="194"/>
    </row>
    <row r="9" spans="1:17">
      <c r="A9" s="189"/>
      <c r="B9" s="189"/>
      <c r="C9" s="189"/>
      <c r="D9" s="196"/>
      <c r="E9" s="189"/>
      <c r="F9" s="189"/>
      <c r="G9" s="189"/>
      <c r="H9" s="189"/>
      <c r="I9" s="189"/>
      <c r="J9" s="189"/>
      <c r="K9" s="189"/>
      <c r="L9" s="189"/>
      <c r="M9" s="189"/>
      <c r="N9" s="189"/>
      <c r="O9" s="189"/>
      <c r="P9" s="189"/>
    </row>
    <row r="10" spans="1:17">
      <c r="A10" s="189"/>
      <c r="B10" s="189"/>
      <c r="C10" s="189"/>
      <c r="D10" s="196"/>
      <c r="E10" s="189"/>
      <c r="F10" s="189"/>
      <c r="G10" s="189"/>
      <c r="H10" s="189"/>
      <c r="I10" s="189"/>
      <c r="J10" s="189"/>
      <c r="K10" s="189"/>
      <c r="L10" s="189"/>
      <c r="M10" s="189"/>
      <c r="N10" s="189"/>
      <c r="O10" s="1241" t="s">
        <v>437</v>
      </c>
      <c r="P10" s="1241"/>
    </row>
    <row r="11" spans="1:17">
      <c r="A11" s="189"/>
      <c r="B11" s="189"/>
      <c r="C11" s="187"/>
      <c r="D11" s="190"/>
      <c r="E11" s="187"/>
      <c r="F11" s="187"/>
      <c r="G11" s="187"/>
      <c r="H11" s="187"/>
      <c r="I11" s="187"/>
      <c r="J11" s="187"/>
      <c r="K11" s="187"/>
      <c r="L11" s="187"/>
      <c r="M11" s="187"/>
      <c r="N11" s="187"/>
      <c r="O11" s="185" t="s">
        <v>954</v>
      </c>
      <c r="P11" s="185" t="s">
        <v>954</v>
      </c>
    </row>
    <row r="12" spans="1:17">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c r="A13" s="187" t="s">
        <v>955</v>
      </c>
      <c r="B13" s="187"/>
      <c r="C13" s="187"/>
      <c r="D13" s="948">
        <v>540.56299999999999</v>
      </c>
      <c r="E13" s="948">
        <v>0</v>
      </c>
      <c r="F13" s="948">
        <v>0</v>
      </c>
      <c r="G13" s="948">
        <v>0</v>
      </c>
      <c r="H13" s="948">
        <v>0</v>
      </c>
      <c r="I13" s="948">
        <v>0</v>
      </c>
      <c r="J13" s="948">
        <v>0</v>
      </c>
      <c r="K13" s="948">
        <v>0</v>
      </c>
      <c r="L13" s="948">
        <v>0</v>
      </c>
      <c r="M13" s="948">
        <v>0</v>
      </c>
      <c r="N13" s="948">
        <v>0</v>
      </c>
      <c r="O13" s="948">
        <v>0</v>
      </c>
      <c r="P13" s="948">
        <v>0</v>
      </c>
      <c r="Q13" t="s">
        <v>70</v>
      </c>
    </row>
    <row r="14" spans="1:17">
      <c r="A14" s="189" t="s">
        <v>956</v>
      </c>
      <c r="B14" s="189"/>
      <c r="C14" s="189"/>
      <c r="D14" s="190"/>
      <c r="E14" s="187"/>
      <c r="F14" s="187"/>
      <c r="G14" s="187"/>
      <c r="H14" s="187"/>
      <c r="I14" s="187"/>
      <c r="J14" s="187"/>
      <c r="K14" s="187"/>
      <c r="L14" s="187"/>
      <c r="M14" s="187"/>
      <c r="N14" s="187"/>
      <c r="O14" s="187"/>
      <c r="P14" s="187"/>
      <c r="Q14" t="s">
        <v>957</v>
      </c>
    </row>
    <row r="15" spans="1:17">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c r="A21" s="187"/>
      <c r="B21" s="189"/>
      <c r="C21" s="187"/>
      <c r="D21" s="190"/>
      <c r="E21" s="190"/>
      <c r="F21" s="190"/>
      <c r="G21" s="190"/>
      <c r="H21" s="190"/>
      <c r="I21" s="190"/>
      <c r="J21" s="190"/>
      <c r="K21" s="190"/>
      <c r="L21" s="190"/>
      <c r="M21" s="190"/>
      <c r="N21" s="190"/>
      <c r="O21" s="190"/>
      <c r="P21" s="190"/>
    </row>
    <row r="22" spans="1:17" ht="16">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c r="A25" s="187" t="s">
        <v>968</v>
      </c>
      <c r="B25" s="189"/>
      <c r="C25" s="189"/>
      <c r="D25" s="190"/>
      <c r="E25" s="190"/>
      <c r="F25" s="190"/>
      <c r="G25" s="190"/>
      <c r="H25" s="190"/>
      <c r="I25" s="190"/>
      <c r="J25" s="190"/>
      <c r="K25" s="190"/>
      <c r="L25" s="190"/>
      <c r="M25" s="190"/>
      <c r="N25" s="190"/>
      <c r="O25" s="190"/>
      <c r="P25" s="190"/>
    </row>
    <row r="26" spans="1:17">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c r="A33" s="187"/>
      <c r="B33" s="189"/>
      <c r="C33" s="189"/>
      <c r="D33" s="190"/>
      <c r="E33" s="190"/>
      <c r="F33" s="190"/>
      <c r="G33" s="190"/>
      <c r="H33" s="190"/>
      <c r="I33" s="190"/>
      <c r="J33" s="190"/>
      <c r="K33" s="190"/>
      <c r="L33" s="190"/>
      <c r="M33" s="190"/>
      <c r="N33" s="190"/>
      <c r="O33" s="190"/>
      <c r="P33" s="190"/>
    </row>
    <row r="34" spans="1:16">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c r="A35" s="189"/>
      <c r="B35" s="189"/>
      <c r="C35" s="189"/>
      <c r="D35" s="211"/>
      <c r="E35" s="207"/>
      <c r="F35" s="187"/>
      <c r="G35" s="187"/>
      <c r="H35" s="187"/>
      <c r="I35" s="187"/>
      <c r="J35" s="187"/>
      <c r="K35" s="187"/>
      <c r="L35" s="187"/>
      <c r="M35" s="187"/>
      <c r="N35" s="187"/>
      <c r="O35" s="187"/>
      <c r="P35" s="187"/>
    </row>
    <row r="36" spans="1:16">
      <c r="A36" s="197" t="s">
        <v>978</v>
      </c>
      <c r="B36" s="197"/>
      <c r="C36" s="197"/>
      <c r="D36" s="198"/>
      <c r="E36" s="197"/>
      <c r="F36" s="197"/>
      <c r="G36" s="197"/>
      <c r="H36" s="197"/>
      <c r="I36" s="197"/>
      <c r="J36" s="197"/>
      <c r="K36" s="197"/>
      <c r="L36" s="197"/>
      <c r="M36" s="197"/>
      <c r="N36" s="197"/>
      <c r="O36" s="197"/>
      <c r="P36" s="197"/>
    </row>
    <row r="37" spans="1:16">
      <c r="A37" s="197"/>
      <c r="B37" s="197"/>
      <c r="C37" s="197"/>
      <c r="D37" s="198"/>
      <c r="E37" s="197"/>
      <c r="F37" s="197"/>
      <c r="G37" s="197"/>
      <c r="H37" s="197"/>
      <c r="I37" s="197"/>
      <c r="J37" s="197"/>
      <c r="K37" s="197"/>
      <c r="L37" s="197"/>
      <c r="M37" s="197"/>
      <c r="N37" s="197"/>
      <c r="O37" s="197"/>
      <c r="P37" s="197"/>
    </row>
    <row r="38" spans="1:16">
      <c r="A38" s="1244" t="s">
        <v>979</v>
      </c>
      <c r="B38" s="1244"/>
      <c r="C38" s="1244"/>
      <c r="D38" s="1244"/>
      <c r="E38" s="1244"/>
      <c r="F38" s="1244"/>
      <c r="G38" s="1244"/>
      <c r="H38" s="1244"/>
      <c r="I38" s="1244"/>
      <c r="J38" s="1244"/>
      <c r="K38" s="1244"/>
      <c r="L38" s="1244"/>
      <c r="M38" s="1244"/>
      <c r="N38" s="1244"/>
      <c r="O38" s="1244"/>
      <c r="P38" s="1244"/>
    </row>
    <row r="39" spans="1:16">
      <c r="A39" s="1244"/>
      <c r="B39" s="1244"/>
      <c r="C39" s="1244"/>
      <c r="D39" s="1244"/>
      <c r="E39" s="1244"/>
      <c r="F39" s="1244"/>
      <c r="G39" s="1244"/>
      <c r="H39" s="1244"/>
      <c r="I39" s="1244"/>
      <c r="J39" s="1244"/>
      <c r="K39" s="1244"/>
      <c r="L39" s="1244"/>
      <c r="M39" s="1244"/>
      <c r="N39" s="1244"/>
      <c r="O39" s="1244"/>
      <c r="P39" s="1244"/>
    </row>
    <row r="40" spans="1:16">
      <c r="A40" s="1244"/>
      <c r="B40" s="1244"/>
      <c r="C40" s="1244"/>
      <c r="D40" s="1244"/>
      <c r="E40" s="1244"/>
      <c r="F40" s="1244"/>
      <c r="G40" s="1244"/>
      <c r="H40" s="1244"/>
      <c r="I40" s="1244"/>
      <c r="J40" s="1244"/>
      <c r="K40" s="1244"/>
      <c r="L40" s="1244"/>
      <c r="M40" s="1244"/>
      <c r="N40" s="1244"/>
      <c r="O40" s="1244"/>
      <c r="P40" s="1244"/>
    </row>
    <row r="41" spans="1:16">
      <c r="A41" s="1244"/>
      <c r="B41" s="1244"/>
      <c r="C41" s="1244"/>
      <c r="D41" s="1244"/>
      <c r="E41" s="1244"/>
      <c r="F41" s="1244"/>
      <c r="G41" s="1244"/>
      <c r="H41" s="1244"/>
      <c r="I41" s="1244"/>
      <c r="J41" s="1244"/>
      <c r="K41" s="1244"/>
      <c r="L41" s="1244"/>
      <c r="M41" s="1244"/>
      <c r="N41" s="1244"/>
      <c r="O41" s="1244"/>
      <c r="P41" s="1244"/>
    </row>
    <row r="42" spans="1:16">
      <c r="A42" s="1244"/>
      <c r="B42" s="1244"/>
      <c r="C42" s="1244"/>
      <c r="D42" s="1244"/>
      <c r="E42" s="1244"/>
      <c r="F42" s="1244"/>
      <c r="G42" s="1244"/>
      <c r="H42" s="1244"/>
      <c r="I42" s="1244"/>
      <c r="J42" s="1244"/>
      <c r="K42" s="1244"/>
      <c r="L42" s="1244"/>
      <c r="M42" s="1244"/>
      <c r="N42" s="1244"/>
      <c r="O42" s="1244"/>
      <c r="P42" s="1244"/>
    </row>
    <row r="43" spans="1:16">
      <c r="A43" s="204"/>
      <c r="B43" s="204"/>
      <c r="C43" s="204"/>
      <c r="D43" s="204"/>
      <c r="E43" s="204"/>
      <c r="F43" s="204"/>
      <c r="G43" s="204"/>
      <c r="H43" s="204"/>
      <c r="I43" s="204"/>
      <c r="J43" s="204"/>
      <c r="K43" s="204"/>
      <c r="L43" s="204"/>
      <c r="M43" s="204"/>
      <c r="N43" s="204"/>
      <c r="O43" s="204"/>
      <c r="P43" s="204"/>
    </row>
    <row r="44" spans="1:16">
      <c r="A44" s="1245" t="s">
        <v>980</v>
      </c>
      <c r="B44" s="1245"/>
      <c r="C44" s="1245"/>
      <c r="D44" s="1245"/>
      <c r="E44" s="1245"/>
      <c r="F44" s="1245"/>
      <c r="G44" s="1245"/>
      <c r="H44" s="1245"/>
      <c r="I44" s="1245"/>
      <c r="J44" s="1245"/>
      <c r="K44" s="1245"/>
      <c r="L44" s="1245"/>
      <c r="M44" s="1245"/>
      <c r="N44" s="1245"/>
      <c r="O44" s="1245"/>
      <c r="P44" s="1245"/>
    </row>
    <row r="45" spans="1:16">
      <c r="A45" s="1245"/>
      <c r="B45" s="1245"/>
      <c r="C45" s="1245"/>
      <c r="D45" s="1245"/>
      <c r="E45" s="1245"/>
      <c r="F45" s="1245"/>
      <c r="G45" s="1245"/>
      <c r="H45" s="1245"/>
      <c r="I45" s="1245"/>
      <c r="J45" s="1245"/>
      <c r="K45" s="1245"/>
      <c r="L45" s="1245"/>
      <c r="M45" s="1245"/>
      <c r="N45" s="1245"/>
      <c r="O45" s="1245"/>
      <c r="P45" s="1245"/>
    </row>
    <row r="46" spans="1:16">
      <c r="A46" s="1245"/>
      <c r="B46" s="1245"/>
      <c r="C46" s="1245"/>
      <c r="D46" s="1245"/>
      <c r="E46" s="1245"/>
      <c r="F46" s="1245"/>
      <c r="G46" s="1245"/>
      <c r="H46" s="1245"/>
      <c r="I46" s="1245"/>
      <c r="J46" s="1245"/>
      <c r="K46" s="1245"/>
      <c r="L46" s="1245"/>
      <c r="M46" s="1245"/>
      <c r="N46" s="1245"/>
      <c r="O46" s="1245"/>
      <c r="P46" s="1245"/>
    </row>
    <row r="47" spans="1:16">
      <c r="A47" s="197"/>
      <c r="B47" s="197"/>
      <c r="C47" s="197"/>
      <c r="D47" s="198"/>
      <c r="E47" s="197"/>
      <c r="F47" s="197"/>
      <c r="G47" s="197"/>
      <c r="H47" s="197"/>
      <c r="I47" s="197"/>
      <c r="J47" s="197"/>
      <c r="K47" s="197"/>
      <c r="L47" s="197"/>
      <c r="M47" s="197"/>
      <c r="N47" s="197"/>
      <c r="O47" s="197"/>
      <c r="P47" s="197"/>
    </row>
    <row r="48" spans="1:16">
      <c r="A48" s="1242" t="s">
        <v>981</v>
      </c>
      <c r="B48" s="1243"/>
      <c r="C48" s="1243"/>
      <c r="D48" s="1243"/>
      <c r="E48" s="1243"/>
      <c r="F48" s="1243"/>
      <c r="G48" s="1243"/>
      <c r="H48" s="1243"/>
      <c r="I48" s="1243"/>
      <c r="J48" s="1243"/>
      <c r="K48" s="1243"/>
      <c r="L48" s="1243"/>
      <c r="M48" s="1243"/>
      <c r="N48" s="1243"/>
      <c r="O48" s="1243"/>
      <c r="P48" s="1243"/>
    </row>
    <row r="49" spans="1:16">
      <c r="A49" s="1243"/>
      <c r="B49" s="1243"/>
      <c r="C49" s="1243"/>
      <c r="D49" s="1243"/>
      <c r="E49" s="1243"/>
      <c r="F49" s="1243"/>
      <c r="G49" s="1243"/>
      <c r="H49" s="1243"/>
      <c r="I49" s="1243"/>
      <c r="J49" s="1243"/>
      <c r="K49" s="1243"/>
      <c r="L49" s="1243"/>
      <c r="M49" s="1243"/>
      <c r="N49" s="1243"/>
      <c r="O49" s="1243"/>
      <c r="P49" s="1243"/>
    </row>
    <row r="50" spans="1:16">
      <c r="A50" s="197"/>
      <c r="B50" s="197"/>
      <c r="C50" s="197"/>
      <c r="D50" s="198"/>
      <c r="E50" s="197"/>
      <c r="F50" s="197"/>
      <c r="G50" s="197"/>
      <c r="H50" s="197"/>
      <c r="I50" s="197"/>
      <c r="J50" s="197"/>
      <c r="K50" s="197"/>
      <c r="L50" s="197"/>
      <c r="M50" s="197"/>
      <c r="N50" s="197"/>
      <c r="O50" s="197"/>
      <c r="P50" s="197"/>
    </row>
    <row r="51" spans="1:16">
      <c r="A51" s="1238" t="s">
        <v>982</v>
      </c>
      <c r="B51" s="1238"/>
      <c r="C51" s="1238"/>
      <c r="D51" s="1238"/>
      <c r="E51" s="1238"/>
      <c r="F51" s="1238"/>
      <c r="G51" s="1238"/>
      <c r="H51" s="1238"/>
      <c r="I51" s="1238"/>
      <c r="J51" s="1238"/>
      <c r="K51" s="1238"/>
      <c r="L51" s="1238"/>
      <c r="M51" s="1238"/>
      <c r="N51" s="1238"/>
      <c r="O51" s="1238"/>
      <c r="P51" s="1238"/>
    </row>
    <row r="52" spans="1:16">
      <c r="A52" s="1238"/>
      <c r="B52" s="1238"/>
      <c r="C52" s="1238"/>
      <c r="D52" s="1238"/>
      <c r="E52" s="1238"/>
      <c r="F52" s="1238"/>
      <c r="G52" s="1238"/>
      <c r="H52" s="1238"/>
      <c r="I52" s="1238"/>
      <c r="J52" s="1238"/>
      <c r="K52" s="1238"/>
      <c r="L52" s="1238"/>
      <c r="M52" s="1238"/>
      <c r="N52" s="1238"/>
      <c r="O52" s="1238"/>
      <c r="P52" s="1238"/>
    </row>
    <row r="53" spans="1:16">
      <c r="A53" s="1238"/>
      <c r="B53" s="1238"/>
      <c r="C53" s="1238"/>
      <c r="D53" s="1238"/>
      <c r="E53" s="1238"/>
      <c r="F53" s="1238"/>
      <c r="G53" s="1238"/>
      <c r="H53" s="1238"/>
      <c r="I53" s="1238"/>
      <c r="J53" s="1238"/>
      <c r="K53" s="1238"/>
      <c r="L53" s="1238"/>
      <c r="M53" s="1238"/>
      <c r="N53" s="1238"/>
      <c r="O53" s="1238"/>
      <c r="P53" s="1238"/>
    </row>
    <row r="54" spans="1:16">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baseColWidth="10" defaultColWidth="8.83203125" defaultRowHeight="14"/>
  <cols>
    <col min="1" max="1" width="77.83203125" style="34" bestFit="1" customWidth="1"/>
    <col min="2" max="2" width="21" style="34" customWidth="1"/>
    <col min="3" max="4" width="8.83203125" style="34"/>
    <col min="5" max="5" width="37.5" style="34" customWidth="1"/>
    <col min="6" max="6" width="16" style="34" customWidth="1"/>
    <col min="7" max="16384" width="8.83203125" style="34"/>
  </cols>
  <sheetData>
    <row r="1" spans="1:6">
      <c r="A1" s="34" t="s">
        <v>983</v>
      </c>
    </row>
    <row r="2" spans="1:6" ht="20">
      <c r="A2" s="97" t="s">
        <v>984</v>
      </c>
      <c r="B2" s="97" t="s">
        <v>985</v>
      </c>
      <c r="C2" s="97" t="s">
        <v>986</v>
      </c>
      <c r="D2" s="97" t="s">
        <v>987</v>
      </c>
    </row>
    <row r="3" spans="1:6">
      <c r="A3" s="99" t="s">
        <v>988</v>
      </c>
      <c r="B3" s="98">
        <f>SUM(B4:B7)</f>
        <v>325</v>
      </c>
      <c r="E3" s="1246" t="s">
        <v>989</v>
      </c>
      <c r="F3" s="1246"/>
    </row>
    <row r="4" spans="1:6">
      <c r="A4" s="91" t="s">
        <v>990</v>
      </c>
      <c r="B4" s="98">
        <v>284</v>
      </c>
      <c r="E4" s="51" t="s">
        <v>71</v>
      </c>
      <c r="F4" s="51" t="s">
        <v>991</v>
      </c>
    </row>
    <row r="5" spans="1:6">
      <c r="A5" s="91" t="s">
        <v>569</v>
      </c>
      <c r="B5" s="98">
        <v>20</v>
      </c>
      <c r="E5" s="34" t="s">
        <v>193</v>
      </c>
      <c r="F5" s="34">
        <f>SUM(B11:B16)</f>
        <v>82</v>
      </c>
    </row>
    <row r="6" spans="1:6">
      <c r="A6" s="91" t="s">
        <v>576</v>
      </c>
      <c r="B6" s="98">
        <v>15</v>
      </c>
      <c r="E6" s="34" t="s">
        <v>69</v>
      </c>
      <c r="F6" s="34">
        <f>B23</f>
        <v>3</v>
      </c>
    </row>
    <row r="7" spans="1:6">
      <c r="A7" s="91" t="s">
        <v>577</v>
      </c>
      <c r="B7" s="98">
        <v>6</v>
      </c>
      <c r="E7" s="34" t="s">
        <v>475</v>
      </c>
      <c r="F7" s="34">
        <f>B27-B28</f>
        <v>29</v>
      </c>
    </row>
    <row r="8" spans="1:6">
      <c r="A8" s="51" t="s">
        <v>992</v>
      </c>
      <c r="B8" s="98">
        <v>121</v>
      </c>
      <c r="E8" s="34" t="s">
        <v>492</v>
      </c>
      <c r="F8" s="34">
        <f>B42</f>
        <v>2</v>
      </c>
    </row>
    <row r="9" spans="1:6">
      <c r="A9" s="100" t="s">
        <v>993</v>
      </c>
      <c r="B9" s="98">
        <v>166</v>
      </c>
      <c r="E9" s="34" t="s">
        <v>994</v>
      </c>
      <c r="F9" s="34">
        <f>B18+B20+B21</f>
        <v>34</v>
      </c>
    </row>
    <row r="10" spans="1:6">
      <c r="A10" s="92" t="s">
        <v>995</v>
      </c>
      <c r="B10" s="98">
        <v>82</v>
      </c>
      <c r="E10" s="51" t="s">
        <v>996</v>
      </c>
      <c r="F10" s="51" t="s">
        <v>997</v>
      </c>
    </row>
    <row r="11" spans="1:6">
      <c r="A11" s="91" t="s">
        <v>998</v>
      </c>
      <c r="B11" s="98">
        <v>54</v>
      </c>
      <c r="E11" s="34" t="s">
        <v>441</v>
      </c>
      <c r="F11" s="34">
        <f>B4</f>
        <v>284</v>
      </c>
    </row>
    <row r="12" spans="1:6">
      <c r="A12" s="91" t="s">
        <v>999</v>
      </c>
      <c r="B12" s="98">
        <v>20</v>
      </c>
      <c r="E12" s="34" t="s">
        <v>1000</v>
      </c>
      <c r="F12" s="34">
        <f>B5</f>
        <v>20</v>
      </c>
    </row>
    <row r="13" spans="1:6">
      <c r="A13" s="91" t="s">
        <v>1001</v>
      </c>
      <c r="B13" s="98">
        <v>4</v>
      </c>
      <c r="E13" s="34" t="s">
        <v>576</v>
      </c>
      <c r="F13" s="34">
        <f>B6</f>
        <v>15</v>
      </c>
    </row>
    <row r="14" spans="1:6" ht="30">
      <c r="A14" s="91" t="s">
        <v>1002</v>
      </c>
      <c r="B14" s="98">
        <v>2</v>
      </c>
      <c r="E14" s="39" t="s">
        <v>577</v>
      </c>
      <c r="F14" s="34">
        <f>B7</f>
        <v>6</v>
      </c>
    </row>
    <row r="15" spans="1:6" ht="30">
      <c r="A15" s="91" t="s">
        <v>1003</v>
      </c>
      <c r="B15" s="98">
        <v>1</v>
      </c>
      <c r="E15" s="39" t="s">
        <v>1004</v>
      </c>
      <c r="F15" s="34">
        <f>B28</f>
        <v>15</v>
      </c>
    </row>
    <row r="16" spans="1:6">
      <c r="A16" s="91" t="s">
        <v>1005</v>
      </c>
      <c r="B16" s="98">
        <v>1</v>
      </c>
      <c r="E16" s="34" t="s">
        <v>1006</v>
      </c>
      <c r="F16" s="34">
        <f>B37</f>
        <v>12</v>
      </c>
    </row>
    <row r="17" spans="1:6">
      <c r="A17" s="51" t="s">
        <v>1007</v>
      </c>
      <c r="B17" s="98">
        <v>72</v>
      </c>
      <c r="E17" s="34" t="s">
        <v>1008</v>
      </c>
      <c r="F17" s="34">
        <f>B38</f>
        <v>10</v>
      </c>
    </row>
    <row r="18" spans="1:6">
      <c r="A18" s="91" t="s">
        <v>1009</v>
      </c>
      <c r="B18" s="98">
        <v>22</v>
      </c>
      <c r="C18" s="34" t="s">
        <v>1010</v>
      </c>
    </row>
    <row r="19" spans="1:6">
      <c r="A19" s="91" t="s">
        <v>1011</v>
      </c>
      <c r="B19" s="98">
        <v>20</v>
      </c>
      <c r="C19" s="34" t="s">
        <v>152</v>
      </c>
    </row>
    <row r="20" spans="1:6">
      <c r="A20" s="91" t="s">
        <v>1012</v>
      </c>
      <c r="B20" s="98">
        <v>8</v>
      </c>
      <c r="C20" s="34" t="s">
        <v>1010</v>
      </c>
    </row>
    <row r="21" spans="1:6">
      <c r="A21" s="91" t="s">
        <v>1013</v>
      </c>
      <c r="B21" s="98">
        <v>4</v>
      </c>
      <c r="C21" s="34" t="s">
        <v>71</v>
      </c>
    </row>
    <row r="22" spans="1:6">
      <c r="A22" s="91" t="s">
        <v>1014</v>
      </c>
      <c r="B22" s="98">
        <v>4</v>
      </c>
      <c r="C22" s="34" t="s">
        <v>152</v>
      </c>
    </row>
    <row r="23" spans="1:6">
      <c r="A23" s="91" t="s">
        <v>1015</v>
      </c>
      <c r="B23" s="98">
        <v>3</v>
      </c>
      <c r="C23" s="34" t="s">
        <v>1016</v>
      </c>
    </row>
    <row r="24" spans="1:6">
      <c r="A24" s="91" t="s">
        <v>1017</v>
      </c>
      <c r="B24" s="98">
        <v>3</v>
      </c>
      <c r="C24" s="34" t="s">
        <v>1018</v>
      </c>
    </row>
    <row r="25" spans="1:6">
      <c r="A25" s="101" t="s">
        <v>1019</v>
      </c>
      <c r="B25" s="98">
        <v>3</v>
      </c>
      <c r="C25" s="34" t="s">
        <v>76</v>
      </c>
    </row>
    <row r="26" spans="1:6">
      <c r="A26" s="91" t="s">
        <v>1020</v>
      </c>
      <c r="B26" s="98">
        <v>4</v>
      </c>
      <c r="C26" s="34" t="s">
        <v>1021</v>
      </c>
    </row>
    <row r="27" spans="1:6">
      <c r="A27" s="51" t="s">
        <v>475</v>
      </c>
      <c r="B27" s="98">
        <v>44</v>
      </c>
    </row>
    <row r="28" spans="1:6">
      <c r="A28" s="116" t="s">
        <v>1004</v>
      </c>
      <c r="B28" s="117">
        <v>15</v>
      </c>
    </row>
    <row r="29" spans="1:6">
      <c r="A29" s="91" t="s">
        <v>1022</v>
      </c>
      <c r="B29" s="98">
        <v>14</v>
      </c>
    </row>
    <row r="30" spans="1:6">
      <c r="A30" s="91" t="s">
        <v>1023</v>
      </c>
      <c r="B30" s="98">
        <v>10</v>
      </c>
    </row>
    <row r="31" spans="1:6">
      <c r="A31" s="91" t="s">
        <v>1024</v>
      </c>
      <c r="B31" s="98">
        <v>2</v>
      </c>
    </row>
    <row r="32" spans="1:6">
      <c r="A32" s="91" t="s">
        <v>1025</v>
      </c>
      <c r="B32" s="98">
        <v>2</v>
      </c>
    </row>
    <row r="33" spans="1:6">
      <c r="A33" s="91" t="s">
        <v>1026</v>
      </c>
      <c r="B33" s="98">
        <v>1</v>
      </c>
    </row>
    <row r="34" spans="1:6">
      <c r="A34" s="51" t="s">
        <v>1027</v>
      </c>
      <c r="B34" s="98">
        <v>88</v>
      </c>
    </row>
    <row r="35" spans="1:6">
      <c r="A35" s="101" t="s">
        <v>1028</v>
      </c>
      <c r="B35" s="98">
        <v>26</v>
      </c>
    </row>
    <row r="36" spans="1:6">
      <c r="A36" s="91" t="s">
        <v>1029</v>
      </c>
      <c r="B36" s="98">
        <v>25</v>
      </c>
    </row>
    <row r="37" spans="1:6">
      <c r="A37" s="91" t="s">
        <v>1006</v>
      </c>
      <c r="B37" s="98">
        <v>12</v>
      </c>
      <c r="C37" s="34" t="s">
        <v>1030</v>
      </c>
      <c r="E37" s="34" t="s">
        <v>1031</v>
      </c>
      <c r="F37" s="34" t="s">
        <v>1032</v>
      </c>
    </row>
    <row r="38" spans="1:6">
      <c r="A38" s="91" t="s">
        <v>1008</v>
      </c>
      <c r="B38" s="98">
        <v>10</v>
      </c>
      <c r="C38" s="34" t="s">
        <v>1030</v>
      </c>
      <c r="E38" s="34" t="s">
        <v>1033</v>
      </c>
      <c r="F38" s="34" t="s">
        <v>1034</v>
      </c>
    </row>
    <row r="39" spans="1:6">
      <c r="A39" s="91" t="s">
        <v>1035</v>
      </c>
      <c r="B39" s="98">
        <v>7</v>
      </c>
      <c r="C39" s="34" t="s">
        <v>1021</v>
      </c>
      <c r="E39" s="34" t="s">
        <v>1036</v>
      </c>
      <c r="F39" s="34" t="s">
        <v>1037</v>
      </c>
    </row>
    <row r="40" spans="1:6">
      <c r="A40" s="91" t="s">
        <v>1038</v>
      </c>
      <c r="B40" s="98">
        <v>5</v>
      </c>
      <c r="C40" s="34" t="s">
        <v>152</v>
      </c>
      <c r="E40" s="34" t="s">
        <v>1039</v>
      </c>
    </row>
    <row r="41" spans="1:6">
      <c r="A41" s="91" t="s">
        <v>1040</v>
      </c>
      <c r="B41" s="98">
        <v>2</v>
      </c>
      <c r="C41" s="34" t="s">
        <v>1021</v>
      </c>
      <c r="E41" s="34" t="s">
        <v>1041</v>
      </c>
    </row>
    <row r="42" spans="1:6">
      <c r="A42" s="91" t="s">
        <v>1042</v>
      </c>
      <c r="B42" s="98">
        <v>2</v>
      </c>
      <c r="C42" s="34" t="s">
        <v>1010</v>
      </c>
      <c r="E42" s="124" t="s">
        <v>1043</v>
      </c>
    </row>
    <row r="43" spans="1:6">
      <c r="A43" s="91" t="s">
        <v>1044</v>
      </c>
      <c r="B43" s="98">
        <v>0</v>
      </c>
      <c r="E43" s="34" t="s">
        <v>1045</v>
      </c>
    </row>
    <row r="44" spans="1:6">
      <c r="A44" s="51" t="s">
        <v>1046</v>
      </c>
      <c r="B44" s="98">
        <v>40</v>
      </c>
    </row>
    <row r="45" spans="1:6">
      <c r="A45" s="101" t="s">
        <v>1047</v>
      </c>
      <c r="B45" s="102">
        <v>21</v>
      </c>
    </row>
    <row r="46" spans="1:6">
      <c r="A46" s="91" t="s">
        <v>1048</v>
      </c>
      <c r="B46" s="98">
        <v>6</v>
      </c>
    </row>
    <row r="47" spans="1:6">
      <c r="A47" s="101" t="s">
        <v>1049</v>
      </c>
      <c r="B47" s="102">
        <v>4</v>
      </c>
    </row>
    <row r="48" spans="1:6">
      <c r="A48" s="91" t="s">
        <v>1050</v>
      </c>
      <c r="B48" s="98">
        <v>4</v>
      </c>
    </row>
    <row r="49" spans="1:2">
      <c r="A49" s="101" t="s">
        <v>1051</v>
      </c>
      <c r="B49" s="102">
        <v>3</v>
      </c>
    </row>
    <row r="50" spans="1:2">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I1" s="1247"/>
      <c r="J1" s="1247"/>
      <c r="K1" s="1247"/>
    </row>
    <row r="2" spans="1:62" s="1" customFormat="1" ht="13" customHeight="1">
      <c r="A2" s="220"/>
      <c r="O2" s="981" t="s">
        <v>1231</v>
      </c>
      <c r="P2" s="1253" t="s">
        <v>1053</v>
      </c>
      <c r="Q2" s="1253"/>
      <c r="R2" s="1253"/>
      <c r="S2" s="1253"/>
      <c r="T2" s="219"/>
      <c r="U2" s="219"/>
      <c r="V2" s="219"/>
      <c r="W2" s="219"/>
      <c r="X2" s="219"/>
      <c r="Y2" s="1248" t="s">
        <v>1054</v>
      </c>
      <c r="Z2" s="1249"/>
      <c r="AA2" s="1249"/>
      <c r="AB2" s="1249"/>
      <c r="AC2" s="1249"/>
      <c r="AD2" s="1249"/>
      <c r="AE2" s="219"/>
      <c r="AF2" s="219"/>
      <c r="AG2" s="1250" t="s">
        <v>1055</v>
      </c>
      <c r="AH2" s="1249"/>
      <c r="AI2" s="1249"/>
      <c r="AJ2" s="1252" t="s">
        <v>1056</v>
      </c>
      <c r="AK2" s="1252"/>
      <c r="AL2" s="1252"/>
      <c r="AM2" s="1252"/>
      <c r="AN2" s="1252"/>
      <c r="AO2" s="1252"/>
      <c r="AP2" s="1252"/>
      <c r="AQ2" s="1252"/>
      <c r="AR2" s="1252"/>
      <c r="AS2" s="1252"/>
      <c r="AT2" s="504"/>
      <c r="AU2" s="1251" t="s">
        <v>518</v>
      </c>
      <c r="AV2" s="1251"/>
      <c r="AW2" s="1251"/>
      <c r="AX2" s="1251"/>
      <c r="AY2" s="1251"/>
      <c r="AZ2" s="1251"/>
      <c r="BA2" s="1251"/>
      <c r="BB2" s="390"/>
      <c r="BC2" s="390"/>
      <c r="BD2" s="390"/>
      <c r="BE2" s="390"/>
      <c r="BF2" s="390"/>
      <c r="BG2" s="390"/>
      <c r="BH2" s="390"/>
      <c r="BI2" s="390"/>
      <c r="BJ2" s="397" t="s">
        <v>1057</v>
      </c>
    </row>
    <row r="3" spans="1:62" ht="48">
      <c r="A3" s="221"/>
      <c r="B3" s="221"/>
      <c r="C3" s="221"/>
      <c r="D3" s="221"/>
      <c r="E3" s="221"/>
      <c r="F3" s="221"/>
      <c r="G3" s="221"/>
      <c r="H3" s="221"/>
      <c r="I3" s="221"/>
      <c r="J3" s="221"/>
      <c r="K3" s="221"/>
      <c r="L3" s="221"/>
      <c r="M3" s="221"/>
      <c r="N3" s="221"/>
      <c r="O3" s="982"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8" t="s">
        <v>1093</v>
      </c>
      <c r="BC3" s="398" t="s">
        <v>1094</v>
      </c>
      <c r="BD3" s="398" t="s">
        <v>1095</v>
      </c>
      <c r="BE3" s="398" t="s">
        <v>1096</v>
      </c>
      <c r="BF3" s="398" t="s">
        <v>1097</v>
      </c>
      <c r="BG3" s="398" t="s">
        <v>1098</v>
      </c>
      <c r="BH3" s="398" t="s">
        <v>1099</v>
      </c>
      <c r="BI3" s="398" t="s">
        <v>1100</v>
      </c>
      <c r="BJ3" s="392" t="s">
        <v>1101</v>
      </c>
    </row>
    <row r="4" spans="1:62" s="1" customFormat="1" ht="63" customHeight="1">
      <c r="A4" s="401"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83" t="s">
        <v>1109</v>
      </c>
      <c r="P4" s="398" t="s">
        <v>1110</v>
      </c>
      <c r="Q4" s="398" t="s">
        <v>1111</v>
      </c>
      <c r="R4" s="398" t="s">
        <v>1112</v>
      </c>
      <c r="S4" s="398" t="s">
        <v>1113</v>
      </c>
      <c r="T4" s="398" t="s">
        <v>1114</v>
      </c>
      <c r="U4" s="398" t="s">
        <v>1115</v>
      </c>
      <c r="V4" s="398" t="s">
        <v>1116</v>
      </c>
      <c r="W4" s="398" t="s">
        <v>1117</v>
      </c>
      <c r="X4" s="398" t="s">
        <v>1118</v>
      </c>
      <c r="Y4" s="398" t="s">
        <v>1119</v>
      </c>
      <c r="Z4" s="398" t="s">
        <v>1120</v>
      </c>
      <c r="AA4" s="398" t="s">
        <v>1121</v>
      </c>
      <c r="AB4" s="398" t="s">
        <v>1122</v>
      </c>
      <c r="AC4" s="398" t="s">
        <v>1123</v>
      </c>
      <c r="AD4" s="398" t="s">
        <v>1124</v>
      </c>
      <c r="AE4" s="398" t="s">
        <v>1125</v>
      </c>
      <c r="AF4" s="398" t="s">
        <v>1126</v>
      </c>
      <c r="AG4" s="398" t="s">
        <v>254</v>
      </c>
      <c r="AH4" s="398" t="s">
        <v>255</v>
      </c>
      <c r="AI4" s="398" t="s">
        <v>1127</v>
      </c>
      <c r="AJ4" s="398" t="s">
        <v>1128</v>
      </c>
      <c r="AK4" s="398" t="s">
        <v>1129</v>
      </c>
      <c r="AL4" s="398" t="s">
        <v>1130</v>
      </c>
      <c r="AM4" s="398" t="s">
        <v>1131</v>
      </c>
      <c r="AN4" s="398" t="s">
        <v>1132</v>
      </c>
      <c r="AO4" s="398" t="s">
        <v>1133</v>
      </c>
      <c r="AP4" s="398" t="s">
        <v>1134</v>
      </c>
      <c r="AQ4" s="399" t="s">
        <v>1135</v>
      </c>
      <c r="AR4" s="398" t="s">
        <v>1136</v>
      </c>
      <c r="AS4" s="398" t="s">
        <v>1137</v>
      </c>
      <c r="AT4" s="398" t="s">
        <v>1138</v>
      </c>
      <c r="AU4" s="398" t="s">
        <v>1139</v>
      </c>
      <c r="AV4" s="398" t="s">
        <v>1140</v>
      </c>
      <c r="AW4" s="398" t="s">
        <v>1141</v>
      </c>
      <c r="AX4" s="398" t="s">
        <v>1142</v>
      </c>
      <c r="AY4" s="398" t="s">
        <v>1143</v>
      </c>
      <c r="AZ4" s="398" t="s">
        <v>1144</v>
      </c>
      <c r="BA4" s="398"/>
      <c r="BB4" s="398" t="s">
        <v>581</v>
      </c>
      <c r="BC4" s="398" t="s">
        <v>1145</v>
      </c>
      <c r="BD4" s="398" t="s">
        <v>1146</v>
      </c>
      <c r="BE4" s="398" t="s">
        <v>1147</v>
      </c>
      <c r="BF4" s="398" t="s">
        <v>1148</v>
      </c>
      <c r="BG4" s="398" t="s">
        <v>1149</v>
      </c>
      <c r="BH4" s="398" t="s">
        <v>1150</v>
      </c>
      <c r="BI4" s="398" t="s">
        <v>1151</v>
      </c>
      <c r="BJ4" s="400" t="s">
        <v>1152</v>
      </c>
    </row>
    <row r="5" spans="1:62">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3">
        <v>1.1599999999999999</v>
      </c>
    </row>
    <row r="6" spans="1:62">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3">
        <v>4.2</v>
      </c>
    </row>
    <row r="7" spans="1:62">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3">
        <v>2.7</v>
      </c>
    </row>
    <row r="8" spans="1:62">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4">
        <v>0.87</v>
      </c>
    </row>
    <row r="9" spans="1:62">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2">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4">
        <v>0.33</v>
      </c>
    </row>
    <row r="10" spans="1:62">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2">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4">
        <v>0.17</v>
      </c>
    </row>
    <row r="11" spans="1:62">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2">
        <v>0.1</v>
      </c>
      <c r="AP11" s="5">
        <v>0.03</v>
      </c>
      <c r="AQ11" s="10">
        <v>0</v>
      </c>
      <c r="AR11" s="5">
        <v>0</v>
      </c>
      <c r="AS11" s="5">
        <v>0</v>
      </c>
      <c r="AT11" s="40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5">
        <v>0.06</v>
      </c>
    </row>
    <row r="12" spans="1:62">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5">
        <v>0.03</v>
      </c>
    </row>
    <row r="13" spans="1:62">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5">
        <v>0.01</v>
      </c>
    </row>
    <row r="14" spans="1:62">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4">
        <v>0.01</v>
      </c>
    </row>
    <row r="15" spans="1:62" ht="17.25" customHeight="1">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4">
        <v>0</v>
      </c>
    </row>
    <row r="16" spans="1:62">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6">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1153</v>
      </c>
      <c r="BD18" s="8" t="s">
        <v>1153</v>
      </c>
      <c r="BE18" s="8"/>
      <c r="BF18" s="8" t="s">
        <v>1153</v>
      </c>
      <c r="BG18" s="8" t="s">
        <v>1153</v>
      </c>
      <c r="BI18" s="8" t="s">
        <v>1153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63" t="s">
        <v>1155</v>
      </c>
      <c r="B1" s="263"/>
      <c r="C1" s="263"/>
      <c r="D1" s="263"/>
    </row>
    <row r="2" spans="1:22">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9">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25" customHeight="1">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c r="A14" s="24"/>
      <c r="B14" s="225"/>
      <c r="C14" s="225"/>
      <c r="D14" s="225"/>
      <c r="E14" s="225"/>
      <c r="F14" s="225"/>
      <c r="G14" s="225"/>
      <c r="H14" s="225"/>
      <c r="I14" s="225"/>
      <c r="J14" s="225"/>
      <c r="K14" s="225"/>
      <c r="L14" s="225"/>
      <c r="M14" s="225"/>
      <c r="N14" s="225"/>
      <c r="O14" s="225"/>
      <c r="P14" s="225"/>
      <c r="Q14" s="225"/>
      <c r="R14" s="225"/>
      <c r="S14" s="225"/>
      <c r="T14" s="225"/>
      <c r="U14" s="225"/>
    </row>
    <row r="15" spans="1:22" ht="29">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9">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c r="B19" s="652">
        <f>'Federal and State Purchases'!M29</f>
        <v>1.5312550207230657E-2</v>
      </c>
      <c r="C19" s="65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baseColWidth="10" defaultColWidth="10.83203125" defaultRowHeight="15"/>
  <cols>
    <col min="1" max="1" width="15.5" style="44" customWidth="1"/>
    <col min="2" max="2" width="32.5" style="44" bestFit="1" customWidth="1"/>
    <col min="3" max="16384" width="10.83203125" style="44"/>
  </cols>
  <sheetData>
    <row r="1" spans="1:23">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ht="16">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ht="16">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ht="16">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ht="16">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c r="A10" s="391">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ht="16">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ht="16">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c r="C16" s="233"/>
      <c r="D16" s="233"/>
      <c r="E16" s="233"/>
      <c r="F16" s="233"/>
      <c r="G16" s="233"/>
      <c r="H16" s="233"/>
      <c r="I16" s="233"/>
      <c r="J16" s="233"/>
      <c r="K16" s="233"/>
      <c r="L16" s="233"/>
      <c r="M16" s="233"/>
      <c r="N16" s="233"/>
      <c r="O16" s="233"/>
      <c r="P16" s="233"/>
      <c r="Q16" s="233"/>
      <c r="R16" s="233"/>
      <c r="S16" s="233"/>
      <c r="T16" s="233"/>
      <c r="U16" s="233"/>
      <c r="V16" s="233"/>
      <c r="W16" s="233"/>
    </row>
    <row r="17" spans="1:23">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c r="B21" s="624"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c r="B22" s="624"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ht="16">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ht="16">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ht="16">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ht="16">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ht="16">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ht="16">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ht="16">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ht="16">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ht="16">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ht="16">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ht="16">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ht="16">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ht="16">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ht="16">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ht="16">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c r="S44" s="44">
        <f>($S$9+$S$10)*'ARP Timing'!B$16</f>
        <v>1.9374600000000002</v>
      </c>
      <c r="T44" s="44">
        <f>($S$9+$S$10)*'ARP Timing'!C$16</f>
        <v>1.9374600000000002</v>
      </c>
      <c r="U44" s="44">
        <f>($S$9+$S$10)*'ARP Timing'!D$16</f>
        <v>1.356222</v>
      </c>
      <c r="V44" s="44">
        <f>($S$9+$S$10)*'ARP Timing'!E$16</f>
        <v>1.356222</v>
      </c>
    </row>
    <row r="46" spans="1:23">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ht="16">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ht="16">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ht="16">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ht="16">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ht="16">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ht="16">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ht="16">
      <c r="B54" s="234" t="s">
        <v>1205</v>
      </c>
      <c r="C54" s="235"/>
      <c r="H54" s="235"/>
    </row>
    <row r="55" spans="1:22" ht="16">
      <c r="A55" s="44">
        <v>2023</v>
      </c>
      <c r="B55" s="234" t="s">
        <v>299</v>
      </c>
      <c r="C55" s="235"/>
      <c r="H55" s="235"/>
    </row>
    <row r="56" spans="1:22" ht="16">
      <c r="B56" s="234" t="s">
        <v>300</v>
      </c>
      <c r="C56" s="235"/>
      <c r="H56" s="235"/>
    </row>
    <row r="57" spans="1:22" ht="16">
      <c r="B57" s="234" t="s">
        <v>458</v>
      </c>
      <c r="C57" s="235"/>
      <c r="H57" s="235"/>
    </row>
    <row r="58" spans="1:22" ht="16">
      <c r="B58" s="234" t="s">
        <v>1205</v>
      </c>
      <c r="C58" s="235"/>
      <c r="H58" s="235"/>
    </row>
    <row r="59" spans="1:22" ht="16">
      <c r="A59" s="44">
        <v>2024</v>
      </c>
      <c r="B59" s="234" t="s">
        <v>299</v>
      </c>
      <c r="C59" s="235"/>
      <c r="H59" s="235"/>
    </row>
    <row r="60" spans="1:22" ht="16">
      <c r="B60" s="234" t="s">
        <v>300</v>
      </c>
      <c r="C60" s="235"/>
      <c r="H60" s="235"/>
    </row>
    <row r="61" spans="1:22" ht="16">
      <c r="B61" s="234" t="s">
        <v>458</v>
      </c>
      <c r="C61" s="235"/>
      <c r="H61" s="235"/>
    </row>
    <row r="62" spans="1:22" ht="16">
      <c r="B62" s="234" t="s">
        <v>1205</v>
      </c>
      <c r="C62" s="235"/>
      <c r="H62" s="235"/>
    </row>
    <row r="63" spans="1:22">
      <c r="B63" s="234"/>
      <c r="C63" s="235"/>
      <c r="H63" s="235"/>
    </row>
    <row r="64" spans="1:22">
      <c r="B64" s="234"/>
      <c r="C64" s="235"/>
      <c r="H64" s="235"/>
    </row>
    <row r="65" spans="2:24">
      <c r="B65" s="234"/>
      <c r="C65" s="235"/>
      <c r="H65" s="235"/>
    </row>
    <row r="66" spans="2:24">
      <c r="B66" s="234"/>
      <c r="C66" s="235"/>
      <c r="H66" s="235"/>
    </row>
    <row r="67" spans="2:24">
      <c r="B67" s="234"/>
      <c r="C67" s="235"/>
      <c r="H67" s="235"/>
    </row>
    <row r="68" spans="2:24">
      <c r="B68" s="234"/>
      <c r="C68" s="235"/>
      <c r="H68" s="235"/>
    </row>
    <row r="69" spans="2:24">
      <c r="B69" s="234"/>
      <c r="C69" s="235"/>
      <c r="H69" s="235"/>
    </row>
    <row r="70" spans="2:24">
      <c r="B70" s="234"/>
      <c r="C70" s="235"/>
      <c r="H70" s="235"/>
    </row>
    <row r="71" spans="2:24">
      <c r="B71" s="234"/>
      <c r="C71" s="235"/>
      <c r="H71" s="235"/>
    </row>
    <row r="72" spans="2:24">
      <c r="B72" s="234"/>
      <c r="C72" s="235"/>
      <c r="H72" s="235"/>
    </row>
    <row r="73" spans="2:24" ht="16">
      <c r="B73" s="234" t="s">
        <v>1207</v>
      </c>
      <c r="C73" s="232">
        <v>2021</v>
      </c>
      <c r="D73" s="232">
        <v>2022</v>
      </c>
      <c r="E73" s="232">
        <v>2023</v>
      </c>
      <c r="F73" s="232">
        <v>2024</v>
      </c>
      <c r="G73" s="232">
        <v>2025</v>
      </c>
      <c r="H73" s="235"/>
    </row>
    <row r="74" spans="2:24" ht="16">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ht="16">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ht="16">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ht="16">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c r="B78" s="237" t="s">
        <v>480</v>
      </c>
      <c r="C78" s="240">
        <f t="shared" si="43"/>
        <v>247.29179999999997</v>
      </c>
      <c r="D78" s="240">
        <f t="shared" si="44"/>
        <v>164.8612</v>
      </c>
      <c r="E78" s="240">
        <f t="shared" si="45"/>
        <v>0</v>
      </c>
      <c r="F78" s="240">
        <f t="shared" si="46"/>
        <v>0</v>
      </c>
      <c r="G78" s="240">
        <f t="shared" si="47"/>
        <v>0</v>
      </c>
      <c r="H78" s="235"/>
      <c r="R78" s="3"/>
      <c r="S78" s="3"/>
    </row>
    <row r="79" spans="2:24">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ht="16">
      <c r="B81" s="1" t="s">
        <v>202</v>
      </c>
      <c r="C81" s="240">
        <f t="shared" si="43"/>
        <v>25.75</v>
      </c>
      <c r="D81" s="240">
        <f t="shared" si="44"/>
        <v>0</v>
      </c>
      <c r="E81" s="240">
        <f t="shared" si="45"/>
        <v>0</v>
      </c>
      <c r="F81" s="240">
        <f t="shared" si="46"/>
        <v>0</v>
      </c>
      <c r="G81" s="240">
        <f t="shared" si="47"/>
        <v>0</v>
      </c>
      <c r="H81" s="235"/>
      <c r="R81" s="3"/>
      <c r="S81" s="3"/>
    </row>
    <row r="82" spans="2:19" ht="16">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c r="B83" s="44" t="s">
        <v>1198</v>
      </c>
      <c r="C83" s="240">
        <f t="shared" si="43"/>
        <v>1.02</v>
      </c>
      <c r="D83" s="240">
        <f t="shared" si="44"/>
        <v>1.5299999999999998</v>
      </c>
      <c r="E83" s="240">
        <f t="shared" si="45"/>
        <v>0</v>
      </c>
      <c r="F83" s="240">
        <f t="shared" si="46"/>
        <v>0</v>
      </c>
      <c r="G83" s="240">
        <f t="shared" si="47"/>
        <v>0</v>
      </c>
      <c r="R83" s="3"/>
      <c r="S83" s="3"/>
    </row>
    <row r="84" spans="2:19">
      <c r="B84" s="44" t="s">
        <v>1199</v>
      </c>
      <c r="C84" s="240">
        <f t="shared" si="43"/>
        <v>0.67999999999999994</v>
      </c>
      <c r="D84" s="240">
        <f t="shared" si="44"/>
        <v>1.02</v>
      </c>
      <c r="E84" s="240">
        <f t="shared" si="45"/>
        <v>0</v>
      </c>
      <c r="F84" s="240">
        <f t="shared" si="46"/>
        <v>0</v>
      </c>
      <c r="G84" s="240">
        <f t="shared" si="47"/>
        <v>0</v>
      </c>
      <c r="R84" s="3"/>
      <c r="S84" s="3"/>
    </row>
    <row r="85" spans="2:19">
      <c r="B85" s="44" t="s">
        <v>644</v>
      </c>
      <c r="C85" s="240">
        <f t="shared" si="43"/>
        <v>1.6999999999999997</v>
      </c>
      <c r="D85" s="240">
        <f t="shared" si="44"/>
        <v>2.5499999999999998</v>
      </c>
      <c r="E85" s="240">
        <f t="shared" si="45"/>
        <v>0</v>
      </c>
      <c r="F85" s="240">
        <f t="shared" si="46"/>
        <v>0</v>
      </c>
      <c r="G85" s="240">
        <f t="shared" si="47"/>
        <v>0</v>
      </c>
      <c r="R85" s="3"/>
      <c r="S85" s="3"/>
    </row>
    <row r="86" spans="2:19">
      <c r="C86" s="232">
        <v>2021</v>
      </c>
      <c r="D86" s="232">
        <v>2022</v>
      </c>
      <c r="E86" s="232">
        <v>2023</v>
      </c>
      <c r="F86" s="232">
        <v>2024</v>
      </c>
      <c r="G86" s="232">
        <v>2025</v>
      </c>
      <c r="R86" s="3"/>
      <c r="S86" s="3"/>
    </row>
    <row r="87" spans="2:19">
      <c r="B87" s="44" t="s">
        <v>1208</v>
      </c>
      <c r="C87" s="239">
        <f>SUM(C83:C85)</f>
        <v>3.3999999999999995</v>
      </c>
      <c r="D87" s="239">
        <f t="shared" ref="D87:G87" si="48">SUM(D83:D85)</f>
        <v>5.0999999999999996</v>
      </c>
      <c r="E87" s="239">
        <f t="shared" si="48"/>
        <v>0</v>
      </c>
      <c r="F87" s="239">
        <f t="shared" si="48"/>
        <v>0</v>
      </c>
      <c r="G87" s="239">
        <f t="shared" si="48"/>
        <v>0</v>
      </c>
      <c r="R87" s="3"/>
      <c r="S87" s="3"/>
    </row>
    <row r="90" spans="2:19">
      <c r="B90" s="44" t="s">
        <v>1104</v>
      </c>
      <c r="C90" s="240">
        <v>26.636000000000024</v>
      </c>
      <c r="D90" s="240">
        <v>98.978999999999999</v>
      </c>
      <c r="E90" s="240">
        <v>2.1159999999999997</v>
      </c>
      <c r="F90" s="240">
        <v>2.1789999999999998</v>
      </c>
      <c r="G90" s="240">
        <v>2.33</v>
      </c>
      <c r="H90" s="240"/>
      <c r="I90" s="240"/>
      <c r="J90" s="240"/>
      <c r="K90" s="240"/>
      <c r="L90" s="240"/>
      <c r="M90" s="240"/>
    </row>
    <row r="91" spans="2:19">
      <c r="B91" s="44" t="s">
        <v>1105</v>
      </c>
      <c r="C91" s="240">
        <v>47.722000000000016</v>
      </c>
      <c r="D91" s="240">
        <v>52.756999999999998</v>
      </c>
      <c r="E91" s="240">
        <v>12</v>
      </c>
      <c r="F91" s="240">
        <v>4.2219999999999995</v>
      </c>
      <c r="G91" s="240">
        <v>2.3719999999999999</v>
      </c>
      <c r="H91" s="240"/>
      <c r="I91" s="240"/>
      <c r="J91" s="240"/>
      <c r="K91" s="240"/>
      <c r="L91" s="240"/>
      <c r="M91" s="240"/>
    </row>
    <row r="92" spans="2:19">
      <c r="B92" s="44" t="s">
        <v>73</v>
      </c>
      <c r="C92" s="240">
        <v>81.842999999999989</v>
      </c>
      <c r="D92" s="240">
        <v>110.24799999999999</v>
      </c>
      <c r="E92" s="240">
        <v>12.726000000000001</v>
      </c>
      <c r="F92" s="240">
        <v>1.365</v>
      </c>
      <c r="G92" s="240">
        <v>-0.90100000000000025</v>
      </c>
      <c r="H92" s="240"/>
      <c r="I92" s="240"/>
      <c r="J92" s="240"/>
      <c r="K92" s="240"/>
      <c r="L92" s="240"/>
      <c r="M92" s="240"/>
    </row>
    <row r="93" spans="2:19">
      <c r="B93" s="44" t="s">
        <v>174</v>
      </c>
      <c r="C93" s="240">
        <v>7.798</v>
      </c>
      <c r="D93" s="240">
        <v>7.9489999999999998</v>
      </c>
      <c r="E93" s="240">
        <v>4.7519999999999998</v>
      </c>
      <c r="F93" s="240">
        <v>4.637999999999999</v>
      </c>
      <c r="G93" s="240">
        <v>1.8800000000000001</v>
      </c>
      <c r="H93" s="240"/>
      <c r="I93" s="240"/>
      <c r="J93" s="240"/>
      <c r="K93" s="240"/>
      <c r="L93" s="240"/>
      <c r="M93" s="240"/>
    </row>
    <row r="94" spans="2:19">
      <c r="B94" s="44" t="s">
        <v>480</v>
      </c>
      <c r="C94" s="240">
        <v>283.95749999999998</v>
      </c>
      <c r="D94" s="240">
        <v>77.092500000000001</v>
      </c>
      <c r="E94" s="240">
        <v>1</v>
      </c>
      <c r="F94" s="240">
        <v>0</v>
      </c>
      <c r="G94" s="240">
        <v>0</v>
      </c>
      <c r="H94" s="240"/>
      <c r="I94" s="240"/>
      <c r="J94" s="240"/>
      <c r="K94" s="240"/>
      <c r="L94" s="240"/>
      <c r="M94" s="240"/>
    </row>
    <row r="95" spans="2:19">
      <c r="B95" s="44" t="s">
        <v>193</v>
      </c>
      <c r="C95" s="240">
        <v>12.347</v>
      </c>
      <c r="D95" s="240">
        <v>46.79</v>
      </c>
      <c r="E95" s="240">
        <v>38.595999999999997</v>
      </c>
      <c r="F95" s="240">
        <v>31.911000000000001</v>
      </c>
      <c r="G95" s="240">
        <v>23.099</v>
      </c>
      <c r="H95" s="240"/>
      <c r="I95" s="240"/>
      <c r="J95" s="240"/>
      <c r="K95" s="240"/>
      <c r="L95" s="240"/>
      <c r="M95" s="240"/>
    </row>
    <row r="96" spans="2:19">
      <c r="B96" s="44" t="s">
        <v>496</v>
      </c>
      <c r="C96" s="240">
        <v>2.286</v>
      </c>
      <c r="D96" s="240">
        <v>4.6049999999999995</v>
      </c>
      <c r="E96" s="240">
        <v>1.349</v>
      </c>
      <c r="F96" s="240">
        <v>0.441</v>
      </c>
      <c r="G96" s="240">
        <v>0.313</v>
      </c>
      <c r="H96" s="240"/>
      <c r="I96" s="240"/>
      <c r="J96" s="240"/>
      <c r="K96" s="240"/>
      <c r="L96" s="240"/>
      <c r="M96" s="240"/>
    </row>
    <row r="97" spans="2:13">
      <c r="B97" s="44" t="s">
        <v>202</v>
      </c>
      <c r="C97" s="240">
        <v>25.75</v>
      </c>
      <c r="D97" s="240">
        <v>0</v>
      </c>
      <c r="E97" s="240">
        <v>0</v>
      </c>
      <c r="F97" s="240">
        <v>0</v>
      </c>
      <c r="G97" s="240">
        <v>0</v>
      </c>
      <c r="H97" s="240"/>
      <c r="I97" s="240"/>
      <c r="J97" s="240"/>
      <c r="K97" s="240"/>
      <c r="L97" s="240"/>
      <c r="M97" s="240"/>
    </row>
    <row r="98" spans="2:13">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44" bestFit="1" customWidth="1"/>
    <col min="2" max="16384" width="10.83203125" style="44"/>
  </cols>
  <sheetData>
    <row r="1" spans="1:23">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baseColWidth="10" defaultColWidth="8.5" defaultRowHeight="15"/>
  <cols>
    <col min="1" max="1" width="27" style="1" customWidth="1"/>
    <col min="2" max="2" width="109.5" style="25" customWidth="1"/>
    <col min="3" max="3" width="47" style="1" customWidth="1"/>
    <col min="4" max="4" width="18.83203125" style="1" customWidth="1"/>
    <col min="5" max="5" width="58.83203125" style="1" customWidth="1"/>
    <col min="6" max="6" width="33.1640625" style="1" customWidth="1"/>
    <col min="7" max="16384" width="8.5" style="1"/>
  </cols>
  <sheetData>
    <row r="1" spans="1:6" s="30" customFormat="1" ht="47.5" customHeight="1">
      <c r="A1" s="33" t="s">
        <v>43</v>
      </c>
      <c r="B1" s="33" t="s">
        <v>44</v>
      </c>
      <c r="C1" s="33" t="s">
        <v>45</v>
      </c>
      <c r="D1" s="33" t="s">
        <v>46</v>
      </c>
      <c r="E1" s="33" t="s">
        <v>47</v>
      </c>
      <c r="F1" s="33" t="s">
        <v>48</v>
      </c>
    </row>
    <row r="2" spans="1:6" s="30" customFormat="1" ht="16.5" customHeight="1">
      <c r="A2" s="28" t="s">
        <v>49</v>
      </c>
      <c r="B2" s="32"/>
      <c r="C2" s="31"/>
      <c r="D2" s="31"/>
      <c r="E2" s="31"/>
      <c r="F2" s="31"/>
    </row>
    <row r="3" spans="1:6" ht="80.25" customHeight="1">
      <c r="A3" s="25" t="s">
        <v>102</v>
      </c>
      <c r="B3" s="25" t="s">
        <v>51</v>
      </c>
      <c r="C3" s="25" t="s">
        <v>103</v>
      </c>
      <c r="D3" s="1" t="s">
        <v>104</v>
      </c>
    </row>
    <row r="4" spans="1:6" ht="80.25" customHeight="1">
      <c r="A4" s="25" t="s">
        <v>56</v>
      </c>
      <c r="B4" s="522" t="s">
        <v>57</v>
      </c>
      <c r="C4" s="522" t="s">
        <v>58</v>
      </c>
      <c r="D4" s="1" t="s">
        <v>104</v>
      </c>
    </row>
    <row r="5" spans="1:6" ht="63.75" customHeight="1">
      <c r="A5" s="1" t="s">
        <v>105</v>
      </c>
      <c r="B5" s="25" t="s">
        <v>106</v>
      </c>
      <c r="C5" s="29" t="s">
        <v>61</v>
      </c>
      <c r="E5" s="1" t="s">
        <v>107</v>
      </c>
    </row>
    <row r="6" spans="1:6" ht="148" customHeight="1">
      <c r="A6" s="1" t="s">
        <v>62</v>
      </c>
      <c r="B6" s="25" t="s">
        <v>63</v>
      </c>
      <c r="C6" s="25" t="s">
        <v>1222</v>
      </c>
    </row>
    <row r="7" spans="1:6" ht="61.5" customHeight="1">
      <c r="A7" s="1" t="s">
        <v>108</v>
      </c>
      <c r="B7" s="25" t="s">
        <v>109</v>
      </c>
      <c r="C7" s="25" t="s">
        <v>110</v>
      </c>
    </row>
    <row r="8" spans="1:6" ht="54" customHeight="1">
      <c r="A8" s="1" t="s">
        <v>64</v>
      </c>
      <c r="B8" s="25" t="s">
        <v>65</v>
      </c>
      <c r="C8" s="1" t="s">
        <v>66</v>
      </c>
    </row>
    <row r="9" spans="1:6" ht="31" customHeight="1">
      <c r="A9" s="28" t="s">
        <v>67</v>
      </c>
      <c r="B9" s="507"/>
      <c r="C9" s="26"/>
      <c r="D9" s="26"/>
      <c r="E9" s="31" t="s">
        <v>68</v>
      </c>
      <c r="F9" s="26"/>
    </row>
    <row r="10" spans="1:6" ht="77.5" customHeight="1">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403" t="s">
        <v>78</v>
      </c>
      <c r="B20" s="25" t="e">
        <f>#REF!</f>
        <v>#REF!</v>
      </c>
    </row>
    <row r="21" spans="1:6" ht="60.75" customHeight="1">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489" t="s">
        <v>80</v>
      </c>
      <c r="B22" s="25" t="s">
        <v>81</v>
      </c>
    </row>
    <row r="23" spans="1:6" ht="36" customHeight="1">
      <c r="A23" s="489" t="s">
        <v>82</v>
      </c>
    </row>
    <row r="24" spans="1:6" ht="16">
      <c r="A24" s="28" t="s">
        <v>83</v>
      </c>
      <c r="B24" s="27"/>
      <c r="C24" s="26"/>
      <c r="D24" s="26"/>
      <c r="E24" s="26"/>
      <c r="F24" s="26"/>
    </row>
    <row r="25" spans="1:6" ht="304">
      <c r="A25" s="1" t="s">
        <v>84</v>
      </c>
      <c r="B25" s="25" t="s">
        <v>85</v>
      </c>
      <c r="C25" s="1" t="s">
        <v>86</v>
      </c>
    </row>
    <row r="26" spans="1:6" ht="48">
      <c r="A26" s="1" t="s">
        <v>87</v>
      </c>
      <c r="B26" s="25" t="s">
        <v>88</v>
      </c>
      <c r="C26" s="1" t="s">
        <v>89</v>
      </c>
    </row>
    <row r="27" spans="1:6">
      <c r="D27" s="26"/>
      <c r="E27" s="26"/>
      <c r="F27" s="26"/>
    </row>
    <row r="28" spans="1:6" ht="16">
      <c r="A28" s="28" t="s">
        <v>90</v>
      </c>
      <c r="B28" s="27"/>
      <c r="C28" s="26"/>
    </row>
    <row r="29" spans="1:6" ht="32">
      <c r="A29" s="1" t="s">
        <v>91</v>
      </c>
      <c r="B29" s="25" t="s">
        <v>111</v>
      </c>
      <c r="C29" s="1" t="s">
        <v>92</v>
      </c>
    </row>
    <row r="30" spans="1:6" ht="80">
      <c r="A30" s="1" t="s">
        <v>93</v>
      </c>
      <c r="B30" s="25" t="s">
        <v>94</v>
      </c>
      <c r="C30" s="1" t="s">
        <v>95</v>
      </c>
    </row>
    <row r="31" spans="1:6" ht="32">
      <c r="A31" s="1" t="s">
        <v>96</v>
      </c>
      <c r="B31" s="25" t="s">
        <v>97</v>
      </c>
      <c r="C31" s="25" t="s">
        <v>98</v>
      </c>
    </row>
    <row r="32" spans="1:6" ht="96">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5" defaultRowHeight="15"/>
  <cols>
    <col min="1" max="1" width="23.83203125" customWidth="1"/>
    <col min="2" max="2" width="79.5" customWidth="1"/>
    <col min="3" max="3" width="33.5" customWidth="1"/>
    <col min="5" max="5" width="14.83203125" customWidth="1"/>
  </cols>
  <sheetData>
    <row r="1" spans="1:5" s="30" customFormat="1" ht="47.5" customHeight="1">
      <c r="A1" s="33" t="s">
        <v>112</v>
      </c>
      <c r="B1" s="33" t="s">
        <v>44</v>
      </c>
      <c r="C1" s="33" t="s">
        <v>45</v>
      </c>
      <c r="D1" s="33" t="s">
        <v>46</v>
      </c>
      <c r="E1" s="33" t="s">
        <v>47</v>
      </c>
    </row>
    <row r="2" spans="1:5" ht="79.5" customHeight="1">
      <c r="A2" s="1" t="s">
        <v>113</v>
      </c>
      <c r="B2" s="1" t="s">
        <v>114</v>
      </c>
      <c r="C2" s="1" t="s">
        <v>115</v>
      </c>
    </row>
    <row r="3" spans="1:5" ht="63.75" customHeight="1">
      <c r="A3" s="1" t="s">
        <v>116</v>
      </c>
      <c r="B3" s="1" t="s">
        <v>117</v>
      </c>
      <c r="C3" s="1" t="s">
        <v>118</v>
      </c>
    </row>
    <row r="4" spans="1:5" ht="63.75" customHeight="1">
      <c r="A4" s="1" t="s">
        <v>119</v>
      </c>
      <c r="B4" s="522" t="s">
        <v>57</v>
      </c>
      <c r="C4" s="522" t="s">
        <v>58</v>
      </c>
    </row>
    <row r="5" spans="1:5" ht="137.25" customHeight="1">
      <c r="A5" t="s">
        <v>120</v>
      </c>
      <c r="B5" s="25" t="s">
        <v>121</v>
      </c>
    </row>
    <row r="6" spans="1:5" ht="29.25" customHeight="1">
      <c r="A6" t="s">
        <v>122</v>
      </c>
      <c r="B6" s="599" t="s">
        <v>123</v>
      </c>
      <c r="C6" t="s">
        <v>124</v>
      </c>
    </row>
    <row r="7" spans="1:5" ht="48">
      <c r="A7" s="1" t="s">
        <v>125</v>
      </c>
      <c r="B7" s="599" t="s">
        <v>126</v>
      </c>
      <c r="C7" t="s">
        <v>127</v>
      </c>
    </row>
    <row r="9" spans="1:5">
      <c r="B9" s="598"/>
    </row>
    <row r="10" spans="1:5">
      <c r="B10" s="5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baseColWidth="10" defaultColWidth="8.5" defaultRowHeight="15"/>
  <cols>
    <col min="1" max="1" width="15.1640625" style="491" customWidth="1"/>
    <col min="2" max="2" width="28.5" style="491" customWidth="1"/>
    <col min="3" max="3" width="25.1640625" style="491" customWidth="1"/>
    <col min="4" max="4" width="11.1640625" style="491" customWidth="1"/>
    <col min="5" max="5" width="15.1640625" style="491" customWidth="1"/>
    <col min="6" max="6" width="12.5" style="491" customWidth="1"/>
    <col min="7" max="7" width="11.83203125" style="491" bestFit="1" customWidth="1"/>
    <col min="8" max="16384" width="8.5" style="491"/>
  </cols>
  <sheetData>
    <row r="1" spans="1:11" s="496" customFormat="1">
      <c r="A1" s="496" t="s">
        <v>128</v>
      </c>
      <c r="B1" s="496" t="s">
        <v>129</v>
      </c>
      <c r="C1" s="496" t="s">
        <v>130</v>
      </c>
      <c r="D1" s="496" t="s">
        <v>131</v>
      </c>
      <c r="E1" s="496" t="s">
        <v>132</v>
      </c>
      <c r="F1" s="496" t="s">
        <v>133</v>
      </c>
    </row>
    <row r="2" spans="1:11">
      <c r="C2" s="491" t="str">
        <f>'Haver Pivoted'!A1</f>
        <v>name</v>
      </c>
      <c r="D2" s="497" t="s">
        <v>1210</v>
      </c>
      <c r="E2" s="497" t="s">
        <v>1211</v>
      </c>
      <c r="F2" s="497"/>
      <c r="H2" s="498"/>
    </row>
    <row r="3" spans="1:11">
      <c r="B3" s="491" t="s">
        <v>134</v>
      </c>
      <c r="C3" s="491" t="str">
        <f>'Haver Pivoted'!A2</f>
        <v>gdp</v>
      </c>
      <c r="D3" s="491">
        <v>22741</v>
      </c>
      <c r="E3" s="491">
        <f>'Haver Pivoted'!GZ2</f>
        <v>23173.5</v>
      </c>
      <c r="F3" s="491">
        <f>E3-D3</f>
        <v>432.5</v>
      </c>
      <c r="G3" s="499">
        <f>F3/D3</f>
        <v>1.9018512818257772E-2</v>
      </c>
      <c r="H3" s="500"/>
    </row>
    <row r="4" spans="1:11">
      <c r="B4" s="491" t="s">
        <v>135</v>
      </c>
      <c r="C4" s="491" t="str">
        <f>'Haver Pivoted'!A3</f>
        <v>gdph</v>
      </c>
      <c r="D4" s="491">
        <v>19368.3</v>
      </c>
      <c r="E4" s="491">
        <f>'Haver Pivoted'!GZ3</f>
        <v>19465.2</v>
      </c>
      <c r="F4" s="491">
        <f t="shared" ref="F4:F67" si="0">E4-D4</f>
        <v>96.900000000001455</v>
      </c>
      <c r="G4" s="499">
        <f t="shared" ref="G4:G67" si="1">F4/D4</f>
        <v>5.0030203993123535E-3</v>
      </c>
      <c r="H4" s="500"/>
    </row>
    <row r="5" spans="1:11">
      <c r="B5" s="491" t="s">
        <v>136</v>
      </c>
      <c r="C5" s="491" t="str">
        <f>'Haver Pivoted'!A4</f>
        <v>jgdp</v>
      </c>
      <c r="D5" s="491">
        <v>117.54600000000001</v>
      </c>
      <c r="E5" s="491">
        <f>'Haver Pivoted'!GZ4</f>
        <v>119.19</v>
      </c>
      <c r="F5" s="491">
        <f t="shared" si="0"/>
        <v>1.6439999999999912</v>
      </c>
      <c r="G5" s="499">
        <f t="shared" si="1"/>
        <v>1.3986013986013911E-2</v>
      </c>
      <c r="H5" s="501"/>
    </row>
    <row r="6" spans="1:11">
      <c r="B6" s="491" t="s">
        <v>137</v>
      </c>
      <c r="C6" s="491" t="str">
        <f>'Haver Pivoted'!A5</f>
        <v>c</v>
      </c>
      <c r="D6" s="491">
        <v>15681.7</v>
      </c>
      <c r="E6" s="491">
        <f>'Haver Pivoted'!GZ5</f>
        <v>15946.2</v>
      </c>
      <c r="F6" s="491">
        <f t="shared" si="0"/>
        <v>264.5</v>
      </c>
      <c r="G6" s="499">
        <f t="shared" si="1"/>
        <v>1.6866793778735723E-2</v>
      </c>
    </row>
    <row r="7" spans="1:11">
      <c r="B7" s="491" t="s">
        <v>138</v>
      </c>
      <c r="C7" s="491" t="str">
        <f>'Haver Pivoted'!A6</f>
        <v>ch</v>
      </c>
      <c r="D7" s="491">
        <v>13665.6</v>
      </c>
      <c r="E7" s="491">
        <f>'Haver Pivoted'!GZ6</f>
        <v>13719.3</v>
      </c>
      <c r="F7" s="491">
        <f t="shared" si="0"/>
        <v>53.699999999998909</v>
      </c>
      <c r="G7" s="499">
        <f t="shared" si="1"/>
        <v>3.9295749912187468E-3</v>
      </c>
      <c r="K7" s="501"/>
    </row>
    <row r="8" spans="1:11">
      <c r="B8" s="491" t="s">
        <v>139</v>
      </c>
      <c r="C8" s="491" t="str">
        <f>'Haver Pivoted'!A7</f>
        <v>jc</v>
      </c>
      <c r="D8" s="491">
        <v>114.77200000000001</v>
      </c>
      <c r="E8" s="491">
        <f>'Haver Pivoted'!GZ7</f>
        <v>116.252</v>
      </c>
      <c r="F8" s="491">
        <f t="shared" si="0"/>
        <v>1.4799999999999898</v>
      </c>
      <c r="G8" s="499">
        <f t="shared" si="1"/>
        <v>1.2895131216672967E-2</v>
      </c>
    </row>
    <row r="9" spans="1:11">
      <c r="B9" s="491" t="s">
        <v>140</v>
      </c>
      <c r="C9" s="491" t="str">
        <f>'Haver Pivoted'!A8</f>
        <v>jgf</v>
      </c>
      <c r="D9" s="491">
        <v>115.22799999999999</v>
      </c>
      <c r="E9" s="491">
        <f>'Haver Pivoted'!GZ8</f>
        <v>116.539</v>
      </c>
      <c r="F9" s="491">
        <f t="shared" si="0"/>
        <v>1.311000000000007</v>
      </c>
      <c r="G9" s="499">
        <f t="shared" si="1"/>
        <v>1.1377442982608456E-2</v>
      </c>
    </row>
    <row r="10" spans="1:11">
      <c r="B10" s="491" t="s">
        <v>141</v>
      </c>
      <c r="C10" s="491" t="str">
        <f>'Haver Pivoted'!A9</f>
        <v>jgs</v>
      </c>
      <c r="D10" s="491">
        <v>121.544</v>
      </c>
      <c r="E10" s="491">
        <f>'Haver Pivoted'!GZ9</f>
        <v>123.30500000000001</v>
      </c>
      <c r="F10" s="491">
        <f t="shared" si="0"/>
        <v>1.7610000000000099</v>
      </c>
      <c r="G10" s="499">
        <f t="shared" si="1"/>
        <v>1.448858026722841E-2</v>
      </c>
    </row>
    <row r="11" spans="1:11">
      <c r="B11" s="491" t="s">
        <v>142</v>
      </c>
      <c r="C11" s="491" t="str">
        <f>'Haver Pivoted'!A10</f>
        <v>jgse</v>
      </c>
      <c r="D11" s="491">
        <v>121.425</v>
      </c>
      <c r="E11" s="491">
        <f>'Haver Pivoted'!GZ10</f>
        <v>122.996</v>
      </c>
      <c r="F11" s="491">
        <f t="shared" si="0"/>
        <v>1.570999999999998</v>
      </c>
      <c r="G11" s="499">
        <f t="shared" si="1"/>
        <v>1.2938027589046721E-2</v>
      </c>
    </row>
    <row r="12" spans="1:11">
      <c r="B12" s="491" t="s">
        <v>143</v>
      </c>
      <c r="C12" s="491" t="str">
        <f>'Haver Pivoted'!A11</f>
        <v>jgsi</v>
      </c>
      <c r="D12" s="491">
        <v>122.101</v>
      </c>
      <c r="E12" s="491">
        <f>'Haver Pivoted'!GZ11</f>
        <v>124.76</v>
      </c>
      <c r="F12" s="491">
        <f t="shared" si="0"/>
        <v>2.659000000000006</v>
      </c>
      <c r="G12" s="499">
        <f t="shared" si="1"/>
        <v>2.1777053422985939E-2</v>
      </c>
    </row>
    <row r="13" spans="1:11">
      <c r="A13" s="491" t="s">
        <v>76</v>
      </c>
      <c r="B13" s="491" t="s">
        <v>76</v>
      </c>
      <c r="C13" s="491" t="str">
        <f>'Haver Pivoted'!A12</f>
        <v>yptmr</v>
      </c>
      <c r="D13" s="491">
        <v>815.3</v>
      </c>
      <c r="E13" s="491">
        <f>'Haver Pivoted'!GZ12</f>
        <v>826.5</v>
      </c>
      <c r="F13" s="491">
        <f t="shared" si="0"/>
        <v>11.200000000000045</v>
      </c>
      <c r="G13" s="499">
        <f t="shared" si="1"/>
        <v>1.3737274622838276E-2</v>
      </c>
      <c r="I13" s="502"/>
    </row>
    <row r="14" spans="1:11">
      <c r="A14" s="491" t="s">
        <v>75</v>
      </c>
      <c r="B14" s="491" t="s">
        <v>144</v>
      </c>
      <c r="C14" s="491" t="str">
        <f>'Haver Pivoted'!A13</f>
        <v>yptmd</v>
      </c>
      <c r="D14" s="491">
        <v>730.5</v>
      </c>
      <c r="E14" s="491">
        <f>'Haver Pivoted'!GZ13</f>
        <v>740</v>
      </c>
      <c r="F14" s="491">
        <f t="shared" si="0"/>
        <v>9.5</v>
      </c>
      <c r="G14" s="499">
        <f t="shared" si="1"/>
        <v>1.3004791238877482E-2</v>
      </c>
    </row>
    <row r="15" spans="1:11">
      <c r="A15" s="491" t="s">
        <v>74</v>
      </c>
      <c r="B15" s="491" t="s">
        <v>145</v>
      </c>
      <c r="C15" s="491" t="str">
        <f>'Haver Pivoted'!A14</f>
        <v>yptu</v>
      </c>
      <c r="D15" s="491">
        <v>480.4</v>
      </c>
      <c r="E15" s="491">
        <f>'Haver Pivoted'!GZ14</f>
        <v>272.60000000000002</v>
      </c>
      <c r="F15" s="491">
        <f t="shared" si="0"/>
        <v>-207.79999999999995</v>
      </c>
      <c r="G15" s="499">
        <f t="shared" si="1"/>
        <v>-0.43255620316402987</v>
      </c>
    </row>
    <row r="16" spans="1:11">
      <c r="B16" s="491" t="s">
        <v>78</v>
      </c>
      <c r="C16" s="491" t="str">
        <f>'Haver Pivoted'!A15</f>
        <v>gtfp</v>
      </c>
      <c r="D16" s="491">
        <v>4257.8</v>
      </c>
      <c r="E16" s="491">
        <f>'Haver Pivoted'!GZ15</f>
        <v>4038.8</v>
      </c>
      <c r="F16" s="491">
        <f t="shared" si="0"/>
        <v>-219</v>
      </c>
      <c r="G16" s="499">
        <f t="shared" si="1"/>
        <v>-5.1435013387195264E-2</v>
      </c>
    </row>
    <row r="17" spans="1:7">
      <c r="B17" s="491" t="s">
        <v>146</v>
      </c>
      <c r="C17" s="491" t="str">
        <f>'Haver Pivoted'!A16</f>
        <v>ypog</v>
      </c>
      <c r="D17" s="491">
        <v>116</v>
      </c>
      <c r="E17" s="491">
        <f>'Haver Pivoted'!GZ16</f>
        <v>116.8</v>
      </c>
      <c r="F17" s="491">
        <f t="shared" si="0"/>
        <v>0.79999999999999716</v>
      </c>
      <c r="G17" s="499">
        <f t="shared" si="1"/>
        <v>6.8965517241379067E-3</v>
      </c>
    </row>
    <row r="18" spans="1:7">
      <c r="B18" s="491" t="s">
        <v>147</v>
      </c>
      <c r="C18" s="491" t="str">
        <f>'Haver Pivoted'!A17</f>
        <v>yptx</v>
      </c>
      <c r="D18" s="491">
        <v>2514.8000000000002</v>
      </c>
      <c r="E18" s="491">
        <f>'Haver Pivoted'!GZ17</f>
        <v>2592.1</v>
      </c>
      <c r="F18" s="491">
        <f t="shared" si="0"/>
        <v>77.299999999999727</v>
      </c>
      <c r="G18" s="499">
        <f t="shared" si="1"/>
        <v>3.0738030857324527E-2</v>
      </c>
    </row>
    <row r="19" spans="1:7">
      <c r="B19" s="491" t="s">
        <v>148</v>
      </c>
      <c r="C19" s="491" t="str">
        <f>'Haver Pivoted'!A18</f>
        <v>ytpi</v>
      </c>
      <c r="D19" s="491">
        <v>1636.3</v>
      </c>
      <c r="E19" s="491">
        <f>'Haver Pivoted'!GZ18</f>
        <v>1658.9</v>
      </c>
      <c r="F19" s="491">
        <f t="shared" si="0"/>
        <v>22.600000000000136</v>
      </c>
      <c r="G19" s="499">
        <f t="shared" si="1"/>
        <v>1.3811648230764613E-2</v>
      </c>
    </row>
    <row r="20" spans="1:7">
      <c r="B20" s="491" t="s">
        <v>149</v>
      </c>
      <c r="C20" s="491" t="str">
        <f>'Haver Pivoted'!A19</f>
        <v>yctlg</v>
      </c>
      <c r="D20" s="491">
        <v>366.9</v>
      </c>
      <c r="E20" s="491">
        <f>'Haver Pivoted'!GZ19</f>
        <v>334.26666666666699</v>
      </c>
      <c r="F20" s="491">
        <f t="shared" si="0"/>
        <v>-32.633333333332985</v>
      </c>
      <c r="G20" s="499">
        <f t="shared" si="1"/>
        <v>-8.8943399654764208E-2</v>
      </c>
    </row>
    <row r="21" spans="1:7">
      <c r="B21" s="491" t="s">
        <v>150</v>
      </c>
      <c r="C21" s="491" t="str">
        <f>'Haver Pivoted'!A20</f>
        <v>g</v>
      </c>
      <c r="D21" s="491">
        <v>4015.9</v>
      </c>
      <c r="E21" s="491">
        <f>'Haver Pivoted'!GZ20</f>
        <v>4077</v>
      </c>
      <c r="F21" s="491">
        <f t="shared" si="0"/>
        <v>61.099999999999909</v>
      </c>
      <c r="G21" s="499">
        <f t="shared" si="1"/>
        <v>1.5214522273960982E-2</v>
      </c>
    </row>
    <row r="22" spans="1:7">
      <c r="B22" s="491" t="s">
        <v>151</v>
      </c>
      <c r="C22" s="491" t="str">
        <f>'Haver Pivoted'!A21</f>
        <v>grcsi</v>
      </c>
      <c r="D22" s="491">
        <v>1564.2</v>
      </c>
      <c r="E22" s="491">
        <f>'Haver Pivoted'!GZ21</f>
        <v>1594.5</v>
      </c>
      <c r="F22" s="491">
        <f t="shared" si="0"/>
        <v>30.299999999999955</v>
      </c>
      <c r="G22" s="499">
        <f t="shared" si="1"/>
        <v>1.9370924434215543E-2</v>
      </c>
    </row>
    <row r="23" spans="1:7">
      <c r="B23" s="491" t="s">
        <v>139</v>
      </c>
      <c r="C23" s="491" t="str">
        <f>'Haver Pivoted'!A22</f>
        <v>dc</v>
      </c>
      <c r="D23" s="491">
        <v>114.753</v>
      </c>
      <c r="E23" s="491">
        <f>'Haver Pivoted'!GZ22</f>
        <v>116.232</v>
      </c>
      <c r="F23" s="491">
        <f t="shared" si="0"/>
        <v>1.4789999999999992</v>
      </c>
      <c r="G23" s="499">
        <f t="shared" si="1"/>
        <v>1.2888551933282782E-2</v>
      </c>
    </row>
    <row r="24" spans="1:7">
      <c r="A24" s="491" t="s">
        <v>152</v>
      </c>
      <c r="B24" s="491" t="s">
        <v>153</v>
      </c>
      <c r="C24" s="491" t="str">
        <f>'Haver Pivoted'!A23</f>
        <v>gf</v>
      </c>
      <c r="D24" s="491">
        <v>1563.3</v>
      </c>
      <c r="E24" s="491">
        <f>'Haver Pivoted'!GZ23</f>
        <v>1562.1</v>
      </c>
      <c r="F24" s="491">
        <f t="shared" si="0"/>
        <v>-1.2000000000000455</v>
      </c>
      <c r="G24" s="499">
        <f t="shared" si="1"/>
        <v>-7.6760698522359465E-4</v>
      </c>
    </row>
    <row r="25" spans="1:7">
      <c r="A25" s="491" t="s">
        <v>152</v>
      </c>
      <c r="B25" s="491" t="s">
        <v>154</v>
      </c>
      <c r="C25" s="491" t="str">
        <f>'Haver Pivoted'!A24</f>
        <v>gs</v>
      </c>
      <c r="D25" s="491">
        <v>2452.6</v>
      </c>
      <c r="E25" s="491">
        <f>'Haver Pivoted'!GZ24</f>
        <v>2514.9</v>
      </c>
      <c r="F25" s="491">
        <f t="shared" si="0"/>
        <v>62.300000000000182</v>
      </c>
      <c r="G25" s="499">
        <f t="shared" si="1"/>
        <v>2.5401614613063762E-2</v>
      </c>
    </row>
    <row r="26" spans="1:7">
      <c r="B26" s="491" t="s">
        <v>155</v>
      </c>
      <c r="C26" s="491" t="str">
        <f>'Haver Pivoted'!A25</f>
        <v>gfh</v>
      </c>
      <c r="D26" s="491">
        <v>1356.7</v>
      </c>
      <c r="E26" s="491">
        <f>'Haver Pivoted'!GZ25</f>
        <v>1340.4</v>
      </c>
      <c r="F26" s="491">
        <f t="shared" si="0"/>
        <v>-16.299999999999955</v>
      </c>
      <c r="G26" s="499">
        <f t="shared" si="1"/>
        <v>-1.201444681948843E-2</v>
      </c>
    </row>
    <row r="27" spans="1:7">
      <c r="B27" s="491" t="s">
        <v>156</v>
      </c>
      <c r="C27" s="491" t="str">
        <f>'Haver Pivoted'!A26</f>
        <v>gsh</v>
      </c>
      <c r="D27" s="491">
        <v>2017.9</v>
      </c>
      <c r="E27" s="491">
        <f>'Haver Pivoted'!GZ26</f>
        <v>2039.6</v>
      </c>
      <c r="F27" s="491">
        <f t="shared" si="0"/>
        <v>21.699999999999818</v>
      </c>
      <c r="G27" s="499">
        <f t="shared" si="1"/>
        <v>1.075375390257189E-2</v>
      </c>
    </row>
    <row r="28" spans="1:7">
      <c r="A28" s="491" t="s">
        <v>79</v>
      </c>
      <c r="B28" s="491" t="s">
        <v>157</v>
      </c>
      <c r="C28" s="491" t="s">
        <v>158</v>
      </c>
      <c r="D28" s="491">
        <v>1928.3</v>
      </c>
      <c r="E28" s="491">
        <f>'Haver Pivoted'!GZ27</f>
        <v>1994.3</v>
      </c>
      <c r="F28" s="491">
        <f t="shared" si="0"/>
        <v>66</v>
      </c>
      <c r="G28" s="499">
        <f t="shared" si="1"/>
        <v>3.4227039361095266E-2</v>
      </c>
    </row>
    <row r="29" spans="1:7">
      <c r="A29" s="491" t="s">
        <v>79</v>
      </c>
      <c r="B29" s="491" t="s">
        <v>159</v>
      </c>
      <c r="C29" s="491" t="s">
        <v>160</v>
      </c>
      <c r="D29" s="491">
        <v>177.8</v>
      </c>
      <c r="E29" s="491">
        <f>'Haver Pivoted'!GZ28</f>
        <v>173.1</v>
      </c>
      <c r="F29" s="491">
        <f t="shared" si="0"/>
        <v>-4.7000000000000171</v>
      </c>
      <c r="G29" s="499">
        <f t="shared" si="1"/>
        <v>-2.6434195725534404E-2</v>
      </c>
    </row>
    <row r="30" spans="1:7">
      <c r="A30" s="491" t="s">
        <v>79</v>
      </c>
      <c r="B30" s="491" t="s">
        <v>161</v>
      </c>
      <c r="C30" s="491" t="s">
        <v>162</v>
      </c>
      <c r="D30" s="491">
        <v>275.10000000000002</v>
      </c>
      <c r="E30" s="491">
        <f>'Haver Pivoted'!GZ29</f>
        <v>248.86666666666699</v>
      </c>
      <c r="F30" s="491">
        <f t="shared" si="0"/>
        <v>-26.233333333333036</v>
      </c>
      <c r="G30" s="499">
        <f t="shared" si="1"/>
        <v>-9.5359263298193511E-2</v>
      </c>
    </row>
    <row r="31" spans="1:7">
      <c r="A31" s="491" t="s">
        <v>79</v>
      </c>
      <c r="B31" s="491" t="s">
        <v>163</v>
      </c>
      <c r="C31" s="491" t="s">
        <v>164</v>
      </c>
      <c r="D31" s="491">
        <v>1542.2</v>
      </c>
      <c r="E31" s="491">
        <f>'Haver Pivoted'!GZ30</f>
        <v>1572.1</v>
      </c>
      <c r="F31" s="491">
        <f t="shared" si="0"/>
        <v>29.899999999999864</v>
      </c>
      <c r="G31" s="499">
        <f t="shared" si="1"/>
        <v>1.9387887433536418E-2</v>
      </c>
    </row>
    <row r="32" spans="1:7">
      <c r="A32" s="491" t="s">
        <v>165</v>
      </c>
      <c r="B32" s="491" t="s">
        <v>166</v>
      </c>
      <c r="C32" s="491" t="str">
        <f>'Haver Pivoted'!A31</f>
        <v>gftfp</v>
      </c>
      <c r="D32" s="491">
        <v>3372.3</v>
      </c>
      <c r="E32" s="491">
        <f>'Haver Pivoted'!GZ31</f>
        <v>3141.4</v>
      </c>
      <c r="F32" s="491">
        <f t="shared" si="0"/>
        <v>-230.90000000000009</v>
      </c>
      <c r="G32" s="499">
        <f t="shared" si="1"/>
        <v>-6.8469590487204607E-2</v>
      </c>
    </row>
    <row r="33" spans="1:10">
      <c r="A33" s="491" t="s">
        <v>71</v>
      </c>
      <c r="B33" s="490" t="s">
        <v>167</v>
      </c>
      <c r="C33" s="491" t="str">
        <f>'Haver Pivoted'!A32</f>
        <v>gfeg</v>
      </c>
      <c r="D33" s="491">
        <v>1632.2</v>
      </c>
      <c r="E33" s="491">
        <f>'Haver Pivoted'!GZ32</f>
        <v>1057.0999999999999</v>
      </c>
      <c r="F33" s="491">
        <f t="shared" si="0"/>
        <v>-575.10000000000014</v>
      </c>
      <c r="G33" s="499">
        <f t="shared" si="1"/>
        <v>-0.35234652616100975</v>
      </c>
    </row>
    <row r="34" spans="1:10">
      <c r="A34" s="491" t="s">
        <v>79</v>
      </c>
      <c r="B34" s="491" t="s">
        <v>168</v>
      </c>
      <c r="C34" s="491" t="str">
        <f>'Haver Pivoted'!A33</f>
        <v>gsrpt</v>
      </c>
      <c r="D34" s="491">
        <v>586.4</v>
      </c>
      <c r="E34" s="491">
        <f>'Haver Pivoted'!GZ33</f>
        <v>597.70000000000005</v>
      </c>
      <c r="F34" s="491">
        <f t="shared" si="0"/>
        <v>11.300000000000068</v>
      </c>
      <c r="G34" s="499">
        <f t="shared" si="1"/>
        <v>1.9270122783083338E-2</v>
      </c>
    </row>
    <row r="35" spans="1:10">
      <c r="A35" s="491" t="s">
        <v>79</v>
      </c>
      <c r="B35" s="491" t="s">
        <v>169</v>
      </c>
      <c r="C35" s="491" t="str">
        <f>'Haver Pivoted'!A34</f>
        <v>gsrpri</v>
      </c>
      <c r="D35" s="491">
        <v>1458.5</v>
      </c>
      <c r="E35" s="491">
        <f>'Haver Pivoted'!GZ34</f>
        <v>1485.8</v>
      </c>
      <c r="F35" s="491">
        <f t="shared" si="0"/>
        <v>27.299999999999955</v>
      </c>
      <c r="G35" s="499">
        <f t="shared" si="1"/>
        <v>1.8717860815906723E-2</v>
      </c>
    </row>
    <row r="36" spans="1:10">
      <c r="A36" s="491" t="s">
        <v>79</v>
      </c>
      <c r="B36" s="491" t="s">
        <v>170</v>
      </c>
      <c r="C36" s="491" t="str">
        <f>'Haver Pivoted'!A35</f>
        <v>gsrcp</v>
      </c>
      <c r="D36" s="491">
        <v>91.9</v>
      </c>
      <c r="E36" s="491">
        <f>'Haver Pivoted'!GZ35</f>
        <v>85.4</v>
      </c>
      <c r="F36" s="491">
        <f t="shared" si="0"/>
        <v>-6.5</v>
      </c>
      <c r="G36" s="499">
        <f t="shared" si="1"/>
        <v>-7.07290533188248E-2</v>
      </c>
    </row>
    <row r="37" spans="1:10">
      <c r="A37" s="491" t="s">
        <v>79</v>
      </c>
      <c r="B37" s="491" t="s">
        <v>171</v>
      </c>
      <c r="C37" s="491" t="str">
        <f>'Haver Pivoted'!A36</f>
        <v>gsrs</v>
      </c>
      <c r="D37" s="491">
        <v>21.9</v>
      </c>
      <c r="E37" s="491">
        <f>'Haver Pivoted'!GZ36</f>
        <v>22.4</v>
      </c>
      <c r="F37" s="491">
        <f t="shared" si="0"/>
        <v>0.5</v>
      </c>
      <c r="G37" s="499">
        <f t="shared" si="1"/>
        <v>2.2831050228310504E-2</v>
      </c>
    </row>
    <row r="38" spans="1:10">
      <c r="A38" s="491" t="s">
        <v>78</v>
      </c>
      <c r="B38" s="491" t="s">
        <v>172</v>
      </c>
      <c r="C38" s="491" t="str">
        <f>'Haver Pivoted'!A37</f>
        <v>gstfp</v>
      </c>
      <c r="D38" s="491">
        <v>885.5</v>
      </c>
      <c r="E38" s="491">
        <f>'Haver Pivoted'!GZ37</f>
        <v>897.4</v>
      </c>
      <c r="F38" s="491">
        <f t="shared" si="0"/>
        <v>11.899999999999977</v>
      </c>
      <c r="G38" s="499">
        <f t="shared" si="1"/>
        <v>1.3438735177865587E-2</v>
      </c>
    </row>
    <row r="39" spans="1:10">
      <c r="B39" s="491" t="s">
        <v>173</v>
      </c>
      <c r="C39" s="491" t="str">
        <f>'Haver Pivoted'!A38</f>
        <v>gset</v>
      </c>
      <c r="D39" s="491">
        <v>3337.6</v>
      </c>
      <c r="E39" s="491">
        <f>'Haver Pivoted'!GZ38</f>
        <v>3394.2</v>
      </c>
      <c r="F39" s="491">
        <f t="shared" si="0"/>
        <v>56.599999999999909</v>
      </c>
      <c r="G39" s="499">
        <f t="shared" si="1"/>
        <v>1.6958293384467853E-2</v>
      </c>
    </row>
    <row r="40" spans="1:10">
      <c r="B40" s="491" t="s">
        <v>174</v>
      </c>
      <c r="C40" s="491" t="str">
        <f>'Haver Pivoted'!A39</f>
        <v>gfeghhx</v>
      </c>
      <c r="D40" s="491">
        <v>553.56399999999996</v>
      </c>
      <c r="E40" s="491">
        <f>'Haver Pivoted'!GZ39</f>
        <v>569.60599999999999</v>
      </c>
      <c r="F40" s="491">
        <f t="shared" si="0"/>
        <v>16.04200000000003</v>
      </c>
      <c r="G40" s="499">
        <f t="shared" si="1"/>
        <v>2.8979485660194721E-2</v>
      </c>
    </row>
    <row r="41" spans="1:10">
      <c r="A41" s="491" t="s">
        <v>175</v>
      </c>
      <c r="B41" s="491" t="s">
        <v>176</v>
      </c>
      <c r="C41" s="491" t="str">
        <f>'Haver Pivoted'!A40</f>
        <v>gfeghdx</v>
      </c>
      <c r="D41" s="491">
        <v>520.72900000000004</v>
      </c>
      <c r="E41" s="491">
        <f>'Haver Pivoted'!GZ40</f>
        <v>530.82100000000003</v>
      </c>
      <c r="F41" s="491">
        <f t="shared" si="0"/>
        <v>10.091999999999985</v>
      </c>
      <c r="G41" s="499">
        <f t="shared" si="1"/>
        <v>1.9380522306228352E-2</v>
      </c>
    </row>
    <row r="42" spans="1:10">
      <c r="A42" s="491" t="s">
        <v>71</v>
      </c>
      <c r="B42" s="491" t="s">
        <v>177</v>
      </c>
      <c r="C42" s="491" t="str">
        <f>'Haver Pivoted'!A41</f>
        <v>gfeigx</v>
      </c>
      <c r="D42" s="491">
        <v>77.703999999999994</v>
      </c>
      <c r="E42" s="491">
        <f>'Haver Pivoted'!GZ41</f>
        <v>72.766999999999996</v>
      </c>
      <c r="F42" s="491">
        <f t="shared" si="0"/>
        <v>-4.9369999999999976</v>
      </c>
      <c r="G42" s="499">
        <f t="shared" si="1"/>
        <v>-6.3535982703593091E-2</v>
      </c>
    </row>
    <row r="43" spans="1:10">
      <c r="B43" s="491" t="s">
        <v>178</v>
      </c>
      <c r="C43" s="491" t="str">
        <f>'Haver Pivoted'!A42</f>
        <v>gfsub</v>
      </c>
      <c r="D43" s="491">
        <v>697</v>
      </c>
      <c r="E43" s="491">
        <f>'Haver Pivoted'!GZ42</f>
        <v>554.5</v>
      </c>
      <c r="F43" s="491">
        <f t="shared" si="0"/>
        <v>-142.5</v>
      </c>
      <c r="G43" s="499">
        <f t="shared" si="1"/>
        <v>-0.20444763271162122</v>
      </c>
      <c r="I43" s="503"/>
      <c r="J43" s="500"/>
    </row>
    <row r="44" spans="1:10">
      <c r="B44" s="491" t="s">
        <v>179</v>
      </c>
      <c r="C44" s="491" t="str">
        <f>'Haver Pivoted'!A43</f>
        <v>gssub</v>
      </c>
      <c r="D44" s="491">
        <v>8.6</v>
      </c>
      <c r="E44" s="491">
        <f>'Haver Pivoted'!GZ43</f>
        <v>0.6</v>
      </c>
      <c r="F44" s="491">
        <f t="shared" si="0"/>
        <v>-8</v>
      </c>
      <c r="G44" s="499">
        <f t="shared" si="1"/>
        <v>-0.93023255813953487</v>
      </c>
      <c r="I44" s="492"/>
      <c r="J44" s="500"/>
    </row>
    <row r="45" spans="1:10">
      <c r="B45" s="491" t="s">
        <v>73</v>
      </c>
      <c r="C45" s="491" t="str">
        <f>'Haver Pivoted'!A44</f>
        <v>gsub</v>
      </c>
      <c r="D45" s="491">
        <v>705.6</v>
      </c>
      <c r="E45" s="491">
        <f>'Haver Pivoted'!GZ44</f>
        <v>555.1</v>
      </c>
      <c r="F45" s="491">
        <f t="shared" si="0"/>
        <v>-150.5</v>
      </c>
      <c r="G45" s="499">
        <f t="shared" si="1"/>
        <v>-0.21329365079365079</v>
      </c>
      <c r="I45" s="492"/>
      <c r="J45" s="501"/>
    </row>
    <row r="46" spans="1:10">
      <c r="A46" s="491" t="s">
        <v>77</v>
      </c>
      <c r="B46" s="491" t="s">
        <v>77</v>
      </c>
      <c r="C46" s="491" t="str">
        <f>'Haver Pivoted'!A45</f>
        <v>gftfpe</v>
      </c>
      <c r="D46" s="491">
        <v>290.10000000000002</v>
      </c>
      <c r="E46" s="491">
        <f>'Haver Pivoted'!GZ45</f>
        <v>38.9</v>
      </c>
      <c r="F46" s="491">
        <f t="shared" si="0"/>
        <v>-251.20000000000002</v>
      </c>
      <c r="G46" s="499">
        <f t="shared" si="1"/>
        <v>-0.86590830748017922</v>
      </c>
      <c r="I46" s="492"/>
      <c r="J46" s="501"/>
    </row>
    <row r="47" spans="1:10">
      <c r="B47" s="491" t="s">
        <v>180</v>
      </c>
      <c r="C47" s="491" t="str">
        <f>'Haver Pivoted'!A46</f>
        <v>gftfpr</v>
      </c>
      <c r="D47" s="491">
        <v>14.1</v>
      </c>
      <c r="E47" s="491">
        <f>'Haver Pivoted'!GZ46</f>
        <v>15</v>
      </c>
      <c r="F47" s="491">
        <f t="shared" si="0"/>
        <v>0.90000000000000036</v>
      </c>
      <c r="G47" s="499">
        <f t="shared" si="1"/>
        <v>6.3829787234042576E-2</v>
      </c>
      <c r="I47" s="492"/>
      <c r="J47" s="501"/>
    </row>
    <row r="48" spans="1:10">
      <c r="A48" s="491" t="s">
        <v>70</v>
      </c>
      <c r="B48" s="491" t="s">
        <v>181</v>
      </c>
      <c r="C48" s="491" t="str">
        <f>'Haver Pivoted'!A47</f>
        <v>gftfpp</v>
      </c>
      <c r="D48" s="491">
        <v>24.7</v>
      </c>
      <c r="E48" s="491">
        <f>'Haver Pivoted'!GZ47</f>
        <v>14</v>
      </c>
      <c r="F48" s="491">
        <f t="shared" si="0"/>
        <v>-10.7</v>
      </c>
      <c r="G48" s="499">
        <f t="shared" si="1"/>
        <v>-0.4331983805668016</v>
      </c>
      <c r="J48" s="501"/>
    </row>
    <row r="49" spans="1:9">
      <c r="A49" s="491" t="s">
        <v>69</v>
      </c>
      <c r="B49" s="491" t="s">
        <v>182</v>
      </c>
      <c r="C49" s="491" t="str">
        <f>'Haver Pivoted'!A48</f>
        <v>gftfpv</v>
      </c>
      <c r="D49" s="491">
        <v>26.6</v>
      </c>
      <c r="E49" s="491">
        <f>'Haver Pivoted'!GZ48</f>
        <v>37.4</v>
      </c>
      <c r="F49" s="491">
        <f t="shared" si="0"/>
        <v>10.799999999999997</v>
      </c>
      <c r="G49" s="499">
        <f t="shared" si="1"/>
        <v>0.40601503759398483</v>
      </c>
      <c r="H49" s="493"/>
      <c r="I49" s="493"/>
    </row>
    <row r="50" spans="1:9">
      <c r="A50" s="491" t="s">
        <v>183</v>
      </c>
      <c r="B50" s="272" t="s">
        <v>184</v>
      </c>
      <c r="C50" s="491" t="str">
        <f>'Haver Pivoted'!A49</f>
        <v>gfsubp</v>
      </c>
      <c r="D50" s="491">
        <v>427.2</v>
      </c>
      <c r="E50" s="491">
        <f>'Haver Pivoted'!GZ49</f>
        <v>265</v>
      </c>
      <c r="F50" s="491">
        <f t="shared" si="0"/>
        <v>-162.19999999999999</v>
      </c>
      <c r="G50" s="499">
        <f t="shared" si="1"/>
        <v>-0.37968164794007486</v>
      </c>
      <c r="H50" s="95"/>
      <c r="I50" s="106"/>
    </row>
    <row r="51" spans="1:9">
      <c r="A51" s="491" t="s">
        <v>73</v>
      </c>
      <c r="B51" s="272" t="s">
        <v>185</v>
      </c>
      <c r="C51" s="491" t="str">
        <f>'Haver Pivoted'!A50</f>
        <v>gfsubg</v>
      </c>
      <c r="D51" s="491">
        <v>47.3</v>
      </c>
      <c r="E51" s="491">
        <f>'Haver Pivoted'!GZ50</f>
        <v>0.7</v>
      </c>
      <c r="F51" s="491">
        <f t="shared" si="0"/>
        <v>-46.599999999999994</v>
      </c>
      <c r="G51" s="499">
        <f t="shared" si="1"/>
        <v>-0.98520084566596189</v>
      </c>
      <c r="H51" s="94"/>
      <c r="I51" s="540"/>
    </row>
    <row r="52" spans="1:9">
      <c r="A52" s="491" t="s">
        <v>73</v>
      </c>
      <c r="B52" s="272" t="s">
        <v>186</v>
      </c>
      <c r="C52" s="491" t="str">
        <f>'Haver Pivoted'!A51</f>
        <v>gfsube</v>
      </c>
      <c r="D52" s="491">
        <v>62.9</v>
      </c>
      <c r="E52" s="491">
        <f>'Haver Pivoted'!GZ51</f>
        <v>62.9</v>
      </c>
      <c r="F52" s="491">
        <f t="shared" si="0"/>
        <v>0</v>
      </c>
      <c r="G52" s="499">
        <f t="shared" si="1"/>
        <v>0</v>
      </c>
      <c r="H52" s="252"/>
      <c r="I52" s="106"/>
    </row>
    <row r="53" spans="1:9">
      <c r="A53" s="491" t="s">
        <v>73</v>
      </c>
      <c r="B53" s="272" t="s">
        <v>187</v>
      </c>
      <c r="C53" s="491" t="str">
        <f>'Haver Pivoted'!A52</f>
        <v>gfsubs</v>
      </c>
      <c r="D53" s="491">
        <v>12.3</v>
      </c>
      <c r="E53" s="491">
        <f>'Haver Pivoted'!GZ52</f>
        <v>18.5</v>
      </c>
      <c r="F53" s="491">
        <f t="shared" si="0"/>
        <v>6.1999999999999993</v>
      </c>
      <c r="G53" s="499">
        <f t="shared" si="1"/>
        <v>0.50406504065040647</v>
      </c>
      <c r="H53" s="252"/>
      <c r="I53" s="106"/>
    </row>
    <row r="54" spans="1:9">
      <c r="A54" s="491" t="s">
        <v>73</v>
      </c>
      <c r="B54" s="272" t="s">
        <v>188</v>
      </c>
      <c r="C54" s="491" t="str">
        <f>'Haver Pivoted'!A53</f>
        <v>gfsubf</v>
      </c>
      <c r="D54" s="491">
        <v>14.3</v>
      </c>
      <c r="E54" s="491">
        <f>'Haver Pivoted'!GZ53</f>
        <v>8.6999999999999993</v>
      </c>
      <c r="F54" s="491">
        <f t="shared" si="0"/>
        <v>-5.6000000000000014</v>
      </c>
      <c r="G54" s="499">
        <f t="shared" si="1"/>
        <v>-0.39160839160839167</v>
      </c>
      <c r="H54" s="95"/>
      <c r="I54" s="106"/>
    </row>
    <row r="55" spans="1:9">
      <c r="A55" s="491" t="s">
        <v>189</v>
      </c>
      <c r="B55" s="272" t="s">
        <v>190</v>
      </c>
      <c r="C55" s="491" t="str">
        <f>'Haver Pivoted'!A54</f>
        <v>gfsubv</v>
      </c>
      <c r="D55" s="491">
        <v>16</v>
      </c>
      <c r="E55" s="491">
        <f>'Haver Pivoted'!GZ54</f>
        <v>22.4</v>
      </c>
      <c r="F55" s="491">
        <f t="shared" si="0"/>
        <v>6.3999999999999986</v>
      </c>
      <c r="G55" s="499">
        <f t="shared" si="1"/>
        <v>0.39999999999999991</v>
      </c>
      <c r="H55"/>
      <c r="I55"/>
    </row>
    <row r="56" spans="1:9">
      <c r="A56" s="491" t="s">
        <v>73</v>
      </c>
      <c r="B56" s="272" t="s">
        <v>191</v>
      </c>
      <c r="C56" s="491" t="str">
        <f>'Haver Pivoted'!A55</f>
        <v>gfsubk</v>
      </c>
      <c r="D56" s="491">
        <v>8</v>
      </c>
      <c r="E56" s="491">
        <f>'Haver Pivoted'!GZ55</f>
        <v>8</v>
      </c>
      <c r="F56" s="491">
        <f t="shared" si="0"/>
        <v>0</v>
      </c>
      <c r="G56" s="499">
        <f t="shared" si="1"/>
        <v>0</v>
      </c>
      <c r="H56" s="95"/>
      <c r="I56" s="106"/>
    </row>
    <row r="57" spans="1:9">
      <c r="A57" s="491" t="s">
        <v>71</v>
      </c>
      <c r="B57" s="490" t="s">
        <v>192</v>
      </c>
      <c r="C57" s="491" t="str">
        <f>'Haver Pivoted'!A56</f>
        <v>gfegc</v>
      </c>
      <c r="D57" s="491">
        <v>785.9</v>
      </c>
      <c r="E57" s="491">
        <f>'Haver Pivoted'!GZ56</f>
        <v>187.9</v>
      </c>
      <c r="F57" s="491">
        <f t="shared" si="0"/>
        <v>-598</v>
      </c>
      <c r="G57" s="499"/>
      <c r="H57" s="95"/>
      <c r="I57" s="106"/>
    </row>
    <row r="58" spans="1:9">
      <c r="A58" s="491" t="s">
        <v>71</v>
      </c>
      <c r="B58" s="490" t="s">
        <v>193</v>
      </c>
      <c r="C58" s="491" t="str">
        <f>'Haver Pivoted'!A57</f>
        <v>gfege</v>
      </c>
      <c r="D58" s="491">
        <v>67.599999999999994</v>
      </c>
      <c r="E58" s="491">
        <f>'Haver Pivoted'!GZ57</f>
        <v>80.7</v>
      </c>
      <c r="F58" s="491">
        <f t="shared" si="0"/>
        <v>13.100000000000009</v>
      </c>
      <c r="G58" s="499">
        <f t="shared" si="1"/>
        <v>0.19378698224852084</v>
      </c>
      <c r="H58" s="95"/>
      <c r="I58" s="106"/>
    </row>
    <row r="59" spans="1:9">
      <c r="A59" s="491" t="s">
        <v>194</v>
      </c>
      <c r="B59" s="490" t="s">
        <v>195</v>
      </c>
      <c r="C59" s="491" t="str">
        <f>'Haver Pivoted'!A58</f>
        <v>gfegv</v>
      </c>
      <c r="D59" s="491">
        <v>10.6</v>
      </c>
      <c r="E59" s="491">
        <f>'Haver Pivoted'!GZ58</f>
        <v>15</v>
      </c>
      <c r="F59" s="491">
        <f t="shared" si="0"/>
        <v>4.4000000000000004</v>
      </c>
      <c r="G59" s="499">
        <f t="shared" si="1"/>
        <v>0.41509433962264158</v>
      </c>
    </row>
    <row r="60" spans="1:9">
      <c r="A60" s="491" t="s">
        <v>74</v>
      </c>
      <c r="B60" s="491" t="s">
        <v>196</v>
      </c>
      <c r="C60" s="491" t="str">
        <f>'Haver Pivoted'!A59</f>
        <v>yptue</v>
      </c>
      <c r="D60" s="491">
        <v>104.5</v>
      </c>
      <c r="E60" s="491">
        <f>'Haver Pivoted'!GZ59</f>
        <v>61.6</v>
      </c>
      <c r="F60" s="491">
        <f t="shared" si="0"/>
        <v>-42.9</v>
      </c>
      <c r="G60" s="499">
        <f t="shared" si="1"/>
        <v>-0.41052631578947368</v>
      </c>
    </row>
    <row r="61" spans="1:9">
      <c r="A61" s="491" t="s">
        <v>74</v>
      </c>
      <c r="B61" s="491" t="s">
        <v>197</v>
      </c>
      <c r="C61" s="491" t="str">
        <f>'Haver Pivoted'!A60</f>
        <v>yptup</v>
      </c>
      <c r="D61" s="491">
        <v>82.1</v>
      </c>
      <c r="E61" s="491">
        <f>'Haver Pivoted'!GZ60</f>
        <v>50.1</v>
      </c>
      <c r="F61" s="491">
        <f t="shared" si="0"/>
        <v>-31.999999999999993</v>
      </c>
      <c r="G61" s="499">
        <f t="shared" si="1"/>
        <v>-0.38976857490864791</v>
      </c>
    </row>
    <row r="62" spans="1:9">
      <c r="A62" s="491" t="s">
        <v>74</v>
      </c>
      <c r="B62" s="491" t="s">
        <v>198</v>
      </c>
      <c r="C62" s="491" t="str">
        <f>'Haver Pivoted'!A61</f>
        <v>yptuc</v>
      </c>
      <c r="D62" s="491">
        <v>237.2</v>
      </c>
      <c r="E62" s="491">
        <f>'Haver Pivoted'!GZ61</f>
        <v>113.2</v>
      </c>
      <c r="F62" s="491">
        <f t="shared" si="0"/>
        <v>-123.99999999999999</v>
      </c>
      <c r="G62" s="499">
        <f t="shared" si="1"/>
        <v>-0.52276559865092742</v>
      </c>
    </row>
    <row r="63" spans="1:9">
      <c r="B63" s="491" t="s">
        <v>199</v>
      </c>
      <c r="C63" s="491" t="str">
        <f>'Haver Pivoted'!A62</f>
        <v>gftfpu</v>
      </c>
      <c r="D63" s="491">
        <v>429.7</v>
      </c>
      <c r="E63" s="491">
        <f>'Haver Pivoted'!GZ62</f>
        <v>230.6</v>
      </c>
      <c r="F63" s="491">
        <f t="shared" si="0"/>
        <v>-199.1</v>
      </c>
      <c r="G63" s="499">
        <f t="shared" si="1"/>
        <v>-0.46334652082848499</v>
      </c>
      <c r="H63" s="490"/>
      <c r="I63" s="490"/>
    </row>
    <row r="64" spans="1:9">
      <c r="A64" s="491" t="s">
        <v>74</v>
      </c>
      <c r="B64" s="494" t="s">
        <v>200</v>
      </c>
      <c r="C64" s="491" t="str">
        <f>'Haver Pivoted'!A63</f>
        <v>yptub</v>
      </c>
      <c r="D64" s="491">
        <v>5.8</v>
      </c>
      <c r="E64" s="491">
        <f>'Haver Pivoted'!GZ63</f>
        <v>5.8</v>
      </c>
      <c r="F64" s="491">
        <f t="shared" si="0"/>
        <v>0</v>
      </c>
      <c r="G64" s="499">
        <f t="shared" si="1"/>
        <v>0</v>
      </c>
      <c r="H64" s="490"/>
      <c r="I64" s="490"/>
    </row>
    <row r="65" spans="1:9">
      <c r="A65" s="491" t="s">
        <v>74</v>
      </c>
      <c r="B65" s="491" t="s">
        <v>201</v>
      </c>
      <c r="C65" s="491" t="str">
        <f>'Haver Pivoted'!A64</f>
        <v>yptol</v>
      </c>
      <c r="D65" s="491">
        <v>0.6</v>
      </c>
      <c r="E65" s="491">
        <f>'Haver Pivoted'!GZ64</f>
        <v>0.1</v>
      </c>
      <c r="F65" s="491">
        <f t="shared" si="0"/>
        <v>-0.5</v>
      </c>
      <c r="G65" s="499">
        <f t="shared" si="1"/>
        <v>-0.83333333333333337</v>
      </c>
      <c r="H65" s="490"/>
      <c r="I65" s="490"/>
    </row>
    <row r="66" spans="1:9">
      <c r="B66" s="491" t="s">
        <v>202</v>
      </c>
      <c r="C66" s="491" t="str">
        <f>'Haver Pivoted'!A65</f>
        <v>gfctp</v>
      </c>
      <c r="D66" s="491">
        <v>89.9</v>
      </c>
      <c r="E66" s="491">
        <f>'Haver Pivoted'!GZ65</f>
        <v>100.9</v>
      </c>
      <c r="F66" s="491">
        <f t="shared" si="0"/>
        <v>11</v>
      </c>
      <c r="G66" s="499">
        <f t="shared" si="1"/>
        <v>0.12235817575083426</v>
      </c>
      <c r="H66" s="495"/>
      <c r="I66" s="495"/>
    </row>
    <row r="67" spans="1:9">
      <c r="A67" s="491" t="s">
        <v>78</v>
      </c>
      <c r="B67" s="440" t="s">
        <v>203</v>
      </c>
      <c r="C67" s="491" t="str">
        <f>'Haver Pivoted'!A66</f>
        <v>gftffx</v>
      </c>
      <c r="D67" s="491">
        <v>128.93899999999999</v>
      </c>
      <c r="E67" s="491">
        <f>'Haver Pivoted'!GZ66</f>
        <v>140.09399999999999</v>
      </c>
      <c r="F67" s="491">
        <f t="shared" si="0"/>
        <v>11.155000000000001</v>
      </c>
      <c r="G67" s="499">
        <f t="shared" si="1"/>
        <v>8.6513777832928768E-2</v>
      </c>
      <c r="H67" s="495"/>
      <c r="I67" s="495"/>
    </row>
    <row r="68" spans="1:9">
      <c r="B68" s="491" t="s">
        <v>204</v>
      </c>
      <c r="C68" s="491" t="str">
        <f>'Haver Pivoted'!A67</f>
        <v>cpiu</v>
      </c>
      <c r="D68" s="491">
        <v>268.78800000000001</v>
      </c>
      <c r="E68" s="491">
        <f>'Haver Pivoted'!GZ67</f>
        <v>273.13833333333298</v>
      </c>
      <c r="F68" s="491">
        <f t="shared" ref="F68:F81" si="2">E68-D68</f>
        <v>4.3503333333329692</v>
      </c>
      <c r="G68" s="499">
        <f t="shared" ref="G68:G81" si="3">F68/D68</f>
        <v>1.6184998338218109E-2</v>
      </c>
      <c r="H68" s="495"/>
      <c r="I68" s="495"/>
    </row>
    <row r="69" spans="1:9">
      <c r="C69" s="491" t="str">
        <f>'Haver Pivoted'!A68</f>
        <v>pcw</v>
      </c>
      <c r="D69" s="491">
        <v>263.125333333333</v>
      </c>
      <c r="E69" s="491">
        <f>'Haver Pivoted'!GZ68</f>
        <v>267.85533333333302</v>
      </c>
      <c r="F69" s="491">
        <f t="shared" si="2"/>
        <v>4.7300000000000182</v>
      </c>
      <c r="G69" s="499">
        <f t="shared" si="3"/>
        <v>1.79762242581483E-2</v>
      </c>
    </row>
    <row r="70" spans="1:9">
      <c r="B70" s="491" t="s">
        <v>205</v>
      </c>
      <c r="C70" s="491" t="str">
        <f>'Haver Pivoted'!A69</f>
        <v>gdppothq</v>
      </c>
      <c r="D70" s="491">
        <v>19697.400000000001</v>
      </c>
      <c r="E70" s="491">
        <f>'Haver Pivoted'!GZ69</f>
        <v>19795.8</v>
      </c>
      <c r="F70" s="491">
        <f t="shared" si="2"/>
        <v>98.399999999997817</v>
      </c>
      <c r="G70" s="499">
        <f t="shared" si="3"/>
        <v>4.995583173413639E-3</v>
      </c>
    </row>
    <row r="71" spans="1:9">
      <c r="B71" s="491" t="s">
        <v>206</v>
      </c>
      <c r="C71" s="491" t="str">
        <f>'Haver Pivoted'!A70</f>
        <v>gdppotq</v>
      </c>
      <c r="D71" s="491">
        <v>22983.3</v>
      </c>
      <c r="E71" s="491">
        <f>'Haver Pivoted'!GZ70</f>
        <v>23233.1</v>
      </c>
      <c r="F71" s="491">
        <f t="shared" si="2"/>
        <v>249.79999999999927</v>
      </c>
      <c r="G71" s="499">
        <f t="shared" si="3"/>
        <v>1.0868761230980723E-2</v>
      </c>
    </row>
    <row r="72" spans="1:9">
      <c r="B72" s="491" t="s">
        <v>207</v>
      </c>
      <c r="C72" s="491" t="str">
        <f>'Haver Pivoted'!A71</f>
        <v>recessq</v>
      </c>
      <c r="D72" s="491">
        <v>-1</v>
      </c>
      <c r="E72" s="491">
        <f>'Haver Pivoted'!GZ71</f>
        <v>-1</v>
      </c>
      <c r="F72" s="491">
        <f t="shared" si="2"/>
        <v>0</v>
      </c>
      <c r="G72" s="499">
        <f t="shared" si="3"/>
        <v>0</v>
      </c>
    </row>
    <row r="73" spans="1:9">
      <c r="A73" s="491" t="s">
        <v>208</v>
      </c>
      <c r="B73" s="491" t="s">
        <v>209</v>
      </c>
      <c r="C73" s="491" t="str">
        <f>'Haver Pivoted'!A72</f>
        <v>lasgova</v>
      </c>
      <c r="D73" s="491">
        <v>5023</v>
      </c>
      <c r="E73" s="491">
        <f>'Haver Pivoted'!GZ72</f>
        <v>5062.6666666666697</v>
      </c>
      <c r="F73" s="491">
        <f t="shared" si="2"/>
        <v>39.666666666669698</v>
      </c>
      <c r="G73" s="499">
        <f t="shared" si="3"/>
        <v>7.8970071006708529E-3</v>
      </c>
    </row>
    <row r="74" spans="1:9">
      <c r="A74" s="491" t="s">
        <v>208</v>
      </c>
      <c r="B74" s="491" t="s">
        <v>210</v>
      </c>
      <c r="C74" s="491" t="str">
        <f>'Haver Pivoted'!A73</f>
        <v>lalgova</v>
      </c>
      <c r="D74" s="491">
        <v>13769.333333333299</v>
      </c>
      <c r="E74" s="491">
        <f>'Haver Pivoted'!GZ73</f>
        <v>14107</v>
      </c>
      <c r="F74" s="491">
        <f t="shared" si="2"/>
        <v>337.66666666670062</v>
      </c>
      <c r="G74" s="499">
        <f t="shared" si="3"/>
        <v>2.4523094800041261E-2</v>
      </c>
    </row>
    <row r="75" spans="1:9">
      <c r="A75" s="491" t="s">
        <v>208</v>
      </c>
      <c r="B75" s="491" t="s">
        <v>211</v>
      </c>
      <c r="C75" s="491" t="str">
        <f>'Haver Pivoted'!A74</f>
        <v>cpgs</v>
      </c>
      <c r="D75" s="491">
        <v>317506.66666666698</v>
      </c>
      <c r="E75" s="491">
        <f>'Haver Pivoted'!GZ74</f>
        <v>323230.55555555603</v>
      </c>
      <c r="F75" s="491">
        <f t="shared" si="2"/>
        <v>5723.8888888890506</v>
      </c>
      <c r="G75" s="499">
        <f t="shared" si="3"/>
        <v>1.8027617967777198E-2</v>
      </c>
    </row>
    <row r="76" spans="1:9">
      <c r="B76" s="491" t="s">
        <v>212</v>
      </c>
      <c r="C76" s="491" t="str">
        <f>'Haver Pivoted'!A75</f>
        <v>jgdp_growth</v>
      </c>
      <c r="D76" s="491">
        <v>1.48498609983942E-2</v>
      </c>
      <c r="E76" s="491">
        <f>'Haver Pivoted'!GZ75</f>
        <v>1.3986013986014E-2</v>
      </c>
      <c r="F76" s="491">
        <f t="shared" si="2"/>
        <v>-8.6384701238020022E-4</v>
      </c>
      <c r="G76" s="499">
        <f t="shared" si="3"/>
        <v>-5.8172060497644583E-2</v>
      </c>
    </row>
    <row r="77" spans="1:9">
      <c r="B77" s="491" t="s">
        <v>213</v>
      </c>
      <c r="C77" s="491" t="str">
        <f>'Haver Pivoted'!A76</f>
        <v>jc_growth</v>
      </c>
      <c r="D77" s="491">
        <v>1.5780297197072201E-2</v>
      </c>
      <c r="E77" s="491">
        <f>'Haver Pivoted'!GZ76</f>
        <v>1.2895131216673E-2</v>
      </c>
      <c r="F77" s="491">
        <f t="shared" si="2"/>
        <v>-2.8851659803992014E-3</v>
      </c>
      <c r="G77" s="499">
        <f t="shared" si="3"/>
        <v>-0.18283343744213518</v>
      </c>
    </row>
    <row r="78" spans="1:9">
      <c r="B78" s="491" t="s">
        <v>214</v>
      </c>
      <c r="C78" s="491" t="str">
        <f>'Haver Pivoted'!A77</f>
        <v>jgf_growth</v>
      </c>
      <c r="D78" s="491">
        <v>1.0195940910884001E-2</v>
      </c>
      <c r="E78" s="491">
        <f>'Haver Pivoted'!GZ77</f>
        <v>1.13774429826086E-2</v>
      </c>
      <c r="F78" s="491">
        <f t="shared" si="2"/>
        <v>1.1815020717245994E-3</v>
      </c>
      <c r="G78" s="499">
        <f t="shared" si="3"/>
        <v>0.11587965074055748</v>
      </c>
    </row>
    <row r="79" spans="1:9">
      <c r="B79" s="491" t="s">
        <v>215</v>
      </c>
      <c r="C79" s="491" t="str">
        <f>'Haver Pivoted'!A78</f>
        <v>jgs_growth</v>
      </c>
      <c r="D79" s="491">
        <v>1.78200576137202E-2</v>
      </c>
      <c r="E79" s="491">
        <f>'Haver Pivoted'!GZ78</f>
        <v>1.4488580267228299E-2</v>
      </c>
      <c r="F79" s="491">
        <f t="shared" si="2"/>
        <v>-3.3314773464919005E-3</v>
      </c>
      <c r="G79" s="499">
        <f t="shared" si="3"/>
        <v>-0.18695098628227191</v>
      </c>
    </row>
    <row r="80" spans="1:9">
      <c r="B80" s="491" t="s">
        <v>216</v>
      </c>
      <c r="C80" s="491" t="str">
        <f>'Haver Pivoted'!A79</f>
        <v>jgse_growth</v>
      </c>
      <c r="D80" s="491">
        <v>1.6797996968656699E-2</v>
      </c>
      <c r="E80" s="491">
        <f>'Haver Pivoted'!GZ79</f>
        <v>1.29380275890467E-2</v>
      </c>
      <c r="F80" s="491">
        <f t="shared" si="2"/>
        <v>-3.8599693796099992E-3</v>
      </c>
      <c r="G80" s="499">
        <f t="shared" si="3"/>
        <v>-0.22978747923411924</v>
      </c>
    </row>
    <row r="81" spans="2:7">
      <c r="B81" s="491" t="s">
        <v>217</v>
      </c>
      <c r="C81" s="491" t="str">
        <f>'Haver Pivoted'!A80</f>
        <v>jgsi_growth</v>
      </c>
      <c r="D81" s="491">
        <v>2.24844241977624E-2</v>
      </c>
      <c r="E81" s="491">
        <f>'Haver Pivoted'!GZ80</f>
        <v>2.1777053422986001E-2</v>
      </c>
      <c r="F81" s="491">
        <f t="shared" si="2"/>
        <v>-7.0737077477639812E-4</v>
      </c>
      <c r="G81" s="499">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3" zoomScale="102" workbookViewId="0">
      <selection activeCell="D56" sqref="D56"/>
    </sheetView>
  </sheetViews>
  <sheetFormatPr baseColWidth="10" defaultColWidth="8.83203125" defaultRowHeight="15"/>
  <cols>
    <col min="2" max="2" width="26.5" customWidth="1"/>
    <col min="3" max="3" width="20.1640625" customWidth="1"/>
    <col min="4" max="15" width="9.5" bestFit="1" customWidth="1"/>
  </cols>
  <sheetData>
    <row r="2" spans="2:18">
      <c r="B2" s="1100" t="s">
        <v>218</v>
      </c>
      <c r="C2" s="1100"/>
      <c r="D2" s="1100"/>
      <c r="E2" s="1100"/>
      <c r="F2" s="1100"/>
      <c r="G2" s="1100"/>
      <c r="H2" s="1100"/>
      <c r="I2" s="1100"/>
      <c r="J2" s="1100"/>
      <c r="K2" s="1100"/>
      <c r="L2" s="1100"/>
      <c r="M2" s="1100"/>
      <c r="N2" s="1100"/>
      <c r="O2" s="1100"/>
      <c r="P2" s="1100"/>
      <c r="Q2" s="1100"/>
      <c r="R2" s="1100"/>
    </row>
    <row r="3" spans="2:18">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c r="B4" t="str">
        <f>forecast!A2</f>
        <v>Consumption Grants</v>
      </c>
      <c r="C4" t="str">
        <f>forecast!B2</f>
        <v>consumption_grants</v>
      </c>
      <c r="D4" s="208">
        <f>forecast!C2</f>
        <v>384.12299999999988</v>
      </c>
      <c r="E4" s="208">
        <f>forecast!D2</f>
        <v>372.64660412834212</v>
      </c>
      <c r="F4" s="208">
        <f>forecast!E2</f>
        <v>369.76526187199983</v>
      </c>
      <c r="G4" s="208">
        <f>forecast!F2</f>
        <v>383.79958684857581</v>
      </c>
      <c r="H4" s="208">
        <f>forecast!G2</f>
        <v>394.43911045536441</v>
      </c>
      <c r="I4" s="208">
        <f>forecast!H2</f>
        <v>407.01365285100729</v>
      </c>
      <c r="J4" s="208">
        <f>forecast!I2</f>
        <v>418.94208103381538</v>
      </c>
      <c r="K4" s="208">
        <f>forecast!J2</f>
        <v>402.50713704848584</v>
      </c>
      <c r="L4" s="208">
        <f>forecast!K2</f>
        <v>400.5887849928738</v>
      </c>
      <c r="M4" s="208">
        <f>forecast!L2</f>
        <v>403.89880202481675</v>
      </c>
      <c r="N4" s="208">
        <f>forecast!M2</f>
        <v>382.2225813690153</v>
      </c>
      <c r="O4" s="208">
        <f>forecast!N2</f>
        <v>363.58350212396749</v>
      </c>
      <c r="P4" s="208">
        <f>forecast!O2</f>
        <v>367.25563026895924</v>
      </c>
      <c r="Q4" s="208">
        <f>forecast!P2</f>
        <v>370.13762837111085</v>
      </c>
      <c r="R4" s="208">
        <f>forecast!Q2</f>
        <v>364.99651009247975</v>
      </c>
    </row>
    <row r="5" spans="2:18">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c r="B6" t="str">
        <f>forecast!A4</f>
        <v>Federal Purchases (NIPA Consistent)</v>
      </c>
      <c r="C6" t="str">
        <f>forecast!B4</f>
        <v>federal_purchases</v>
      </c>
      <c r="D6" s="208">
        <f>forecast!C4</f>
        <v>1562.1</v>
      </c>
      <c r="E6" s="208">
        <f>forecast!D4</f>
        <v>1573.9267891323836</v>
      </c>
      <c r="F6" s="208">
        <f>forecast!E4</f>
        <v>1585.9354345503814</v>
      </c>
      <c r="G6" s="208">
        <f>forecast!F4</f>
        <v>1587.9101975616902</v>
      </c>
      <c r="H6" s="208">
        <f>forecast!G4</f>
        <v>1587.2547789253952</v>
      </c>
      <c r="I6" s="208">
        <f>forecast!H4</f>
        <v>1587.4214144343857</v>
      </c>
      <c r="J6" s="208">
        <f>forecast!I4</f>
        <v>1591.6665815728984</v>
      </c>
      <c r="K6" s="208">
        <f>forecast!J4</f>
        <v>1597.5981128204228</v>
      </c>
      <c r="L6" s="208">
        <f>forecast!K4</f>
        <v>1605.1922935912212</v>
      </c>
      <c r="M6" s="208">
        <f>forecast!L4</f>
        <v>1614.118674329608</v>
      </c>
      <c r="N6" s="208">
        <f>forecast!M4</f>
        <v>1622.9240123392974</v>
      </c>
      <c r="O6" s="208">
        <f>forecast!N4</f>
        <v>1631.7773852169912</v>
      </c>
      <c r="P6" s="208">
        <f>forecast!O4</f>
        <v>1641.0802481012545</v>
      </c>
      <c r="Q6" s="208">
        <f>forecast!P4</f>
        <v>1650.0326668517271</v>
      </c>
      <c r="R6" s="208">
        <f>forecast!Q4</f>
        <v>1660.2500755702192</v>
      </c>
    </row>
    <row r="7" spans="2:18">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c r="B8" t="str">
        <f>forecast!A6</f>
        <v>Non-ARP Subsidies + ARP Provider Relief and PPP</v>
      </c>
      <c r="C8" t="str">
        <f>forecast!B6</f>
        <v>federal_subsidies</v>
      </c>
      <c r="D8" s="208">
        <f>forecast!C6</f>
        <v>286.71096</v>
      </c>
      <c r="E8" s="208">
        <f>forecast!D6</f>
        <v>71.095732406535092</v>
      </c>
      <c r="F8" s="208">
        <f>forecast!E6</f>
        <v>11.64100000000002</v>
      </c>
      <c r="G8" s="208">
        <f>forecast!F6</f>
        <v>6.6410000000000196</v>
      </c>
      <c r="H8" s="208">
        <f>forecast!G6</f>
        <v>6.6410000000000196</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c r="B12" t="str">
        <f>forecast!A10</f>
        <v>Federal Medicaid</v>
      </c>
      <c r="C12" t="str">
        <f>forecast!B10</f>
        <v>medicaid_grants</v>
      </c>
      <c r="D12" s="208">
        <f>forecast!C10</f>
        <v>530.82100000000003</v>
      </c>
      <c r="E12" s="208">
        <f>forecast!D10</f>
        <v>538.14001996493334</v>
      </c>
      <c r="F12" s="208">
        <f>forecast!E10</f>
        <v>570.27040489328328</v>
      </c>
      <c r="G12" s="208">
        <f>forecast!F10</f>
        <v>578.13335771320669</v>
      </c>
      <c r="H12" s="208">
        <f>forecast!G10</f>
        <v>532.12913303510197</v>
      </c>
      <c r="I12" s="208">
        <f>forecast!H10</f>
        <v>531.19254142829129</v>
      </c>
      <c r="J12" s="208">
        <f>forecast!I10</f>
        <v>532.8055920209647</v>
      </c>
      <c r="K12" s="208">
        <f>forecast!J10</f>
        <v>534.42354089818025</v>
      </c>
      <c r="L12" s="208">
        <f>forecast!K10</f>
        <v>536.0464029343575</v>
      </c>
      <c r="M12" s="208">
        <f>forecast!L10</f>
        <v>558.00706656737646</v>
      </c>
      <c r="N12" s="208">
        <f>forecast!M10</f>
        <v>580.86741116936116</v>
      </c>
      <c r="O12" s="208">
        <f>forecast!N10</f>
        <v>604.66429472691186</v>
      </c>
      <c r="P12" s="208">
        <f>forecast!O10</f>
        <v>629.43608521875183</v>
      </c>
      <c r="Q12" s="208">
        <f>forecast!P10</f>
        <v>655.22272247684373</v>
      </c>
      <c r="R12" s="208">
        <f>forecast!Q10</f>
        <v>682.06578258182287</v>
      </c>
    </row>
    <row r="13" spans="2:18">
      <c r="B13" t="str">
        <f>forecast!A11</f>
        <v>Total Medicaid</v>
      </c>
      <c r="C13" t="str">
        <f>forecast!B11</f>
        <v>medicaid</v>
      </c>
      <c r="D13" s="208">
        <f>forecast!C11</f>
        <v>740</v>
      </c>
      <c r="E13" s="208">
        <f>forecast!D11</f>
        <v>750.20320366762178</v>
      </c>
      <c r="F13" s="208">
        <f>forecast!E11</f>
        <v>760.54709026103137</v>
      </c>
      <c r="G13" s="208">
        <f>forecast!F11</f>
        <v>771.03359953231575</v>
      </c>
      <c r="H13" s="208">
        <f>forecast!G11</f>
        <v>781.66469797908303</v>
      </c>
      <c r="I13" s="208">
        <f>forecast!H11</f>
        <v>784.03834709124271</v>
      </c>
      <c r="J13" s="208">
        <f>forecast!I11</f>
        <v>786.4192041662568</v>
      </c>
      <c r="K13" s="208">
        <f>forecast!J11</f>
        <v>788.80729109225035</v>
      </c>
      <c r="L13" s="208">
        <f>forecast!K11</f>
        <v>791.20262982381519</v>
      </c>
      <c r="M13" s="208">
        <f>forecast!L11</f>
        <v>823.6164931087975</v>
      </c>
      <c r="N13" s="208">
        <f>forecast!M11</f>
        <v>857.35828238069348</v>
      </c>
      <c r="O13" s="208">
        <f>forecast!N11</f>
        <v>892.48239989977117</v>
      </c>
      <c r="P13" s="208">
        <f>forecast!O11</f>
        <v>929.04547666942995</v>
      </c>
      <c r="Q13" s="208">
        <f>forecast!P11</f>
        <v>967.10646374299392</v>
      </c>
      <c r="R13" s="208">
        <f>forecast!Q11</f>
        <v>1006.726727271148</v>
      </c>
    </row>
    <row r="14" spans="2:18">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c r="B19" t="str">
        <f>forecast!A17</f>
        <v>Other Federal Social Benefits (including all SNAP)</v>
      </c>
      <c r="C19" t="str">
        <f>forecast!B17</f>
        <v>federal_social_benefits</v>
      </c>
      <c r="D19" s="208">
        <f>forecast!C17</f>
        <v>1917.9298399999998</v>
      </c>
      <c r="E19" s="208">
        <f>forecast!D17</f>
        <v>1912.7993733112776</v>
      </c>
      <c r="F19" s="208">
        <f>forecast!E17</f>
        <v>1773.2142400000012</v>
      </c>
      <c r="G19" s="208">
        <f>forecast!F17</f>
        <v>1775.3142400000013</v>
      </c>
      <c r="H19" s="208">
        <f>forecast!G17</f>
        <v>1735.4142400000014</v>
      </c>
      <c r="I19" s="208">
        <f>forecast!H17</f>
        <v>1737.5142400000016</v>
      </c>
      <c r="J19" s="208">
        <f>forecast!I17</f>
        <v>1791.2364000000016</v>
      </c>
      <c r="K19" s="208">
        <f>forecast!J17</f>
        <v>1798.3364000000017</v>
      </c>
      <c r="L19" s="208">
        <f>forecast!K17</f>
        <v>1805.4364000000019</v>
      </c>
      <c r="M19" s="208">
        <f>forecast!L17</f>
        <v>1812.536400000002</v>
      </c>
      <c r="N19" s="208">
        <f>forecast!M17</f>
        <v>1843.5874800000022</v>
      </c>
      <c r="O19" s="208">
        <f>forecast!N17</f>
        <v>1850.6874800000023</v>
      </c>
      <c r="P19" s="208">
        <f>forecast!O17</f>
        <v>1857.7874800000025</v>
      </c>
      <c r="Q19" s="208">
        <f>forecast!P17</f>
        <v>1864.8874800000026</v>
      </c>
      <c r="R19" s="208">
        <f>forecast!Q17</f>
        <v>1896.5785600000027</v>
      </c>
    </row>
    <row r="20" spans="2:18">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c r="B21" t="str">
        <f>forecast!A19</f>
        <v>Federal Non-Corporate Taxes</v>
      </c>
      <c r="C21" t="str">
        <f>forecast!B19</f>
        <v>federal_non_corporate_taxes</v>
      </c>
      <c r="D21" s="208">
        <f>forecast!C19</f>
        <v>3739.4999999999995</v>
      </c>
      <c r="E21" s="208">
        <f>forecast!D19</f>
        <v>3790.3567636578086</v>
      </c>
      <c r="F21" s="208">
        <f>forecast!E19</f>
        <v>3785.9222713714485</v>
      </c>
      <c r="G21" s="208">
        <f>forecast!F19</f>
        <v>3836.0261744822378</v>
      </c>
      <c r="H21" s="208">
        <f>forecast!G19</f>
        <v>3882.096262937343</v>
      </c>
      <c r="I21" s="208">
        <f>forecast!H19</f>
        <v>3925.0470587742493</v>
      </c>
      <c r="J21" s="208">
        <f>forecast!I19</f>
        <v>3959.4970733399186</v>
      </c>
      <c r="K21" s="208">
        <f>forecast!J19</f>
        <v>3998.2650613759206</v>
      </c>
      <c r="L21" s="208">
        <f>forecast!K19</f>
        <v>4036.7059599652966</v>
      </c>
      <c r="M21" s="208">
        <f>forecast!L19</f>
        <v>4074.3305460849683</v>
      </c>
      <c r="N21" s="208">
        <f>forecast!M19</f>
        <v>4110.6880372649321</v>
      </c>
      <c r="O21" s="208">
        <f>forecast!N19</f>
        <v>4146.6966412214333</v>
      </c>
      <c r="P21" s="208">
        <f>forecast!O19</f>
        <v>4184.3468116836821</v>
      </c>
      <c r="Q21" s="208">
        <f>forecast!P19</f>
        <v>4222.0255613752315</v>
      </c>
      <c r="R21" s="208">
        <f>forecast!Q19</f>
        <v>4260.7927835440778</v>
      </c>
    </row>
    <row r="22" spans="2:18">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c r="B23" t="str">
        <f>forecast!A21</f>
        <v>Federal Corporate Taxes</v>
      </c>
      <c r="C23" t="str">
        <f>forecast!B21</f>
        <v>federal_corporate_taxes</v>
      </c>
      <c r="D23" s="208">
        <f>forecast!C21</f>
        <v>290.01506024096392</v>
      </c>
      <c r="E23" s="208">
        <f>forecast!D21</f>
        <v>293.3295180722892</v>
      </c>
      <c r="F23" s="208">
        <f>forecast!E21</f>
        <v>344.48724035608313</v>
      </c>
      <c r="G23" s="208">
        <f>forecast!F21</f>
        <v>350.43471810089022</v>
      </c>
      <c r="H23" s="208">
        <f>forecast!G21</f>
        <v>352.06735905044513</v>
      </c>
      <c r="I23" s="208">
        <f>forecast!H21</f>
        <v>351.83412462908012</v>
      </c>
      <c r="J23" s="208">
        <f>forecast!I21</f>
        <v>350.08486646884273</v>
      </c>
      <c r="K23" s="208">
        <f>forecast!J21</f>
        <v>347.05281899109792</v>
      </c>
      <c r="L23" s="208">
        <f>forecast!K21</f>
        <v>345.18694362017806</v>
      </c>
      <c r="M23" s="208">
        <f>forecast!L21</f>
        <v>345.18694362017806</v>
      </c>
      <c r="N23" s="208">
        <f>forecast!M21</f>
        <v>344.67382789317509</v>
      </c>
      <c r="O23" s="208">
        <f>forecast!N21</f>
        <v>346.36477744807127</v>
      </c>
      <c r="P23" s="208">
        <f>forecast!O21</f>
        <v>347.79916913946596</v>
      </c>
      <c r="Q23" s="208">
        <f>forecast!P21</f>
        <v>349.7700000000001</v>
      </c>
      <c r="R23" s="208">
        <f>forecast!Q21</f>
        <v>350.71459940652824</v>
      </c>
    </row>
    <row r="24" spans="2:18">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c r="B27" s="1100" t="s">
        <v>1213</v>
      </c>
      <c r="C27" s="1100"/>
      <c r="D27" s="1100"/>
      <c r="E27" s="1100"/>
      <c r="F27" s="1100"/>
      <c r="G27" s="1100"/>
      <c r="H27" s="1100"/>
      <c r="I27" s="1100"/>
      <c r="J27" s="1100"/>
      <c r="K27" s="1100"/>
      <c r="L27" s="1100"/>
      <c r="M27" s="1100"/>
      <c r="N27" s="1100"/>
      <c r="O27" s="1100"/>
      <c r="P27" s="1100"/>
      <c r="Q27" s="1100"/>
      <c r="R27" s="1100"/>
    </row>
    <row r="28" spans="2:18">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c r="B29" t="s">
        <v>236</v>
      </c>
      <c r="C29" t="s">
        <v>237</v>
      </c>
      <c r="D29" s="208">
        <v>367.47505614035089</v>
      </c>
      <c r="E29" s="208">
        <v>393.13708782957406</v>
      </c>
      <c r="F29" s="208">
        <v>401.59684440561404</v>
      </c>
      <c r="G29" s="208">
        <v>419.69377636126723</v>
      </c>
      <c r="H29" s="208">
        <v>438.34081535917659</v>
      </c>
      <c r="I29" s="208">
        <v>458.27990750346845</v>
      </c>
      <c r="J29" s="208">
        <v>478.97760180360723</v>
      </c>
      <c r="K29" s="208">
        <v>471.71644350775153</v>
      </c>
      <c r="L29" s="208">
        <v>479.39300748806158</v>
      </c>
      <c r="M29" s="208">
        <v>492.73634954758404</v>
      </c>
      <c r="N29" s="208">
        <v>481.54983616948743</v>
      </c>
      <c r="O29" s="697">
        <v>473.87554213626697</v>
      </c>
      <c r="P29" s="697">
        <v>489.00698046171772</v>
      </c>
      <c r="Q29" s="697">
        <v>503.86304218018643</v>
      </c>
      <c r="R29" s="697">
        <v>511.23178213939389</v>
      </c>
    </row>
    <row r="30" spans="2:18">
      <c r="B30" t="s">
        <v>177</v>
      </c>
      <c r="C30" t="s">
        <v>238</v>
      </c>
      <c r="D30" s="208">
        <v>75.34842857142857</v>
      </c>
      <c r="E30" s="208">
        <v>75.34842857142857</v>
      </c>
      <c r="F30" s="208">
        <v>75.34842857142857</v>
      </c>
      <c r="G30" s="208">
        <v>75.34842857142857</v>
      </c>
      <c r="H30" s="208">
        <v>75.34842857142857</v>
      </c>
      <c r="I30" s="208">
        <v>75.34842857142857</v>
      </c>
      <c r="J30" s="208">
        <v>75.34842857142857</v>
      </c>
      <c r="K30" s="208">
        <v>75.34842857142857</v>
      </c>
      <c r="L30" s="208">
        <v>75.34842857142857</v>
      </c>
      <c r="M30" s="208">
        <v>75.34842857142857</v>
      </c>
      <c r="N30" s="208">
        <v>75.34842857142857</v>
      </c>
      <c r="O30" s="697">
        <v>75.34842857142857</v>
      </c>
      <c r="P30" s="697">
        <v>75.34842857142857</v>
      </c>
      <c r="Q30" s="697">
        <v>75.34842857142857</v>
      </c>
      <c r="R30" s="697">
        <v>75.34842857142857</v>
      </c>
    </row>
    <row r="31" spans="2:18">
      <c r="B31" t="s">
        <v>239</v>
      </c>
      <c r="C31" t="s">
        <v>240</v>
      </c>
      <c r="D31" s="208">
        <v>1574.4706324651618</v>
      </c>
      <c r="E31" s="208">
        <v>1586.3910806856957</v>
      </c>
      <c r="F31" s="208">
        <v>1598.4948253539787</v>
      </c>
      <c r="G31" s="208">
        <v>1600.4852269719188</v>
      </c>
      <c r="H31" s="208">
        <v>1599.8246179233195</v>
      </c>
      <c r="I31" s="208">
        <v>1599.9925730575819</v>
      </c>
      <c r="J31" s="208">
        <v>1604.2713586599725</v>
      </c>
      <c r="K31" s="208">
        <v>1610.249863080161</v>
      </c>
      <c r="L31" s="208">
        <v>1617.9041839311014</v>
      </c>
      <c r="M31" s="208">
        <v>1626.9012547503785</v>
      </c>
      <c r="N31" s="208">
        <v>1635.7763242754954</v>
      </c>
      <c r="O31" s="697">
        <v>1644.6998090678856</v>
      </c>
      <c r="P31" s="697">
        <v>1654.0763434825342</v>
      </c>
      <c r="Q31" s="697">
        <v>1663.0996585149583</v>
      </c>
      <c r="R31" s="697">
        <v>1673.3979812645641</v>
      </c>
    </row>
    <row r="32" spans="2:18">
      <c r="B32" t="s">
        <v>241</v>
      </c>
      <c r="C32" t="s">
        <v>242</v>
      </c>
      <c r="D32" s="208">
        <v>2511.7412338485101</v>
      </c>
      <c r="E32" s="208">
        <v>2572.3085810221137</v>
      </c>
      <c r="F32" s="208">
        <v>2628.3287825392817</v>
      </c>
      <c r="G32" s="208">
        <v>2679.3881349236467</v>
      </c>
      <c r="H32" s="208">
        <v>2725.0945444127983</v>
      </c>
      <c r="I32" s="208">
        <v>2761.8156687676387</v>
      </c>
      <c r="J32" s="208">
        <v>2795.7093181045493</v>
      </c>
      <c r="K32" s="208">
        <v>2830.0189182517779</v>
      </c>
      <c r="L32" s="208">
        <v>2864.7495738551802</v>
      </c>
      <c r="M32" s="208">
        <v>2899.9064522060216</v>
      </c>
      <c r="N32" s="208">
        <v>2935.494784009778</v>
      </c>
      <c r="O32" s="697">
        <v>2935.494784009778</v>
      </c>
      <c r="P32" s="697">
        <v>2935.494784009778</v>
      </c>
      <c r="Q32" s="697">
        <v>2935.494784009778</v>
      </c>
      <c r="R32" s="697">
        <v>2935.494784009778</v>
      </c>
    </row>
    <row r="33" spans="2:18">
      <c r="B33" t="s">
        <v>243</v>
      </c>
      <c r="C33" t="s">
        <v>244</v>
      </c>
      <c r="D33" s="208">
        <v>595.75266818970692</v>
      </c>
      <c r="E33" s="208">
        <v>116.33678854309755</v>
      </c>
      <c r="F33" s="208">
        <v>83.047368421052624</v>
      </c>
      <c r="G33" s="208">
        <v>77.633834586466179</v>
      </c>
      <c r="H33" s="208">
        <v>77.633834586466179</v>
      </c>
      <c r="I33" s="208">
        <v>75.736000000000004</v>
      </c>
      <c r="J33" s="208">
        <v>75.736000000000004</v>
      </c>
      <c r="K33" s="208">
        <v>75.736000000000004</v>
      </c>
      <c r="L33" s="208">
        <v>75.736000000000004</v>
      </c>
      <c r="M33" s="208">
        <v>74.060000000000016</v>
      </c>
      <c r="N33" s="208">
        <v>74.060000000000016</v>
      </c>
      <c r="O33" s="697">
        <v>74.060000000000016</v>
      </c>
      <c r="P33" s="697">
        <v>74.060000000000016</v>
      </c>
      <c r="Q33" s="697">
        <v>77.001000000000005</v>
      </c>
      <c r="R33" s="697">
        <v>77.001000000000005</v>
      </c>
    </row>
    <row r="34" spans="2:18">
      <c r="B34" t="s">
        <v>245</v>
      </c>
      <c r="C34" t="s">
        <v>246</v>
      </c>
      <c r="D34" s="208">
        <v>267.78904</v>
      </c>
      <c r="E34" s="208">
        <v>110.24799999999999</v>
      </c>
      <c r="F34" s="208">
        <v>110.24799999999999</v>
      </c>
      <c r="G34" s="208">
        <v>110.24799999999999</v>
      </c>
      <c r="H34" s="208">
        <v>110.24799999999999</v>
      </c>
      <c r="I34" s="208">
        <v>12.726000000000001</v>
      </c>
      <c r="J34" s="208">
        <v>12.726000000000001</v>
      </c>
      <c r="K34" s="208">
        <v>12.726000000000001</v>
      </c>
      <c r="L34" s="208">
        <v>12.726000000000001</v>
      </c>
      <c r="M34" s="208">
        <v>1.365</v>
      </c>
      <c r="N34" s="208">
        <v>1.365</v>
      </c>
      <c r="O34" s="697">
        <v>1.365</v>
      </c>
      <c r="P34" s="697">
        <v>1.365</v>
      </c>
      <c r="Q34" s="697">
        <v>-0.90100000000000025</v>
      </c>
      <c r="R34" s="697">
        <v>-0.90100000000000025</v>
      </c>
    </row>
    <row r="35" spans="2:18">
      <c r="B35" t="s">
        <v>247</v>
      </c>
      <c r="C35" t="s">
        <v>248</v>
      </c>
      <c r="D35" s="208">
        <v>274.93781665755427</v>
      </c>
      <c r="E35" s="208">
        <v>0</v>
      </c>
      <c r="F35" s="208">
        <v>0</v>
      </c>
      <c r="G35" s="208">
        <v>0</v>
      </c>
      <c r="H35" s="208">
        <v>0</v>
      </c>
      <c r="I35" s="208">
        <v>0</v>
      </c>
      <c r="J35" s="208">
        <v>0</v>
      </c>
      <c r="K35" s="208">
        <v>0</v>
      </c>
      <c r="L35" s="208">
        <v>0</v>
      </c>
      <c r="M35" s="208">
        <v>0</v>
      </c>
      <c r="N35" s="208">
        <v>0</v>
      </c>
      <c r="O35" s="697">
        <v>0</v>
      </c>
      <c r="P35" s="697">
        <v>0</v>
      </c>
      <c r="Q35" s="697">
        <v>0</v>
      </c>
      <c r="R35" s="697">
        <v>0</v>
      </c>
    </row>
    <row r="36" spans="2:18">
      <c r="B36" t="s">
        <v>249</v>
      </c>
      <c r="C36" t="s">
        <v>250</v>
      </c>
      <c r="D36" s="208">
        <v>31.028850009112375</v>
      </c>
      <c r="E36" s="208">
        <v>26.993576763306706</v>
      </c>
      <c r="F36" s="208">
        <v>24.035938172404151</v>
      </c>
      <c r="G36" s="208">
        <v>22.366775799320529</v>
      </c>
      <c r="H36" s="208">
        <v>21.564406518224189</v>
      </c>
      <c r="I36" s="208">
        <v>21.300854564579407</v>
      </c>
      <c r="J36" s="208">
        <v>21.447272316604284</v>
      </c>
      <c r="K36" s="208">
        <v>21.775248081140013</v>
      </c>
      <c r="L36" s="208">
        <v>22.109080555756737</v>
      </c>
      <c r="M36" s="208">
        <v>22.460483160616448</v>
      </c>
      <c r="N36" s="208">
        <v>22.899736416691088</v>
      </c>
      <c r="O36" s="697">
        <v>23.262852441712788</v>
      </c>
      <c r="P36" s="697">
        <v>23.549831235681548</v>
      </c>
      <c r="Q36" s="697">
        <v>23.90709055062225</v>
      </c>
      <c r="R36" s="697">
        <v>24.252636445400967</v>
      </c>
    </row>
    <row r="37" spans="2:18">
      <c r="B37" t="s">
        <v>251</v>
      </c>
      <c r="C37" t="s">
        <v>252</v>
      </c>
      <c r="D37" s="208">
        <v>547.57595207590032</v>
      </c>
      <c r="E37" s="208">
        <v>556.28542243630216</v>
      </c>
      <c r="F37" s="208">
        <v>586.49810473345599</v>
      </c>
      <c r="G37" s="208">
        <v>595.82665146791862</v>
      </c>
      <c r="H37" s="208">
        <v>549.54190449377256</v>
      </c>
      <c r="I37" s="208">
        <v>548.64497088822941</v>
      </c>
      <c r="J37" s="208">
        <v>550.31101855727047</v>
      </c>
      <c r="K37" s="208">
        <v>551.98212544490059</v>
      </c>
      <c r="L37" s="208">
        <v>553.65830691424128</v>
      </c>
      <c r="M37" s="208">
        <v>576.34049222359647</v>
      </c>
      <c r="N37" s="208">
        <v>599.95191768700158</v>
      </c>
      <c r="O37" s="697">
        <v>624.53065226704177</v>
      </c>
      <c r="P37" s="697">
        <v>650.11632452949686</v>
      </c>
      <c r="Q37" s="697">
        <v>676.75018653691563</v>
      </c>
      <c r="R37" s="697">
        <v>704.47518035977316</v>
      </c>
    </row>
    <row r="38" spans="2:18">
      <c r="B38" t="s">
        <v>253</v>
      </c>
      <c r="C38" t="s">
        <v>254</v>
      </c>
      <c r="D38" s="208">
        <v>758.13333333333333</v>
      </c>
      <c r="E38" s="208">
        <v>770.19182452686925</v>
      </c>
      <c r="F38" s="208">
        <v>782.4421120753093</v>
      </c>
      <c r="G38" s="208">
        <v>794.88724659594573</v>
      </c>
      <c r="H38" s="208">
        <v>807.53032722767</v>
      </c>
      <c r="I38" s="208">
        <v>809.98252143475349</v>
      </c>
      <c r="J38" s="208">
        <v>812.44216211935804</v>
      </c>
      <c r="K38" s="208">
        <v>814.90927189389629</v>
      </c>
      <c r="L38" s="208">
        <v>817.38387343944726</v>
      </c>
      <c r="M38" s="208">
        <v>850.87032574170428</v>
      </c>
      <c r="N38" s="208">
        <v>885.72864568685088</v>
      </c>
      <c r="O38" s="697">
        <v>922.01503572991635</v>
      </c>
      <c r="P38" s="697">
        <v>959.78800081915347</v>
      </c>
      <c r="Q38" s="697">
        <v>999.10844272421411</v>
      </c>
      <c r="R38" s="697">
        <v>1040.0397582287465</v>
      </c>
    </row>
    <row r="39" spans="2:18">
      <c r="B39" t="s">
        <v>76</v>
      </c>
      <c r="C39" t="s">
        <v>255</v>
      </c>
      <c r="D39" s="208">
        <v>826.23333333333323</v>
      </c>
      <c r="E39" s="208">
        <v>840.63183265898397</v>
      </c>
      <c r="F39" s="208">
        <v>840.08805772363996</v>
      </c>
      <c r="G39" s="208">
        <v>855.83328072402855</v>
      </c>
      <c r="H39" s="208">
        <v>857.87290529567576</v>
      </c>
      <c r="I39" s="208">
        <v>874.21243611038949</v>
      </c>
      <c r="J39" s="208">
        <v>890.83224522632338</v>
      </c>
      <c r="K39" s="208">
        <v>907.76233764525955</v>
      </c>
      <c r="L39" s="208">
        <v>925.00850619715482</v>
      </c>
      <c r="M39" s="208">
        <v>942.57665186112683</v>
      </c>
      <c r="N39" s="208">
        <v>960.21677560684873</v>
      </c>
      <c r="O39" s="697">
        <v>978.18152020074194</v>
      </c>
      <c r="P39" s="697">
        <v>996.47685944982652</v>
      </c>
      <c r="Q39" s="697">
        <v>1015.1088770935885</v>
      </c>
      <c r="R39" s="697">
        <v>1034.0837688270024</v>
      </c>
    </row>
    <row r="40" spans="2:18">
      <c r="B40" t="s">
        <v>256</v>
      </c>
      <c r="C40" t="s">
        <v>257</v>
      </c>
      <c r="D40" s="208">
        <v>0</v>
      </c>
      <c r="E40" s="208">
        <v>0</v>
      </c>
      <c r="F40" s="208">
        <v>0</v>
      </c>
      <c r="G40" s="208">
        <v>0</v>
      </c>
      <c r="H40" s="208">
        <v>0</v>
      </c>
      <c r="I40" s="208">
        <v>0</v>
      </c>
      <c r="J40" s="208">
        <v>0</v>
      </c>
      <c r="K40" s="208">
        <v>0</v>
      </c>
      <c r="L40" s="208">
        <v>0</v>
      </c>
      <c r="M40" s="208">
        <v>0</v>
      </c>
      <c r="N40" s="208">
        <v>0</v>
      </c>
      <c r="O40" s="697">
        <v>0</v>
      </c>
      <c r="P40" s="697">
        <v>0</v>
      </c>
      <c r="Q40" s="697">
        <v>0</v>
      </c>
      <c r="R40" s="697">
        <v>0</v>
      </c>
    </row>
    <row r="41" spans="2:18">
      <c r="B41" t="s">
        <v>258</v>
      </c>
      <c r="C41" t="s">
        <v>259</v>
      </c>
      <c r="D41" s="208">
        <v>38.699999999999996</v>
      </c>
      <c r="E41" s="208">
        <v>0</v>
      </c>
      <c r="F41" s="208">
        <v>14.93</v>
      </c>
      <c r="G41" s="208">
        <v>14.93</v>
      </c>
      <c r="H41" s="208">
        <v>0</v>
      </c>
      <c r="I41" s="208">
        <v>0</v>
      </c>
      <c r="J41" s="208">
        <v>0</v>
      </c>
      <c r="K41" s="208">
        <v>0</v>
      </c>
      <c r="L41" s="208">
        <v>0</v>
      </c>
      <c r="M41" s="208">
        <v>0</v>
      </c>
      <c r="N41" s="208">
        <v>0</v>
      </c>
      <c r="O41" s="697">
        <v>0</v>
      </c>
      <c r="P41" s="697">
        <v>0</v>
      </c>
      <c r="Q41" s="697">
        <v>0</v>
      </c>
      <c r="R41" s="697">
        <v>0</v>
      </c>
    </row>
    <row r="42" spans="2:18">
      <c r="B42" t="s">
        <v>260</v>
      </c>
      <c r="C42" t="s">
        <v>261</v>
      </c>
      <c r="D42" s="208">
        <v>137.43936000000005</v>
      </c>
      <c r="E42" s="208">
        <v>52.756999999999998</v>
      </c>
      <c r="F42" s="208">
        <v>52.756999999999998</v>
      </c>
      <c r="G42" s="208">
        <v>52.756999999999998</v>
      </c>
      <c r="H42" s="208">
        <v>52.756999999999998</v>
      </c>
      <c r="I42" s="208">
        <v>12</v>
      </c>
      <c r="J42" s="208">
        <v>12</v>
      </c>
      <c r="K42" s="208">
        <v>12</v>
      </c>
      <c r="L42" s="208">
        <v>12</v>
      </c>
      <c r="M42" s="208">
        <v>4.2219999999999995</v>
      </c>
      <c r="N42" s="208">
        <v>4.2219999999999995</v>
      </c>
      <c r="O42" s="697">
        <v>4.2219999999999995</v>
      </c>
      <c r="P42" s="697">
        <v>4.2219999999999995</v>
      </c>
      <c r="Q42" s="697">
        <v>2.3719999999999999</v>
      </c>
      <c r="R42" s="697">
        <v>2.3719999999999999</v>
      </c>
    </row>
    <row r="43" spans="2:18">
      <c r="B43" t="s">
        <v>262</v>
      </c>
      <c r="C43" t="s">
        <v>263</v>
      </c>
      <c r="D43" s="208">
        <v>203.10400000000004</v>
      </c>
      <c r="E43" s="208">
        <v>74.718999999999994</v>
      </c>
      <c r="F43" s="208">
        <v>74.718999999999994</v>
      </c>
      <c r="G43" s="208">
        <v>74.718999999999994</v>
      </c>
      <c r="H43" s="208">
        <v>74.718999999999994</v>
      </c>
      <c r="I43" s="208">
        <v>2.1159999999999997</v>
      </c>
      <c r="J43" s="208">
        <v>2.1159999999999997</v>
      </c>
      <c r="K43" s="208">
        <v>2.1159999999999997</v>
      </c>
      <c r="L43" s="208">
        <v>2.1159999999999997</v>
      </c>
      <c r="M43" s="208">
        <v>2.1789999999999998</v>
      </c>
      <c r="N43" s="208">
        <v>2.1789999999999998</v>
      </c>
      <c r="O43" s="697">
        <v>2.1789999999999998</v>
      </c>
      <c r="P43" s="697">
        <v>2.1789999999999998</v>
      </c>
      <c r="Q43" s="697">
        <v>2.33</v>
      </c>
      <c r="R43" s="697">
        <v>2.33</v>
      </c>
    </row>
    <row r="44" spans="2:18">
      <c r="B44" t="s">
        <v>264</v>
      </c>
      <c r="C44" t="s">
        <v>265</v>
      </c>
      <c r="D44" s="208">
        <v>1692.5000000000009</v>
      </c>
      <c r="E44" s="208">
        <v>1669.600000000001</v>
      </c>
      <c r="F44" s="208">
        <v>1710.3262120071224</v>
      </c>
      <c r="G44" s="208">
        <v>1712.4262120071226</v>
      </c>
      <c r="H44" s="208">
        <v>1704.5262120071227</v>
      </c>
      <c r="I44" s="208">
        <v>1706.6262120071228</v>
      </c>
      <c r="J44" s="208">
        <v>1783.9785508694649</v>
      </c>
      <c r="K44" s="208">
        <v>1791.0785508694651</v>
      </c>
      <c r="L44" s="208">
        <v>1798.1785508694652</v>
      </c>
      <c r="M44" s="208">
        <v>1805.2785508694653</v>
      </c>
      <c r="N44" s="208">
        <v>1878.701320206336</v>
      </c>
      <c r="O44" s="697">
        <v>1885.8013202063362</v>
      </c>
      <c r="P44" s="697">
        <v>1892.9013202063363</v>
      </c>
      <c r="Q44" s="697">
        <v>1900.0013202063365</v>
      </c>
      <c r="R44" s="697">
        <v>1907.1013202063366</v>
      </c>
    </row>
    <row r="45" spans="2:18">
      <c r="B45" t="s">
        <v>266</v>
      </c>
      <c r="C45" t="s">
        <v>267</v>
      </c>
      <c r="D45" s="208">
        <v>156.86404345185662</v>
      </c>
      <c r="E45" s="208">
        <v>158.75050405203845</v>
      </c>
      <c r="F45" s="208">
        <v>160.65965139111677</v>
      </c>
      <c r="G45" s="208">
        <v>162.59175830178242</v>
      </c>
      <c r="H45" s="208">
        <v>164.54710089783592</v>
      </c>
      <c r="I45" s="208">
        <v>166.52595861364625</v>
      </c>
      <c r="J45" s="208">
        <v>168.52861424408439</v>
      </c>
      <c r="K45" s="208">
        <v>170.555353984937</v>
      </c>
      <c r="L45" s="208">
        <v>172.60646747380608</v>
      </c>
      <c r="M45" s="208">
        <v>174.68224783150058</v>
      </c>
      <c r="N45" s="208">
        <v>176.78299170392575</v>
      </c>
      <c r="O45" s="697">
        <v>178.90899930447623</v>
      </c>
      <c r="P45" s="697">
        <v>181.06057445693898</v>
      </c>
      <c r="Q45" s="697">
        <v>183.23802463891224</v>
      </c>
      <c r="R45" s="697">
        <v>185.44166102574647</v>
      </c>
    </row>
    <row r="46" spans="2:18">
      <c r="B46" t="s">
        <v>268</v>
      </c>
      <c r="C46" t="s">
        <v>269</v>
      </c>
      <c r="D46" s="208">
        <v>3704.1438722113307</v>
      </c>
      <c r="E46" s="208">
        <v>3754.6321989772041</v>
      </c>
      <c r="F46" s="208">
        <v>3790.7238057954069</v>
      </c>
      <c r="G46" s="208">
        <v>3840.889887743801</v>
      </c>
      <c r="H46" s="208">
        <v>3887.0163916019224</v>
      </c>
      <c r="I46" s="208">
        <v>3930.0199767154968</v>
      </c>
      <c r="J46" s="208">
        <v>3964.5192614697726</v>
      </c>
      <c r="K46" s="208">
        <v>4003.335054718309</v>
      </c>
      <c r="L46" s="208">
        <v>4041.8237980896938</v>
      </c>
      <c r="M46" s="208">
        <v>4079.4959409347007</v>
      </c>
      <c r="N46" s="208">
        <v>4115.8988989802419</v>
      </c>
      <c r="O46" s="697">
        <v>4151.9534136676202</v>
      </c>
      <c r="P46" s="697">
        <v>4189.6512564334271</v>
      </c>
      <c r="Q46" s="697">
        <v>4227.3775725223713</v>
      </c>
      <c r="R46" s="697">
        <v>4266.1932043264842</v>
      </c>
    </row>
    <row r="47" spans="2:18">
      <c r="B47" t="s">
        <v>270</v>
      </c>
      <c r="C47" t="s">
        <v>271</v>
      </c>
      <c r="D47" s="208">
        <v>2125.9726076311817</v>
      </c>
      <c r="E47" s="208">
        <v>2155.3942314510159</v>
      </c>
      <c r="F47" s="208">
        <v>2185.0603841266534</v>
      </c>
      <c r="G47" s="208">
        <v>2213.6875316758305</v>
      </c>
      <c r="H47" s="208">
        <v>2243.5053638699783</v>
      </c>
      <c r="I47" s="208">
        <v>2270.8433255262512</v>
      </c>
      <c r="J47" s="208">
        <v>2295.3654949409201</v>
      </c>
      <c r="K47" s="208">
        <v>2318.5295905437215</v>
      </c>
      <c r="L47" s="208">
        <v>2341.597501311111</v>
      </c>
      <c r="M47" s="208">
        <v>2363.4986926863667</v>
      </c>
      <c r="N47" s="208">
        <v>2384.3808408298901</v>
      </c>
      <c r="O47" s="697">
        <v>2405.2430563405842</v>
      </c>
      <c r="P47" s="697">
        <v>2427.0100235556151</v>
      </c>
      <c r="Q47" s="697">
        <v>2447.834048340645</v>
      </c>
      <c r="R47" s="697">
        <v>2470.0355853205438</v>
      </c>
    </row>
    <row r="48" spans="2:18">
      <c r="B48" t="s">
        <v>272</v>
      </c>
      <c r="C48" t="s">
        <v>273</v>
      </c>
      <c r="D48" s="208">
        <v>290.01506024096392</v>
      </c>
      <c r="E48" s="208">
        <v>293.3295180722892</v>
      </c>
      <c r="F48" s="208">
        <v>331.9957125021694</v>
      </c>
      <c r="G48" s="208">
        <v>337.72752744381148</v>
      </c>
      <c r="H48" s="208">
        <v>339.30096683955634</v>
      </c>
      <c r="I48" s="208">
        <v>339.07618978302133</v>
      </c>
      <c r="J48" s="208">
        <v>337.39036185900898</v>
      </c>
      <c r="K48" s="208">
        <v>334.46826012405421</v>
      </c>
      <c r="L48" s="208">
        <v>332.67004367177435</v>
      </c>
      <c r="M48" s="208">
        <v>332.67004367177435</v>
      </c>
      <c r="N48" s="208">
        <v>332.1755341473974</v>
      </c>
      <c r="O48" s="697">
        <v>333.80516780727601</v>
      </c>
      <c r="P48" s="697">
        <v>335.18754670496617</v>
      </c>
      <c r="Q48" s="697">
        <v>337.08691283268678</v>
      </c>
      <c r="R48" s="697">
        <v>337.99725991165343</v>
      </c>
    </row>
    <row r="49" spans="2:18">
      <c r="B49" t="s">
        <v>274</v>
      </c>
      <c r="C49" t="s">
        <v>275</v>
      </c>
      <c r="D49" s="208">
        <v>119.87954743783622</v>
      </c>
      <c r="E49" s="208">
        <v>121.24959940855436</v>
      </c>
      <c r="F49" s="208">
        <v>119.03333886768679</v>
      </c>
      <c r="G49" s="208">
        <v>121.08841682376399</v>
      </c>
      <c r="H49" s="208">
        <v>121.65255587053028</v>
      </c>
      <c r="I49" s="208">
        <v>121.57196457813509</v>
      </c>
      <c r="J49" s="208">
        <v>120.96752988517122</v>
      </c>
      <c r="K49" s="208">
        <v>119.91984308403381</v>
      </c>
      <c r="L49" s="208">
        <v>119.27511274487235</v>
      </c>
      <c r="M49" s="208">
        <v>119.27511274487235</v>
      </c>
      <c r="N49" s="208">
        <v>119.09781190160294</v>
      </c>
      <c r="O49" s="697">
        <v>119.68209877146802</v>
      </c>
      <c r="P49" s="697">
        <v>120.17773521969842</v>
      </c>
      <c r="Q49" s="697">
        <v>120.85873164043772</v>
      </c>
      <c r="R49" s="697">
        <v>121.18512637463822</v>
      </c>
    </row>
    <row r="52" spans="2:18">
      <c r="B52" s="1100" t="s">
        <v>276</v>
      </c>
      <c r="C52" s="1100"/>
      <c r="D52" s="1100"/>
      <c r="E52" s="1100"/>
      <c r="F52" s="1100"/>
      <c r="G52" s="1100"/>
      <c r="H52" s="1100"/>
      <c r="I52" s="1100"/>
      <c r="J52" s="1100"/>
      <c r="K52" s="1100"/>
      <c r="L52" s="1100"/>
      <c r="M52" s="1100"/>
      <c r="N52" s="1100"/>
      <c r="O52" s="1100"/>
      <c r="P52" s="1100"/>
      <c r="Q52" s="1100"/>
      <c r="R52" s="1100"/>
    </row>
    <row r="53" spans="2:18">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c r="B54" t="s">
        <v>236</v>
      </c>
      <c r="C54" t="s">
        <v>237</v>
      </c>
      <c r="D54" s="208">
        <f t="shared" ref="D54:N54" si="0">D4-D29</f>
        <v>16.64794385964899</v>
      </c>
      <c r="E54" s="208">
        <f t="shared" si="0"/>
        <v>-20.490483701231938</v>
      </c>
      <c r="F54" s="208">
        <f t="shared" si="0"/>
        <v>-31.83158253361421</v>
      </c>
      <c r="G54" s="208">
        <f t="shared" si="0"/>
        <v>-35.894189512691412</v>
      </c>
      <c r="H54" s="208">
        <f t="shared" si="0"/>
        <v>-43.901704903812174</v>
      </c>
      <c r="I54" s="208">
        <f t="shared" si="0"/>
        <v>-51.266254652461157</v>
      </c>
      <c r="J54" s="208">
        <f t="shared" si="0"/>
        <v>-60.035520769791844</v>
      </c>
      <c r="K54" s="208">
        <f t="shared" si="0"/>
        <v>-69.20930645926569</v>
      </c>
      <c r="L54" s="208">
        <f t="shared" si="0"/>
        <v>-78.804222495187787</v>
      </c>
      <c r="M54" s="208">
        <f t="shared" si="0"/>
        <v>-88.837547522767295</v>
      </c>
      <c r="N54" s="208">
        <f t="shared" si="0"/>
        <v>-99.327254800472133</v>
      </c>
      <c r="O54" s="208">
        <f t="shared" ref="O54:R54" si="1">O4-O29</f>
        <v>-110.29204001229948</v>
      </c>
      <c r="P54" s="208">
        <f t="shared" si="1"/>
        <v>-121.75135019275848</v>
      </c>
      <c r="Q54" s="208">
        <f t="shared" si="1"/>
        <v>-133.72541380907558</v>
      </c>
      <c r="R54" s="208">
        <f t="shared" si="1"/>
        <v>-146.23527204691413</v>
      </c>
    </row>
    <row r="55" spans="2:18">
      <c r="B55" t="s">
        <v>177</v>
      </c>
      <c r="C55" t="s">
        <v>238</v>
      </c>
      <c r="D55" s="208">
        <f t="shared" ref="D55:N55" si="2">D5-D30</f>
        <v>-2.5814285714285745</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c r="B56" t="s">
        <v>239</v>
      </c>
      <c r="C56" t="s">
        <v>240</v>
      </c>
      <c r="D56" s="208">
        <f t="shared" ref="D56:N74" si="4">D6-D31</f>
        <v>-12.370632465161862</v>
      </c>
      <c r="E56" s="208">
        <f t="shared" si="4"/>
        <v>-12.464291553312023</v>
      </c>
      <c r="F56" s="208">
        <f t="shared" si="4"/>
        <v>-12.559390803597353</v>
      </c>
      <c r="G56" s="208">
        <f t="shared" si="4"/>
        <v>-12.575029410228581</v>
      </c>
      <c r="H56" s="208">
        <f t="shared" si="4"/>
        <v>-12.569838997924307</v>
      </c>
      <c r="I56" s="208">
        <f t="shared" si="4"/>
        <v>-12.571158623196197</v>
      </c>
      <c r="J56" s="208">
        <f t="shared" si="4"/>
        <v>-12.604777087074126</v>
      </c>
      <c r="K56" s="208">
        <f t="shared" si="4"/>
        <v>-12.651750259738265</v>
      </c>
      <c r="L56" s="208">
        <f t="shared" si="4"/>
        <v>-12.711890339880256</v>
      </c>
      <c r="M56" s="208">
        <f t="shared" si="4"/>
        <v>-12.7825804207705</v>
      </c>
      <c r="N56" s="208">
        <f t="shared" si="4"/>
        <v>-12.852311936198021</v>
      </c>
      <c r="O56" s="208">
        <f t="shared" ref="O56:R56" si="5">O6-O31</f>
        <v>-12.922423850894347</v>
      </c>
      <c r="P56" s="208">
        <f t="shared" si="5"/>
        <v>-12.996095381279702</v>
      </c>
      <c r="Q56" s="208">
        <f t="shared" si="5"/>
        <v>-13.066991663231192</v>
      </c>
      <c r="R56" s="208">
        <f t="shared" si="5"/>
        <v>-13.1479056943449</v>
      </c>
    </row>
    <row r="57" spans="2:18">
      <c r="B57" t="s">
        <v>241</v>
      </c>
      <c r="C57" t="s">
        <v>242</v>
      </c>
      <c r="D57" s="208">
        <f t="shared" si="4"/>
        <v>3.1587661514899992</v>
      </c>
      <c r="E57" s="208">
        <f t="shared" si="4"/>
        <v>3.2349356563572655</v>
      </c>
      <c r="F57" s="208">
        <f t="shared" si="4"/>
        <v>3.3053866701666266</v>
      </c>
      <c r="G57" s="208">
        <f t="shared" si="4"/>
        <v>3.3695989193643072</v>
      </c>
      <c r="H57" s="208">
        <f t="shared" si="4"/>
        <v>3.4270793067767045</v>
      </c>
      <c r="I57" s="208">
        <f t="shared" si="4"/>
        <v>3.4732597982597326</v>
      </c>
      <c r="J57" s="208">
        <f t="shared" si="4"/>
        <v>3.5158844567367851</v>
      </c>
      <c r="K57" s="208">
        <f t="shared" si="4"/>
        <v>3.5590322150155771</v>
      </c>
      <c r="L57" s="208">
        <f t="shared" si="4"/>
        <v>3.6027094926985228</v>
      </c>
      <c r="M57" s="208">
        <f t="shared" si="4"/>
        <v>3.6469227881725601</v>
      </c>
      <c r="N57" s="208">
        <f t="shared" si="4"/>
        <v>3.691678679573215</v>
      </c>
      <c r="O57" s="208">
        <f t="shared" ref="O57:R57" si="6">O7-O32</f>
        <v>3.691678679573215</v>
      </c>
      <c r="P57" s="208">
        <f t="shared" si="6"/>
        <v>3.691678679573215</v>
      </c>
      <c r="Q57" s="208">
        <f t="shared" si="6"/>
        <v>3.691678679573215</v>
      </c>
      <c r="R57" s="208">
        <f t="shared" si="6"/>
        <v>3.691678679573215</v>
      </c>
    </row>
    <row r="58" spans="2:18">
      <c r="B58" t="s">
        <v>243</v>
      </c>
      <c r="C58" t="s">
        <v>244</v>
      </c>
      <c r="D58" s="208">
        <f t="shared" si="4"/>
        <v>-309.04170818970692</v>
      </c>
      <c r="E58" s="208">
        <f t="shared" si="4"/>
        <v>-45.241056136562463</v>
      </c>
      <c r="F58" s="208">
        <f t="shared" si="4"/>
        <v>-71.406368421052605</v>
      </c>
      <c r="G58" s="208">
        <f t="shared" si="4"/>
        <v>-70.992834586466159</v>
      </c>
      <c r="H58" s="208">
        <f t="shared" si="4"/>
        <v>-70.992834586466159</v>
      </c>
      <c r="I58" s="208">
        <f t="shared" si="4"/>
        <v>9.5240000000000151</v>
      </c>
      <c r="J58" s="208">
        <f t="shared" si="4"/>
        <v>6.5240000000000151</v>
      </c>
      <c r="K58" s="208">
        <f t="shared" si="4"/>
        <v>6.5240000000000151</v>
      </c>
      <c r="L58" s="208">
        <f t="shared" si="4"/>
        <v>6.5240000000000151</v>
      </c>
      <c r="M58" s="208">
        <f t="shared" si="4"/>
        <v>10.875</v>
      </c>
      <c r="N58" s="208">
        <f t="shared" si="4"/>
        <v>10.875</v>
      </c>
      <c r="O58" s="208">
        <f t="shared" ref="O58:R58" si="7">O8-O33</f>
        <v>10.875</v>
      </c>
      <c r="P58" s="208">
        <f t="shared" si="7"/>
        <v>10.875</v>
      </c>
      <c r="Q58" s="208">
        <f t="shared" si="7"/>
        <v>0</v>
      </c>
      <c r="R58" s="208">
        <f t="shared" si="7"/>
        <v>0</v>
      </c>
    </row>
    <row r="59" spans="2:18">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c r="B60" t="s">
        <v>247</v>
      </c>
      <c r="C60" t="s">
        <v>248</v>
      </c>
      <c r="D60" s="208">
        <f t="shared" si="4"/>
        <v>-38.437816657554265</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c r="B61" t="s">
        <v>249</v>
      </c>
      <c r="C61" t="s">
        <v>250</v>
      </c>
      <c r="D61" s="208">
        <f t="shared" si="4"/>
        <v>5.0711499908876476</v>
      </c>
      <c r="E61" s="208">
        <f t="shared" si="4"/>
        <v>5.4190660938361717</v>
      </c>
      <c r="F61" s="208">
        <f t="shared" si="4"/>
        <v>4.8253085808426199</v>
      </c>
      <c r="G61" s="208">
        <f t="shared" si="4"/>
        <v>4.4902177071729952</v>
      </c>
      <c r="H61" s="208">
        <f t="shared" si="4"/>
        <v>4.3291389363212822</v>
      </c>
      <c r="I61" s="208">
        <f t="shared" si="4"/>
        <v>4.2762298510050236</v>
      </c>
      <c r="J61" s="208">
        <f t="shared" si="4"/>
        <v>4.3056237872918324</v>
      </c>
      <c r="K61" s="208">
        <f t="shared" si="4"/>
        <v>4.3714662045742863</v>
      </c>
      <c r="L61" s="208">
        <f t="shared" si="4"/>
        <v>4.4384843793082105</v>
      </c>
      <c r="M61" s="208">
        <f t="shared" si="4"/>
        <v>4.5090298263965529</v>
      </c>
      <c r="N61" s="208">
        <f t="shared" si="4"/>
        <v>4.5972116352569792</v>
      </c>
      <c r="O61" s="208">
        <f t="shared" ref="O61:R61" si="10">O11-O36</f>
        <v>4.6701085972482659</v>
      </c>
      <c r="P61" s="208">
        <f t="shared" si="10"/>
        <v>4.727720712370413</v>
      </c>
      <c r="Q61" s="208">
        <f t="shared" si="10"/>
        <v>4.7994419169102329</v>
      </c>
      <c r="R61" s="208">
        <f t="shared" si="10"/>
        <v>4.8688116065471014</v>
      </c>
    </row>
    <row r="62" spans="2:18">
      <c r="B62" t="s">
        <v>251</v>
      </c>
      <c r="C62" t="s">
        <v>252</v>
      </c>
      <c r="D62" s="208">
        <f t="shared" si="4"/>
        <v>-16.754952075900292</v>
      </c>
      <c r="E62" s="208">
        <f t="shared" si="4"/>
        <v>-18.145402471368811</v>
      </c>
      <c r="F62" s="208">
        <f t="shared" si="4"/>
        <v>-16.227699840172704</v>
      </c>
      <c r="G62" s="208">
        <f t="shared" si="4"/>
        <v>-17.693293754711931</v>
      </c>
      <c r="H62" s="208">
        <f t="shared" si="4"/>
        <v>-17.412771458670591</v>
      </c>
      <c r="I62" s="208">
        <f t="shared" si="4"/>
        <v>-17.452429459938116</v>
      </c>
      <c r="J62" s="208">
        <f t="shared" si="4"/>
        <v>-17.505426536305777</v>
      </c>
      <c r="K62" s="208">
        <f t="shared" si="4"/>
        <v>-17.55858454672034</v>
      </c>
      <c r="L62" s="208">
        <f t="shared" si="4"/>
        <v>-17.611903979883778</v>
      </c>
      <c r="M62" s="208">
        <f t="shared" si="4"/>
        <v>-18.333425656220015</v>
      </c>
      <c r="N62" s="208">
        <f t="shared" si="4"/>
        <v>-19.08450651764042</v>
      </c>
      <c r="O62" s="208">
        <f t="shared" ref="O62:R62" si="11">O12-O37</f>
        <v>-19.866357540129911</v>
      </c>
      <c r="P62" s="208">
        <f t="shared" si="11"/>
        <v>-20.680239310745037</v>
      </c>
      <c r="Q62" s="208">
        <f t="shared" si="11"/>
        <v>-21.527464060071907</v>
      </c>
      <c r="R62" s="208">
        <f t="shared" si="11"/>
        <v>-22.409397777950289</v>
      </c>
    </row>
    <row r="63" spans="2:18">
      <c r="B63" t="s">
        <v>253</v>
      </c>
      <c r="C63" t="s">
        <v>254</v>
      </c>
      <c r="D63" s="208">
        <f t="shared" si="4"/>
        <v>-18.133333333333326</v>
      </c>
      <c r="E63" s="208">
        <f t="shared" si="4"/>
        <v>-19.988620859247476</v>
      </c>
      <c r="F63" s="208">
        <f t="shared" si="4"/>
        <v>-21.895021814277925</v>
      </c>
      <c r="G63" s="208">
        <f t="shared" si="4"/>
        <v>-23.853647063629978</v>
      </c>
      <c r="H63" s="208">
        <f t="shared" si="4"/>
        <v>-25.86562924858697</v>
      </c>
      <c r="I63" s="208">
        <f t="shared" si="4"/>
        <v>-25.944174343510781</v>
      </c>
      <c r="J63" s="208">
        <f t="shared" si="4"/>
        <v>-26.02295795310124</v>
      </c>
      <c r="K63" s="208">
        <f t="shared" si="4"/>
        <v>-26.101980801645936</v>
      </c>
      <c r="L63" s="208">
        <f t="shared" si="4"/>
        <v>-26.18124361563207</v>
      </c>
      <c r="M63" s="208">
        <f t="shared" si="4"/>
        <v>-27.253832632906779</v>
      </c>
      <c r="N63" s="208">
        <f t="shared" si="4"/>
        <v>-28.370363306157401</v>
      </c>
      <c r="O63" s="208">
        <f t="shared" ref="O63:R63" si="12">O13-O38</f>
        <v>-29.532635830145182</v>
      </c>
      <c r="P63" s="208">
        <f t="shared" si="12"/>
        <v>-30.742524149723522</v>
      </c>
      <c r="Q63" s="208">
        <f t="shared" si="12"/>
        <v>-32.001978981220191</v>
      </c>
      <c r="R63" s="208">
        <f t="shared" si="12"/>
        <v>-33.313030957598471</v>
      </c>
    </row>
    <row r="64" spans="2:18">
      <c r="B64" t="s">
        <v>76</v>
      </c>
      <c r="C64" t="s">
        <v>255</v>
      </c>
      <c r="D64" s="208">
        <f t="shared" si="4"/>
        <v>0.2666666666667652</v>
      </c>
      <c r="E64" s="208">
        <f t="shared" si="4"/>
        <v>0.27139387947931937</v>
      </c>
      <c r="F64" s="208">
        <f t="shared" si="4"/>
        <v>0.27646835727784946</v>
      </c>
      <c r="G64" s="208">
        <f t="shared" si="4"/>
        <v>0.28163771682159222</v>
      </c>
      <c r="H64" s="208">
        <f t="shared" si="4"/>
        <v>0.28690373219376397</v>
      </c>
      <c r="I64" s="208">
        <f t="shared" si="4"/>
        <v>0.29226821064901287</v>
      </c>
      <c r="J64" s="208">
        <f t="shared" si="4"/>
        <v>0.29772470808109119</v>
      </c>
      <c r="K64" s="208">
        <f t="shared" si="4"/>
        <v>0.30328307551860689</v>
      </c>
      <c r="L64" s="208">
        <f t="shared" si="4"/>
        <v>0.30894521482230175</v>
      </c>
      <c r="M64" s="208">
        <f t="shared" si="4"/>
        <v>0.31471306335981808</v>
      </c>
      <c r="N64" s="208">
        <f t="shared" si="4"/>
        <v>0.32050454322870792</v>
      </c>
      <c r="O64" s="208">
        <f t="shared" ref="O64:R64" si="13">O14-O39</f>
        <v>0.32640260030382251</v>
      </c>
      <c r="P64" s="208">
        <f t="shared" si="13"/>
        <v>0.33240919586307882</v>
      </c>
      <c r="Q64" s="208">
        <f t="shared" si="13"/>
        <v>0.3385263272764405</v>
      </c>
      <c r="R64" s="208">
        <f t="shared" si="13"/>
        <v>0.34475602867041744</v>
      </c>
    </row>
    <row r="65" spans="2:18">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c r="B66" t="s">
        <v>258</v>
      </c>
      <c r="C66" t="s">
        <v>259</v>
      </c>
      <c r="D66" s="208">
        <f t="shared" si="4"/>
        <v>0.20000000000000284</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c r="B67" t="s">
        <v>260</v>
      </c>
      <c r="C67" t="s">
        <v>261</v>
      </c>
      <c r="D67" s="208">
        <f t="shared" si="4"/>
        <v>-92.47320000000002</v>
      </c>
      <c r="E67" s="208">
        <f t="shared" si="4"/>
        <v>28.000000000000007</v>
      </c>
      <c r="F67" s="208">
        <f t="shared" si="4"/>
        <v>28.000000000000007</v>
      </c>
      <c r="G67" s="208">
        <f t="shared" si="4"/>
        <v>28.000000000000007</v>
      </c>
      <c r="H67" s="208">
        <f t="shared" si="4"/>
        <v>28.000000000000007</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c r="B68" t="s">
        <v>262</v>
      </c>
      <c r="C68" t="s">
        <v>263</v>
      </c>
      <c r="D68" s="208">
        <f>D18-D43</f>
        <v>-162.6</v>
      </c>
      <c r="E68" s="208">
        <f t="shared" si="4"/>
        <v>-42.79999999999999</v>
      </c>
      <c r="F68" s="208">
        <f t="shared" si="4"/>
        <v>-54.999999999999986</v>
      </c>
      <c r="G68" s="208">
        <f t="shared" si="4"/>
        <v>-54.999999999999986</v>
      </c>
      <c r="H68" s="208">
        <f t="shared" si="4"/>
        <v>-54.999999999999986</v>
      </c>
      <c r="I68" s="208">
        <f t="shared" si="4"/>
        <v>-0.69999999999999973</v>
      </c>
      <c r="J68" s="208">
        <f t="shared" si="4"/>
        <v>-0.69999999999999973</v>
      </c>
      <c r="K68" s="208">
        <f t="shared" si="4"/>
        <v>-0.69999999999999973</v>
      </c>
      <c r="L68" s="208">
        <f t="shared" si="4"/>
        <v>-0.69999999999999973</v>
      </c>
      <c r="M68" s="208">
        <f t="shared" si="4"/>
        <v>-0.69999999999999973</v>
      </c>
      <c r="N68" s="208">
        <f t="shared" si="4"/>
        <v>-0.69999999999999973</v>
      </c>
      <c r="O68" s="208">
        <f t="shared" ref="O68:R68" si="17">O18-O43</f>
        <v>-0.69999999999999973</v>
      </c>
      <c r="P68" s="208">
        <f t="shared" si="17"/>
        <v>-0.69999999999999973</v>
      </c>
      <c r="Q68" s="208">
        <f t="shared" si="17"/>
        <v>-0.70000000000000018</v>
      </c>
      <c r="R68" s="208">
        <f t="shared" si="17"/>
        <v>-0.70000000000000018</v>
      </c>
    </row>
    <row r="69" spans="2:18">
      <c r="B69" t="s">
        <v>264</v>
      </c>
      <c r="C69" t="s">
        <v>265</v>
      </c>
      <c r="D69" s="208">
        <f t="shared" si="4"/>
        <v>225.42983999999888</v>
      </c>
      <c r="E69" s="208">
        <f t="shared" si="4"/>
        <v>243.19937331127653</v>
      </c>
      <c r="F69" s="208">
        <f t="shared" si="4"/>
        <v>62.888027992878733</v>
      </c>
      <c r="G69" s="208">
        <f t="shared" si="4"/>
        <v>62.888027992878733</v>
      </c>
      <c r="H69" s="208">
        <f t="shared" si="4"/>
        <v>30.888027992878733</v>
      </c>
      <c r="I69" s="208">
        <f t="shared" si="4"/>
        <v>30.888027992878733</v>
      </c>
      <c r="J69" s="208">
        <f t="shared" si="4"/>
        <v>7.2578491305366697</v>
      </c>
      <c r="K69" s="208">
        <f t="shared" si="4"/>
        <v>7.2578491305366697</v>
      </c>
      <c r="L69" s="208">
        <f t="shared" si="4"/>
        <v>7.2578491305366697</v>
      </c>
      <c r="M69" s="208">
        <f t="shared" si="4"/>
        <v>7.2578491305366697</v>
      </c>
      <c r="N69" s="208">
        <f t="shared" si="4"/>
        <v>-35.113840206333862</v>
      </c>
      <c r="O69" s="208">
        <f t="shared" ref="O69:R69" si="18">O19-O44</f>
        <v>-35.113840206333862</v>
      </c>
      <c r="P69" s="208">
        <f t="shared" si="18"/>
        <v>-35.113840206333862</v>
      </c>
      <c r="Q69" s="208">
        <f t="shared" si="18"/>
        <v>-35.113840206333862</v>
      </c>
      <c r="R69" s="208">
        <f t="shared" si="18"/>
        <v>-10.522760206333942</v>
      </c>
    </row>
    <row r="70" spans="2:18">
      <c r="B70" t="s">
        <v>266</v>
      </c>
      <c r="C70" t="s">
        <v>267</v>
      </c>
      <c r="D70" s="208">
        <f t="shared" si="4"/>
        <v>0.53595654814336058</v>
      </c>
      <c r="E70" s="208">
        <f t="shared" si="4"/>
        <v>0.54740055670390575</v>
      </c>
      <c r="F70" s="208">
        <f t="shared" si="4"/>
        <v>0.55904246362266008</v>
      </c>
      <c r="G70" s="208">
        <f t="shared" si="4"/>
        <v>0.57088537558939834</v>
      </c>
      <c r="H70" s="208">
        <f t="shared" si="4"/>
        <v>0.58293244541820854</v>
      </c>
      <c r="I70" s="208">
        <f t="shared" si="4"/>
        <v>0.59518687270792725</v>
      </c>
      <c r="J70" s="208">
        <f t="shared" si="4"/>
        <v>0.60765190451158446</v>
      </c>
      <c r="K70" s="208">
        <f t="shared" si="4"/>
        <v>0.62033083601539829</v>
      </c>
      <c r="L70" s="208">
        <f t="shared" si="4"/>
        <v>0.63322701122712033</v>
      </c>
      <c r="M70" s="208">
        <f t="shared" si="4"/>
        <v>0.64634382367410126</v>
      </c>
      <c r="N70" s="208">
        <f t="shared" si="4"/>
        <v>0.65968471711087773</v>
      </c>
      <c r="O70" s="208">
        <f t="shared" ref="O70:R70" si="19">O20-O45</f>
        <v>0.67325318623682051</v>
      </c>
      <c r="P70" s="208">
        <f t="shared" si="19"/>
        <v>0.6870527774237587</v>
      </c>
      <c r="Q70" s="208">
        <f t="shared" si="19"/>
        <v>0.70108708945360831</v>
      </c>
      <c r="R70" s="208">
        <f t="shared" si="19"/>
        <v>0.71535977426643171</v>
      </c>
    </row>
    <row r="71" spans="2:18">
      <c r="B71" t="s">
        <v>268</v>
      </c>
      <c r="C71" t="s">
        <v>269</v>
      </c>
      <c r="D71" s="208">
        <f t="shared" si="4"/>
        <v>35.3561277886688</v>
      </c>
      <c r="E71" s="208">
        <f t="shared" si="4"/>
        <v>35.724564680604544</v>
      </c>
      <c r="F71" s="208">
        <f t="shared" si="4"/>
        <v>-4.801534423958401</v>
      </c>
      <c r="G71" s="208">
        <f t="shared" si="4"/>
        <v>-4.8637132615631344</v>
      </c>
      <c r="H71" s="208">
        <f t="shared" si="4"/>
        <v>-4.9201286645793516</v>
      </c>
      <c r="I71" s="208">
        <f t="shared" si="4"/>
        <v>-4.9729179412474878</v>
      </c>
      <c r="J71" s="208">
        <f t="shared" si="4"/>
        <v>-5.0221881298539301</v>
      </c>
      <c r="K71" s="208">
        <f t="shared" si="4"/>
        <v>-5.0699933423884431</v>
      </c>
      <c r="L71" s="208">
        <f t="shared" si="4"/>
        <v>-5.1178381243971671</v>
      </c>
      <c r="M71" s="208">
        <f t="shared" si="4"/>
        <v>-5.1653948497323654</v>
      </c>
      <c r="N71" s="208">
        <f t="shared" si="4"/>
        <v>-5.2108617153098749</v>
      </c>
      <c r="O71" s="208">
        <f t="shared" ref="O71:R71" si="20">O21-O46</f>
        <v>-5.2567724461869147</v>
      </c>
      <c r="P71" s="208">
        <f t="shared" si="20"/>
        <v>-5.3044447497450165</v>
      </c>
      <c r="Q71" s="208">
        <f t="shared" si="20"/>
        <v>-5.3520111471398195</v>
      </c>
      <c r="R71" s="208">
        <f t="shared" si="20"/>
        <v>-5.4004207824063997</v>
      </c>
    </row>
    <row r="72" spans="2:18">
      <c r="B72" t="s">
        <v>270</v>
      </c>
      <c r="C72" t="s">
        <v>271</v>
      </c>
      <c r="D72" s="208">
        <f t="shared" si="4"/>
        <v>-20.072607631181654</v>
      </c>
      <c r="E72" s="208">
        <f t="shared" si="4"/>
        <v>-34.471466843359849</v>
      </c>
      <c r="F72" s="208">
        <f t="shared" si="4"/>
        <v>-34.938921518439201</v>
      </c>
      <c r="G72" s="208">
        <f t="shared" si="4"/>
        <v>-35.385001271442434</v>
      </c>
      <c r="H72" s="208">
        <f t="shared" si="4"/>
        <v>-35.876221235589583</v>
      </c>
      <c r="I72" s="208">
        <f t="shared" si="4"/>
        <v>-36.324120528158346</v>
      </c>
      <c r="J72" s="208">
        <f t="shared" si="4"/>
        <v>-36.717593291506546</v>
      </c>
      <c r="K72" s="208">
        <f t="shared" si="4"/>
        <v>-37.084918273009862</v>
      </c>
      <c r="L72" s="208">
        <f t="shared" si="4"/>
        <v>-37.454546582973762</v>
      </c>
      <c r="M72" s="208">
        <f t="shared" si="4"/>
        <v>-37.804548937659092</v>
      </c>
      <c r="N72" s="208">
        <f t="shared" si="4"/>
        <v>-38.132577393172141</v>
      </c>
      <c r="O72" s="208">
        <f t="shared" ref="O72:R72" si="21">O22-O47</f>
        <v>-38.467781346742413</v>
      </c>
      <c r="P72" s="208">
        <f t="shared" si="21"/>
        <v>-38.814911420849057</v>
      </c>
      <c r="Q72" s="208">
        <f t="shared" si="21"/>
        <v>-39.137760693886776</v>
      </c>
      <c r="R72" s="208">
        <f t="shared" si="21"/>
        <v>-39.485467649247767</v>
      </c>
    </row>
    <row r="73" spans="2:18">
      <c r="B73" t="s">
        <v>272</v>
      </c>
      <c r="C73" t="s">
        <v>273</v>
      </c>
      <c r="D73" s="208">
        <f t="shared" si="4"/>
        <v>0</v>
      </c>
      <c r="E73" s="208">
        <f t="shared" si="4"/>
        <v>0</v>
      </c>
      <c r="F73" s="208">
        <f t="shared" si="4"/>
        <v>12.491527853913738</v>
      </c>
      <c r="G73" s="208">
        <f t="shared" si="4"/>
        <v>12.707190657078741</v>
      </c>
      <c r="H73" s="208">
        <f t="shared" si="4"/>
        <v>12.766392210888796</v>
      </c>
      <c r="I73" s="208">
        <f t="shared" si="4"/>
        <v>12.757934846058788</v>
      </c>
      <c r="J73" s="208">
        <f t="shared" si="4"/>
        <v>12.694504609833757</v>
      </c>
      <c r="K73" s="208">
        <f t="shared" si="4"/>
        <v>12.584558867043711</v>
      </c>
      <c r="L73" s="208">
        <f t="shared" si="4"/>
        <v>12.516899948403704</v>
      </c>
      <c r="M73" s="208">
        <f t="shared" si="4"/>
        <v>12.516899948403704</v>
      </c>
      <c r="N73" s="208">
        <f t="shared" si="4"/>
        <v>12.498293745777687</v>
      </c>
      <c r="O73" s="208">
        <f t="shared" ref="O73:R73" si="22">O23-O48</f>
        <v>12.559609640795259</v>
      </c>
      <c r="P73" s="208">
        <f t="shared" si="22"/>
        <v>12.611622434499793</v>
      </c>
      <c r="Q73" s="208">
        <f t="shared" si="22"/>
        <v>12.683087167313317</v>
      </c>
      <c r="R73" s="208">
        <f t="shared" si="22"/>
        <v>12.717339494874807</v>
      </c>
    </row>
    <row r="74" spans="2:18">
      <c r="B74" t="s">
        <v>274</v>
      </c>
      <c r="C74" t="s">
        <v>275</v>
      </c>
      <c r="D74" s="208">
        <f t="shared" si="4"/>
        <v>0</v>
      </c>
      <c r="E74" s="208">
        <f t="shared" si="4"/>
        <v>1.3100591445649457E-2</v>
      </c>
      <c r="F74" s="208">
        <f t="shared" si="4"/>
        <v>1.2861132313219059E-2</v>
      </c>
      <c r="G74" s="208">
        <f t="shared" si="4"/>
        <v>1.3083176236008853E-2</v>
      </c>
      <c r="H74" s="208">
        <f t="shared" si="4"/>
        <v>1.3144129469722543E-2</v>
      </c>
      <c r="I74" s="208">
        <f t="shared" si="4"/>
        <v>1.3135421864916452E-2</v>
      </c>
      <c r="J74" s="208">
        <f t="shared" si="4"/>
        <v>1.3070114828792612E-2</v>
      </c>
      <c r="K74" s="208">
        <f t="shared" si="4"/>
        <v>1.2956915966199745E-2</v>
      </c>
      <c r="L74" s="208">
        <f t="shared" si="4"/>
        <v>1.2887255127665753E-2</v>
      </c>
      <c r="M74" s="208">
        <f t="shared" si="4"/>
        <v>1.2887255127665753E-2</v>
      </c>
      <c r="N74" s="208">
        <f t="shared" si="4"/>
        <v>1.2868098397063932E-2</v>
      </c>
      <c r="O74" s="208">
        <f t="shared" ref="O74:R74" si="23">O24-O49</f>
        <v>1.2931228531982697E-2</v>
      </c>
      <c r="P74" s="208">
        <f t="shared" si="23"/>
        <v>1.2984780301593446E-2</v>
      </c>
      <c r="Q74" s="208">
        <f t="shared" si="23"/>
        <v>1.3058359562293731E-2</v>
      </c>
      <c r="R74" s="208">
        <f t="shared" si="23"/>
        <v>1.3093625361790373E-2</v>
      </c>
    </row>
    <row r="77" spans="2:18">
      <c r="B77" s="1100" t="s">
        <v>277</v>
      </c>
      <c r="C77" s="1100"/>
      <c r="D77" s="1100"/>
      <c r="E77" s="1100"/>
      <c r="F77" s="1100"/>
      <c r="G77" s="1100"/>
      <c r="H77" s="1100"/>
      <c r="I77" s="1100"/>
      <c r="J77" s="1100"/>
      <c r="K77" s="1100"/>
      <c r="L77" s="1100"/>
      <c r="M77" s="1100"/>
      <c r="N77" s="1100"/>
      <c r="O77" s="1100"/>
      <c r="P77" s="1100"/>
      <c r="Q77" s="1100"/>
      <c r="R77" s="1100"/>
    </row>
    <row r="78" spans="2:18">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c r="B79" t="s">
        <v>236</v>
      </c>
      <c r="C79" t="s">
        <v>237</v>
      </c>
      <c r="D79" s="796">
        <f t="shared" ref="D79:N79" si="24">(D4/D29-1)</f>
        <v>4.5303602466259862E-2</v>
      </c>
      <c r="E79" s="796">
        <f t="shared" si="24"/>
        <v>-5.212045450699021E-2</v>
      </c>
      <c r="F79" s="796">
        <f t="shared" si="24"/>
        <v>-7.9262531508998202E-2</v>
      </c>
      <c r="G79" s="796">
        <f t="shared" si="24"/>
        <v>-8.5524712384093426E-2</v>
      </c>
      <c r="H79" s="796">
        <f t="shared" si="24"/>
        <v>-0.10015427120980991</v>
      </c>
      <c r="I79" s="796">
        <f t="shared" si="24"/>
        <v>-0.11186668630475172</v>
      </c>
      <c r="J79" s="796">
        <f t="shared" si="24"/>
        <v>-0.12534097741465566</v>
      </c>
      <c r="K79" s="796">
        <f t="shared" si="24"/>
        <v>-0.14671802819637858</v>
      </c>
      <c r="L79" s="796">
        <f t="shared" si="24"/>
        <v>-0.16438333739598876</v>
      </c>
      <c r="M79" s="796">
        <f t="shared" si="24"/>
        <v>-0.18029428436593997</v>
      </c>
      <c r="N79" s="796">
        <f t="shared" si="24"/>
        <v>-0.20626578463939649</v>
      </c>
      <c r="O79" s="796">
        <f t="shared" ref="O79:R79" si="25">(O4/O29-1)</f>
        <v>-0.23274474034911063</v>
      </c>
      <c r="P79" s="796">
        <f t="shared" si="25"/>
        <v>-0.2489767121070573</v>
      </c>
      <c r="Q79" s="796">
        <f t="shared" si="25"/>
        <v>-0.26540032233849375</v>
      </c>
      <c r="R79" s="796">
        <f t="shared" si="25"/>
        <v>-0.28604495486362624</v>
      </c>
    </row>
    <row r="80" spans="2:18">
      <c r="B80" t="s">
        <v>177</v>
      </c>
      <c r="C80" t="s">
        <v>238</v>
      </c>
      <c r="D80" s="796">
        <f t="shared" ref="D80:N99" si="26">(D5/D30-1)</f>
        <v>-3.4259885977335758E-2</v>
      </c>
      <c r="E80" s="796">
        <f t="shared" si="26"/>
        <v>0</v>
      </c>
      <c r="F80" s="796">
        <f t="shared" si="26"/>
        <v>0</v>
      </c>
      <c r="G80" s="796">
        <f t="shared" si="26"/>
        <v>0</v>
      </c>
      <c r="H80" s="796">
        <f t="shared" si="26"/>
        <v>0</v>
      </c>
      <c r="I80" s="796">
        <f t="shared" si="26"/>
        <v>0</v>
      </c>
      <c r="J80" s="796">
        <f t="shared" si="26"/>
        <v>0</v>
      </c>
      <c r="K80" s="796">
        <f t="shared" si="26"/>
        <v>0</v>
      </c>
      <c r="L80" s="796">
        <f t="shared" si="26"/>
        <v>0</v>
      </c>
      <c r="M80" s="796">
        <f t="shared" si="26"/>
        <v>0</v>
      </c>
      <c r="N80" s="796">
        <f t="shared" si="26"/>
        <v>0</v>
      </c>
      <c r="O80" s="796">
        <f t="shared" ref="O80:R80" si="27">(O5/O30-1)</f>
        <v>0</v>
      </c>
      <c r="P80" s="796">
        <f t="shared" si="27"/>
        <v>0</v>
      </c>
      <c r="Q80" s="796">
        <f t="shared" si="27"/>
        <v>0</v>
      </c>
      <c r="R80" s="796">
        <f t="shared" si="27"/>
        <v>0</v>
      </c>
    </row>
    <row r="81" spans="2:18">
      <c r="B81" t="s">
        <v>239</v>
      </c>
      <c r="C81" t="s">
        <v>240</v>
      </c>
      <c r="D81" s="796">
        <f t="shared" si="26"/>
        <v>-7.8570106104761672E-3</v>
      </c>
      <c r="E81" s="796">
        <f t="shared" si="26"/>
        <v>-7.8570106104760562E-3</v>
      </c>
      <c r="F81" s="796">
        <f t="shared" si="26"/>
        <v>-7.8570106104760562E-3</v>
      </c>
      <c r="G81" s="796">
        <f t="shared" si="26"/>
        <v>-7.8570106104760562E-3</v>
      </c>
      <c r="H81" s="796">
        <f t="shared" si="26"/>
        <v>-7.8570106104760562E-3</v>
      </c>
      <c r="I81" s="796">
        <f t="shared" si="26"/>
        <v>-7.8570106104759452E-3</v>
      </c>
      <c r="J81" s="796">
        <f t="shared" si="26"/>
        <v>-7.8570106104759452E-3</v>
      </c>
      <c r="K81" s="796">
        <f t="shared" si="26"/>
        <v>-7.8570106104759452E-3</v>
      </c>
      <c r="L81" s="796">
        <f t="shared" si="26"/>
        <v>-7.8570106104760562E-3</v>
      </c>
      <c r="M81" s="796">
        <f t="shared" si="26"/>
        <v>-7.8570106104760562E-3</v>
      </c>
      <c r="N81" s="796">
        <f t="shared" si="26"/>
        <v>-7.8570106104760562E-3</v>
      </c>
      <c r="O81" s="796">
        <f t="shared" ref="O81:R81" si="28">(O6/O31-1)</f>
        <v>-7.8570106104760562E-3</v>
      </c>
      <c r="P81" s="796">
        <f t="shared" si="28"/>
        <v>-7.8570106104760562E-3</v>
      </c>
      <c r="Q81" s="796">
        <f t="shared" si="28"/>
        <v>-7.8570106104760562E-3</v>
      </c>
      <c r="R81" s="796">
        <f t="shared" si="28"/>
        <v>-7.8570106104760562E-3</v>
      </c>
    </row>
    <row r="82" spans="2:18">
      <c r="B82" t="s">
        <v>241</v>
      </c>
      <c r="C82" t="s">
        <v>242</v>
      </c>
      <c r="D82" s="796">
        <f t="shared" si="26"/>
        <v>1.2576001496180655E-3</v>
      </c>
      <c r="E82" s="796">
        <f t="shared" si="26"/>
        <v>1.2576001496180655E-3</v>
      </c>
      <c r="F82" s="796">
        <f t="shared" si="26"/>
        <v>1.2576001496180655E-3</v>
      </c>
      <c r="G82" s="796">
        <f t="shared" si="26"/>
        <v>1.2576001496178435E-3</v>
      </c>
      <c r="H82" s="796">
        <f t="shared" si="26"/>
        <v>1.2576001496180655E-3</v>
      </c>
      <c r="I82" s="796">
        <f t="shared" si="26"/>
        <v>1.2576001496180655E-3</v>
      </c>
      <c r="J82" s="796">
        <f t="shared" si="26"/>
        <v>1.2576001496180655E-3</v>
      </c>
      <c r="K82" s="796">
        <f t="shared" si="26"/>
        <v>1.2576001496180655E-3</v>
      </c>
      <c r="L82" s="796">
        <f t="shared" si="26"/>
        <v>1.2576001496180655E-3</v>
      </c>
      <c r="M82" s="796">
        <f t="shared" si="26"/>
        <v>1.2576001496180655E-3</v>
      </c>
      <c r="N82" s="796">
        <f t="shared" si="26"/>
        <v>1.2576001496178435E-3</v>
      </c>
      <c r="O82" s="796">
        <f t="shared" ref="O82:R82" si="29">(O7/O32-1)</f>
        <v>1.2576001496178435E-3</v>
      </c>
      <c r="P82" s="796">
        <f t="shared" si="29"/>
        <v>1.2576001496178435E-3</v>
      </c>
      <c r="Q82" s="796">
        <f t="shared" si="29"/>
        <v>1.2576001496178435E-3</v>
      </c>
      <c r="R82" s="796">
        <f t="shared" si="29"/>
        <v>1.2576001496178435E-3</v>
      </c>
    </row>
    <row r="83" spans="2:18">
      <c r="B83" t="s">
        <v>243</v>
      </c>
      <c r="C83" t="s">
        <v>244</v>
      </c>
      <c r="D83" s="796">
        <f t="shared" si="26"/>
        <v>-0.51874162666997581</v>
      </c>
      <c r="E83" s="796">
        <f t="shared" si="26"/>
        <v>-0.38888004992335412</v>
      </c>
      <c r="F83" s="796">
        <f t="shared" si="26"/>
        <v>-0.85982698523353807</v>
      </c>
      <c r="G83" s="796">
        <f t="shared" si="26"/>
        <v>-0.9144574007534888</v>
      </c>
      <c r="H83" s="796">
        <f t="shared" si="26"/>
        <v>-0.9144574007534888</v>
      </c>
      <c r="I83" s="796">
        <f t="shared" si="26"/>
        <v>0.12575261434456553</v>
      </c>
      <c r="J83" s="796">
        <f t="shared" si="26"/>
        <v>8.614133305165339E-2</v>
      </c>
      <c r="K83" s="796">
        <f t="shared" si="26"/>
        <v>8.614133305165339E-2</v>
      </c>
      <c r="L83" s="796">
        <f t="shared" si="26"/>
        <v>8.614133305165339E-2</v>
      </c>
      <c r="M83" s="796">
        <f t="shared" si="26"/>
        <v>0.14684039967593843</v>
      </c>
      <c r="N83" s="796">
        <f t="shared" si="26"/>
        <v>0.14684039967593843</v>
      </c>
      <c r="O83" s="796">
        <f t="shared" ref="O83:R83" si="30">(O8/O33-1)</f>
        <v>0.14684039967593843</v>
      </c>
      <c r="P83" s="796">
        <f t="shared" si="30"/>
        <v>0.14684039967593843</v>
      </c>
      <c r="Q83" s="796">
        <f t="shared" si="30"/>
        <v>0</v>
      </c>
      <c r="R83" s="796">
        <f t="shared" si="30"/>
        <v>0</v>
      </c>
    </row>
    <row r="84" spans="2:18">
      <c r="B84" t="s">
        <v>245</v>
      </c>
      <c r="C84" t="s">
        <v>246</v>
      </c>
      <c r="D84" s="796">
        <f t="shared" si="26"/>
        <v>0</v>
      </c>
      <c r="E84" s="796">
        <f t="shared" si="26"/>
        <v>0</v>
      </c>
      <c r="F84" s="796">
        <f t="shared" si="26"/>
        <v>0</v>
      </c>
      <c r="G84" s="796">
        <f t="shared" si="26"/>
        <v>0</v>
      </c>
      <c r="H84" s="796">
        <f t="shared" si="26"/>
        <v>0</v>
      </c>
      <c r="I84" s="796">
        <f t="shared" si="26"/>
        <v>0</v>
      </c>
      <c r="J84" s="796">
        <f t="shared" si="26"/>
        <v>0</v>
      </c>
      <c r="K84" s="796">
        <f t="shared" si="26"/>
        <v>0</v>
      </c>
      <c r="L84" s="796">
        <f t="shared" si="26"/>
        <v>0</v>
      </c>
      <c r="M84" s="796">
        <f t="shared" si="26"/>
        <v>0</v>
      </c>
      <c r="N84" s="796">
        <f t="shared" si="26"/>
        <v>0</v>
      </c>
      <c r="O84" s="796">
        <f t="shared" ref="O84:R84" si="31">(O9/O34-1)</f>
        <v>0</v>
      </c>
      <c r="P84" s="796">
        <f t="shared" si="31"/>
        <v>0</v>
      </c>
      <c r="Q84" s="796">
        <f t="shared" si="31"/>
        <v>0</v>
      </c>
      <c r="R84" s="796">
        <f t="shared" si="31"/>
        <v>0</v>
      </c>
    </row>
    <row r="85" spans="2:18">
      <c r="B85" t="s">
        <v>247</v>
      </c>
      <c r="C85" t="s">
        <v>248</v>
      </c>
      <c r="D85" s="796">
        <f t="shared" si="26"/>
        <v>-0.13980549174663037</v>
      </c>
      <c r="E85" s="796" t="e">
        <f t="shared" si="26"/>
        <v>#DIV/0!</v>
      </c>
      <c r="F85" s="796" t="e">
        <f t="shared" si="26"/>
        <v>#DIV/0!</v>
      </c>
      <c r="G85" s="796" t="e">
        <f t="shared" si="26"/>
        <v>#DIV/0!</v>
      </c>
      <c r="H85" s="796" t="e">
        <f t="shared" si="26"/>
        <v>#DIV/0!</v>
      </c>
      <c r="I85" s="796" t="e">
        <f t="shared" si="26"/>
        <v>#DIV/0!</v>
      </c>
      <c r="J85" s="796" t="e">
        <f t="shared" si="26"/>
        <v>#DIV/0!</v>
      </c>
      <c r="K85" s="796" t="e">
        <f t="shared" si="26"/>
        <v>#DIV/0!</v>
      </c>
      <c r="L85" s="796" t="e">
        <f t="shared" si="26"/>
        <v>#DIV/0!</v>
      </c>
      <c r="M85" s="796" t="e">
        <f t="shared" si="26"/>
        <v>#DIV/0!</v>
      </c>
      <c r="N85" s="796" t="e">
        <f t="shared" si="26"/>
        <v>#DIV/0!</v>
      </c>
      <c r="O85" s="796" t="e">
        <f t="shared" ref="O85:R85" si="32">(O10/O35-1)</f>
        <v>#DIV/0!</v>
      </c>
      <c r="P85" s="796" t="e">
        <f t="shared" si="32"/>
        <v>#DIV/0!</v>
      </c>
      <c r="Q85" s="796" t="e">
        <f t="shared" si="32"/>
        <v>#DIV/0!</v>
      </c>
      <c r="R85" s="796" t="e">
        <f t="shared" si="32"/>
        <v>#DIV/0!</v>
      </c>
    </row>
    <row r="86" spans="2:18">
      <c r="B86" t="s">
        <v>249</v>
      </c>
      <c r="C86" t="s">
        <v>250</v>
      </c>
      <c r="D86" s="796">
        <f t="shared" si="26"/>
        <v>0.16343338503999938</v>
      </c>
      <c r="E86" s="796">
        <f t="shared" si="26"/>
        <v>0.20075391050816549</v>
      </c>
      <c r="F86" s="796">
        <f t="shared" si="26"/>
        <v>0.20075391050816549</v>
      </c>
      <c r="G86" s="796">
        <f t="shared" si="26"/>
        <v>0.20075391050816549</v>
      </c>
      <c r="H86" s="796">
        <f t="shared" si="26"/>
        <v>0.20075391050816571</v>
      </c>
      <c r="I86" s="796">
        <f t="shared" si="26"/>
        <v>0.20075391050816549</v>
      </c>
      <c r="J86" s="796">
        <f t="shared" si="26"/>
        <v>0.20075391050816549</v>
      </c>
      <c r="K86" s="796">
        <f t="shared" si="26"/>
        <v>0.20075391050816549</v>
      </c>
      <c r="L86" s="796">
        <f t="shared" si="26"/>
        <v>0.20075391050816549</v>
      </c>
      <c r="M86" s="796">
        <f t="shared" si="26"/>
        <v>0.20075391050816549</v>
      </c>
      <c r="N86" s="796">
        <f t="shared" si="26"/>
        <v>0.20075391050816549</v>
      </c>
      <c r="O86" s="796">
        <f t="shared" ref="O86:R86" si="33">(O11/O36-1)</f>
        <v>0.20075391050816549</v>
      </c>
      <c r="P86" s="796">
        <f t="shared" si="33"/>
        <v>0.20075391050816549</v>
      </c>
      <c r="Q86" s="796">
        <f t="shared" si="33"/>
        <v>0.20075391050816571</v>
      </c>
      <c r="R86" s="796">
        <f t="shared" si="33"/>
        <v>0.20075391050816571</v>
      </c>
    </row>
    <row r="87" spans="2:18">
      <c r="B87" t="s">
        <v>251</v>
      </c>
      <c r="C87" t="s">
        <v>252</v>
      </c>
      <c r="D87" s="796">
        <f t="shared" si="26"/>
        <v>-3.0598407421620788E-2</v>
      </c>
      <c r="E87" s="796">
        <f t="shared" si="26"/>
        <v>-3.2618871067840338E-2</v>
      </c>
      <c r="F87" s="796">
        <f t="shared" si="26"/>
        <v>-2.7668801841308044E-2</v>
      </c>
      <c r="G87" s="796">
        <f t="shared" si="26"/>
        <v>-2.9695371482832411E-2</v>
      </c>
      <c r="H87" s="796">
        <f t="shared" si="26"/>
        <v>-3.1685975748675488E-2</v>
      </c>
      <c r="I87" s="796">
        <f t="shared" si="26"/>
        <v>-3.1810060031505438E-2</v>
      </c>
      <c r="J87" s="796">
        <f t="shared" si="26"/>
        <v>-3.181006003150566E-2</v>
      </c>
      <c r="K87" s="796">
        <f t="shared" si="26"/>
        <v>-3.1810060031505549E-2</v>
      </c>
      <c r="L87" s="796">
        <f t="shared" si="26"/>
        <v>-3.181006003150566E-2</v>
      </c>
      <c r="M87" s="796">
        <f t="shared" si="26"/>
        <v>-3.1810060031505438E-2</v>
      </c>
      <c r="N87" s="796">
        <f t="shared" si="26"/>
        <v>-3.1810060031505549E-2</v>
      </c>
      <c r="O87" s="796">
        <f t="shared" ref="O87:R87" si="34">(O12/O37-1)</f>
        <v>-3.1810060031505549E-2</v>
      </c>
      <c r="P87" s="796">
        <f t="shared" si="34"/>
        <v>-3.1810060031505549E-2</v>
      </c>
      <c r="Q87" s="796">
        <f t="shared" si="34"/>
        <v>-3.181006003150566E-2</v>
      </c>
      <c r="R87" s="796">
        <f t="shared" si="34"/>
        <v>-3.1810060031505882E-2</v>
      </c>
    </row>
    <row r="88" spans="2:18">
      <c r="B88" t="s">
        <v>253</v>
      </c>
      <c r="C88" t="s">
        <v>254</v>
      </c>
      <c r="D88" s="796">
        <f t="shared" si="26"/>
        <v>-2.3918396060499503E-2</v>
      </c>
      <c r="E88" s="796">
        <f t="shared" si="26"/>
        <v>-2.5952782440305078E-2</v>
      </c>
      <c r="F88" s="796">
        <f t="shared" si="26"/>
        <v>-2.7982928674690988E-2</v>
      </c>
      <c r="G88" s="796">
        <f t="shared" si="26"/>
        <v>-3.0008843601129209E-2</v>
      </c>
      <c r="H88" s="796">
        <f t="shared" si="26"/>
        <v>-3.2030536038672563E-2</v>
      </c>
      <c r="I88" s="796">
        <f t="shared" si="26"/>
        <v>-3.2030536038672563E-2</v>
      </c>
      <c r="J88" s="796">
        <f t="shared" si="26"/>
        <v>-3.2030536038672675E-2</v>
      </c>
      <c r="K88" s="796">
        <f t="shared" si="26"/>
        <v>-3.2030536038672675E-2</v>
      </c>
      <c r="L88" s="796">
        <f t="shared" si="26"/>
        <v>-3.2030536038672675E-2</v>
      </c>
      <c r="M88" s="796">
        <f t="shared" si="26"/>
        <v>-3.2030536038672675E-2</v>
      </c>
      <c r="N88" s="796">
        <f t="shared" si="26"/>
        <v>-3.2030536038672675E-2</v>
      </c>
      <c r="O88" s="796">
        <f t="shared" ref="O88:R88" si="35">(O13/O38-1)</f>
        <v>-3.2030536038672675E-2</v>
      </c>
      <c r="P88" s="796">
        <f t="shared" si="35"/>
        <v>-3.2030536038672675E-2</v>
      </c>
      <c r="Q88" s="796">
        <f t="shared" si="35"/>
        <v>-3.2030536038672786E-2</v>
      </c>
      <c r="R88" s="796">
        <f t="shared" si="35"/>
        <v>-3.2030536038672897E-2</v>
      </c>
    </row>
    <row r="89" spans="2:18">
      <c r="B89" t="s">
        <v>76</v>
      </c>
      <c r="C89" t="s">
        <v>255</v>
      </c>
      <c r="D89" s="796">
        <f t="shared" si="26"/>
        <v>3.2274982853919276E-4</v>
      </c>
      <c r="E89" s="796">
        <f t="shared" si="26"/>
        <v>3.2284511356284185E-4</v>
      </c>
      <c r="F89" s="796">
        <f t="shared" si="26"/>
        <v>3.2909449757800857E-4</v>
      </c>
      <c r="G89" s="796">
        <f t="shared" si="26"/>
        <v>3.290801177810998E-4</v>
      </c>
      <c r="H89" s="796">
        <f t="shared" si="26"/>
        <v>3.3443617396322622E-4</v>
      </c>
      <c r="I89" s="796">
        <f t="shared" si="26"/>
        <v>3.3432172613490074E-4</v>
      </c>
      <c r="J89" s="796">
        <f t="shared" si="26"/>
        <v>3.3420962215546801E-4</v>
      </c>
      <c r="K89" s="796">
        <f t="shared" si="26"/>
        <v>3.3409964584496521E-4</v>
      </c>
      <c r="L89" s="796">
        <f t="shared" si="26"/>
        <v>3.3399175548387561E-4</v>
      </c>
      <c r="M89" s="796">
        <f t="shared" si="26"/>
        <v>3.3388591022109892E-4</v>
      </c>
      <c r="N89" s="796">
        <f t="shared" si="26"/>
        <v>3.3378352823110191E-4</v>
      </c>
      <c r="O89" s="796">
        <f t="shared" ref="O89:R89" si="36">(O14/O39-1)</f>
        <v>3.3368305734993164E-4</v>
      </c>
      <c r="P89" s="796">
        <f t="shared" si="36"/>
        <v>3.3358446080389292E-4</v>
      </c>
      <c r="Q89" s="796">
        <f t="shared" si="36"/>
        <v>3.334877025662486E-4</v>
      </c>
      <c r="R89" s="796">
        <f t="shared" si="36"/>
        <v>3.3339274734145441E-4</v>
      </c>
    </row>
    <row r="90" spans="2:18">
      <c r="B90" t="s">
        <v>256</v>
      </c>
      <c r="C90" t="s">
        <v>257</v>
      </c>
      <c r="D90" s="796" t="e">
        <f>(D15/D40-1)</f>
        <v>#DIV/0!</v>
      </c>
      <c r="E90" s="796" t="e">
        <f t="shared" si="26"/>
        <v>#DIV/0!</v>
      </c>
      <c r="F90" s="796" t="e">
        <f t="shared" si="26"/>
        <v>#DIV/0!</v>
      </c>
      <c r="G90" s="796" t="e">
        <f t="shared" si="26"/>
        <v>#DIV/0!</v>
      </c>
      <c r="H90" s="796" t="e">
        <f t="shared" si="26"/>
        <v>#DIV/0!</v>
      </c>
      <c r="I90" s="796" t="e">
        <f t="shared" si="26"/>
        <v>#DIV/0!</v>
      </c>
      <c r="J90" s="796" t="e">
        <f t="shared" si="26"/>
        <v>#DIV/0!</v>
      </c>
      <c r="K90" s="796" t="e">
        <f t="shared" si="26"/>
        <v>#DIV/0!</v>
      </c>
      <c r="L90" s="796" t="e">
        <f t="shared" si="26"/>
        <v>#DIV/0!</v>
      </c>
      <c r="M90" s="796" t="e">
        <f t="shared" si="26"/>
        <v>#DIV/0!</v>
      </c>
      <c r="N90" s="796" t="e">
        <f t="shared" si="26"/>
        <v>#DIV/0!</v>
      </c>
      <c r="O90" s="796" t="e">
        <f t="shared" ref="O90:R90" si="37">(O15/O40-1)</f>
        <v>#DIV/0!</v>
      </c>
      <c r="P90" s="796" t="e">
        <f t="shared" si="37"/>
        <v>#DIV/0!</v>
      </c>
      <c r="Q90" s="796" t="e">
        <f t="shared" si="37"/>
        <v>#DIV/0!</v>
      </c>
      <c r="R90" s="796" t="e">
        <f t="shared" si="37"/>
        <v>#DIV/0!</v>
      </c>
    </row>
    <row r="91" spans="2:18">
      <c r="B91" t="s">
        <v>258</v>
      </c>
      <c r="C91" t="s">
        <v>259</v>
      </c>
      <c r="D91" s="796">
        <f t="shared" si="26"/>
        <v>5.1679586563309066E-3</v>
      </c>
      <c r="E91" s="796" t="e">
        <f t="shared" si="26"/>
        <v>#DIV/0!</v>
      </c>
      <c r="F91" s="796">
        <f t="shared" si="26"/>
        <v>0</v>
      </c>
      <c r="G91" s="796">
        <f t="shared" si="26"/>
        <v>0</v>
      </c>
      <c r="H91" s="796" t="e">
        <f t="shared" si="26"/>
        <v>#DIV/0!</v>
      </c>
      <c r="I91" s="796" t="e">
        <f t="shared" si="26"/>
        <v>#DIV/0!</v>
      </c>
      <c r="J91" s="796" t="e">
        <f t="shared" si="26"/>
        <v>#DIV/0!</v>
      </c>
      <c r="K91" s="796" t="e">
        <f t="shared" si="26"/>
        <v>#DIV/0!</v>
      </c>
      <c r="L91" s="796" t="e">
        <f t="shared" si="26"/>
        <v>#DIV/0!</v>
      </c>
      <c r="M91" s="796" t="e">
        <f t="shared" si="26"/>
        <v>#DIV/0!</v>
      </c>
      <c r="N91" s="796" t="e">
        <f t="shared" si="26"/>
        <v>#DIV/0!</v>
      </c>
      <c r="O91" s="796" t="e">
        <f t="shared" ref="O91:R91" si="38">(O16/O41-1)</f>
        <v>#DIV/0!</v>
      </c>
      <c r="P91" s="796" t="e">
        <f t="shared" si="38"/>
        <v>#DIV/0!</v>
      </c>
      <c r="Q91" s="796" t="e">
        <f t="shared" si="38"/>
        <v>#DIV/0!</v>
      </c>
      <c r="R91" s="796" t="e">
        <f t="shared" si="38"/>
        <v>#DIV/0!</v>
      </c>
    </row>
    <row r="92" spans="2:18">
      <c r="B92" t="s">
        <v>260</v>
      </c>
      <c r="C92" t="s">
        <v>261</v>
      </c>
      <c r="D92" s="796">
        <f t="shared" si="26"/>
        <v>-0.6728290934998532</v>
      </c>
      <c r="E92" s="796">
        <f t="shared" si="26"/>
        <v>0.53073525788047093</v>
      </c>
      <c r="F92" s="796">
        <f t="shared" si="26"/>
        <v>0.53073525788047093</v>
      </c>
      <c r="G92" s="796">
        <f t="shared" si="26"/>
        <v>0.53073525788047093</v>
      </c>
      <c r="H92" s="796">
        <f t="shared" si="26"/>
        <v>0.53073525788047093</v>
      </c>
      <c r="I92" s="796">
        <f t="shared" si="26"/>
        <v>0</v>
      </c>
      <c r="J92" s="796">
        <f t="shared" si="26"/>
        <v>0</v>
      </c>
      <c r="K92" s="796">
        <f t="shared" si="26"/>
        <v>0</v>
      </c>
      <c r="L92" s="796">
        <f t="shared" si="26"/>
        <v>0</v>
      </c>
      <c r="M92" s="796">
        <f t="shared" si="26"/>
        <v>0</v>
      </c>
      <c r="N92" s="796">
        <f t="shared" si="26"/>
        <v>0</v>
      </c>
      <c r="O92" s="796">
        <f t="shared" ref="O92:R92" si="39">(O17/O42-1)</f>
        <v>0</v>
      </c>
      <c r="P92" s="796">
        <f t="shared" si="39"/>
        <v>0</v>
      </c>
      <c r="Q92" s="796">
        <f t="shared" si="39"/>
        <v>0</v>
      </c>
      <c r="R92" s="796">
        <f t="shared" si="39"/>
        <v>0</v>
      </c>
    </row>
    <row r="93" spans="2:18">
      <c r="B93" t="s">
        <v>262</v>
      </c>
      <c r="C93" t="s">
        <v>263</v>
      </c>
      <c r="D93" s="796">
        <f>(D18/D43-1)</f>
        <v>-0.80057507483850621</v>
      </c>
      <c r="E93" s="796">
        <f t="shared" si="26"/>
        <v>-0.57281280531056344</v>
      </c>
      <c r="F93" s="796">
        <f t="shared" si="26"/>
        <v>-0.73609122177759323</v>
      </c>
      <c r="G93" s="796">
        <f t="shared" si="26"/>
        <v>-0.73609122177759323</v>
      </c>
      <c r="H93" s="796">
        <f t="shared" si="26"/>
        <v>-0.73609122177759323</v>
      </c>
      <c r="I93" s="796">
        <f t="shared" si="26"/>
        <v>-0.33081285444234398</v>
      </c>
      <c r="J93" s="796">
        <f t="shared" si="26"/>
        <v>-0.33081285444234398</v>
      </c>
      <c r="K93" s="796">
        <f t="shared" si="26"/>
        <v>-0.33081285444234398</v>
      </c>
      <c r="L93" s="796">
        <f t="shared" si="26"/>
        <v>-0.33081285444234398</v>
      </c>
      <c r="M93" s="796">
        <f t="shared" si="26"/>
        <v>-0.32124827902707653</v>
      </c>
      <c r="N93" s="796">
        <f t="shared" si="26"/>
        <v>-0.32124827902707653</v>
      </c>
      <c r="O93" s="796">
        <f t="shared" ref="O93:R93" si="40">(O18/O43-1)</f>
        <v>-0.32124827902707653</v>
      </c>
      <c r="P93" s="796">
        <f t="shared" si="40"/>
        <v>-0.32124827902707653</v>
      </c>
      <c r="Q93" s="796">
        <f t="shared" si="40"/>
        <v>-0.3004291845493563</v>
      </c>
      <c r="R93" s="796">
        <f t="shared" si="40"/>
        <v>-0.3004291845493563</v>
      </c>
    </row>
    <row r="94" spans="2:18">
      <c r="B94" t="s">
        <v>264</v>
      </c>
      <c r="C94" t="s">
        <v>265</v>
      </c>
      <c r="D94" s="796">
        <f t="shared" si="26"/>
        <v>0.13319340620383979</v>
      </c>
      <c r="E94" s="796">
        <f t="shared" si="26"/>
        <v>0.14566325665505286</v>
      </c>
      <c r="F94" s="796">
        <f t="shared" si="26"/>
        <v>3.6769610119625984E-2</v>
      </c>
      <c r="G94" s="796">
        <f t="shared" si="26"/>
        <v>3.6724518435844455E-2</v>
      </c>
      <c r="H94" s="796">
        <f t="shared" si="26"/>
        <v>1.812118099170057E-2</v>
      </c>
      <c r="I94" s="796">
        <f t="shared" si="26"/>
        <v>1.8098882916225634E-2</v>
      </c>
      <c r="J94" s="796">
        <f t="shared" si="26"/>
        <v>4.0683499961360337E-3</v>
      </c>
      <c r="K94" s="796">
        <f t="shared" si="26"/>
        <v>4.052222682815021E-3</v>
      </c>
      <c r="L94" s="796">
        <f t="shared" si="26"/>
        <v>4.0362227249497451E-3</v>
      </c>
      <c r="M94" s="796">
        <f t="shared" si="26"/>
        <v>4.0203486199075211E-3</v>
      </c>
      <c r="N94" s="796">
        <f t="shared" si="26"/>
        <v>-1.8690485724722539E-2</v>
      </c>
      <c r="O94" s="796">
        <f t="shared" ref="O94:R94" si="41">(O19/O44-1)</f>
        <v>-1.8620116461946168E-2</v>
      </c>
      <c r="P94" s="796">
        <f t="shared" si="41"/>
        <v>-1.8550275089092461E-2</v>
      </c>
      <c r="Q94" s="796">
        <f t="shared" si="41"/>
        <v>-1.8480955688241596E-2</v>
      </c>
      <c r="R94" s="796">
        <f t="shared" si="41"/>
        <v>-5.517672341181834E-3</v>
      </c>
    </row>
    <row r="95" spans="2:18">
      <c r="B95" t="s">
        <v>266</v>
      </c>
      <c r="C95" t="s">
        <v>267</v>
      </c>
      <c r="D95" s="796">
        <f t="shared" si="26"/>
        <v>3.4166947144127491E-3</v>
      </c>
      <c r="E95" s="796">
        <f t="shared" si="26"/>
        <v>3.4481815347462419E-3</v>
      </c>
      <c r="F95" s="796">
        <f t="shared" si="26"/>
        <v>3.4796693431240477E-3</v>
      </c>
      <c r="G95" s="796">
        <f t="shared" si="26"/>
        <v>3.5111581395768088E-3</v>
      </c>
      <c r="H95" s="796">
        <f t="shared" si="26"/>
        <v>3.5426479241353892E-3</v>
      </c>
      <c r="I95" s="796">
        <f t="shared" si="26"/>
        <v>3.5741386968310973E-3</v>
      </c>
      <c r="J95" s="796">
        <f t="shared" si="26"/>
        <v>3.6056304576947973E-3</v>
      </c>
      <c r="K95" s="796">
        <f t="shared" si="26"/>
        <v>3.6371232067577974E-3</v>
      </c>
      <c r="L95" s="796">
        <f t="shared" si="26"/>
        <v>3.6686169440505179E-3</v>
      </c>
      <c r="M95" s="796">
        <f t="shared" si="26"/>
        <v>3.7001116696047109E-3</v>
      </c>
      <c r="N95" s="796">
        <f t="shared" si="26"/>
        <v>3.7316073834507968E-3</v>
      </c>
      <c r="O95" s="796">
        <f t="shared" ref="O95:R95" si="42">(O20/O45-1)</f>
        <v>3.7631040856198616E-3</v>
      </c>
      <c r="P95" s="796">
        <f t="shared" si="42"/>
        <v>3.7946017761429918E-3</v>
      </c>
      <c r="Q95" s="796">
        <f t="shared" si="42"/>
        <v>3.8261004550510513E-3</v>
      </c>
      <c r="R95" s="796">
        <f t="shared" si="42"/>
        <v>3.8576001223755707E-3</v>
      </c>
    </row>
    <row r="96" spans="2:18">
      <c r="B96" t="s">
        <v>268</v>
      </c>
      <c r="C96" t="s">
        <v>269</v>
      </c>
      <c r="D96" s="796">
        <f t="shared" si="26"/>
        <v>9.5450201202800233E-3</v>
      </c>
      <c r="E96" s="796">
        <f t="shared" si="26"/>
        <v>9.5147973988867207E-3</v>
      </c>
      <c r="F96" s="796">
        <f t="shared" si="26"/>
        <v>-1.2666537236549757E-3</v>
      </c>
      <c r="G96" s="796">
        <f t="shared" si="26"/>
        <v>-1.2662985411487915E-3</v>
      </c>
      <c r="H96" s="796">
        <f t="shared" si="26"/>
        <v>-1.2657854171156391E-3</v>
      </c>
      <c r="I96" s="796">
        <f t="shared" si="26"/>
        <v>-1.2653670899157587E-3</v>
      </c>
      <c r="J96" s="796">
        <f t="shared" si="26"/>
        <v>-1.2667836372151076E-3</v>
      </c>
      <c r="K96" s="796">
        <f t="shared" si="26"/>
        <v>-1.2664424219034354E-3</v>
      </c>
      <c r="L96" s="796">
        <f t="shared" si="26"/>
        <v>-1.2662199987084621E-3</v>
      </c>
      <c r="M96" s="796">
        <f t="shared" si="26"/>
        <v>-1.2661845788106696E-3</v>
      </c>
      <c r="N96" s="796">
        <f t="shared" si="26"/>
        <v>-1.2660324860265249E-3</v>
      </c>
      <c r="O96" s="796">
        <f t="shared" ref="O96:R96" si="43">(O21/O46-1)</f>
        <v>-1.266096201581246E-3</v>
      </c>
      <c r="P96" s="796">
        <f t="shared" si="43"/>
        <v>-1.2660826462822516E-3</v>
      </c>
      <c r="Q96" s="796">
        <f t="shared" si="43"/>
        <v>-1.2660357527388699E-3</v>
      </c>
      <c r="R96" s="796">
        <f t="shared" si="43"/>
        <v>-1.265864090948754E-3</v>
      </c>
    </row>
    <row r="97" spans="2:18">
      <c r="B97" t="s">
        <v>270</v>
      </c>
      <c r="C97" t="s">
        <v>271</v>
      </c>
      <c r="D97" s="796">
        <f t="shared" si="26"/>
        <v>-9.4416115989128802E-3</v>
      </c>
      <c r="E97" s="796">
        <f t="shared" si="26"/>
        <v>-1.5993114549700538E-2</v>
      </c>
      <c r="F97" s="796">
        <f t="shared" si="26"/>
        <v>-1.5989911204400853E-2</v>
      </c>
      <c r="G97" s="796">
        <f t="shared" si="26"/>
        <v>-1.5984641357515761E-2</v>
      </c>
      <c r="H97" s="796">
        <f t="shared" si="26"/>
        <v>-1.5991145737090706E-2</v>
      </c>
      <c r="I97" s="796">
        <f t="shared" si="26"/>
        <v>-1.5995872599330663E-2</v>
      </c>
      <c r="J97" s="796">
        <f t="shared" si="26"/>
        <v>-1.5996403785119906E-2</v>
      </c>
      <c r="K97" s="796">
        <f t="shared" si="26"/>
        <v>-1.5995016162080988E-2</v>
      </c>
      <c r="L97" s="796">
        <f t="shared" si="26"/>
        <v>-1.5995296613530829E-2</v>
      </c>
      <c r="M97" s="796">
        <f t="shared" si="26"/>
        <v>-1.5995163887605246E-2</v>
      </c>
      <c r="N97" s="796">
        <f t="shared" si="26"/>
        <v>-1.5992653832891945E-2</v>
      </c>
      <c r="O97" s="796">
        <f t="shared" ref="O97:R97" si="44">(O22/O47-1)</f>
        <v>-1.5993303148858717E-2</v>
      </c>
      <c r="P97" s="796">
        <f t="shared" si="44"/>
        <v>-1.5992892919323265E-2</v>
      </c>
      <c r="Q97" s="796">
        <f t="shared" si="44"/>
        <v>-1.598873122972444E-2</v>
      </c>
      <c r="R97" s="796">
        <f t="shared" si="44"/>
        <v>-1.5985788983733817E-2</v>
      </c>
    </row>
    <row r="98" spans="2:18">
      <c r="B98" t="s">
        <v>272</v>
      </c>
      <c r="C98" t="s">
        <v>273</v>
      </c>
      <c r="D98" s="796">
        <f t="shared" si="26"/>
        <v>0</v>
      </c>
      <c r="E98" s="796">
        <f t="shared" si="26"/>
        <v>0</v>
      </c>
      <c r="F98" s="796">
        <f>(F23/F48-1)</f>
        <v>3.76255697995862E-2</v>
      </c>
      <c r="G98" s="796">
        <f t="shared" si="26"/>
        <v>3.7625569799585978E-2</v>
      </c>
      <c r="H98" s="796">
        <f t="shared" si="26"/>
        <v>3.76255697995862E-2</v>
      </c>
      <c r="I98" s="796">
        <f t="shared" si="26"/>
        <v>3.76255697995862E-2</v>
      </c>
      <c r="J98" s="796">
        <f t="shared" si="26"/>
        <v>3.76255697995862E-2</v>
      </c>
      <c r="K98" s="796">
        <f t="shared" si="26"/>
        <v>3.7625569799585978E-2</v>
      </c>
      <c r="L98" s="796">
        <f t="shared" si="26"/>
        <v>3.76255697995862E-2</v>
      </c>
      <c r="M98" s="796">
        <f t="shared" si="26"/>
        <v>3.76255697995862E-2</v>
      </c>
      <c r="N98" s="796">
        <f t="shared" si="26"/>
        <v>3.7625569799585978E-2</v>
      </c>
      <c r="O98" s="796">
        <f t="shared" ref="O98:R98" si="45">(O23/O48-1)</f>
        <v>3.76255697995862E-2</v>
      </c>
      <c r="P98" s="796">
        <f t="shared" si="45"/>
        <v>3.76255697995862E-2</v>
      </c>
      <c r="Q98" s="796">
        <f t="shared" si="45"/>
        <v>3.76255697995862E-2</v>
      </c>
      <c r="R98" s="796">
        <f t="shared" si="45"/>
        <v>3.76255697995862E-2</v>
      </c>
    </row>
    <row r="99" spans="2:18">
      <c r="B99" t="s">
        <v>274</v>
      </c>
      <c r="C99" t="s">
        <v>275</v>
      </c>
      <c r="D99" s="796">
        <f t="shared" si="26"/>
        <v>0</v>
      </c>
      <c r="E99" s="796">
        <f t="shared" si="26"/>
        <v>1.0804647198470185E-4</v>
      </c>
      <c r="F99" s="796">
        <f t="shared" si="26"/>
        <v>1.0804647198470185E-4</v>
      </c>
      <c r="G99" s="796">
        <f t="shared" si="26"/>
        <v>1.0804647198470185E-4</v>
      </c>
      <c r="H99" s="796">
        <f t="shared" si="26"/>
        <v>1.0804647198470185E-4</v>
      </c>
      <c r="I99" s="796">
        <f t="shared" si="26"/>
        <v>1.0804647198470185E-4</v>
      </c>
      <c r="J99" s="796">
        <f t="shared" si="26"/>
        <v>1.0804647198470185E-4</v>
      </c>
      <c r="K99" s="796">
        <f t="shared" si="26"/>
        <v>1.0804647198470185E-4</v>
      </c>
      <c r="L99" s="796">
        <f t="shared" si="26"/>
        <v>1.0804647198470185E-4</v>
      </c>
      <c r="M99" s="796">
        <f t="shared" si="26"/>
        <v>1.0804647198470185E-4</v>
      </c>
      <c r="N99" s="796">
        <f t="shared" si="26"/>
        <v>1.0804647198470185E-4</v>
      </c>
      <c r="O99" s="796">
        <f t="shared" ref="O99:R99" si="46">(O24/O49-1)</f>
        <v>1.0804647198470185E-4</v>
      </c>
      <c r="P99" s="796">
        <f t="shared" si="46"/>
        <v>1.0804647198470185E-4</v>
      </c>
      <c r="Q99" s="796">
        <f t="shared" si="46"/>
        <v>1.0804647198470185E-4</v>
      </c>
      <c r="R99" s="796">
        <f t="shared" si="46"/>
        <v>1.0804647198470185E-4</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A13" sqref="A13"/>
    </sheetView>
  </sheetViews>
  <sheetFormatPr baseColWidth="10" defaultColWidth="8.83203125" defaultRowHeight="15"/>
  <cols>
    <col min="1" max="1" width="41.1640625" customWidth="1"/>
    <col min="2" max="2" width="23.5" customWidth="1"/>
    <col min="3" max="13" width="10.5" bestFit="1" customWidth="1"/>
  </cols>
  <sheetData>
    <row r="1" spans="1:17" s="271" customFormat="1">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c r="A2" t="s">
        <v>236</v>
      </c>
      <c r="B2" t="s">
        <v>237</v>
      </c>
      <c r="C2" s="208">
        <f>Grants!O74</f>
        <v>384.12299999999988</v>
      </c>
      <c r="D2" s="208">
        <f>Grants!P74</f>
        <v>372.64660412834212</v>
      </c>
      <c r="E2" s="208">
        <f>Grants!Q74</f>
        <v>369.76526187199983</v>
      </c>
      <c r="F2" s="208">
        <f>Grants!R74</f>
        <v>383.79958684857581</v>
      </c>
      <c r="G2" s="208">
        <f>Grants!S74</f>
        <v>394.43911045536441</v>
      </c>
      <c r="H2" s="208">
        <f>Grants!T74</f>
        <v>407.01365285100729</v>
      </c>
      <c r="I2" s="208">
        <f>Grants!U74</f>
        <v>418.94208103381538</v>
      </c>
      <c r="J2" s="208">
        <f>Grants!V74</f>
        <v>402.50713704848584</v>
      </c>
      <c r="K2" s="208">
        <f>Grants!W74</f>
        <v>400.5887849928738</v>
      </c>
      <c r="L2" s="208">
        <f>Grants!X74</f>
        <v>403.89880202481675</v>
      </c>
      <c r="M2" s="208">
        <f>Grants!Y74</f>
        <v>382.2225813690153</v>
      </c>
      <c r="N2" s="208">
        <f>Grants!Z74</f>
        <v>363.58350212396749</v>
      </c>
      <c r="O2" s="208">
        <f>Grants!AA74</f>
        <v>367.25563026895924</v>
      </c>
      <c r="P2" s="208">
        <f>Grants!AB74</f>
        <v>370.13762837111085</v>
      </c>
      <c r="Q2" s="208">
        <f>Grants!AC74</f>
        <v>364.99651009247975</v>
      </c>
    </row>
    <row r="3" spans="1:17">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c r="A4" t="s">
        <v>239</v>
      </c>
      <c r="B4" t="s">
        <v>240</v>
      </c>
      <c r="C4" s="208">
        <f>'Federal and State Purchases'!O13</f>
        <v>1562.1</v>
      </c>
      <c r="D4" s="208">
        <f>'Federal and State Purchases'!P13</f>
        <v>1573.9267891323836</v>
      </c>
      <c r="E4" s="208">
        <f>'Federal and State Purchases'!Q13</f>
        <v>1585.9354345503814</v>
      </c>
      <c r="F4" s="208">
        <f>'Federal and State Purchases'!R13</f>
        <v>1587.9101975616902</v>
      </c>
      <c r="G4" s="208">
        <f>'Federal and State Purchases'!S13</f>
        <v>1587.2547789253952</v>
      </c>
      <c r="H4" s="208">
        <f>'Federal and State Purchases'!T13</f>
        <v>1587.4214144343857</v>
      </c>
      <c r="I4" s="208">
        <f>'Federal and State Purchases'!U13</f>
        <v>1591.6665815728984</v>
      </c>
      <c r="J4" s="208">
        <f>'Federal and State Purchases'!V13</f>
        <v>1597.5981128204228</v>
      </c>
      <c r="K4" s="208">
        <f>'Federal and State Purchases'!W13</f>
        <v>1605.1922935912212</v>
      </c>
      <c r="L4" s="208">
        <f>'Federal and State Purchases'!X13</f>
        <v>1614.118674329608</v>
      </c>
      <c r="M4" s="208">
        <f>'Federal and State Purchases'!Y13</f>
        <v>1622.9240123392974</v>
      </c>
      <c r="N4" s="208">
        <f>'Federal and State Purchases'!Z13</f>
        <v>1631.7773852169912</v>
      </c>
      <c r="O4" s="208">
        <f>'Federal and State Purchases'!AA13</f>
        <v>1641.0802481012545</v>
      </c>
      <c r="P4" s="208">
        <f>'Federal and State Purchases'!AB13</f>
        <v>1650.0326668517271</v>
      </c>
      <c r="Q4" s="208">
        <f>'Federal and State Purchases'!AC13</f>
        <v>1660.2500755702192</v>
      </c>
    </row>
    <row r="5" spans="1:17">
      <c r="A5" t="s">
        <v>241</v>
      </c>
      <c r="B5" t="s">
        <v>242</v>
      </c>
      <c r="C5" s="208">
        <f>'Federal and State Purchases'!O27</f>
        <v>2514.9</v>
      </c>
      <c r="D5" s="208">
        <f>'Federal and State Purchases'!P27</f>
        <v>2575.543516678471</v>
      </c>
      <c r="E5" s="208">
        <f>'Federal and State Purchases'!Q27</f>
        <v>2631.6341692094484</v>
      </c>
      <c r="F5" s="208">
        <f>'Federal and State Purchases'!R27</f>
        <v>2682.757733843011</v>
      </c>
      <c r="G5" s="208">
        <f>'Federal and State Purchases'!S27</f>
        <v>2728.521623719575</v>
      </c>
      <c r="H5" s="208">
        <f>'Federal and State Purchases'!T27</f>
        <v>2765.2889285658985</v>
      </c>
      <c r="I5" s="208">
        <f>'Federal and State Purchases'!U27</f>
        <v>2799.2252025612861</v>
      </c>
      <c r="J5" s="208">
        <f>'Federal and State Purchases'!V27</f>
        <v>2833.5779504667935</v>
      </c>
      <c r="K5" s="208">
        <f>'Federal and State Purchases'!W27</f>
        <v>2868.3522833478787</v>
      </c>
      <c r="L5" s="208">
        <f>'Federal and State Purchases'!X27</f>
        <v>2903.5533749941942</v>
      </c>
      <c r="M5" s="208">
        <f>'Federal and State Purchases'!Y27</f>
        <v>2939.1864626893512</v>
      </c>
      <c r="N5" s="208">
        <f>'Federal and State Purchases'!Z27</f>
        <v>2939.1864626893512</v>
      </c>
      <c r="O5" s="208">
        <f>'Federal and State Purchases'!AA27</f>
        <v>2939.1864626893512</v>
      </c>
      <c r="P5" s="208">
        <f>'Federal and State Purchases'!AB27</f>
        <v>2939.1864626893512</v>
      </c>
      <c r="Q5" s="208">
        <f>'Federal and State Purchases'!AC27</f>
        <v>2939.1864626893512</v>
      </c>
    </row>
    <row r="6" spans="1:17">
      <c r="A6" t="s">
        <v>243</v>
      </c>
      <c r="B6" t="s">
        <v>244</v>
      </c>
      <c r="C6" s="208">
        <f>Subsidies!O44</f>
        <v>286.71096</v>
      </c>
      <c r="D6" s="208">
        <f>Subsidies!P44</f>
        <v>71.095732406535092</v>
      </c>
      <c r="E6" s="208">
        <f>Subsidies!Q44</f>
        <v>11.64100000000002</v>
      </c>
      <c r="F6" s="208">
        <f>Subsidies!R44</f>
        <v>6.6410000000000196</v>
      </c>
      <c r="G6" s="208">
        <f>Subsidies!S44</f>
        <v>6.6410000000000196</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087" customFormat="1">
      <c r="A10" s="1087" t="s">
        <v>251</v>
      </c>
      <c r="B10" s="1087" t="s">
        <v>252</v>
      </c>
      <c r="C10" s="1088">
        <f>Medicaid!O26</f>
        <v>530.82100000000003</v>
      </c>
      <c r="D10" s="1088">
        <f>Medicaid!P26</f>
        <v>538.14001996493334</v>
      </c>
      <c r="E10" s="1088">
        <f>Medicaid!Q26</f>
        <v>570.27040489328328</v>
      </c>
      <c r="F10" s="1088">
        <f>Medicaid!R26</f>
        <v>578.13335771320669</v>
      </c>
      <c r="G10" s="1088">
        <f>Medicaid!S26</f>
        <v>532.12913303510197</v>
      </c>
      <c r="H10" s="1088">
        <f>Medicaid!T26</f>
        <v>531.19254142829129</v>
      </c>
      <c r="I10" s="1088">
        <f>Medicaid!U26</f>
        <v>532.8055920209647</v>
      </c>
      <c r="J10" s="1088">
        <f>Medicaid!V26</f>
        <v>534.42354089818025</v>
      </c>
      <c r="K10" s="1088">
        <f>Medicaid!W26</f>
        <v>536.0464029343575</v>
      </c>
      <c r="L10" s="1088">
        <f>Medicaid!X26</f>
        <v>558.00706656737646</v>
      </c>
      <c r="M10" s="1088">
        <f>Medicaid!Y26</f>
        <v>580.86741116936116</v>
      </c>
      <c r="N10" s="1088">
        <f>Medicaid!Z26</f>
        <v>604.66429472691186</v>
      </c>
      <c r="O10" s="1088">
        <f>Medicaid!AA26</f>
        <v>629.43608521875183</v>
      </c>
      <c r="P10" s="1088">
        <f>Medicaid!AB26</f>
        <v>655.22272247684373</v>
      </c>
      <c r="Q10" s="1088">
        <f>Medicaid!AC26</f>
        <v>682.06578258182287</v>
      </c>
    </row>
    <row r="11" spans="1:17" s="1087" customFormat="1">
      <c r="A11" s="1087" t="s">
        <v>253</v>
      </c>
      <c r="B11" s="1087" t="s">
        <v>254</v>
      </c>
      <c r="C11" s="1088">
        <f>Medicaid!O25</f>
        <v>740</v>
      </c>
      <c r="D11" s="1088">
        <f>Medicaid!P25</f>
        <v>750.20320366762178</v>
      </c>
      <c r="E11" s="1088">
        <f>Medicaid!Q25</f>
        <v>760.54709026103137</v>
      </c>
      <c r="F11" s="1088">
        <f>Medicaid!R25</f>
        <v>771.03359953231575</v>
      </c>
      <c r="G11" s="1088">
        <f>Medicaid!S25</f>
        <v>781.66469797908303</v>
      </c>
      <c r="H11" s="1088">
        <f>Medicaid!T25</f>
        <v>784.03834709124271</v>
      </c>
      <c r="I11" s="1088">
        <f>Medicaid!U25</f>
        <v>786.4192041662568</v>
      </c>
      <c r="J11" s="1088">
        <f>Medicaid!V25</f>
        <v>788.80729109225035</v>
      </c>
      <c r="K11" s="1088">
        <f>Medicaid!W25</f>
        <v>791.20262982381519</v>
      </c>
      <c r="L11" s="1088">
        <f>Medicaid!X25</f>
        <v>823.6164931087975</v>
      </c>
      <c r="M11" s="1088">
        <f>Medicaid!Y25</f>
        <v>857.35828238069348</v>
      </c>
      <c r="N11" s="1088">
        <f>Medicaid!Z25</f>
        <v>892.48239989977117</v>
      </c>
      <c r="O11" s="1088">
        <f>Medicaid!AA25</f>
        <v>929.04547666942995</v>
      </c>
      <c r="P11" s="1088">
        <f>Medicaid!AB25</f>
        <v>967.10646374299392</v>
      </c>
      <c r="Q11" s="1088">
        <f>Medicaid!AC25</f>
        <v>1006.726727271148</v>
      </c>
    </row>
    <row r="12" spans="1:17">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c r="A16" t="s">
        <v>1233</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c r="A17" t="s">
        <v>264</v>
      </c>
      <c r="B17" t="s">
        <v>265</v>
      </c>
      <c r="C17" s="208">
        <f>'Social Benefits'!O26</f>
        <v>1917.9298399999998</v>
      </c>
      <c r="D17" s="208">
        <f>'Social Benefits'!P26</f>
        <v>1912.7993733112776</v>
      </c>
      <c r="E17" s="208">
        <f>'Social Benefits'!Q26</f>
        <v>1773.2142400000012</v>
      </c>
      <c r="F17" s="208">
        <f>'Social Benefits'!R26</f>
        <v>1775.3142400000013</v>
      </c>
      <c r="G17" s="208">
        <f>'Social Benefits'!S26</f>
        <v>1735.4142400000014</v>
      </c>
      <c r="H17" s="208">
        <f>'Social Benefits'!T26</f>
        <v>1737.5142400000016</v>
      </c>
      <c r="I17" s="208">
        <f>'Social Benefits'!U26</f>
        <v>1791.2364000000016</v>
      </c>
      <c r="J17" s="208">
        <f>'Social Benefits'!V26</f>
        <v>1798.3364000000017</v>
      </c>
      <c r="K17" s="208">
        <f>'Social Benefits'!W26</f>
        <v>1805.4364000000019</v>
      </c>
      <c r="L17" s="208">
        <f>'Social Benefits'!X26</f>
        <v>1812.536400000002</v>
      </c>
      <c r="M17" s="208">
        <f>'Social Benefits'!Y26</f>
        <v>1843.5874800000022</v>
      </c>
      <c r="N17" s="208">
        <f>'Social Benefits'!Z26</f>
        <v>1850.6874800000023</v>
      </c>
      <c r="O17" s="208">
        <f>'Social Benefits'!AA26</f>
        <v>1857.7874800000025</v>
      </c>
      <c r="P17" s="208">
        <f>'Social Benefits'!AB26</f>
        <v>1864.8874800000026</v>
      </c>
      <c r="Q17" s="208">
        <f>'Social Benefits'!AC26</f>
        <v>1896.5785600000027</v>
      </c>
    </row>
    <row r="18" spans="1:17">
      <c r="A18" t="s">
        <v>266</v>
      </c>
      <c r="B18" t="s">
        <v>267</v>
      </c>
      <c r="C18" s="208">
        <f>'Social Benefits'!O30</f>
        <v>157.39999999999998</v>
      </c>
      <c r="D18" s="208">
        <f>'Social Benefits'!P30</f>
        <v>159.29790460874236</v>
      </c>
      <c r="E18" s="208">
        <f>'Social Benefits'!Q30</f>
        <v>161.21869385473943</v>
      </c>
      <c r="F18" s="208">
        <f>'Social Benefits'!R30</f>
        <v>163.16264367737182</v>
      </c>
      <c r="G18" s="208">
        <f>'Social Benefits'!S30</f>
        <v>165.13003334325413</v>
      </c>
      <c r="H18" s="208">
        <f>'Social Benefits'!T30</f>
        <v>167.12114548635418</v>
      </c>
      <c r="I18" s="208">
        <f>'Social Benefits'!U30</f>
        <v>169.13626614859598</v>
      </c>
      <c r="J18" s="208">
        <f>'Social Benefits'!V30</f>
        <v>171.1756848209524</v>
      </c>
      <c r="K18" s="208">
        <f>'Social Benefits'!W30</f>
        <v>173.2396944850332</v>
      </c>
      <c r="L18" s="208">
        <f>'Social Benefits'!X30</f>
        <v>175.32859165517468</v>
      </c>
      <c r="M18" s="208">
        <f>'Social Benefits'!Y30</f>
        <v>177.44267642103662</v>
      </c>
      <c r="N18" s="208">
        <f>'Social Benefits'!Z30</f>
        <v>179.58225249071305</v>
      </c>
      <c r="O18" s="208">
        <f>'Social Benefits'!AA30</f>
        <v>181.74762723436274</v>
      </c>
      <c r="P18" s="208">
        <f>'Social Benefits'!AB30</f>
        <v>183.93911172836584</v>
      </c>
      <c r="Q18" s="208">
        <f>'Social Benefits'!AC30</f>
        <v>186.1570208000129</v>
      </c>
    </row>
    <row r="19" spans="1:17">
      <c r="A19" t="s">
        <v>268</v>
      </c>
      <c r="B19" t="s">
        <v>269</v>
      </c>
      <c r="C19" s="208">
        <f>Taxes!O9</f>
        <v>3739.4999999999995</v>
      </c>
      <c r="D19" s="208">
        <f>Taxes!P9</f>
        <v>3790.3567636578086</v>
      </c>
      <c r="E19" s="208">
        <f>Taxes!Q9</f>
        <v>3785.9222713714485</v>
      </c>
      <c r="F19" s="208">
        <f>Taxes!R9</f>
        <v>3836.0261744822378</v>
      </c>
      <c r="G19" s="208">
        <f>Taxes!S9</f>
        <v>3882.096262937343</v>
      </c>
      <c r="H19" s="208">
        <f>Taxes!T9</f>
        <v>3925.0470587742493</v>
      </c>
      <c r="I19" s="208">
        <f>Taxes!U9</f>
        <v>3959.4970733399186</v>
      </c>
      <c r="J19" s="208">
        <f>Taxes!V9</f>
        <v>3998.2650613759206</v>
      </c>
      <c r="K19" s="208">
        <f>Taxes!W9</f>
        <v>4036.7059599652966</v>
      </c>
      <c r="L19" s="208">
        <f>Taxes!X9</f>
        <v>4074.3305460849683</v>
      </c>
      <c r="M19" s="208">
        <f>Taxes!Y9</f>
        <v>4110.6880372649321</v>
      </c>
      <c r="N19" s="208">
        <f>Taxes!Z9</f>
        <v>4146.6966412214333</v>
      </c>
      <c r="O19" s="208">
        <f>Taxes!AA9</f>
        <v>4184.3468116836821</v>
      </c>
      <c r="P19" s="208">
        <f>Taxes!AB9</f>
        <v>4222.0255613752315</v>
      </c>
      <c r="Q19" s="208">
        <f>Taxes!AC9</f>
        <v>4260.7927835440778</v>
      </c>
    </row>
    <row r="20" spans="1:17">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c r="A21" t="s">
        <v>272</v>
      </c>
      <c r="B21" t="s">
        <v>273</v>
      </c>
      <c r="C21" s="208">
        <f>Taxes!O13</f>
        <v>290.01506024096392</v>
      </c>
      <c r="D21" s="208">
        <f>Taxes!P13</f>
        <v>293.3295180722892</v>
      </c>
      <c r="E21" s="208">
        <f>Taxes!Q13</f>
        <v>344.48724035608313</v>
      </c>
      <c r="F21" s="208">
        <f>Taxes!R13</f>
        <v>350.43471810089022</v>
      </c>
      <c r="G21" s="208">
        <f>Taxes!S13</f>
        <v>352.06735905044513</v>
      </c>
      <c r="H21" s="208">
        <f>Taxes!T13</f>
        <v>351.83412462908012</v>
      </c>
      <c r="I21" s="208">
        <f>Taxes!U13</f>
        <v>350.08486646884273</v>
      </c>
      <c r="J21" s="208">
        <f>Taxes!V13</f>
        <v>347.05281899109792</v>
      </c>
      <c r="K21" s="208">
        <f>Taxes!W13</f>
        <v>345.18694362017806</v>
      </c>
      <c r="L21" s="208">
        <f>Taxes!X13</f>
        <v>345.18694362017806</v>
      </c>
      <c r="M21" s="208">
        <f>Taxes!Y13</f>
        <v>344.67382789317509</v>
      </c>
      <c r="N21" s="208">
        <f>Taxes!Z13</f>
        <v>346.36477744807127</v>
      </c>
      <c r="O21" s="208">
        <f>Taxes!AA13</f>
        <v>347.79916913946596</v>
      </c>
      <c r="P21" s="208">
        <f>Taxes!AB13</f>
        <v>349.7700000000001</v>
      </c>
      <c r="Q21" s="208">
        <f>Taxes!AC13</f>
        <v>350.71459940652824</v>
      </c>
    </row>
    <row r="22" spans="1:17">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100" t="s">
        <v>278</v>
      </c>
      <c r="C1" s="1100"/>
      <c r="D1" s="1100"/>
      <c r="E1" s="1100"/>
      <c r="F1" s="1100"/>
      <c r="G1" s="1100"/>
      <c r="H1" s="1100"/>
      <c r="I1" s="1100"/>
      <c r="J1" s="1100"/>
      <c r="K1" s="1100"/>
    </row>
    <row r="2" spans="2:11">
      <c r="B2" s="1101" t="s">
        <v>279</v>
      </c>
      <c r="C2" s="1101"/>
      <c r="D2" s="1101"/>
      <c r="E2" s="1101"/>
      <c r="F2" s="1101"/>
      <c r="G2" s="1101"/>
      <c r="H2" s="1101"/>
      <c r="I2" s="1101"/>
      <c r="J2" s="1101"/>
      <c r="K2" s="1101"/>
    </row>
    <row r="3" spans="2:11">
      <c r="B3" s="1101"/>
      <c r="C3" s="1101"/>
      <c r="D3" s="1101"/>
      <c r="E3" s="1101"/>
      <c r="F3" s="1101"/>
      <c r="G3" s="1101"/>
      <c r="H3" s="1101"/>
      <c r="I3" s="1101"/>
      <c r="J3" s="1101"/>
      <c r="K3" s="1101"/>
    </row>
    <row r="4" spans="2:11">
      <c r="B4" s="1101"/>
      <c r="C4" s="1101"/>
      <c r="D4" s="1101"/>
      <c r="E4" s="1101"/>
      <c r="F4" s="1101"/>
      <c r="G4" s="1101"/>
      <c r="H4" s="1101"/>
      <c r="I4" s="1101"/>
      <c r="J4" s="1101"/>
      <c r="K4" s="1101"/>
    </row>
    <row r="7" spans="2:11">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baseColWidth="10" defaultColWidth="8.83203125" defaultRowHeight="15"/>
  <cols>
    <col min="2" max="2" width="6.5" customWidth="1"/>
    <col min="3" max="3" width="65" customWidth="1"/>
    <col min="4" max="4" width="11" customWidth="1"/>
    <col min="5" max="7" width="10.1640625" customWidth="1"/>
    <col min="10" max="10" width="13.5" customWidth="1"/>
    <col min="11" max="11" width="15.5" customWidth="1"/>
  </cols>
  <sheetData>
    <row r="1" spans="2:17">
      <c r="B1" s="1100" t="s">
        <v>278</v>
      </c>
      <c r="C1" s="1100"/>
      <c r="D1" s="1100"/>
      <c r="E1" s="1100"/>
      <c r="F1" s="1100"/>
      <c r="G1" s="1100"/>
      <c r="H1" s="1100"/>
      <c r="I1" s="1100"/>
      <c r="J1" s="1100"/>
      <c r="K1" s="1100"/>
    </row>
    <row r="2" spans="2:17" ht="14.5" customHeight="1">
      <c r="B2" s="1101" t="s">
        <v>279</v>
      </c>
      <c r="C2" s="1101"/>
      <c r="D2" s="1101"/>
      <c r="E2" s="1101"/>
      <c r="F2" s="1101"/>
      <c r="G2" s="1101"/>
      <c r="H2" s="1101"/>
      <c r="I2" s="1101"/>
      <c r="J2" s="1101"/>
      <c r="K2" s="1101"/>
    </row>
    <row r="3" spans="2:17">
      <c r="B3" s="1101"/>
      <c r="C3" s="1101"/>
      <c r="D3" s="1101"/>
      <c r="E3" s="1101"/>
      <c r="F3" s="1101"/>
      <c r="G3" s="1101"/>
      <c r="H3" s="1101"/>
      <c r="I3" s="1101"/>
      <c r="J3" s="1101"/>
      <c r="K3" s="1101"/>
    </row>
    <row r="4" spans="2:17">
      <c r="B4" s="1101"/>
      <c r="C4" s="1101"/>
      <c r="D4" s="1101"/>
      <c r="E4" s="1101"/>
      <c r="F4" s="1101"/>
      <c r="G4" s="1101"/>
      <c r="H4" s="1101"/>
      <c r="I4" s="1101"/>
      <c r="J4" s="1101"/>
      <c r="K4" s="1101"/>
    </row>
    <row r="5" spans="2:17">
      <c r="B5" s="1105"/>
      <c r="C5" s="1105"/>
      <c r="D5" s="1105"/>
      <c r="E5" s="1105"/>
      <c r="F5" s="297"/>
      <c r="G5" s="297"/>
    </row>
    <row r="6" spans="2:17">
      <c r="B6" s="789"/>
      <c r="C6" s="883"/>
      <c r="D6" s="1106">
        <v>2021</v>
      </c>
      <c r="E6" s="1107"/>
      <c r="F6" s="1107"/>
      <c r="G6" s="1107"/>
      <c r="H6" s="1107"/>
      <c r="I6" s="1107"/>
      <c r="J6" s="1107"/>
      <c r="K6" s="1108"/>
    </row>
    <row r="7" spans="2:17" ht="48">
      <c r="B7" s="790"/>
      <c r="C7" s="443" t="s">
        <v>280</v>
      </c>
      <c r="D7" s="273" t="s">
        <v>281</v>
      </c>
      <c r="E7" s="273" t="s">
        <v>282</v>
      </c>
      <c r="F7" s="273" t="s">
        <v>283</v>
      </c>
      <c r="G7" s="273" t="s">
        <v>284</v>
      </c>
      <c r="H7" s="788" t="s">
        <v>285</v>
      </c>
      <c r="I7" s="655" t="s">
        <v>286</v>
      </c>
      <c r="J7" s="761" t="s">
        <v>287</v>
      </c>
      <c r="K7" s="814" t="s">
        <v>288</v>
      </c>
      <c r="L7" s="1" t="s">
        <v>289</v>
      </c>
      <c r="M7" s="1" t="s">
        <v>290</v>
      </c>
    </row>
    <row r="8" spans="2:17">
      <c r="B8" s="791">
        <v>1</v>
      </c>
      <c r="C8" s="797" t="s">
        <v>291</v>
      </c>
      <c r="D8" s="762">
        <v>21504.5</v>
      </c>
      <c r="E8" s="763">
        <v>19955.099999999999</v>
      </c>
      <c r="F8" s="764">
        <v>24142.400000000001</v>
      </c>
      <c r="G8" s="763">
        <v>20848.2</v>
      </c>
      <c r="H8" s="764">
        <v>20404.599999999999</v>
      </c>
      <c r="I8" s="764">
        <v>20441.8</v>
      </c>
      <c r="J8" s="765">
        <v>20667.7</v>
      </c>
      <c r="K8" s="765">
        <v>20716.7</v>
      </c>
    </row>
    <row r="9" spans="2:17">
      <c r="B9" s="791">
        <v>2</v>
      </c>
      <c r="C9" s="798" t="s">
        <v>292</v>
      </c>
      <c r="D9" s="766">
        <v>12088.1</v>
      </c>
      <c r="E9" s="767">
        <v>12049.5</v>
      </c>
      <c r="F9" s="768">
        <v>12129.2</v>
      </c>
      <c r="G9" s="767">
        <v>12216.6</v>
      </c>
      <c r="H9" s="768">
        <v>12296.1</v>
      </c>
      <c r="I9" s="768">
        <v>12391</v>
      </c>
      <c r="J9" s="769">
        <v>12500.9</v>
      </c>
      <c r="K9" s="769">
        <v>12574.7</v>
      </c>
    </row>
    <row r="10" spans="2:17">
      <c r="B10" s="790">
        <v>3</v>
      </c>
      <c r="C10" s="799" t="s">
        <v>293</v>
      </c>
      <c r="D10" s="770">
        <v>9879.5</v>
      </c>
      <c r="E10" s="771">
        <v>9843.2999999999993</v>
      </c>
      <c r="F10" s="772">
        <v>9914.9</v>
      </c>
      <c r="G10" s="771">
        <v>9996</v>
      </c>
      <c r="H10" s="772">
        <v>10067.4</v>
      </c>
      <c r="I10" s="772">
        <v>10152.9</v>
      </c>
      <c r="J10" s="773">
        <v>10251.4</v>
      </c>
      <c r="K10" s="773">
        <v>10318.299999999999</v>
      </c>
    </row>
    <row r="11" spans="2:17">
      <c r="B11" s="790">
        <v>4</v>
      </c>
      <c r="C11" s="800" t="s">
        <v>294</v>
      </c>
      <c r="D11" s="774">
        <v>8376.4</v>
      </c>
      <c r="E11" s="298">
        <v>8343.7000000000007</v>
      </c>
      <c r="F11" s="775">
        <v>8409.2999999999993</v>
      </c>
      <c r="G11" s="298">
        <v>8484.5</v>
      </c>
      <c r="H11" s="775">
        <v>8550.2999999999993</v>
      </c>
      <c r="I11" s="775">
        <v>8623.2000000000007</v>
      </c>
      <c r="J11" s="776">
        <v>8705.6</v>
      </c>
      <c r="K11" s="776">
        <v>8769.5</v>
      </c>
    </row>
    <row r="12" spans="2:17">
      <c r="B12" s="790">
        <v>5</v>
      </c>
      <c r="C12" s="799" t="s">
        <v>295</v>
      </c>
      <c r="D12" s="770">
        <v>1503</v>
      </c>
      <c r="E12" s="771">
        <v>1499.6</v>
      </c>
      <c r="F12" s="772">
        <v>1505.6</v>
      </c>
      <c r="G12" s="771">
        <v>1511.5</v>
      </c>
      <c r="H12" s="772">
        <v>1517.1</v>
      </c>
      <c r="I12" s="772">
        <v>1529.6</v>
      </c>
      <c r="J12" s="773">
        <v>1545.8</v>
      </c>
      <c r="K12" s="773">
        <v>1548.8</v>
      </c>
    </row>
    <row r="13" spans="2:17">
      <c r="B13" s="790">
        <v>6</v>
      </c>
      <c r="C13" s="800" t="s">
        <v>296</v>
      </c>
      <c r="D13" s="774">
        <v>2208.6</v>
      </c>
      <c r="E13" s="298">
        <v>2206.1999999999998</v>
      </c>
      <c r="F13" s="775">
        <v>2214.4</v>
      </c>
      <c r="G13" s="298">
        <v>2220.6999999999998</v>
      </c>
      <c r="H13" s="775">
        <v>2228.6</v>
      </c>
      <c r="I13" s="775">
        <v>2238.1999999999998</v>
      </c>
      <c r="J13" s="776">
        <v>2249.5</v>
      </c>
      <c r="K13" s="776">
        <v>2256.4</v>
      </c>
    </row>
    <row r="14" spans="2:17">
      <c r="B14" s="791">
        <v>7</v>
      </c>
      <c r="C14" s="801" t="s">
        <v>297</v>
      </c>
      <c r="D14" s="777">
        <v>1643.8</v>
      </c>
      <c r="E14" s="763">
        <v>1693.8</v>
      </c>
      <c r="F14" s="778">
        <v>1804.2</v>
      </c>
      <c r="G14" s="763">
        <v>1817.9</v>
      </c>
      <c r="H14" s="778">
        <v>1840.7</v>
      </c>
      <c r="I14" s="778">
        <v>1855.9</v>
      </c>
      <c r="J14" s="779">
        <v>1851.9</v>
      </c>
      <c r="K14" s="779">
        <v>1830</v>
      </c>
      <c r="N14" s="793"/>
    </row>
    <row r="15" spans="2:17">
      <c r="B15" s="790">
        <v>8</v>
      </c>
      <c r="C15" s="800" t="s">
        <v>298</v>
      </c>
      <c r="D15" s="774">
        <v>66.900000000000006</v>
      </c>
      <c r="E15" s="298">
        <v>72.599999999999994</v>
      </c>
      <c r="F15" s="775">
        <v>79.599999999999994</v>
      </c>
      <c r="G15" s="298">
        <v>97</v>
      </c>
      <c r="H15" s="775">
        <v>108.5</v>
      </c>
      <c r="I15" s="775">
        <v>120</v>
      </c>
      <c r="J15" s="776">
        <v>112.7</v>
      </c>
      <c r="K15" s="776">
        <v>113.4</v>
      </c>
      <c r="P15" t="s">
        <v>299</v>
      </c>
      <c r="Q15" t="s">
        <v>300</v>
      </c>
    </row>
    <row r="16" spans="2:17">
      <c r="B16" s="790"/>
      <c r="C16" s="802" t="s">
        <v>301</v>
      </c>
      <c r="D16" s="770" t="s">
        <v>302</v>
      </c>
      <c r="E16" s="771" t="s">
        <v>302</v>
      </c>
      <c r="F16" s="772" t="s">
        <v>302</v>
      </c>
      <c r="G16" s="771" t="s">
        <v>302</v>
      </c>
      <c r="H16" s="772" t="s">
        <v>302</v>
      </c>
      <c r="I16" s="772" t="s">
        <v>302</v>
      </c>
      <c r="J16" s="773" t="s">
        <v>302</v>
      </c>
      <c r="K16" s="773" t="s">
        <v>302</v>
      </c>
    </row>
    <row r="17" spans="2:17" ht="17">
      <c r="B17" s="790">
        <v>9</v>
      </c>
      <c r="C17" s="799" t="s">
        <v>303</v>
      </c>
      <c r="D17" s="770">
        <v>2.4</v>
      </c>
      <c r="E17" s="771">
        <v>0.4</v>
      </c>
      <c r="F17" s="772">
        <v>0</v>
      </c>
      <c r="G17" s="771">
        <v>3</v>
      </c>
      <c r="H17" s="772">
        <v>1.4</v>
      </c>
      <c r="I17" s="772">
        <v>0.9</v>
      </c>
      <c r="J17" s="773">
        <v>0.4</v>
      </c>
      <c r="K17" s="773">
        <v>12.7</v>
      </c>
    </row>
    <row r="18" spans="2:17" ht="17">
      <c r="B18" s="790">
        <v>10</v>
      </c>
      <c r="C18" s="803" t="s">
        <v>304</v>
      </c>
      <c r="D18" s="774">
        <v>1.8</v>
      </c>
      <c r="E18" s="298">
        <v>5</v>
      </c>
      <c r="F18" s="775">
        <v>7.9</v>
      </c>
      <c r="G18" s="298">
        <v>10.4</v>
      </c>
      <c r="H18" s="775">
        <v>11.8</v>
      </c>
      <c r="I18" s="775">
        <v>11.8</v>
      </c>
      <c r="J18" s="776">
        <v>10.199999999999999</v>
      </c>
      <c r="K18" s="776">
        <v>6.9</v>
      </c>
      <c r="L18" s="793">
        <v>6</v>
      </c>
      <c r="M18" s="793">
        <f>AVERAGE(J18:L18)</f>
        <v>7.7</v>
      </c>
      <c r="O18" s="210"/>
      <c r="P18" s="793">
        <f>AVERAGE(D18:F18)</f>
        <v>4.8999999999999995</v>
      </c>
      <c r="Q18" s="793">
        <f>AVERAGE(G18:I18)</f>
        <v>11.333333333333334</v>
      </c>
    </row>
    <row r="19" spans="2:17">
      <c r="B19" s="790">
        <v>11</v>
      </c>
      <c r="C19" s="799" t="s">
        <v>305</v>
      </c>
      <c r="D19" s="770">
        <v>1576.9</v>
      </c>
      <c r="E19" s="771">
        <v>1621.2</v>
      </c>
      <c r="F19" s="772">
        <v>1724.6</v>
      </c>
      <c r="G19" s="771">
        <v>1720.8</v>
      </c>
      <c r="H19" s="772">
        <v>1732.3</v>
      </c>
      <c r="I19" s="772">
        <v>1735.9</v>
      </c>
      <c r="J19" s="773">
        <v>1739.2</v>
      </c>
      <c r="K19" s="773">
        <v>1716.6</v>
      </c>
    </row>
    <row r="20" spans="2:17">
      <c r="B20" s="790"/>
      <c r="C20" s="804" t="s">
        <v>306</v>
      </c>
      <c r="D20" s="774" t="s">
        <v>302</v>
      </c>
      <c r="E20" s="298" t="s">
        <v>302</v>
      </c>
      <c r="F20" s="775" t="s">
        <v>302</v>
      </c>
      <c r="G20" s="298" t="s">
        <v>302</v>
      </c>
      <c r="H20" s="775" t="s">
        <v>302</v>
      </c>
      <c r="I20" s="775" t="s">
        <v>302</v>
      </c>
      <c r="J20" s="776" t="s">
        <v>302</v>
      </c>
      <c r="K20" s="776" t="s">
        <v>302</v>
      </c>
    </row>
    <row r="21" spans="2:17" ht="17">
      <c r="B21" s="790">
        <v>12</v>
      </c>
      <c r="C21" s="803" t="s">
        <v>304</v>
      </c>
      <c r="D21" s="774">
        <v>27.9</v>
      </c>
      <c r="E21" s="298">
        <v>78.3</v>
      </c>
      <c r="F21" s="775">
        <v>124</v>
      </c>
      <c r="G21" s="298">
        <v>163.69999999999999</v>
      </c>
      <c r="H21" s="775">
        <v>184.6</v>
      </c>
      <c r="I21" s="775">
        <v>184.6</v>
      </c>
      <c r="J21" s="776">
        <v>160.30000000000001</v>
      </c>
      <c r="K21" s="776">
        <v>108.8</v>
      </c>
      <c r="L21" s="793">
        <v>80</v>
      </c>
      <c r="M21" s="793">
        <f>AVERAGE(J21:L21)</f>
        <v>116.36666666666667</v>
      </c>
      <c r="N21" s="793"/>
      <c r="O21" s="210"/>
      <c r="P21" s="793">
        <f>AVERAGE(D21:F21)</f>
        <v>76.733333333333334</v>
      </c>
      <c r="Q21" s="793">
        <f>AVERAGE(G21:I21)</f>
        <v>177.63333333333333</v>
      </c>
    </row>
    <row r="22" spans="2:17">
      <c r="B22" s="791">
        <v>13</v>
      </c>
      <c r="C22" s="801" t="s">
        <v>307</v>
      </c>
      <c r="D22" s="777">
        <v>709.3</v>
      </c>
      <c r="E22" s="763">
        <v>716.6</v>
      </c>
      <c r="F22" s="778">
        <v>724.8</v>
      </c>
      <c r="G22" s="763">
        <v>720.7</v>
      </c>
      <c r="H22" s="778">
        <v>716.4</v>
      </c>
      <c r="I22" s="778">
        <v>713.4</v>
      </c>
      <c r="J22" s="779">
        <v>716.4</v>
      </c>
      <c r="K22" s="779">
        <v>719</v>
      </c>
    </row>
    <row r="23" spans="2:17">
      <c r="B23" s="791">
        <v>14</v>
      </c>
      <c r="C23" s="798" t="s">
        <v>308</v>
      </c>
      <c r="D23" s="766">
        <v>2886.2</v>
      </c>
      <c r="E23" s="767">
        <v>2901.2</v>
      </c>
      <c r="F23" s="768">
        <v>2909.1</v>
      </c>
      <c r="G23" s="767">
        <v>2923</v>
      </c>
      <c r="H23" s="768">
        <v>2937.4</v>
      </c>
      <c r="I23" s="768">
        <v>2954</v>
      </c>
      <c r="J23" s="769">
        <v>2963</v>
      </c>
      <c r="K23" s="769">
        <v>2948.2</v>
      </c>
    </row>
    <row r="24" spans="2:17">
      <c r="B24" s="790">
        <v>15</v>
      </c>
      <c r="C24" s="799" t="s">
        <v>309</v>
      </c>
      <c r="D24" s="770">
        <v>1621.9</v>
      </c>
      <c r="E24" s="771">
        <v>1630.2</v>
      </c>
      <c r="F24" s="772">
        <v>1638.4</v>
      </c>
      <c r="G24" s="771">
        <v>1642.2</v>
      </c>
      <c r="H24" s="772">
        <v>1645.9</v>
      </c>
      <c r="I24" s="772">
        <v>1649.7</v>
      </c>
      <c r="J24" s="773">
        <v>1654</v>
      </c>
      <c r="K24" s="773">
        <v>1639.4</v>
      </c>
    </row>
    <row r="25" spans="2:17">
      <c r="B25" s="790">
        <v>16</v>
      </c>
      <c r="C25" s="800" t="s">
        <v>310</v>
      </c>
      <c r="D25" s="774">
        <v>1264.3</v>
      </c>
      <c r="E25" s="298">
        <v>1271.0999999999999</v>
      </c>
      <c r="F25" s="775">
        <v>1270.7</v>
      </c>
      <c r="G25" s="298">
        <v>1280.8</v>
      </c>
      <c r="H25" s="775">
        <v>1291.4000000000001</v>
      </c>
      <c r="I25" s="775">
        <v>1304.3</v>
      </c>
      <c r="J25" s="776">
        <v>1309</v>
      </c>
      <c r="K25" s="776">
        <v>1308.8</v>
      </c>
    </row>
    <row r="26" spans="2:17">
      <c r="B26" s="791">
        <v>17</v>
      </c>
      <c r="C26" s="801" t="s">
        <v>311</v>
      </c>
      <c r="D26" s="777">
        <v>5711.8</v>
      </c>
      <c r="E26" s="763">
        <v>4123</v>
      </c>
      <c r="F26" s="778">
        <v>8112.8</v>
      </c>
      <c r="G26" s="763">
        <v>4719</v>
      </c>
      <c r="H26" s="778">
        <v>4172.1000000000004</v>
      </c>
      <c r="I26" s="778">
        <v>4096.3</v>
      </c>
      <c r="J26" s="779">
        <v>4216.6000000000004</v>
      </c>
      <c r="K26" s="779">
        <v>4233.7</v>
      </c>
    </row>
    <row r="27" spans="2:17">
      <c r="B27" s="790">
        <v>18</v>
      </c>
      <c r="C27" s="800" t="s">
        <v>312</v>
      </c>
      <c r="D27" s="774">
        <v>5650.5</v>
      </c>
      <c r="E27" s="298">
        <v>4061</v>
      </c>
      <c r="F27" s="775">
        <v>8050.2</v>
      </c>
      <c r="G27" s="298">
        <v>4656.8999999999996</v>
      </c>
      <c r="H27" s="775">
        <v>4109.3</v>
      </c>
      <c r="I27" s="775">
        <v>4007.4</v>
      </c>
      <c r="J27" s="776">
        <v>4143</v>
      </c>
      <c r="K27" s="776">
        <v>4169</v>
      </c>
    </row>
    <row r="28" spans="2:17">
      <c r="B28" s="790">
        <v>19</v>
      </c>
      <c r="C28" s="799" t="s">
        <v>313</v>
      </c>
      <c r="D28" s="770">
        <v>1103.9000000000001</v>
      </c>
      <c r="E28" s="771">
        <v>1106</v>
      </c>
      <c r="F28" s="772">
        <v>1109.0999999999999</v>
      </c>
      <c r="G28" s="771">
        <v>1107.5999999999999</v>
      </c>
      <c r="H28" s="772">
        <v>1108.2</v>
      </c>
      <c r="I28" s="772">
        <v>1113.3</v>
      </c>
      <c r="J28" s="773">
        <v>1113.4000000000001</v>
      </c>
      <c r="K28" s="773">
        <v>1117.2</v>
      </c>
      <c r="L28" s="793">
        <f>K28+4</f>
        <v>1121.2</v>
      </c>
      <c r="M28" s="793">
        <f>AVERAGE(J28:L28)</f>
        <v>1117.2666666666667</v>
      </c>
    </row>
    <row r="29" spans="2:17">
      <c r="B29" s="790">
        <v>20</v>
      </c>
      <c r="C29" s="800" t="s">
        <v>314</v>
      </c>
      <c r="D29" s="774">
        <v>815.6</v>
      </c>
      <c r="E29" s="298">
        <v>813.8</v>
      </c>
      <c r="F29" s="775">
        <v>813</v>
      </c>
      <c r="G29" s="298">
        <v>813.4</v>
      </c>
      <c r="H29" s="775">
        <v>814.9</v>
      </c>
      <c r="I29" s="775">
        <v>817.5</v>
      </c>
      <c r="J29" s="776">
        <v>821.3</v>
      </c>
      <c r="K29" s="776">
        <v>826.2</v>
      </c>
      <c r="L29" s="793">
        <f>K29+5</f>
        <v>831.2</v>
      </c>
      <c r="M29" s="793">
        <f>AVERAGE(J29:L29)</f>
        <v>826.23333333333323</v>
      </c>
    </row>
    <row r="30" spans="2:17">
      <c r="B30" s="790"/>
      <c r="C30" s="802" t="s">
        <v>315</v>
      </c>
      <c r="D30" s="770" t="s">
        <v>302</v>
      </c>
      <c r="E30" s="771" t="s">
        <v>302</v>
      </c>
      <c r="F30" s="772" t="s">
        <v>302</v>
      </c>
      <c r="G30" s="771" t="s">
        <v>302</v>
      </c>
      <c r="H30" s="772" t="s">
        <v>302</v>
      </c>
      <c r="I30" s="772" t="s">
        <v>302</v>
      </c>
      <c r="J30" s="773" t="s">
        <v>302</v>
      </c>
      <c r="K30" s="773" t="s">
        <v>302</v>
      </c>
    </row>
    <row r="31" spans="2:17" ht="17">
      <c r="B31" s="790">
        <v>21</v>
      </c>
      <c r="C31" s="799" t="s">
        <v>316</v>
      </c>
      <c r="D31" s="770">
        <v>14.2</v>
      </c>
      <c r="E31" s="771">
        <v>14.1</v>
      </c>
      <c r="F31" s="772">
        <v>14.1</v>
      </c>
      <c r="G31" s="771">
        <v>14.1</v>
      </c>
      <c r="H31" s="772">
        <v>14.1</v>
      </c>
      <c r="I31" s="772">
        <v>14.2</v>
      </c>
      <c r="J31" s="773">
        <v>14.2</v>
      </c>
      <c r="K31" s="773">
        <v>14.3</v>
      </c>
    </row>
    <row r="32" spans="2:17">
      <c r="B32" s="790">
        <v>22</v>
      </c>
      <c r="C32" s="800" t="s">
        <v>317</v>
      </c>
      <c r="D32" s="774">
        <v>688.5</v>
      </c>
      <c r="E32" s="298">
        <v>696.2</v>
      </c>
      <c r="F32" s="775">
        <v>703</v>
      </c>
      <c r="G32" s="298">
        <v>720.5</v>
      </c>
      <c r="H32" s="775">
        <v>736</v>
      </c>
      <c r="I32" s="775">
        <v>750</v>
      </c>
      <c r="J32" s="776">
        <v>760.4</v>
      </c>
      <c r="K32" s="776">
        <v>758.5</v>
      </c>
      <c r="L32" s="793">
        <f>K32-3</f>
        <v>755.5</v>
      </c>
      <c r="M32" s="793">
        <f>AVERAGE(J32:L32)</f>
        <v>758.13333333333333</v>
      </c>
    </row>
    <row r="33" spans="2:13">
      <c r="B33" s="790">
        <v>23</v>
      </c>
      <c r="C33" s="799" t="s">
        <v>318</v>
      </c>
      <c r="D33" s="770">
        <v>574.20000000000005</v>
      </c>
      <c r="E33" s="771">
        <v>557.5</v>
      </c>
      <c r="F33" s="772">
        <v>565.5</v>
      </c>
      <c r="G33" s="771">
        <v>516.4</v>
      </c>
      <c r="H33" s="772">
        <v>492</v>
      </c>
      <c r="I33" s="772">
        <v>433</v>
      </c>
      <c r="J33" s="773">
        <v>380.5</v>
      </c>
      <c r="K33" s="773">
        <v>365.8</v>
      </c>
      <c r="L33" s="793">
        <f>14.3*12</f>
        <v>171.60000000000002</v>
      </c>
      <c r="M33" s="793">
        <f>AVERAGE(J33:L33)</f>
        <v>305.96666666666664</v>
      </c>
    </row>
    <row r="34" spans="2:13" ht="17">
      <c r="B34" s="790"/>
      <c r="C34" s="805" t="s">
        <v>319</v>
      </c>
      <c r="D34" s="774" t="s">
        <v>302</v>
      </c>
      <c r="E34" s="298" t="s">
        <v>302</v>
      </c>
      <c r="F34" s="775" t="s">
        <v>302</v>
      </c>
      <c r="G34" s="298" t="s">
        <v>302</v>
      </c>
      <c r="H34" s="775" t="s">
        <v>302</v>
      </c>
      <c r="I34" s="775" t="s">
        <v>302</v>
      </c>
      <c r="J34" s="776" t="s">
        <v>302</v>
      </c>
      <c r="K34" s="776" t="s">
        <v>302</v>
      </c>
      <c r="L34">
        <f>L33/K33</f>
        <v>0.46910880262438498</v>
      </c>
    </row>
    <row r="35" spans="2:13">
      <c r="B35" s="790">
        <v>24</v>
      </c>
      <c r="C35" s="806" t="s">
        <v>320</v>
      </c>
      <c r="D35" s="774">
        <v>31.9</v>
      </c>
      <c r="E35" s="298">
        <v>25.9</v>
      </c>
      <c r="F35" s="775">
        <v>17.100000000000001</v>
      </c>
      <c r="G35" s="298">
        <v>9.6999999999999993</v>
      </c>
      <c r="H35" s="775">
        <v>4.8</v>
      </c>
      <c r="I35" s="775">
        <v>3</v>
      </c>
      <c r="J35" s="776">
        <v>6.8</v>
      </c>
      <c r="K35" s="776">
        <v>4.4000000000000004</v>
      </c>
      <c r="L35" s="793">
        <f>L$34*K35</f>
        <v>2.0640787315472942</v>
      </c>
      <c r="M35" s="793">
        <f>AVERAGE(J35:L35)</f>
        <v>4.4213595771824314</v>
      </c>
    </row>
    <row r="36" spans="2:13">
      <c r="B36" s="790">
        <v>25</v>
      </c>
      <c r="C36" s="807" t="s">
        <v>321</v>
      </c>
      <c r="D36" s="770">
        <v>81.099999999999994</v>
      </c>
      <c r="E36" s="771">
        <v>100.1</v>
      </c>
      <c r="F36" s="772">
        <v>112.1</v>
      </c>
      <c r="G36" s="771">
        <v>105.8</v>
      </c>
      <c r="H36" s="772">
        <v>106.9</v>
      </c>
      <c r="I36" s="772">
        <v>100.9</v>
      </c>
      <c r="J36" s="773">
        <v>84.3</v>
      </c>
      <c r="K36" s="773">
        <v>79</v>
      </c>
      <c r="L36" s="793">
        <f t="shared" ref="L36:L38" si="0">L$34*K36</f>
        <v>37.059595407326412</v>
      </c>
      <c r="M36" s="793">
        <f t="shared" ref="M36:M39" si="1">AVERAGE(J36:L36)</f>
        <v>66.786531802442141</v>
      </c>
    </row>
    <row r="37" spans="2:13">
      <c r="B37" s="790">
        <v>26</v>
      </c>
      <c r="C37" s="808" t="s">
        <v>322</v>
      </c>
      <c r="D37" s="774">
        <v>95.4</v>
      </c>
      <c r="E37" s="298">
        <v>97</v>
      </c>
      <c r="F37" s="775">
        <v>93.4</v>
      </c>
      <c r="G37" s="298">
        <v>90.9</v>
      </c>
      <c r="H37" s="775">
        <v>81.3</v>
      </c>
      <c r="I37" s="775">
        <v>74.099999999999994</v>
      </c>
      <c r="J37" s="776">
        <v>65.400000000000006</v>
      </c>
      <c r="K37" s="776">
        <v>68.7</v>
      </c>
      <c r="L37" s="793">
        <f t="shared" si="0"/>
        <v>32.227774740295253</v>
      </c>
      <c r="M37" s="793">
        <f t="shared" si="1"/>
        <v>55.442591580098423</v>
      </c>
    </row>
    <row r="38" spans="2:13">
      <c r="B38" s="790">
        <v>27</v>
      </c>
      <c r="C38" s="807" t="s">
        <v>323</v>
      </c>
      <c r="D38" s="770">
        <v>297.8</v>
      </c>
      <c r="E38" s="771">
        <v>273.7</v>
      </c>
      <c r="F38" s="772">
        <v>289.3</v>
      </c>
      <c r="G38" s="771">
        <v>258.2</v>
      </c>
      <c r="H38" s="772">
        <v>247.2</v>
      </c>
      <c r="I38" s="772">
        <v>206.3</v>
      </c>
      <c r="J38" s="773">
        <v>179</v>
      </c>
      <c r="K38" s="773">
        <v>172.8</v>
      </c>
      <c r="L38" s="793">
        <f t="shared" si="0"/>
        <v>81.062001093493734</v>
      </c>
      <c r="M38" s="793">
        <f t="shared" si="1"/>
        <v>144.28733369783126</v>
      </c>
    </row>
    <row r="39" spans="2:13">
      <c r="B39" s="790">
        <v>28</v>
      </c>
      <c r="C39" s="800" t="s">
        <v>324</v>
      </c>
      <c r="D39" s="774">
        <v>151.30000000000001</v>
      </c>
      <c r="E39" s="298">
        <v>152.4</v>
      </c>
      <c r="F39" s="775">
        <v>153.6</v>
      </c>
      <c r="G39" s="298">
        <v>155</v>
      </c>
      <c r="H39" s="775">
        <v>156.5</v>
      </c>
      <c r="I39" s="775">
        <v>158</v>
      </c>
      <c r="J39" s="776">
        <v>160.30000000000001</v>
      </c>
      <c r="K39" s="776">
        <v>162.19999999999999</v>
      </c>
      <c r="L39" s="776">
        <v>164</v>
      </c>
      <c r="M39" s="793">
        <f t="shared" si="1"/>
        <v>162.16666666666666</v>
      </c>
    </row>
    <row r="40" spans="2:13">
      <c r="B40" s="790">
        <v>29</v>
      </c>
      <c r="C40" s="799" t="s">
        <v>325</v>
      </c>
      <c r="D40" s="770">
        <v>2317</v>
      </c>
      <c r="E40" s="771">
        <v>735.2</v>
      </c>
      <c r="F40" s="772">
        <v>4706</v>
      </c>
      <c r="G40" s="771">
        <v>1344</v>
      </c>
      <c r="H40" s="772">
        <v>801.7</v>
      </c>
      <c r="I40" s="772">
        <v>735.6</v>
      </c>
      <c r="J40" s="773">
        <v>907.1</v>
      </c>
      <c r="K40" s="773">
        <v>939</v>
      </c>
    </row>
    <row r="41" spans="2:13">
      <c r="B41" s="790"/>
      <c r="C41" s="805" t="s">
        <v>326</v>
      </c>
      <c r="D41" s="774" t="s">
        <v>302</v>
      </c>
      <c r="E41" s="298" t="s">
        <v>302</v>
      </c>
      <c r="F41" s="775" t="s">
        <v>302</v>
      </c>
      <c r="G41" s="298" t="s">
        <v>302</v>
      </c>
      <c r="H41" s="775" t="s">
        <v>302</v>
      </c>
      <c r="I41" s="775" t="s">
        <v>302</v>
      </c>
      <c r="J41" s="776" t="s">
        <v>302</v>
      </c>
      <c r="K41" s="776" t="s">
        <v>302</v>
      </c>
    </row>
    <row r="42" spans="2:13" ht="17">
      <c r="B42" s="790">
        <v>30</v>
      </c>
      <c r="C42" s="806" t="s">
        <v>327</v>
      </c>
      <c r="D42" s="780">
        <v>34.4</v>
      </c>
      <c r="E42" s="775">
        <v>34.4</v>
      </c>
      <c r="F42" s="298">
        <v>34.4</v>
      </c>
      <c r="G42" s="775">
        <v>34.4</v>
      </c>
      <c r="H42" s="298">
        <v>34.4</v>
      </c>
      <c r="I42" s="775">
        <v>34.4</v>
      </c>
      <c r="J42" s="298">
        <v>211.9</v>
      </c>
      <c r="K42" s="776">
        <v>225.6</v>
      </c>
      <c r="L42" s="793">
        <f>K42</f>
        <v>225.6</v>
      </c>
      <c r="M42" s="793">
        <f>AVERAGE(J42:L42)</f>
        <v>221.03333333333333</v>
      </c>
    </row>
    <row r="43" spans="2:13" ht="17">
      <c r="B43" s="790">
        <v>31</v>
      </c>
      <c r="C43" s="809" t="s">
        <v>328</v>
      </c>
      <c r="D43" s="770">
        <v>1660.9</v>
      </c>
      <c r="E43" s="771">
        <v>95.9</v>
      </c>
      <c r="F43" s="772">
        <v>4044.2</v>
      </c>
      <c r="G43" s="771">
        <v>688</v>
      </c>
      <c r="H43" s="772">
        <v>128.6</v>
      </c>
      <c r="I43" s="772">
        <v>53.8</v>
      </c>
      <c r="J43" s="773">
        <v>45.7</v>
      </c>
      <c r="K43" s="773">
        <v>40.4</v>
      </c>
      <c r="L43">
        <f>2.5*12</f>
        <v>30</v>
      </c>
      <c r="M43" s="793">
        <f>AVERAGE(J43:L43)</f>
        <v>38.699999999999996</v>
      </c>
    </row>
    <row r="44" spans="2:13">
      <c r="B44" s="790">
        <v>32</v>
      </c>
      <c r="C44" s="806" t="s">
        <v>329</v>
      </c>
      <c r="D44" s="774">
        <v>2.1</v>
      </c>
      <c r="E44" s="298">
        <v>0.7</v>
      </c>
      <c r="F44" s="775">
        <v>2.1</v>
      </c>
      <c r="G44" s="298">
        <v>0.8</v>
      </c>
      <c r="H44" s="775">
        <v>0.5</v>
      </c>
      <c r="I44" s="775">
        <v>0.5</v>
      </c>
      <c r="J44" s="776">
        <v>0.2</v>
      </c>
      <c r="K44" s="776">
        <v>0</v>
      </c>
      <c r="L44" s="793">
        <f>AVERAGE(J44:K44)</f>
        <v>0.1</v>
      </c>
      <c r="M44" s="793">
        <f>AVERAGE(J44:L44)</f>
        <v>0.10000000000000002</v>
      </c>
    </row>
    <row r="45" spans="2:13" ht="17">
      <c r="B45" s="790">
        <v>33</v>
      </c>
      <c r="C45" s="810" t="s">
        <v>330</v>
      </c>
      <c r="D45" s="770">
        <v>4.2</v>
      </c>
      <c r="E45" s="771">
        <v>11</v>
      </c>
      <c r="F45" s="772">
        <v>17.3</v>
      </c>
      <c r="G45" s="771">
        <v>22.8</v>
      </c>
      <c r="H45" s="772">
        <v>25.7</v>
      </c>
      <c r="I45" s="772">
        <v>25.7</v>
      </c>
      <c r="J45" s="773">
        <v>21.7</v>
      </c>
      <c r="K45" s="773">
        <v>13.5</v>
      </c>
      <c r="L45" s="793">
        <v>10</v>
      </c>
      <c r="M45" s="793">
        <f>AVERAGE(J45:L45)</f>
        <v>15.066666666666668</v>
      </c>
    </row>
    <row r="46" spans="2:13" ht="17">
      <c r="B46" s="790">
        <v>34</v>
      </c>
      <c r="C46" s="800" t="s">
        <v>331</v>
      </c>
      <c r="D46" s="774">
        <v>56.9</v>
      </c>
      <c r="E46" s="298">
        <v>28.1</v>
      </c>
      <c r="F46" s="775">
        <v>43.4</v>
      </c>
      <c r="G46" s="298">
        <v>27.6</v>
      </c>
      <c r="H46" s="775">
        <v>28.4</v>
      </c>
      <c r="I46" s="775">
        <v>23.9</v>
      </c>
      <c r="J46" s="776">
        <v>36.1</v>
      </c>
      <c r="K46" s="776">
        <v>49.3</v>
      </c>
      <c r="L46" s="793">
        <f>AVERAGE(J46:K46)</f>
        <v>42.7</v>
      </c>
      <c r="M46" s="793">
        <f>AVERAGE(J46:L46)</f>
        <v>42.70000000000001</v>
      </c>
    </row>
    <row r="47" spans="2:13">
      <c r="B47" s="790">
        <v>35</v>
      </c>
      <c r="C47" s="799" t="s">
        <v>332</v>
      </c>
      <c r="D47" s="770">
        <v>61.4</v>
      </c>
      <c r="E47" s="771">
        <v>62</v>
      </c>
      <c r="F47" s="772">
        <v>62.6</v>
      </c>
      <c r="G47" s="771">
        <v>62.1</v>
      </c>
      <c r="H47" s="772">
        <v>62.8</v>
      </c>
      <c r="I47" s="772">
        <v>88.9</v>
      </c>
      <c r="J47" s="773">
        <v>73.599999999999994</v>
      </c>
      <c r="K47" s="773">
        <v>64.8</v>
      </c>
    </row>
    <row r="48" spans="2:13">
      <c r="B48" s="791">
        <v>36</v>
      </c>
      <c r="C48" s="798" t="s">
        <v>333</v>
      </c>
      <c r="D48" s="766">
        <v>1534.7</v>
      </c>
      <c r="E48" s="767">
        <v>1529.1</v>
      </c>
      <c r="F48" s="768">
        <v>1537.7</v>
      </c>
      <c r="G48" s="767">
        <v>1548.9</v>
      </c>
      <c r="H48" s="768">
        <v>1558.1</v>
      </c>
      <c r="I48" s="768">
        <v>1568.7</v>
      </c>
      <c r="J48" s="769">
        <v>1581.1</v>
      </c>
      <c r="K48" s="769">
        <v>1588.9</v>
      </c>
    </row>
    <row r="49" spans="2:11">
      <c r="B49" s="791">
        <v>37</v>
      </c>
      <c r="C49" s="801" t="s">
        <v>334</v>
      </c>
      <c r="D49" s="777">
        <v>2384.1999999999998</v>
      </c>
      <c r="E49" s="763">
        <v>2408.5</v>
      </c>
      <c r="F49" s="778">
        <v>2443.6</v>
      </c>
      <c r="G49" s="763">
        <v>2505.8000000000002</v>
      </c>
      <c r="H49" s="778">
        <v>2553.6999999999998</v>
      </c>
      <c r="I49" s="778">
        <v>2591.8000000000002</v>
      </c>
      <c r="J49" s="779">
        <v>2619.6</v>
      </c>
      <c r="K49" s="779">
        <v>2592.8000000000002</v>
      </c>
    </row>
    <row r="50" spans="2:11">
      <c r="B50" s="791">
        <v>38</v>
      </c>
      <c r="C50" s="798" t="s">
        <v>335</v>
      </c>
      <c r="D50" s="766">
        <v>19120.3</v>
      </c>
      <c r="E50" s="767">
        <v>17546.599999999999</v>
      </c>
      <c r="F50" s="768">
        <v>21698.9</v>
      </c>
      <c r="G50" s="767">
        <v>18342.5</v>
      </c>
      <c r="H50" s="768">
        <v>17850.900000000001</v>
      </c>
      <c r="I50" s="768">
        <v>17850</v>
      </c>
      <c r="J50" s="769">
        <v>18048.099999999999</v>
      </c>
      <c r="K50" s="769">
        <v>18123.900000000001</v>
      </c>
    </row>
    <row r="51" spans="2:11">
      <c r="B51" s="791">
        <v>39</v>
      </c>
      <c r="C51" s="801" t="s">
        <v>336</v>
      </c>
      <c r="D51" s="777">
        <v>15321.7</v>
      </c>
      <c r="E51" s="763">
        <v>15169.7</v>
      </c>
      <c r="F51" s="778">
        <v>15935.3</v>
      </c>
      <c r="G51" s="763">
        <v>16095.5</v>
      </c>
      <c r="H51" s="778">
        <v>16107.6</v>
      </c>
      <c r="I51" s="778">
        <v>16278.2</v>
      </c>
      <c r="J51" s="779">
        <v>16323.7</v>
      </c>
      <c r="K51" s="779">
        <v>16413</v>
      </c>
    </row>
    <row r="52" spans="2:11">
      <c r="B52" s="790">
        <v>40</v>
      </c>
      <c r="C52" s="800" t="s">
        <v>337</v>
      </c>
      <c r="D52" s="774">
        <v>14857.9</v>
      </c>
      <c r="E52" s="298">
        <v>14699.6</v>
      </c>
      <c r="F52" s="775">
        <v>15458.9</v>
      </c>
      <c r="G52" s="298">
        <v>15614.6</v>
      </c>
      <c r="H52" s="775">
        <v>15623.1</v>
      </c>
      <c r="I52" s="775">
        <v>15790</v>
      </c>
      <c r="J52" s="776">
        <v>15832.3</v>
      </c>
      <c r="K52" s="776">
        <v>15922.2</v>
      </c>
    </row>
    <row r="53" spans="2:11">
      <c r="B53" s="790"/>
      <c r="C53" s="799" t="s">
        <v>338</v>
      </c>
      <c r="D53" s="770">
        <v>249.2</v>
      </c>
      <c r="E53" s="771">
        <v>255.3</v>
      </c>
      <c r="F53" s="772">
        <v>261.5</v>
      </c>
      <c r="G53" s="771">
        <v>264.8</v>
      </c>
      <c r="H53" s="772">
        <v>268.2</v>
      </c>
      <c r="I53" s="772">
        <v>271.60000000000002</v>
      </c>
      <c r="J53" s="773">
        <v>274.5</v>
      </c>
      <c r="K53" s="773">
        <v>274.10000000000002</v>
      </c>
    </row>
    <row r="54" spans="2:11">
      <c r="B54" s="790">
        <v>41</v>
      </c>
      <c r="C54" s="811" t="s">
        <v>339</v>
      </c>
      <c r="D54" s="774" t="s">
        <v>302</v>
      </c>
      <c r="E54" s="298" t="s">
        <v>302</v>
      </c>
      <c r="F54" s="775" t="s">
        <v>302</v>
      </c>
      <c r="G54" s="298" t="s">
        <v>302</v>
      </c>
      <c r="H54" s="775" t="s">
        <v>302</v>
      </c>
      <c r="I54" s="775" t="s">
        <v>302</v>
      </c>
      <c r="J54" s="776" t="s">
        <v>302</v>
      </c>
      <c r="K54" s="776" t="s">
        <v>302</v>
      </c>
    </row>
    <row r="55" spans="2:11" ht="17">
      <c r="B55" s="790">
        <v>42</v>
      </c>
      <c r="C55" s="812" t="s">
        <v>340</v>
      </c>
      <c r="D55" s="774">
        <v>-37.799999999999997</v>
      </c>
      <c r="E55" s="298">
        <v>-37.799999999999997</v>
      </c>
      <c r="F55" s="775">
        <v>-37.799999999999997</v>
      </c>
      <c r="G55" s="298">
        <v>-37.799999999999997</v>
      </c>
      <c r="H55" s="775">
        <v>-37.799999999999997</v>
      </c>
      <c r="I55" s="775">
        <v>-37.799999999999997</v>
      </c>
      <c r="J55" s="776">
        <v>-37.799999999999997</v>
      </c>
      <c r="K55" s="776">
        <v>-37.799999999999997</v>
      </c>
    </row>
    <row r="56" spans="2:11">
      <c r="B56" s="790">
        <v>43</v>
      </c>
      <c r="C56" s="799" t="s">
        <v>341</v>
      </c>
      <c r="D56" s="770">
        <v>214.7</v>
      </c>
      <c r="E56" s="771">
        <v>214.8</v>
      </c>
      <c r="F56" s="772">
        <v>215</v>
      </c>
      <c r="G56" s="771">
        <v>216.1</v>
      </c>
      <c r="H56" s="772">
        <v>216.4</v>
      </c>
      <c r="I56" s="772">
        <v>216.7</v>
      </c>
      <c r="J56" s="773">
        <v>216.9</v>
      </c>
      <c r="K56" s="773">
        <v>216.7</v>
      </c>
    </row>
    <row r="57" spans="2:11">
      <c r="B57" s="790">
        <v>44</v>
      </c>
      <c r="C57" s="800" t="s">
        <v>342</v>
      </c>
      <c r="D57" s="774">
        <v>115.2</v>
      </c>
      <c r="E57" s="298">
        <v>115.3</v>
      </c>
      <c r="F57" s="775">
        <v>115.5</v>
      </c>
      <c r="G57" s="298">
        <v>115.7</v>
      </c>
      <c r="H57" s="775">
        <v>116</v>
      </c>
      <c r="I57" s="775">
        <v>116.3</v>
      </c>
      <c r="J57" s="776">
        <v>116.5</v>
      </c>
      <c r="K57" s="776">
        <v>116.8</v>
      </c>
    </row>
    <row r="58" spans="2:11">
      <c r="B58" s="790">
        <v>45</v>
      </c>
      <c r="C58" s="799" t="s">
        <v>343</v>
      </c>
      <c r="D58" s="770">
        <v>99.5</v>
      </c>
      <c r="E58" s="771">
        <v>99.5</v>
      </c>
      <c r="F58" s="772">
        <v>99.5</v>
      </c>
      <c r="G58" s="771">
        <v>100.4</v>
      </c>
      <c r="H58" s="772">
        <v>100.4</v>
      </c>
      <c r="I58" s="772">
        <v>100.4</v>
      </c>
      <c r="J58" s="773">
        <v>100.4</v>
      </c>
      <c r="K58" s="773">
        <v>99.9</v>
      </c>
    </row>
    <row r="59" spans="2:11" ht="16" thickBot="1">
      <c r="B59" s="792">
        <v>46</v>
      </c>
      <c r="C59" s="813" t="s">
        <v>344</v>
      </c>
      <c r="D59" s="781">
        <v>3798.6</v>
      </c>
      <c r="E59" s="782">
        <v>2376.9</v>
      </c>
      <c r="F59" s="783">
        <v>5763.5</v>
      </c>
      <c r="G59" s="782">
        <v>2247</v>
      </c>
      <c r="H59" s="783">
        <v>1743.2</v>
      </c>
      <c r="I59" s="783">
        <v>1571.8</v>
      </c>
      <c r="J59" s="784">
        <v>1724.4</v>
      </c>
      <c r="K59" s="784">
        <v>1710.9</v>
      </c>
    </row>
    <row r="60" spans="2:11">
      <c r="B60" t="s">
        <v>345</v>
      </c>
      <c r="C60" s="785" t="s">
        <v>346</v>
      </c>
    </row>
    <row r="61" spans="2:11">
      <c r="B61" t="s">
        <v>347</v>
      </c>
      <c r="C61" s="786" t="s">
        <v>348</v>
      </c>
    </row>
    <row r="62" spans="2:11">
      <c r="B62" t="s">
        <v>349</v>
      </c>
      <c r="C62" s="786" t="s">
        <v>350</v>
      </c>
    </row>
    <row r="63" spans="2:11">
      <c r="B63" t="s">
        <v>351</v>
      </c>
      <c r="C63" s="786" t="s">
        <v>352</v>
      </c>
    </row>
    <row r="65" spans="2:16">
      <c r="B65" s="1109" t="s">
        <v>353</v>
      </c>
      <c r="C65" s="1109"/>
      <c r="D65" s="1109"/>
      <c r="E65" s="1109"/>
      <c r="F65" s="1109"/>
      <c r="G65" s="1109"/>
      <c r="H65" s="1109"/>
      <c r="I65" s="1109"/>
      <c r="J65" s="1109"/>
      <c r="K65" s="1109"/>
      <c r="L65" s="1109"/>
      <c r="M65" s="1109"/>
      <c r="N65" s="1109"/>
      <c r="O65" s="1109"/>
      <c r="P65" s="1109"/>
    </row>
    <row r="66" spans="2:16">
      <c r="B66" s="1110" t="s">
        <v>354</v>
      </c>
      <c r="C66" s="1110"/>
      <c r="D66" s="1110"/>
      <c r="E66" s="1110"/>
      <c r="F66" s="1110"/>
      <c r="G66" s="1110"/>
      <c r="H66" s="1110"/>
      <c r="I66" s="1110"/>
      <c r="J66" s="1110"/>
      <c r="K66" s="1110"/>
      <c r="L66" s="1110"/>
      <c r="M66" s="1110"/>
      <c r="N66" s="1110"/>
      <c r="O66" s="1110"/>
      <c r="P66" s="1110"/>
    </row>
    <row r="67" spans="2:16">
      <c r="B67" s="1102" t="s">
        <v>355</v>
      </c>
      <c r="C67" s="1102"/>
      <c r="D67" s="1102"/>
      <c r="E67" s="1102"/>
      <c r="F67" s="1102"/>
      <c r="G67" s="1102"/>
      <c r="H67" s="1102"/>
      <c r="I67" s="1102"/>
      <c r="J67" s="1102"/>
      <c r="K67" s="1102"/>
      <c r="L67" s="1102"/>
      <c r="M67" s="1102"/>
      <c r="N67" s="1102"/>
      <c r="O67" s="1102"/>
      <c r="P67" s="1102"/>
    </row>
    <row r="68" spans="2:16">
      <c r="B68" s="1103" t="s">
        <v>356</v>
      </c>
      <c r="C68" s="1103"/>
      <c r="D68" s="1103"/>
      <c r="E68" s="1103"/>
      <c r="F68" s="1103"/>
      <c r="G68" s="1103"/>
      <c r="H68" s="1103"/>
      <c r="I68" s="1103"/>
      <c r="J68" s="1103"/>
      <c r="K68" s="1103"/>
      <c r="L68" s="1103"/>
      <c r="M68" s="1103"/>
      <c r="N68" s="1103"/>
      <c r="O68" s="1103"/>
      <c r="P68" s="1103"/>
    </row>
    <row r="69" spans="2:16">
      <c r="B69" s="1104" t="s">
        <v>357</v>
      </c>
      <c r="C69" s="1104"/>
      <c r="D69" s="1104"/>
      <c r="E69" s="1104"/>
      <c r="F69" s="1104"/>
      <c r="G69" s="1104"/>
      <c r="H69" s="1104"/>
      <c r="I69" s="1104"/>
      <c r="J69" s="1104"/>
      <c r="K69" s="1104"/>
      <c r="L69" s="1104"/>
      <c r="M69" s="1104"/>
      <c r="N69" s="1104"/>
      <c r="O69" s="1104"/>
      <c r="P69" s="1104"/>
    </row>
    <row r="70" spans="2:16">
      <c r="B70" s="1113" t="s">
        <v>358</v>
      </c>
      <c r="C70" s="1113"/>
      <c r="D70" s="1113"/>
      <c r="E70" s="1113"/>
      <c r="F70" s="1113"/>
      <c r="G70" s="1113"/>
      <c r="H70" s="1113"/>
      <c r="I70" s="1113"/>
      <c r="J70" s="1113"/>
      <c r="K70" s="1113"/>
      <c r="L70" s="1113"/>
      <c r="M70" s="1113"/>
      <c r="N70" s="1113"/>
      <c r="O70" s="1113"/>
      <c r="P70" s="1113"/>
    </row>
    <row r="71" spans="2:16">
      <c r="B71" s="1102" t="s">
        <v>359</v>
      </c>
      <c r="C71" s="1102"/>
      <c r="D71" s="1102"/>
      <c r="E71" s="1102"/>
      <c r="F71" s="1102"/>
      <c r="G71" s="1102"/>
      <c r="H71" s="1102"/>
      <c r="I71" s="1102"/>
      <c r="J71" s="1102"/>
      <c r="K71" s="1102"/>
      <c r="L71" s="1102"/>
      <c r="M71" s="1102"/>
      <c r="N71" s="1102"/>
      <c r="O71" s="1102"/>
      <c r="P71" s="1102"/>
    </row>
    <row r="72" spans="2:16">
      <c r="B72" s="1102" t="s">
        <v>360</v>
      </c>
      <c r="C72" s="1102"/>
      <c r="D72" s="1102"/>
      <c r="E72" s="1102"/>
      <c r="F72" s="1102"/>
      <c r="G72" s="1102"/>
      <c r="H72" s="1102"/>
      <c r="I72" s="1102"/>
      <c r="J72" s="1102"/>
      <c r="K72" s="1102"/>
      <c r="L72" s="1102"/>
      <c r="M72" s="1102"/>
      <c r="N72" s="1102"/>
      <c r="O72" s="1102"/>
      <c r="P72" s="1102"/>
    </row>
    <row r="73" spans="2:16">
      <c r="B73" s="1113" t="s">
        <v>361</v>
      </c>
      <c r="C73" s="1113"/>
      <c r="D73" s="1113"/>
      <c r="E73" s="1113"/>
      <c r="F73" s="1113"/>
      <c r="G73" s="1113"/>
      <c r="H73" s="1113"/>
      <c r="I73" s="1113"/>
      <c r="J73" s="1113"/>
      <c r="K73" s="1113"/>
      <c r="L73" s="1113"/>
      <c r="M73" s="1113"/>
      <c r="N73" s="1113"/>
      <c r="O73" s="1113"/>
      <c r="P73" s="1113"/>
    </row>
    <row r="74" spans="2:16">
      <c r="B74" s="445"/>
    </row>
    <row r="75" spans="2:16">
      <c r="B75" s="1114" t="s">
        <v>362</v>
      </c>
      <c r="C75" s="1114"/>
      <c r="D75" s="1114"/>
      <c r="E75" s="1114"/>
      <c r="F75" s="1114"/>
      <c r="G75" s="1114"/>
      <c r="H75" s="1114"/>
      <c r="I75" s="1114"/>
      <c r="J75" s="1114"/>
      <c r="K75" s="1114"/>
      <c r="L75" s="1114"/>
      <c r="M75" s="1114"/>
      <c r="N75" s="1114"/>
      <c r="O75" s="1114"/>
      <c r="P75" s="1114"/>
    </row>
    <row r="76" spans="2:16">
      <c r="B76" s="406"/>
    </row>
    <row r="77" spans="2:16">
      <c r="B77" t="s">
        <v>363</v>
      </c>
    </row>
    <row r="79" spans="2:16">
      <c r="B79" t="s">
        <v>364</v>
      </c>
    </row>
    <row r="80" spans="2:16">
      <c r="B80" s="445"/>
    </row>
    <row r="81" spans="2:2">
      <c r="B81" s="787"/>
    </row>
    <row r="83" spans="2:2">
      <c r="B83" t="s">
        <v>365</v>
      </c>
    </row>
    <row r="84" spans="2:2">
      <c r="B84" t="s">
        <v>366</v>
      </c>
    </row>
    <row r="85" spans="2:2">
      <c r="B85" s="405" t="s">
        <v>367</v>
      </c>
    </row>
    <row r="87" spans="2:2" ht="13.75" customHeight="1">
      <c r="B87" t="s">
        <v>363</v>
      </c>
    </row>
    <row r="88" spans="2:2" ht="6" customHeight="1"/>
    <row r="89" spans="2:2">
      <c r="B89" t="s">
        <v>364</v>
      </c>
    </row>
    <row r="91" spans="2:2">
      <c r="B91" s="446"/>
    </row>
    <row r="92" spans="2:2">
      <c r="B92" s="446"/>
    </row>
    <row r="93" spans="2:2">
      <c r="B93" s="446"/>
    </row>
    <row r="99" spans="2:16">
      <c r="B99" s="447"/>
      <c r="C99" s="447"/>
      <c r="D99" s="447"/>
      <c r="E99" s="447"/>
      <c r="F99" s="447"/>
      <c r="G99" s="447"/>
      <c r="H99" s="447"/>
      <c r="I99" s="447"/>
      <c r="J99" s="447"/>
      <c r="K99" s="451"/>
      <c r="L99" s="451"/>
      <c r="M99" s="451"/>
      <c r="N99" s="451"/>
      <c r="O99" s="451"/>
      <c r="P99" s="451"/>
    </row>
    <row r="100" spans="2:16">
      <c r="B100" s="1112"/>
      <c r="C100" s="1112"/>
      <c r="D100" s="1112"/>
      <c r="E100" s="1112"/>
      <c r="F100" s="1112"/>
      <c r="G100" s="1112"/>
      <c r="H100" s="1112"/>
      <c r="I100" s="1112"/>
      <c r="J100" s="1112"/>
      <c r="K100" s="1112"/>
      <c r="L100" s="1112"/>
      <c r="M100" s="1112"/>
      <c r="N100" s="1112"/>
      <c r="O100" s="1112"/>
      <c r="P100" s="1112"/>
    </row>
    <row r="101" spans="2:16">
      <c r="B101" s="1112"/>
      <c r="C101" s="1112"/>
      <c r="D101" s="1112"/>
      <c r="E101" s="1112"/>
      <c r="F101" s="1112"/>
      <c r="G101" s="1112"/>
      <c r="H101" s="1112"/>
      <c r="I101" s="1112"/>
      <c r="J101" s="1112"/>
      <c r="K101" s="1112"/>
      <c r="L101" s="1112"/>
      <c r="M101" s="1112"/>
      <c r="N101" s="1112"/>
      <c r="O101" s="1112"/>
      <c r="P101" s="1112"/>
    </row>
    <row r="102" spans="2:16">
      <c r="B102" s="1112"/>
      <c r="C102" s="1112"/>
      <c r="D102" s="1112"/>
      <c r="E102" s="1112"/>
      <c r="F102" s="1112"/>
      <c r="G102" s="1112"/>
      <c r="H102" s="1112"/>
      <c r="I102" s="452"/>
      <c r="J102" s="452"/>
      <c r="K102" s="447"/>
      <c r="L102" s="447"/>
      <c r="M102" s="447"/>
      <c r="N102" s="447"/>
      <c r="O102" s="447"/>
      <c r="P102" s="447"/>
    </row>
    <row r="103" spans="2:16">
      <c r="B103" s="453"/>
      <c r="C103" s="447"/>
      <c r="D103" s="1111"/>
      <c r="E103" s="1111"/>
      <c r="F103" s="1111"/>
      <c r="G103" s="1111"/>
      <c r="H103" s="1111"/>
      <c r="I103" s="1111"/>
      <c r="J103" s="1111"/>
    </row>
    <row r="104" spans="2:16">
      <c r="B104" s="449"/>
      <c r="C104" s="447"/>
      <c r="D104" s="1111"/>
      <c r="E104" s="1111"/>
      <c r="F104" s="1111"/>
      <c r="G104" s="1111"/>
      <c r="H104" s="1111"/>
      <c r="I104" s="1111"/>
      <c r="J104" s="1111"/>
    </row>
    <row r="105" spans="2:16">
      <c r="B105" s="447"/>
      <c r="C105" s="447"/>
      <c r="D105" s="449"/>
      <c r="E105" s="449"/>
      <c r="F105" s="449"/>
      <c r="G105" s="449"/>
      <c r="H105" s="449"/>
      <c r="I105" s="449"/>
      <c r="J105" s="449"/>
    </row>
    <row r="106" spans="2:16">
      <c r="B106" s="453"/>
      <c r="C106" s="454"/>
      <c r="D106" s="450"/>
      <c r="E106" s="450"/>
      <c r="F106" s="450"/>
      <c r="G106" s="450"/>
      <c r="H106" s="450"/>
      <c r="I106" s="450"/>
      <c r="J106" s="450"/>
    </row>
    <row r="107" spans="2:16">
      <c r="B107" s="453"/>
      <c r="C107" s="454"/>
      <c r="D107" s="450"/>
      <c r="E107" s="450"/>
      <c r="F107" s="450"/>
      <c r="G107" s="450"/>
      <c r="H107" s="450"/>
      <c r="I107" s="450"/>
      <c r="J107" s="450"/>
    </row>
    <row r="108" spans="2:16">
      <c r="B108" s="447"/>
      <c r="C108" s="447"/>
      <c r="D108" s="444"/>
      <c r="E108" s="444"/>
      <c r="F108" s="444"/>
      <c r="G108" s="444"/>
      <c r="H108" s="444"/>
      <c r="I108" s="444"/>
      <c r="J108" s="444"/>
    </row>
    <row r="109" spans="2:16">
      <c r="B109" s="447"/>
      <c r="C109" s="447"/>
      <c r="D109" s="444"/>
      <c r="E109" s="444"/>
      <c r="F109" s="444"/>
      <c r="G109" s="444"/>
      <c r="H109" s="444"/>
      <c r="I109" s="444"/>
      <c r="J109" s="444"/>
    </row>
    <row r="110" spans="2:16">
      <c r="B110" s="447"/>
      <c r="C110" s="447"/>
      <c r="D110" s="444"/>
      <c r="E110" s="444"/>
      <c r="F110" s="444"/>
      <c r="G110" s="444"/>
      <c r="H110" s="444"/>
      <c r="I110" s="444"/>
      <c r="J110" s="444"/>
    </row>
    <row r="111" spans="2:16">
      <c r="B111" s="447"/>
      <c r="C111" s="447"/>
      <c r="D111" s="444"/>
      <c r="E111" s="444"/>
      <c r="F111" s="444"/>
      <c r="G111" s="444"/>
      <c r="H111" s="444"/>
      <c r="I111" s="444"/>
      <c r="J111" s="444"/>
    </row>
    <row r="112" spans="2:16">
      <c r="B112" s="453"/>
      <c r="C112" s="454"/>
      <c r="D112" s="450"/>
      <c r="E112" s="450"/>
      <c r="F112" s="450"/>
      <c r="G112" s="450"/>
      <c r="H112" s="450"/>
      <c r="I112" s="450"/>
      <c r="J112" s="450"/>
    </row>
    <row r="113" spans="2:10">
      <c r="B113" s="447"/>
      <c r="C113" s="447"/>
      <c r="D113" s="444"/>
      <c r="E113" s="444"/>
      <c r="F113" s="444"/>
      <c r="G113" s="444"/>
      <c r="H113" s="444"/>
      <c r="I113" s="444"/>
      <c r="J113" s="444"/>
    </row>
    <row r="114" spans="2:10">
      <c r="B114" s="447"/>
      <c r="C114" s="455"/>
      <c r="D114" s="444"/>
      <c r="E114" s="444"/>
      <c r="F114" s="444"/>
      <c r="G114" s="444"/>
      <c r="H114" s="444"/>
      <c r="I114" s="444"/>
      <c r="J114" s="444"/>
    </row>
    <row r="115" spans="2:10">
      <c r="B115" s="447"/>
      <c r="C115" s="447"/>
      <c r="D115" s="444"/>
      <c r="E115" s="444"/>
      <c r="F115" s="444"/>
      <c r="G115" s="444"/>
      <c r="H115" s="444"/>
      <c r="I115" s="444"/>
      <c r="J115" s="444"/>
    </row>
    <row r="116" spans="2:10">
      <c r="B116" s="447"/>
      <c r="C116" s="447"/>
      <c r="D116" s="444"/>
      <c r="E116" s="444"/>
      <c r="F116" s="444"/>
      <c r="G116" s="444"/>
      <c r="H116" s="444"/>
      <c r="I116" s="444"/>
      <c r="J116" s="444"/>
    </row>
    <row r="117" spans="2:10">
      <c r="B117" s="447"/>
      <c r="C117" s="447"/>
      <c r="D117" s="444"/>
      <c r="E117" s="444"/>
      <c r="F117" s="444"/>
      <c r="G117" s="444"/>
      <c r="H117" s="444"/>
      <c r="I117" s="444"/>
      <c r="J117" s="444"/>
    </row>
    <row r="118" spans="2:10">
      <c r="B118" s="447"/>
      <c r="C118" s="455"/>
      <c r="D118" s="444"/>
      <c r="E118" s="444"/>
      <c r="F118" s="444"/>
      <c r="G118" s="444"/>
      <c r="H118" s="444"/>
      <c r="I118" s="444"/>
      <c r="J118" s="444"/>
    </row>
    <row r="119" spans="2:10">
      <c r="B119" s="447"/>
      <c r="C119" s="447"/>
      <c r="D119" s="444"/>
      <c r="E119" s="444"/>
      <c r="F119" s="444"/>
      <c r="G119" s="444"/>
      <c r="H119" s="444"/>
      <c r="I119" s="444"/>
      <c r="J119" s="444"/>
    </row>
    <row r="120" spans="2:10">
      <c r="B120" s="453"/>
      <c r="C120" s="454"/>
      <c r="D120" s="450"/>
      <c r="E120" s="450"/>
      <c r="F120" s="450"/>
      <c r="G120" s="450"/>
      <c r="H120" s="450"/>
      <c r="I120" s="450"/>
      <c r="J120" s="450"/>
    </row>
    <row r="121" spans="2:10">
      <c r="B121" s="453"/>
      <c r="C121" s="454"/>
      <c r="D121" s="450"/>
      <c r="E121" s="450"/>
      <c r="F121" s="450"/>
      <c r="G121" s="450"/>
      <c r="H121" s="450"/>
      <c r="I121" s="450"/>
      <c r="J121" s="450"/>
    </row>
    <row r="122" spans="2:10">
      <c r="B122" s="447"/>
      <c r="C122" s="447"/>
      <c r="D122" s="444"/>
      <c r="E122" s="444"/>
      <c r="F122" s="444"/>
      <c r="G122" s="444"/>
      <c r="H122" s="444"/>
      <c r="I122" s="444"/>
      <c r="J122" s="444"/>
    </row>
    <row r="123" spans="2:10">
      <c r="B123" s="447"/>
      <c r="C123" s="447"/>
      <c r="D123" s="444"/>
      <c r="E123" s="444"/>
      <c r="F123" s="444"/>
      <c r="G123" s="444"/>
      <c r="H123" s="444"/>
      <c r="I123" s="444"/>
      <c r="J123" s="444"/>
    </row>
    <row r="124" spans="2:10">
      <c r="B124" s="453"/>
      <c r="C124" s="454"/>
      <c r="D124" s="450"/>
      <c r="E124" s="450"/>
      <c r="F124" s="450"/>
      <c r="G124" s="450"/>
      <c r="H124" s="450"/>
      <c r="I124" s="450"/>
      <c r="J124" s="450"/>
    </row>
    <row r="125" spans="2:10">
      <c r="B125" s="447"/>
      <c r="C125" s="447"/>
      <c r="D125" s="444"/>
      <c r="E125" s="444"/>
      <c r="F125" s="444"/>
      <c r="G125" s="444"/>
      <c r="H125" s="444"/>
      <c r="I125" s="444"/>
      <c r="J125" s="444"/>
    </row>
    <row r="126" spans="2:10">
      <c r="B126" s="447"/>
      <c r="C126" s="447"/>
      <c r="D126" s="444"/>
      <c r="E126" s="444"/>
      <c r="F126" s="444"/>
      <c r="G126" s="444"/>
      <c r="H126" s="444"/>
      <c r="I126" s="444"/>
      <c r="J126" s="444"/>
    </row>
    <row r="127" spans="2:10">
      <c r="B127" s="447"/>
      <c r="C127" s="447"/>
      <c r="D127" s="444"/>
      <c r="E127" s="444"/>
      <c r="F127" s="444"/>
      <c r="G127" s="444"/>
      <c r="H127" s="444"/>
      <c r="I127" s="444"/>
      <c r="J127" s="444"/>
    </row>
    <row r="128" spans="2:10">
      <c r="B128" s="447"/>
      <c r="C128" s="455"/>
      <c r="D128" s="444"/>
      <c r="E128" s="444"/>
      <c r="F128" s="444"/>
      <c r="G128" s="444"/>
      <c r="H128" s="444"/>
      <c r="I128" s="444"/>
      <c r="J128" s="444"/>
    </row>
    <row r="129" spans="2:10">
      <c r="B129" s="447"/>
      <c r="C129" s="447"/>
      <c r="D129" s="444"/>
      <c r="E129" s="444"/>
      <c r="F129" s="444"/>
      <c r="G129" s="444"/>
      <c r="H129" s="444"/>
      <c r="I129" s="444"/>
      <c r="J129" s="444"/>
    </row>
    <row r="130" spans="2:10">
      <c r="B130" s="447"/>
      <c r="C130" s="447"/>
      <c r="D130" s="444"/>
      <c r="E130" s="444"/>
      <c r="F130" s="444"/>
      <c r="G130" s="444"/>
      <c r="H130" s="444"/>
      <c r="I130" s="444"/>
      <c r="J130" s="444"/>
    </row>
    <row r="131" spans="2:10">
      <c r="B131" s="447"/>
      <c r="C131" s="447"/>
      <c r="D131" s="444"/>
      <c r="E131" s="444"/>
      <c r="F131" s="444"/>
      <c r="G131" s="444"/>
      <c r="H131" s="444"/>
      <c r="I131" s="444"/>
      <c r="J131" s="444"/>
    </row>
    <row r="132" spans="2:10">
      <c r="B132" s="447"/>
      <c r="C132" s="456"/>
      <c r="D132" s="444"/>
      <c r="E132" s="444"/>
      <c r="F132" s="444"/>
      <c r="G132" s="444"/>
      <c r="H132" s="444"/>
      <c r="I132" s="444"/>
      <c r="J132" s="444"/>
    </row>
    <row r="133" spans="2:10">
      <c r="B133" s="447"/>
      <c r="C133" s="272"/>
      <c r="D133" s="444"/>
      <c r="E133" s="444"/>
      <c r="F133" s="444"/>
      <c r="G133" s="444"/>
      <c r="H133" s="444"/>
      <c r="I133" s="444"/>
      <c r="J133" s="444"/>
    </row>
    <row r="134" spans="2:10">
      <c r="B134" s="447"/>
      <c r="C134" s="457"/>
      <c r="D134" s="444"/>
      <c r="E134" s="444"/>
      <c r="F134" s="444"/>
      <c r="G134" s="444"/>
      <c r="H134" s="444"/>
      <c r="I134" s="444"/>
      <c r="J134" s="444"/>
    </row>
    <row r="135" spans="2:10">
      <c r="B135" s="447"/>
      <c r="C135" s="457"/>
      <c r="D135" s="444"/>
      <c r="E135" s="444"/>
      <c r="F135" s="444"/>
      <c r="G135" s="444"/>
      <c r="H135" s="444"/>
      <c r="I135" s="444"/>
      <c r="J135" s="444"/>
    </row>
    <row r="136" spans="2:10">
      <c r="B136" s="447"/>
      <c r="C136" s="457"/>
      <c r="D136" s="444"/>
      <c r="E136" s="444"/>
      <c r="F136" s="444"/>
      <c r="G136" s="444"/>
      <c r="H136" s="444"/>
      <c r="I136" s="444"/>
      <c r="J136" s="444"/>
    </row>
    <row r="137" spans="2:10">
      <c r="B137" s="447"/>
      <c r="C137" s="447"/>
      <c r="D137" s="444"/>
      <c r="E137" s="444"/>
      <c r="F137" s="444"/>
      <c r="G137" s="444"/>
      <c r="H137" s="444"/>
      <c r="I137" s="444"/>
      <c r="J137" s="444"/>
    </row>
    <row r="138" spans="2:10">
      <c r="B138" s="447"/>
      <c r="C138" s="447"/>
      <c r="D138" s="444"/>
      <c r="E138" s="444"/>
      <c r="F138" s="444"/>
      <c r="G138" s="444"/>
      <c r="H138" s="444"/>
      <c r="I138" s="444"/>
      <c r="J138" s="444"/>
    </row>
    <row r="139" spans="2:10">
      <c r="B139" s="447"/>
      <c r="C139" s="456"/>
      <c r="D139" s="444"/>
      <c r="E139" s="444"/>
      <c r="F139" s="444"/>
      <c r="G139" s="444"/>
      <c r="H139" s="444"/>
      <c r="I139" s="444"/>
      <c r="J139" s="444"/>
    </row>
    <row r="140" spans="2:10">
      <c r="B140" s="447"/>
      <c r="C140" s="272"/>
      <c r="D140" s="444"/>
      <c r="E140" s="444"/>
      <c r="F140" s="444"/>
      <c r="G140" s="444"/>
      <c r="H140" s="444"/>
      <c r="I140" s="444"/>
      <c r="J140" s="444"/>
    </row>
    <row r="141" spans="2:10">
      <c r="B141" s="447"/>
      <c r="C141" s="272"/>
      <c r="D141" s="444"/>
      <c r="E141" s="444"/>
      <c r="F141" s="444"/>
      <c r="G141" s="444"/>
      <c r="H141" s="444"/>
      <c r="I141" s="444"/>
      <c r="J141" s="444"/>
    </row>
    <row r="142" spans="2:10">
      <c r="B142" s="447"/>
      <c r="C142" s="447"/>
      <c r="D142" s="444"/>
      <c r="E142" s="444"/>
      <c r="F142" s="444"/>
      <c r="G142" s="444"/>
      <c r="H142" s="444"/>
      <c r="I142" s="444"/>
      <c r="J142" s="444"/>
    </row>
    <row r="143" spans="2:10">
      <c r="B143" s="447"/>
      <c r="C143" s="447"/>
      <c r="D143" s="444"/>
      <c r="E143" s="444"/>
      <c r="F143" s="444"/>
      <c r="G143" s="444"/>
      <c r="H143" s="444"/>
      <c r="I143" s="444"/>
      <c r="J143" s="444"/>
    </row>
    <row r="144" spans="2:10">
      <c r="B144" s="447"/>
      <c r="C144" s="447"/>
      <c r="D144" s="444"/>
      <c r="E144" s="444"/>
      <c r="F144" s="444"/>
      <c r="G144" s="444"/>
      <c r="H144" s="444"/>
      <c r="I144" s="444"/>
      <c r="J144" s="444"/>
    </row>
    <row r="145" spans="2:16">
      <c r="B145" s="453"/>
      <c r="C145" s="454"/>
      <c r="D145" s="450"/>
      <c r="E145" s="450"/>
      <c r="F145" s="450"/>
      <c r="G145" s="450"/>
      <c r="H145" s="450"/>
      <c r="I145" s="450"/>
      <c r="J145" s="450"/>
    </row>
    <row r="146" spans="2:16">
      <c r="B146" s="453"/>
      <c r="C146" s="454"/>
      <c r="D146" s="450"/>
      <c r="E146" s="450"/>
      <c r="F146" s="450"/>
      <c r="G146" s="450"/>
      <c r="H146" s="450"/>
      <c r="I146" s="450"/>
      <c r="J146" s="450"/>
    </row>
    <row r="147" spans="2:16">
      <c r="B147" s="453"/>
      <c r="C147" s="454"/>
      <c r="D147" s="450"/>
      <c r="E147" s="450"/>
      <c r="F147" s="450"/>
      <c r="G147" s="450"/>
      <c r="H147" s="450"/>
      <c r="I147" s="450"/>
      <c r="J147" s="450"/>
    </row>
    <row r="148" spans="2:16">
      <c r="B148" s="453"/>
      <c r="C148" s="454"/>
      <c r="D148" s="450"/>
      <c r="E148" s="450"/>
      <c r="F148" s="450"/>
      <c r="G148" s="450"/>
      <c r="H148" s="450"/>
      <c r="I148" s="450"/>
      <c r="J148" s="450"/>
    </row>
    <row r="149" spans="2:16">
      <c r="B149" s="447"/>
      <c r="C149" s="447"/>
      <c r="D149" s="444"/>
      <c r="E149" s="444"/>
      <c r="F149" s="444"/>
      <c r="G149" s="444"/>
      <c r="H149" s="444"/>
      <c r="I149" s="444"/>
      <c r="J149" s="444"/>
    </row>
    <row r="150" spans="2:16">
      <c r="B150" s="447"/>
      <c r="C150" s="447"/>
      <c r="D150" s="444"/>
      <c r="E150" s="444"/>
      <c r="F150" s="444"/>
      <c r="G150" s="444"/>
      <c r="H150" s="444"/>
      <c r="I150" s="444"/>
      <c r="J150" s="444"/>
    </row>
    <row r="151" spans="2:16">
      <c r="B151" s="447"/>
      <c r="C151" s="458"/>
      <c r="D151" s="444"/>
      <c r="E151" s="444"/>
      <c r="F151" s="444"/>
      <c r="G151" s="444"/>
      <c r="H151" s="444"/>
      <c r="I151" s="444"/>
      <c r="J151" s="444"/>
    </row>
    <row r="152" spans="2:16">
      <c r="B152" s="447"/>
      <c r="C152" s="457"/>
      <c r="D152" s="444"/>
      <c r="E152" s="444"/>
      <c r="F152" s="444"/>
      <c r="G152" s="444"/>
      <c r="H152" s="444"/>
      <c r="I152" s="444"/>
      <c r="J152" s="444"/>
    </row>
    <row r="153" spans="2:16">
      <c r="B153" s="447"/>
      <c r="C153" s="447"/>
      <c r="D153" s="444"/>
      <c r="E153" s="444"/>
      <c r="F153" s="444"/>
      <c r="G153" s="444"/>
      <c r="H153" s="444"/>
      <c r="I153" s="444"/>
      <c r="J153" s="444"/>
    </row>
    <row r="154" spans="2:16">
      <c r="B154" s="447"/>
      <c r="C154" s="447"/>
      <c r="D154" s="444"/>
      <c r="E154" s="444"/>
      <c r="F154" s="444"/>
      <c r="G154" s="444"/>
      <c r="H154" s="444"/>
      <c r="I154" s="444"/>
      <c r="J154" s="444"/>
    </row>
    <row r="155" spans="2:16">
      <c r="B155" s="447"/>
      <c r="C155" s="447"/>
      <c r="D155" s="444"/>
      <c r="E155" s="444"/>
      <c r="F155" s="444"/>
      <c r="G155" s="444"/>
      <c r="H155" s="444"/>
      <c r="I155" s="444"/>
      <c r="J155" s="444"/>
    </row>
    <row r="156" spans="2:16">
      <c r="B156" s="453"/>
      <c r="C156" s="454"/>
      <c r="D156" s="450"/>
      <c r="E156" s="450"/>
      <c r="F156" s="450"/>
      <c r="G156" s="450"/>
      <c r="H156" s="450"/>
      <c r="I156" s="450"/>
      <c r="J156" s="450"/>
    </row>
    <row r="157" spans="2:16">
      <c r="B157" s="447"/>
      <c r="C157" s="447"/>
      <c r="D157" s="447"/>
      <c r="E157" s="447"/>
      <c r="F157" s="447"/>
      <c r="G157" s="447"/>
      <c r="H157" s="447"/>
      <c r="I157" s="447"/>
      <c r="J157" s="447"/>
      <c r="K157" s="447"/>
      <c r="L157" s="447"/>
      <c r="M157" s="447"/>
      <c r="N157" s="447"/>
      <c r="O157" s="447"/>
      <c r="P157" s="447"/>
    </row>
    <row r="158" spans="2:16">
      <c r="B158" s="447"/>
      <c r="C158" s="459"/>
      <c r="D158" s="447"/>
      <c r="E158" s="447"/>
      <c r="F158" s="447"/>
      <c r="G158" s="447"/>
      <c r="H158" s="447"/>
      <c r="I158" s="447"/>
      <c r="J158" s="447"/>
      <c r="K158" s="447"/>
      <c r="L158" s="447"/>
      <c r="M158" s="447"/>
      <c r="N158" s="447"/>
      <c r="O158" s="447"/>
      <c r="P158" s="447"/>
    </row>
    <row r="159" spans="2:16">
      <c r="B159" s="447"/>
      <c r="C159" s="447"/>
      <c r="D159" s="447"/>
      <c r="E159" s="447"/>
      <c r="F159" s="447"/>
      <c r="G159" s="447"/>
      <c r="H159" s="447"/>
      <c r="I159" s="447"/>
      <c r="J159" s="447"/>
      <c r="K159" s="447"/>
      <c r="L159" s="447"/>
      <c r="M159" s="447"/>
      <c r="N159" s="447"/>
      <c r="O159" s="447"/>
      <c r="P159" s="447"/>
    </row>
    <row r="160" spans="2:16">
      <c r="B160" s="447"/>
      <c r="C160" s="447"/>
      <c r="D160" s="447"/>
      <c r="E160" s="447"/>
      <c r="F160" s="447"/>
      <c r="G160" s="447"/>
      <c r="H160" s="447"/>
      <c r="I160" s="447"/>
      <c r="J160" s="447"/>
      <c r="K160" s="447"/>
      <c r="L160" s="447"/>
      <c r="M160" s="447"/>
      <c r="N160" s="447"/>
      <c r="O160" s="447"/>
      <c r="P160" s="447"/>
    </row>
    <row r="161" spans="2:16">
      <c r="B161" s="447"/>
      <c r="C161" s="447"/>
      <c r="D161" s="447"/>
      <c r="E161" s="447"/>
      <c r="F161" s="447"/>
      <c r="G161" s="447"/>
      <c r="H161" s="447"/>
      <c r="I161" s="447"/>
      <c r="J161" s="447"/>
      <c r="K161" s="447"/>
      <c r="L161" s="447"/>
      <c r="M161" s="447"/>
      <c r="N161" s="447"/>
      <c r="O161" s="447"/>
      <c r="P161" s="447"/>
    </row>
    <row r="162" spans="2:16">
      <c r="B162" s="447"/>
      <c r="C162" s="447"/>
      <c r="D162" s="447"/>
      <c r="E162" s="447"/>
      <c r="F162" s="447"/>
      <c r="G162" s="447"/>
      <c r="H162" s="447"/>
      <c r="I162" s="447"/>
      <c r="J162" s="447"/>
      <c r="K162" s="447"/>
      <c r="L162" s="447"/>
      <c r="M162" s="447"/>
      <c r="N162" s="447"/>
      <c r="O162" s="447"/>
      <c r="P162" s="447"/>
    </row>
    <row r="163" spans="2:16">
      <c r="B163" s="447"/>
      <c r="C163" s="447"/>
      <c r="D163" s="447"/>
      <c r="E163" s="447"/>
      <c r="F163" s="447"/>
      <c r="G163" s="447"/>
      <c r="H163" s="447"/>
      <c r="I163" s="447"/>
      <c r="J163" s="447"/>
      <c r="K163" s="447"/>
      <c r="L163" s="447"/>
      <c r="M163" s="447"/>
      <c r="N163" s="447"/>
      <c r="O163" s="447"/>
      <c r="P163" s="447"/>
    </row>
    <row r="164" spans="2:16">
      <c r="B164" s="447"/>
      <c r="C164" s="447"/>
      <c r="D164" s="447"/>
      <c r="E164" s="447"/>
      <c r="F164" s="447"/>
      <c r="G164" s="447"/>
      <c r="H164" s="447"/>
      <c r="I164" s="447"/>
      <c r="J164" s="447"/>
      <c r="K164" s="447"/>
      <c r="L164" s="447"/>
      <c r="M164" s="447"/>
      <c r="N164" s="447"/>
      <c r="O164" s="447"/>
      <c r="P164" s="447"/>
    </row>
    <row r="165" spans="2:16">
      <c r="B165" s="460"/>
      <c r="C165" s="460"/>
      <c r="D165" s="460"/>
      <c r="E165" s="460"/>
      <c r="F165" s="460"/>
      <c r="G165" s="460"/>
      <c r="H165" s="460"/>
      <c r="I165" s="460"/>
      <c r="J165" s="447"/>
      <c r="K165" s="447"/>
      <c r="L165" s="447"/>
      <c r="M165" s="447"/>
      <c r="N165" s="447"/>
      <c r="O165" s="447"/>
      <c r="P165" s="447"/>
    </row>
    <row r="166" spans="2:16">
      <c r="B166" s="461"/>
      <c r="C166" s="459"/>
      <c r="D166" s="459"/>
      <c r="E166" s="459"/>
      <c r="F166" s="459"/>
      <c r="G166" s="459"/>
      <c r="H166" s="459"/>
      <c r="I166" s="459"/>
      <c r="J166" s="447"/>
      <c r="K166" s="447"/>
      <c r="L166" s="447"/>
      <c r="M166" s="447"/>
      <c r="N166" s="447"/>
      <c r="O166" s="447"/>
      <c r="P166" s="447"/>
    </row>
    <row r="167" spans="2:16">
      <c r="B167" s="462"/>
      <c r="C167" s="460"/>
      <c r="D167" s="447"/>
      <c r="E167" s="447"/>
      <c r="F167" s="447"/>
      <c r="G167" s="447"/>
      <c r="H167" s="447"/>
      <c r="I167" s="447"/>
      <c r="J167" s="447"/>
      <c r="K167" s="447"/>
      <c r="L167" s="447"/>
      <c r="M167" s="447"/>
      <c r="N167" s="447"/>
      <c r="O167" s="447"/>
      <c r="P167" s="447"/>
    </row>
    <row r="168" spans="2:16">
      <c r="B168" s="460"/>
      <c r="C168" s="460"/>
      <c r="D168" s="460"/>
      <c r="E168" s="460"/>
      <c r="F168" s="460"/>
      <c r="G168" s="460"/>
      <c r="H168" s="460"/>
      <c r="I168" s="460"/>
      <c r="J168" s="447"/>
      <c r="K168" s="447"/>
      <c r="L168" s="447"/>
      <c r="M168" s="447"/>
      <c r="N168" s="447"/>
      <c r="O168" s="447"/>
      <c r="P168" s="447"/>
    </row>
    <row r="169" spans="2:16">
      <c r="B169" s="460"/>
      <c r="C169" s="460"/>
      <c r="D169" s="447"/>
      <c r="E169" s="447"/>
      <c r="F169" s="447"/>
      <c r="G169" s="447"/>
      <c r="H169" s="447"/>
      <c r="I169" s="447"/>
      <c r="J169" s="447"/>
      <c r="K169" s="447"/>
      <c r="L169" s="447"/>
      <c r="M169" s="447"/>
      <c r="N169" s="447"/>
      <c r="O169" s="447"/>
      <c r="P169" s="447"/>
    </row>
    <row r="170" spans="2:16">
      <c r="B170" s="459"/>
      <c r="C170" s="459"/>
      <c r="D170" s="459"/>
      <c r="E170" s="459"/>
      <c r="F170" s="459"/>
      <c r="G170" s="459"/>
      <c r="H170" s="459"/>
      <c r="I170" s="459"/>
      <c r="J170" s="447"/>
      <c r="K170" s="447"/>
      <c r="L170" s="447"/>
      <c r="M170" s="447"/>
      <c r="N170" s="447"/>
      <c r="O170" s="447"/>
      <c r="P170" s="447"/>
    </row>
    <row r="171" spans="2:16">
      <c r="B171" s="462"/>
      <c r="C171" s="463"/>
      <c r="D171" s="447"/>
      <c r="E171" s="447"/>
      <c r="F171" s="447"/>
      <c r="G171" s="447"/>
      <c r="H171" s="447"/>
      <c r="I171" s="447"/>
      <c r="J171" s="447"/>
      <c r="K171" s="447"/>
      <c r="L171" s="447"/>
      <c r="M171" s="447"/>
      <c r="N171" s="447"/>
      <c r="O171" s="447"/>
      <c r="P171" s="447"/>
    </row>
    <row r="172" spans="2:16">
      <c r="B172" s="464"/>
      <c r="C172" s="464"/>
      <c r="D172" s="464"/>
      <c r="E172" s="464"/>
      <c r="F172" s="464"/>
      <c r="G172" s="464"/>
      <c r="H172" s="464"/>
      <c r="I172" s="464"/>
      <c r="J172" s="464"/>
      <c r="K172" s="447"/>
      <c r="L172" s="447"/>
      <c r="M172" s="447"/>
      <c r="N172" s="447"/>
      <c r="O172" s="447"/>
      <c r="P172" s="447"/>
    </row>
    <row r="173" spans="2:16">
      <c r="B173" s="461"/>
      <c r="C173" s="465"/>
      <c r="D173" s="447"/>
      <c r="E173" s="447"/>
      <c r="F173" s="447"/>
      <c r="G173" s="447"/>
      <c r="H173" s="447"/>
      <c r="I173" s="447"/>
      <c r="J173" s="447"/>
      <c r="K173" s="447"/>
      <c r="L173" s="447"/>
      <c r="M173" s="447"/>
      <c r="N173" s="447"/>
      <c r="O173" s="447"/>
      <c r="P173" s="447"/>
    </row>
    <row r="174" spans="2:16">
      <c r="B174" s="460"/>
      <c r="C174" s="460"/>
      <c r="D174" s="460"/>
      <c r="E174" s="460"/>
      <c r="F174" s="460"/>
      <c r="G174" s="460"/>
      <c r="H174" s="460"/>
      <c r="I174" s="460"/>
      <c r="J174" s="447"/>
      <c r="K174" s="447"/>
      <c r="L174" s="447"/>
      <c r="M174" s="447"/>
      <c r="N174" s="447"/>
      <c r="O174" s="447"/>
      <c r="P174" s="447"/>
    </row>
    <row r="175" spans="2:16">
      <c r="B175" s="460"/>
      <c r="C175" s="460"/>
      <c r="D175" s="460"/>
      <c r="E175" s="460"/>
      <c r="F175" s="460"/>
      <c r="G175" s="460"/>
      <c r="H175" s="460"/>
      <c r="I175" s="460"/>
      <c r="J175" s="447"/>
      <c r="K175" s="447"/>
      <c r="L175" s="447"/>
      <c r="M175" s="447"/>
      <c r="N175" s="447"/>
      <c r="O175" s="447"/>
      <c r="P175" s="447"/>
    </row>
    <row r="176" spans="2:16">
      <c r="B176" s="460"/>
      <c r="C176" s="460"/>
      <c r="D176" s="460"/>
      <c r="E176" s="460"/>
      <c r="F176" s="460"/>
      <c r="G176" s="460"/>
      <c r="H176" s="460"/>
      <c r="I176" s="460"/>
      <c r="J176" s="447"/>
      <c r="K176" s="447"/>
      <c r="L176" s="447"/>
      <c r="M176" s="447"/>
      <c r="N176" s="447"/>
      <c r="O176" s="447"/>
      <c r="P176" s="447"/>
    </row>
    <row r="177" spans="2:16">
      <c r="B177" s="460"/>
      <c r="C177" s="460"/>
      <c r="D177" s="447"/>
      <c r="E177" s="447"/>
      <c r="F177" s="447"/>
      <c r="G177" s="447"/>
      <c r="H177" s="447"/>
      <c r="I177" s="447"/>
      <c r="J177" s="447"/>
      <c r="K177" s="447"/>
      <c r="L177" s="447"/>
      <c r="M177" s="447"/>
      <c r="N177" s="447"/>
      <c r="O177" s="447"/>
      <c r="P177" s="447"/>
    </row>
    <row r="178" spans="2:16">
      <c r="B178" s="464"/>
      <c r="C178" s="464"/>
      <c r="D178" s="464"/>
      <c r="E178" s="464"/>
      <c r="F178" s="464"/>
      <c r="G178" s="464"/>
      <c r="H178" s="464"/>
      <c r="I178" s="464"/>
      <c r="J178" s="447"/>
      <c r="K178" s="447"/>
      <c r="L178" s="447"/>
      <c r="M178" s="447"/>
      <c r="N178" s="447"/>
      <c r="O178" s="447"/>
      <c r="P178" s="447"/>
    </row>
    <row r="179" spans="2:16">
      <c r="B179" s="462"/>
      <c r="C179" s="466"/>
      <c r="D179" s="447"/>
      <c r="E179" s="447"/>
      <c r="F179" s="447"/>
      <c r="G179" s="447"/>
      <c r="H179" s="447"/>
      <c r="I179" s="447"/>
      <c r="J179" s="447"/>
      <c r="K179" s="447"/>
      <c r="L179" s="447"/>
      <c r="M179" s="447"/>
      <c r="N179" s="447"/>
      <c r="O179" s="447"/>
      <c r="P179" s="447"/>
    </row>
    <row r="180" spans="2:16">
      <c r="B180" s="447"/>
      <c r="C180" s="447"/>
      <c r="D180" s="447"/>
      <c r="E180" s="447"/>
      <c r="F180" s="447"/>
      <c r="G180" s="447"/>
      <c r="H180" s="447"/>
      <c r="I180" s="447"/>
      <c r="J180" s="447"/>
      <c r="K180" s="447"/>
      <c r="L180" s="447"/>
      <c r="M180" s="447"/>
      <c r="N180" s="447"/>
      <c r="O180" s="447"/>
      <c r="P180" s="447"/>
    </row>
    <row r="181" spans="2:16">
      <c r="B181" s="447"/>
      <c r="C181" s="447"/>
      <c r="D181" s="447"/>
      <c r="E181" s="447"/>
      <c r="F181" s="447"/>
      <c r="G181" s="447"/>
      <c r="H181" s="447"/>
      <c r="I181" s="447"/>
      <c r="J181" s="447"/>
      <c r="K181" s="447"/>
      <c r="L181" s="447"/>
      <c r="M181" s="447"/>
      <c r="N181" s="447"/>
      <c r="O181" s="447"/>
      <c r="P181" s="447"/>
    </row>
    <row r="182" spans="2:16">
      <c r="B182" s="447"/>
      <c r="C182" s="447"/>
      <c r="D182" s="447"/>
      <c r="E182" s="447"/>
      <c r="F182" s="447"/>
      <c r="G182" s="447"/>
      <c r="H182" s="447"/>
      <c r="I182" s="447"/>
      <c r="J182" s="447"/>
      <c r="K182" s="447"/>
      <c r="L182" s="447"/>
      <c r="M182" s="447"/>
      <c r="N182" s="447"/>
      <c r="O182" s="447"/>
      <c r="P182" s="447"/>
    </row>
    <row r="183" spans="2:16">
      <c r="B183" s="461"/>
      <c r="C183" s="459"/>
      <c r="D183" s="459"/>
      <c r="E183" s="459"/>
      <c r="F183" s="459"/>
      <c r="G183" s="459"/>
      <c r="H183" s="459"/>
      <c r="I183" s="459"/>
      <c r="J183" s="447"/>
      <c r="K183" s="447"/>
      <c r="L183" s="447"/>
      <c r="M183" s="447"/>
      <c r="N183" s="447"/>
      <c r="O183" s="447"/>
      <c r="P183" s="447"/>
    </row>
    <row r="184" spans="2:16">
      <c r="B184" s="447"/>
      <c r="C184" s="447"/>
      <c r="D184" s="447"/>
      <c r="E184" s="447"/>
      <c r="F184" s="447"/>
      <c r="G184" s="447"/>
      <c r="H184" s="447"/>
      <c r="I184" s="447"/>
      <c r="J184" s="447"/>
      <c r="K184" s="447"/>
      <c r="L184" s="447"/>
      <c r="M184" s="447"/>
      <c r="N184" s="447"/>
      <c r="O184" s="447"/>
      <c r="P184" s="447"/>
    </row>
    <row r="185" spans="2:16">
      <c r="B185" s="447"/>
      <c r="C185" s="447"/>
      <c r="D185" s="447"/>
      <c r="E185" s="447"/>
      <c r="F185" s="447"/>
      <c r="G185" s="447"/>
      <c r="H185" s="447"/>
      <c r="I185" s="447"/>
      <c r="J185" s="447"/>
      <c r="K185" s="447"/>
      <c r="L185" s="447"/>
      <c r="M185" s="447"/>
      <c r="N185" s="447"/>
      <c r="O185" s="447"/>
      <c r="P185" s="447"/>
    </row>
    <row r="186" spans="2:16">
      <c r="B186" s="447"/>
      <c r="C186" s="447"/>
      <c r="D186" s="447"/>
      <c r="E186" s="447"/>
      <c r="F186" s="447"/>
      <c r="G186" s="447"/>
      <c r="H186" s="447"/>
      <c r="I186" s="447"/>
      <c r="J186" s="447"/>
      <c r="K186" s="447"/>
      <c r="L186" s="447"/>
      <c r="M186" s="447"/>
      <c r="N186" s="447"/>
      <c r="O186" s="447"/>
      <c r="P186" s="447"/>
    </row>
    <row r="187" spans="2:16">
      <c r="B187" s="447"/>
      <c r="C187" s="447"/>
      <c r="D187" s="447"/>
      <c r="E187" s="447"/>
      <c r="F187" s="447"/>
      <c r="G187" s="447"/>
      <c r="H187" s="447"/>
      <c r="I187" s="447"/>
      <c r="J187" s="447"/>
      <c r="K187" s="447"/>
      <c r="L187" s="447"/>
      <c r="M187" s="447"/>
      <c r="N187" s="447"/>
      <c r="O187" s="447"/>
      <c r="P187" s="447"/>
    </row>
    <row r="188" spans="2:16">
      <c r="B188" s="447"/>
      <c r="C188" s="447"/>
      <c r="D188" s="447"/>
      <c r="E188" s="447"/>
      <c r="F188" s="447"/>
      <c r="G188" s="447"/>
      <c r="H188" s="447"/>
      <c r="I188" s="447"/>
      <c r="J188" s="447"/>
      <c r="K188" s="447"/>
      <c r="L188" s="447"/>
      <c r="M188" s="447"/>
      <c r="N188" s="447"/>
      <c r="O188" s="447"/>
      <c r="P188" s="447"/>
    </row>
    <row r="189" spans="2:16">
      <c r="B189" s="448"/>
      <c r="C189" s="447"/>
      <c r="D189" s="447"/>
      <c r="E189" s="447"/>
      <c r="F189" s="447"/>
      <c r="G189" s="447"/>
      <c r="H189" s="447"/>
      <c r="I189" s="447"/>
      <c r="J189" s="447"/>
      <c r="K189" s="447"/>
      <c r="L189" s="447"/>
      <c r="M189" s="447"/>
      <c r="N189" s="447"/>
      <c r="O189" s="447"/>
      <c r="P189" s="447"/>
    </row>
    <row r="190" spans="2:16">
      <c r="B190" s="448"/>
      <c r="C190" s="447"/>
      <c r="D190" s="447"/>
      <c r="E190" s="447"/>
      <c r="F190" s="447"/>
      <c r="G190" s="447"/>
      <c r="H190" s="447"/>
      <c r="I190" s="447"/>
      <c r="J190" s="447"/>
      <c r="K190" s="447"/>
      <c r="L190" s="447"/>
      <c r="M190" s="447"/>
      <c r="N190" s="447"/>
      <c r="O190" s="447"/>
      <c r="P190" s="447"/>
    </row>
    <row r="191" spans="2:16">
      <c r="B191" s="448"/>
      <c r="C191" s="447"/>
      <c r="D191" s="447"/>
      <c r="E191" s="447"/>
      <c r="F191" s="447"/>
      <c r="G191" s="447"/>
      <c r="H191" s="447"/>
      <c r="I191" s="447"/>
      <c r="J191" s="447"/>
      <c r="K191" s="447"/>
      <c r="L191" s="447"/>
      <c r="M191" s="447"/>
      <c r="N191" s="447"/>
      <c r="O191" s="447"/>
      <c r="P191" s="447"/>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2021-11-16T17:00:46Z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