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4D203CBA-34FB-4D30-A27C-D3FF13AADE8F}" xr6:coauthVersionLast="44" xr6:coauthVersionMax="47" xr10:uidLastSave="{00000000-0000-0000-0000-000000000000}"/>
  <bookViews>
    <workbookView xWindow="5210" yWindow="60" windowWidth="14400" windowHeight="9350" xr2:uid="{3EAFBCD7-4A13-4D60-AAC3-1DFFB598EB0F}"/>
  </bookViews>
  <sheets>
    <sheet name="Changes to Make Possibly" sheetId="12" r:id="rId1"/>
    <sheet name="Code output using CBO" sheetId="2" r:id="rId2"/>
    <sheet name="subsidies" sheetId="13" r:id="rId3"/>
    <sheet name="Why we need add factors" sheetId="3" r:id="rId4"/>
    <sheet name="Medicaid Adjustments" sheetId="9" r:id="rId5"/>
    <sheet name="UI Adjustments" sheetId="10" r:id="rId6"/>
    <sheet name="LS Estimates" sheetId="14" r:id="rId7"/>
    <sheet name="Grant Adjustments" sheetId="4" r:id="rId8"/>
    <sheet name="grants history" sheetId="11" r:id="rId9"/>
    <sheet name="Purchases" sheetId="15" r:id="rId10"/>
    <sheet name="S&amp;L Purchases" sheetId="17" r:id="rId11"/>
    <sheet name="Taxes" sheetId="16" r:id="rId12"/>
    <sheet name="ARP Spreadsheet" sheetId="5" r:id="rId13"/>
    <sheet name="ARP Timing" sheetId="6" r:id="rId14"/>
  </sheets>
  <externalReferences>
    <externalReference r:id="rId15"/>
    <externalReference r:id="rId1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D26" i="11" l="1"/>
  <c r="I28" i="10"/>
  <c r="F29" i="10"/>
  <c r="L45" i="13"/>
  <c r="H46" i="13"/>
  <c r="C14" i="15" l="1"/>
  <c r="D14" i="15"/>
  <c r="E14" i="15"/>
  <c r="F14" i="15"/>
  <c r="G14" i="15"/>
  <c r="H14" i="15"/>
  <c r="I14" i="15"/>
  <c r="J14" i="15"/>
  <c r="K14" i="15"/>
  <c r="L14" i="15"/>
  <c r="M14" i="15"/>
  <c r="N14" i="15"/>
  <c r="O14" i="15"/>
  <c r="P14" i="15"/>
  <c r="Q14" i="15"/>
  <c r="R14" i="15"/>
  <c r="S14" i="15"/>
  <c r="T14" i="15"/>
  <c r="U14" i="15"/>
  <c r="B14" i="15"/>
  <c r="C15" i="15"/>
  <c r="D15" i="15"/>
  <c r="E15" i="15"/>
  <c r="F15" i="15"/>
  <c r="G15" i="15"/>
  <c r="H15" i="15"/>
  <c r="I15" i="15"/>
  <c r="J15" i="15"/>
  <c r="K15" i="15"/>
  <c r="L15" i="15"/>
  <c r="M15" i="15"/>
  <c r="N15" i="15"/>
  <c r="O15" i="15"/>
  <c r="P15" i="15"/>
  <c r="Q15" i="15"/>
  <c r="R15" i="15"/>
  <c r="S15" i="15"/>
  <c r="T15" i="15"/>
  <c r="U15" i="15"/>
  <c r="B15" i="15"/>
  <c r="C13" i="15"/>
  <c r="D13" i="15"/>
  <c r="E13" i="15"/>
  <c r="F13" i="15"/>
  <c r="G13" i="15"/>
  <c r="H13" i="15"/>
  <c r="I13" i="15"/>
  <c r="J13" i="15"/>
  <c r="J18" i="15" s="1"/>
  <c r="K13" i="15"/>
  <c r="L13" i="15"/>
  <c r="M13" i="15"/>
  <c r="N13" i="15"/>
  <c r="O13" i="15"/>
  <c r="P13" i="15"/>
  <c r="Q13" i="15"/>
  <c r="R13" i="15"/>
  <c r="R18" i="15" s="1"/>
  <c r="S13" i="15"/>
  <c r="T13" i="15"/>
  <c r="U13" i="15"/>
  <c r="B13" i="15"/>
  <c r="C18" i="15"/>
  <c r="D18" i="15"/>
  <c r="E18" i="15"/>
  <c r="F18" i="15"/>
  <c r="G18" i="15"/>
  <c r="H18" i="15"/>
  <c r="K18" i="15"/>
  <c r="L18" i="15"/>
  <c r="M18" i="15"/>
  <c r="N18" i="15"/>
  <c r="O18" i="15"/>
  <c r="P18" i="15"/>
  <c r="S18" i="15"/>
  <c r="T18" i="15"/>
  <c r="U18" i="15"/>
  <c r="B18" i="15"/>
  <c r="L22" i="4"/>
  <c r="M22" i="4" s="1"/>
  <c r="N22" i="4" s="1"/>
  <c r="O22" i="4" s="1"/>
  <c r="P22" i="4" s="1"/>
  <c r="Q22" i="4" s="1"/>
  <c r="R22" i="4" s="1"/>
  <c r="S22" i="4" s="1"/>
  <c r="T22" i="4" s="1"/>
  <c r="U22" i="4" s="1"/>
  <c r="V22" i="4" s="1"/>
  <c r="W22" i="4" s="1"/>
  <c r="X22" i="4" s="1"/>
  <c r="K22" i="4"/>
  <c r="K21" i="4"/>
  <c r="H11" i="15"/>
  <c r="I11" i="15"/>
  <c r="J11" i="15"/>
  <c r="K11" i="15"/>
  <c r="L11" i="15"/>
  <c r="M11" i="15"/>
  <c r="N11" i="15"/>
  <c r="O11" i="15"/>
  <c r="P11" i="15"/>
  <c r="Q11" i="15"/>
  <c r="R11" i="15"/>
  <c r="S11" i="15"/>
  <c r="T11" i="15"/>
  <c r="U11" i="15"/>
  <c r="G11" i="15"/>
  <c r="F11" i="15"/>
  <c r="E11" i="15"/>
  <c r="D11" i="15"/>
  <c r="C11" i="15"/>
  <c r="I18" i="15" l="1"/>
  <c r="Q18" i="15"/>
  <c r="T43" i="17"/>
  <c r="S43" i="17"/>
  <c r="R43" i="17"/>
  <c r="Q43" i="17"/>
  <c r="P43" i="17"/>
  <c r="O43" i="17"/>
  <c r="N43" i="17"/>
  <c r="M43" i="17"/>
  <c r="L43" i="17"/>
  <c r="K43" i="17"/>
  <c r="J43" i="17"/>
  <c r="I43" i="17"/>
  <c r="H43" i="17"/>
  <c r="Z40" i="17"/>
  <c r="Y40" i="17"/>
  <c r="X40" i="17"/>
  <c r="L28" i="17"/>
  <c r="K28" i="17"/>
  <c r="J28" i="17"/>
  <c r="I28" i="17"/>
  <c r="I30" i="17" s="1"/>
  <c r="H28" i="17"/>
  <c r="H32" i="17" s="1"/>
  <c r="H27" i="17"/>
  <c r="S25" i="17"/>
  <c r="S27" i="17" s="1"/>
  <c r="S29" i="17" s="1"/>
  <c r="J25" i="17"/>
  <c r="J27" i="17" s="1"/>
  <c r="U24" i="17"/>
  <c r="U25" i="17" s="1"/>
  <c r="U27" i="17" s="1"/>
  <c r="U29" i="17" s="1"/>
  <c r="T24" i="17"/>
  <c r="T25" i="17" s="1"/>
  <c r="T27" i="17" s="1"/>
  <c r="S24" i="17"/>
  <c r="R24" i="17"/>
  <c r="R25" i="17" s="1"/>
  <c r="R27" i="17" s="1"/>
  <c r="Q24" i="17"/>
  <c r="Q25" i="17" s="1"/>
  <c r="Q27" i="17" s="1"/>
  <c r="P24" i="17"/>
  <c r="P25" i="17" s="1"/>
  <c r="P27" i="17" s="1"/>
  <c r="O24" i="17"/>
  <c r="O25" i="17" s="1"/>
  <c r="O27" i="17" s="1"/>
  <c r="N24" i="17"/>
  <c r="N25" i="17" s="1"/>
  <c r="N27" i="17" s="1"/>
  <c r="M24" i="17"/>
  <c r="M25" i="17" s="1"/>
  <c r="M27" i="17" s="1"/>
  <c r="L24" i="17"/>
  <c r="L25" i="17" s="1"/>
  <c r="L27" i="17" s="1"/>
  <c r="K24" i="17"/>
  <c r="K25" i="17" s="1"/>
  <c r="K27" i="17" s="1"/>
  <c r="J24" i="17"/>
  <c r="I24" i="17"/>
  <c r="I25" i="17" s="1"/>
  <c r="I27" i="17" s="1"/>
  <c r="I29" i="17" s="1"/>
  <c r="M22" i="17"/>
  <c r="L22" i="17"/>
  <c r="M21" i="17"/>
  <c r="L21" i="17"/>
  <c r="U19" i="17"/>
  <c r="T19" i="17"/>
  <c r="S19" i="17"/>
  <c r="R19" i="17"/>
  <c r="Q19" i="17"/>
  <c r="P19" i="17"/>
  <c r="O19" i="17"/>
  <c r="N19" i="17"/>
  <c r="M19" i="17"/>
  <c r="L19" i="17"/>
  <c r="K19" i="17"/>
  <c r="J19" i="17"/>
  <c r="I19" i="17"/>
  <c r="M17" i="17"/>
  <c r="N17" i="17" s="1"/>
  <c r="M16" i="17"/>
  <c r="N16" i="17" s="1"/>
  <c r="O16" i="17" s="1"/>
  <c r="P16" i="17" s="1"/>
  <c r="Q16" i="17" s="1"/>
  <c r="R16" i="17" s="1"/>
  <c r="S16" i="17" s="1"/>
  <c r="T16" i="17" s="1"/>
  <c r="U16" i="17" s="1"/>
  <c r="U15" i="17"/>
  <c r="T15" i="17"/>
  <c r="S15" i="17"/>
  <c r="R15" i="17"/>
  <c r="Q15" i="17"/>
  <c r="P15" i="17"/>
  <c r="O15" i="17"/>
  <c r="N15" i="17"/>
  <c r="M15" i="17"/>
  <c r="L14" i="17"/>
  <c r="L13" i="17" s="1"/>
  <c r="U13" i="17"/>
  <c r="U12" i="17" s="1"/>
  <c r="T13" i="17"/>
  <c r="S13" i="17"/>
  <c r="S12" i="17" s="1"/>
  <c r="R13" i="17"/>
  <c r="R12" i="17" s="1"/>
  <c r="Q13" i="17"/>
  <c r="Q12" i="17" s="1"/>
  <c r="P13" i="17"/>
  <c r="P12" i="17" s="1"/>
  <c r="O13" i="17"/>
  <c r="O12" i="17" s="1"/>
  <c r="N13" i="17"/>
  <c r="N12" i="17" s="1"/>
  <c r="M13" i="17"/>
  <c r="M12" i="17" s="1"/>
  <c r="T12" i="17"/>
  <c r="BB4" i="5"/>
  <c r="K29" i="17" l="1"/>
  <c r="O29" i="17"/>
  <c r="P29" i="17"/>
  <c r="L32" i="17"/>
  <c r="R29" i="17"/>
  <c r="J29" i="17"/>
  <c r="L29" i="17"/>
  <c r="M29" i="17"/>
  <c r="N29" i="17"/>
  <c r="N22" i="17"/>
  <c r="N28" i="17"/>
  <c r="O17" i="17"/>
  <c r="N21" i="17"/>
  <c r="J32" i="17"/>
  <c r="K32" i="17"/>
  <c r="Q29" i="17"/>
  <c r="T29" i="17"/>
  <c r="J30" i="17"/>
  <c r="M28" i="17"/>
  <c r="K30" i="17"/>
  <c r="I32" i="17"/>
  <c r="L30" i="17"/>
  <c r="N30" i="17" l="1"/>
  <c r="N32" i="17"/>
  <c r="O28" i="17"/>
  <c r="P17" i="17"/>
  <c r="O22" i="17"/>
  <c r="O21" i="17"/>
  <c r="M32" i="17"/>
  <c r="M30" i="17"/>
  <c r="P28" i="17" l="1"/>
  <c r="P21" i="17"/>
  <c r="P22" i="17"/>
  <c r="Q17" i="17"/>
  <c r="O30" i="17"/>
  <c r="O32" i="17"/>
  <c r="O34" i="9"/>
  <c r="P34" i="9"/>
  <c r="Q34" i="9"/>
  <c r="R34" i="9"/>
  <c r="S34" i="9"/>
  <c r="N34" i="9"/>
  <c r="D12" i="9"/>
  <c r="Q28" i="17" l="1"/>
  <c r="R17" i="17"/>
  <c r="Q22" i="17"/>
  <c r="Q21" i="17"/>
  <c r="P32" i="17"/>
  <c r="P30" i="17"/>
  <c r="I49" i="9"/>
  <c r="J49" i="9"/>
  <c r="K49" i="9"/>
  <c r="L49" i="9"/>
  <c r="M49" i="9"/>
  <c r="N49" i="9"/>
  <c r="O49" i="9"/>
  <c r="P49" i="9"/>
  <c r="Q49" i="9"/>
  <c r="R49" i="9"/>
  <c r="S49" i="9"/>
  <c r="T49" i="9"/>
  <c r="U49" i="9"/>
  <c r="J50" i="9"/>
  <c r="K50" i="9"/>
  <c r="L50" i="9"/>
  <c r="M50" i="9"/>
  <c r="N50" i="9"/>
  <c r="O50" i="9"/>
  <c r="P50" i="9"/>
  <c r="Q50" i="9"/>
  <c r="R50" i="9"/>
  <c r="S50" i="9"/>
  <c r="T50" i="9"/>
  <c r="U50" i="9"/>
  <c r="I50" i="9"/>
  <c r="X50" i="9"/>
  <c r="W50" i="9"/>
  <c r="V50" i="9"/>
  <c r="I45" i="13"/>
  <c r="J45" i="13"/>
  <c r="K45" i="13"/>
  <c r="M45" i="13"/>
  <c r="N45" i="13"/>
  <c r="O45" i="13"/>
  <c r="P45" i="13"/>
  <c r="Q45" i="13"/>
  <c r="H45" i="13"/>
  <c r="I46" i="13"/>
  <c r="J46" i="13"/>
  <c r="K46" i="13"/>
  <c r="L46" i="13"/>
  <c r="M46" i="13"/>
  <c r="N46" i="13"/>
  <c r="O46" i="13"/>
  <c r="P46" i="13"/>
  <c r="Q46" i="13"/>
  <c r="L48" i="13"/>
  <c r="S17" i="17" l="1"/>
  <c r="R21" i="17"/>
  <c r="R22" i="17"/>
  <c r="R28" i="17"/>
  <c r="Q30" i="17"/>
  <c r="Q32" i="17"/>
  <c r="R32" i="17" l="1"/>
  <c r="R30" i="17"/>
  <c r="T17" i="17"/>
  <c r="S21" i="17"/>
  <c r="S28" i="17"/>
  <c r="S22" i="17"/>
  <c r="E59" i="13"/>
  <c r="L73" i="13"/>
  <c r="S30" i="17" l="1"/>
  <c r="S32" i="17"/>
  <c r="T21" i="17"/>
  <c r="T28" i="17"/>
  <c r="T22" i="17"/>
  <c r="U17" i="17"/>
  <c r="U21" i="17" l="1"/>
  <c r="U22" i="17"/>
  <c r="U28" i="17"/>
  <c r="T32" i="17"/>
  <c r="T30" i="17"/>
  <c r="U30" i="17" l="1"/>
  <c r="U32" i="17"/>
  <c r="CG33" i="11" l="1"/>
  <c r="CH33" i="11"/>
  <c r="CI33" i="11"/>
  <c r="CJ33" i="11"/>
  <c r="CK33" i="11"/>
  <c r="CL33" i="11"/>
  <c r="CM33" i="11"/>
  <c r="CN33" i="11"/>
  <c r="CO33" i="11"/>
  <c r="CP33" i="11"/>
  <c r="CQ33" i="11"/>
  <c r="CR33" i="11"/>
  <c r="CS33" i="11"/>
  <c r="CT33" i="11"/>
  <c r="CU33" i="11"/>
  <c r="CV33" i="11"/>
  <c r="CW33" i="11"/>
  <c r="CX33" i="11"/>
  <c r="CY33" i="11"/>
  <c r="CZ33" i="11"/>
  <c r="DA33" i="11"/>
  <c r="DB33" i="11"/>
  <c r="CF33" i="11"/>
  <c r="CG35" i="11"/>
  <c r="CH35" i="11"/>
  <c r="CI35" i="11"/>
  <c r="CJ35" i="11"/>
  <c r="CK35" i="11"/>
  <c r="CL35" i="11"/>
  <c r="CM35" i="11"/>
  <c r="CN35" i="11"/>
  <c r="CO35" i="11"/>
  <c r="CP35" i="11"/>
  <c r="CQ35" i="11"/>
  <c r="CR35" i="11"/>
  <c r="CS35" i="11"/>
  <c r="CT35" i="11"/>
  <c r="CU35" i="11"/>
  <c r="CV35" i="11"/>
  <c r="CW35" i="11"/>
  <c r="CX35" i="11"/>
  <c r="CY35" i="11"/>
  <c r="CZ35" i="11"/>
  <c r="DA35" i="11"/>
  <c r="DB35" i="11"/>
  <c r="DC35" i="11"/>
  <c r="DD35" i="11"/>
  <c r="DE35" i="11"/>
  <c r="DF35" i="11"/>
  <c r="DG35" i="11"/>
  <c r="DH35" i="11"/>
  <c r="DI35" i="11"/>
  <c r="DJ35" i="11"/>
  <c r="DK35" i="11"/>
  <c r="DL35" i="11"/>
  <c r="DM35" i="11"/>
  <c r="DN35" i="11"/>
  <c r="DO35" i="11"/>
  <c r="DP35" i="11"/>
  <c r="DQ35" i="11"/>
  <c r="DR35" i="11"/>
  <c r="DS35" i="11"/>
  <c r="DT35" i="11"/>
  <c r="DU35" i="11"/>
  <c r="DV35" i="11"/>
  <c r="DW35" i="11"/>
  <c r="DX35" i="11"/>
  <c r="DY35" i="11"/>
  <c r="CF35" i="11"/>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AH9" i="16"/>
  <c r="AI9" i="16"/>
  <c r="AJ9" i="16"/>
  <c r="AK9" i="16"/>
  <c r="AL9" i="16"/>
  <c r="AM9" i="16"/>
  <c r="AN9" i="16"/>
  <c r="AO9" i="16"/>
  <c r="AP9" i="16"/>
  <c r="AQ9" i="16"/>
  <c r="AR9" i="16"/>
  <c r="AS9" i="16"/>
  <c r="AT9" i="16"/>
  <c r="AU9" i="16"/>
  <c r="AV9" i="16"/>
  <c r="C9"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AH7" i="16"/>
  <c r="AI7" i="16"/>
  <c r="AJ7" i="16"/>
  <c r="AK7" i="16"/>
  <c r="AL7" i="16"/>
  <c r="AM7" i="16"/>
  <c r="AN7" i="16"/>
  <c r="AO7" i="16"/>
  <c r="AP7" i="16"/>
  <c r="AQ7" i="16"/>
  <c r="AR7" i="16"/>
  <c r="AS7" i="16"/>
  <c r="AT7" i="16"/>
  <c r="AU7" i="16"/>
  <c r="AV7" i="16"/>
  <c r="C7"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AH3" i="16"/>
  <c r="AI3" i="16"/>
  <c r="AJ3" i="16"/>
  <c r="AK3" i="16"/>
  <c r="AL3" i="16"/>
  <c r="AM3" i="16"/>
  <c r="AN3" i="16"/>
  <c r="AO3" i="16"/>
  <c r="AP3" i="16"/>
  <c r="AQ3" i="16"/>
  <c r="AR3" i="16"/>
  <c r="AS3" i="16"/>
  <c r="AT3" i="16"/>
  <c r="AU3" i="16"/>
  <c r="AV3" i="16"/>
  <c r="C3" i="16"/>
  <c r="N71" i="13"/>
  <c r="O71" i="13"/>
  <c r="P71" i="13"/>
  <c r="Q71" i="13"/>
  <c r="R71" i="13"/>
  <c r="S71" i="13"/>
  <c r="T71" i="13"/>
  <c r="U71" i="13"/>
  <c r="V71" i="13"/>
  <c r="W71" i="13"/>
  <c r="X71" i="13"/>
  <c r="Y71" i="13"/>
  <c r="Z71" i="13"/>
  <c r="AA71" i="13"/>
  <c r="AB71" i="13"/>
  <c r="AC71" i="13"/>
  <c r="AD71" i="13"/>
  <c r="AE71" i="13"/>
  <c r="AF71" i="13"/>
  <c r="AG71" i="13"/>
  <c r="AH71" i="13"/>
  <c r="AI71" i="13"/>
  <c r="AJ71" i="13"/>
  <c r="AK71" i="13"/>
  <c r="AL71" i="13"/>
  <c r="AM71" i="13"/>
  <c r="AN71" i="13"/>
  <c r="AO71" i="13"/>
  <c r="AP71" i="13"/>
  <c r="AQ71" i="13"/>
  <c r="AR71" i="13"/>
  <c r="AS71" i="13"/>
  <c r="AT71" i="13"/>
  <c r="AU71" i="13"/>
  <c r="AV71" i="13"/>
  <c r="AW71" i="13"/>
  <c r="AX71" i="13"/>
  <c r="AY71" i="13"/>
  <c r="AZ71" i="13"/>
  <c r="BA71" i="13"/>
  <c r="H71" i="13"/>
  <c r="I71" i="13"/>
  <c r="J71" i="13"/>
  <c r="K71" i="13"/>
  <c r="L71" i="13"/>
  <c r="M71" i="13"/>
  <c r="G71" i="13"/>
  <c r="D46" i="10"/>
  <c r="E46" i="10"/>
  <c r="F46" i="10"/>
  <c r="G46" i="10"/>
  <c r="H46" i="10"/>
  <c r="I46" i="10"/>
  <c r="J46" i="10"/>
  <c r="K46" i="10"/>
  <c r="L46" i="10"/>
  <c r="M46" i="10"/>
  <c r="N46" i="10"/>
  <c r="C46" i="10"/>
  <c r="I48" i="13" l="1"/>
  <c r="J48" i="13"/>
  <c r="K48" i="13"/>
  <c r="M48" i="13"/>
  <c r="N48" i="13"/>
  <c r="O48" i="13"/>
  <c r="P48" i="13"/>
  <c r="Q48" i="13"/>
  <c r="I49" i="13"/>
  <c r="J49" i="13"/>
  <c r="K49" i="13"/>
  <c r="L49" i="13"/>
  <c r="M49" i="13"/>
  <c r="N49" i="13"/>
  <c r="O49" i="13"/>
  <c r="P49" i="13"/>
  <c r="Q49" i="13"/>
  <c r="I50" i="13"/>
  <c r="J50" i="13"/>
  <c r="K50" i="13"/>
  <c r="L50" i="13"/>
  <c r="M50" i="13"/>
  <c r="N50" i="13"/>
  <c r="O50" i="13"/>
  <c r="P50" i="13"/>
  <c r="Q50" i="13"/>
  <c r="I51" i="13"/>
  <c r="J51" i="13"/>
  <c r="K51" i="13"/>
  <c r="L51" i="13"/>
  <c r="H51" i="13"/>
  <c r="H50" i="13"/>
  <c r="H49" i="13"/>
  <c r="H48" i="13"/>
  <c r="I47" i="13"/>
  <c r="J47" i="13"/>
  <c r="K47" i="13"/>
  <c r="L47" i="13"/>
  <c r="M47" i="13"/>
  <c r="N47" i="13"/>
  <c r="O47" i="13"/>
  <c r="P47" i="13"/>
  <c r="Q47" i="13"/>
  <c r="H47" i="13"/>
  <c r="E53" i="13"/>
  <c r="H54" i="13"/>
  <c r="I54" i="13"/>
  <c r="J54" i="13"/>
  <c r="K54" i="13"/>
  <c r="E55" i="13"/>
  <c r="E56" i="13"/>
  <c r="E57" i="13"/>
  <c r="E58" i="13"/>
  <c r="E60" i="13"/>
  <c r="E61" i="13"/>
  <c r="E62" i="13"/>
  <c r="M62" i="13"/>
  <c r="N62" i="13" s="1"/>
  <c r="O62" i="13" s="1"/>
  <c r="P62" i="13" s="1"/>
  <c r="Q62" i="13" s="1"/>
  <c r="R62" i="13" s="1"/>
  <c r="S62" i="13" s="1"/>
  <c r="T62" i="13" s="1"/>
  <c r="E42" i="13"/>
  <c r="E41" i="13"/>
  <c r="I21" i="13"/>
  <c r="J21" i="13"/>
  <c r="K21" i="13"/>
  <c r="H21" i="13"/>
  <c r="I16" i="13"/>
  <c r="J16" i="13"/>
  <c r="K16" i="13"/>
  <c r="H16" i="13"/>
  <c r="M51" i="13" l="1"/>
  <c r="Q51" i="13"/>
  <c r="P51" i="13"/>
  <c r="O51" i="13"/>
  <c r="N51" i="13"/>
  <c r="E54" i="13"/>
  <c r="H15" i="13"/>
  <c r="I15" i="13"/>
  <c r="L16" i="13"/>
  <c r="L21" i="13"/>
  <c r="K15" i="13"/>
  <c r="J15" i="13"/>
  <c r="H29" i="10"/>
  <c r="I29" i="10" s="1"/>
  <c r="C13" i="10"/>
  <c r="C14" i="10"/>
  <c r="J28" i="10"/>
  <c r="G28" i="10"/>
  <c r="B27" i="10"/>
  <c r="B31" i="10" s="1"/>
  <c r="C27" i="10"/>
  <c r="C31" i="10" s="1"/>
  <c r="G29" i="10"/>
  <c r="E29" i="10"/>
  <c r="D29" i="10"/>
  <c r="D30" i="10" s="1"/>
  <c r="F28" i="10"/>
  <c r="E28" i="10"/>
  <c r="E27" i="10"/>
  <c r="F27" i="10"/>
  <c r="G27" i="10"/>
  <c r="D27" i="10"/>
  <c r="F14" i="9"/>
  <c r="G14" i="9"/>
  <c r="H14" i="9"/>
  <c r="I14" i="9"/>
  <c r="J14" i="9"/>
  <c r="K14" i="9"/>
  <c r="L14" i="9"/>
  <c r="M14" i="9"/>
  <c r="N14" i="9"/>
  <c r="O14" i="9"/>
  <c r="P14" i="9"/>
  <c r="Q14" i="9"/>
  <c r="E14" i="9"/>
  <c r="F13" i="9"/>
  <c r="G13" i="9"/>
  <c r="H13" i="9"/>
  <c r="I13" i="9"/>
  <c r="J13" i="9"/>
  <c r="K13" i="9"/>
  <c r="L13" i="9"/>
  <c r="M13" i="9"/>
  <c r="N13" i="9"/>
  <c r="O13" i="9"/>
  <c r="P13" i="9"/>
  <c r="Q13" i="9"/>
  <c r="E13" i="9"/>
  <c r="J35" i="9"/>
  <c r="K35" i="9"/>
  <c r="L35" i="9"/>
  <c r="M35" i="9"/>
  <c r="N35" i="9"/>
  <c r="I35" i="9"/>
  <c r="P16" i="9"/>
  <c r="D16" i="9"/>
  <c r="H16" i="9"/>
  <c r="L16" i="9"/>
  <c r="P10" i="9"/>
  <c r="P12" i="9" s="1"/>
  <c r="L20" i="9" s="1"/>
  <c r="Q10" i="9"/>
  <c r="Q12" i="9" s="1"/>
  <c r="R12" i="9" s="1"/>
  <c r="S12" i="9" s="1"/>
  <c r="T12" i="9" s="1"/>
  <c r="CF14" i="11"/>
  <c r="CG14" i="11"/>
  <c r="CH14" i="11"/>
  <c r="CI14" i="11"/>
  <c r="N10" i="9"/>
  <c r="N12" i="9" s="1"/>
  <c r="O10" i="9"/>
  <c r="O12" i="9" s="1"/>
  <c r="E10" i="9"/>
  <c r="E12" i="9" s="1"/>
  <c r="F10" i="9"/>
  <c r="F12" i="9" s="1"/>
  <c r="G10" i="9"/>
  <c r="G12" i="9" s="1"/>
  <c r="H10" i="9"/>
  <c r="H12" i="9" s="1"/>
  <c r="I10" i="9"/>
  <c r="I12" i="9" s="1"/>
  <c r="J10" i="9"/>
  <c r="J12" i="9" s="1"/>
  <c r="K10" i="9"/>
  <c r="K12" i="9" s="1"/>
  <c r="L10" i="9"/>
  <c r="L12" i="9" s="1"/>
  <c r="M10" i="9"/>
  <c r="M12" i="9" s="1"/>
  <c r="D10" i="9"/>
  <c r="V25" i="9"/>
  <c r="U25" i="9"/>
  <c r="T25" i="9"/>
  <c r="S25" i="9"/>
  <c r="R25" i="9"/>
  <c r="Q25" i="9"/>
  <c r="P25" i="9"/>
  <c r="O25" i="9"/>
  <c r="N25" i="9"/>
  <c r="M25" i="9"/>
  <c r="L25" i="9"/>
  <c r="BK28" i="11"/>
  <c r="BJ28" i="11"/>
  <c r="AM28" i="11"/>
  <c r="O28" i="11"/>
  <c r="N28" i="11"/>
  <c r="CE24" i="11"/>
  <c r="CD24" i="11"/>
  <c r="CC24" i="11"/>
  <c r="CB24" i="11"/>
  <c r="CA24" i="11"/>
  <c r="BZ24" i="11"/>
  <c r="BY24" i="11"/>
  <c r="BX24" i="11"/>
  <c r="BW24" i="11"/>
  <c r="BV24" i="11"/>
  <c r="CC25" i="11" s="1"/>
  <c r="BU24" i="11"/>
  <c r="BT24" i="11"/>
  <c r="BS24" i="11"/>
  <c r="BR24" i="11"/>
  <c r="BY25" i="11" s="1"/>
  <c r="BQ24" i="11"/>
  <c r="BP24" i="11"/>
  <c r="BO24" i="11"/>
  <c r="BN24" i="11"/>
  <c r="BM24" i="11"/>
  <c r="BL24" i="11"/>
  <c r="BK24" i="11"/>
  <c r="BJ24" i="11"/>
  <c r="BQ25" i="11" s="1"/>
  <c r="BI24" i="11"/>
  <c r="BH24" i="11"/>
  <c r="BG24" i="11"/>
  <c r="BF24" i="11"/>
  <c r="BM25" i="11" s="1"/>
  <c r="BE24" i="11"/>
  <c r="BD24" i="11"/>
  <c r="BC24" i="11"/>
  <c r="BB24" i="11"/>
  <c r="BA24" i="11"/>
  <c r="AZ24" i="11"/>
  <c r="AY24" i="11"/>
  <c r="AX24" i="11"/>
  <c r="BE25" i="11" s="1"/>
  <c r="AW24" i="11"/>
  <c r="AV24" i="11"/>
  <c r="AU24" i="11"/>
  <c r="AT24" i="11"/>
  <c r="BA25" i="11" s="1"/>
  <c r="AS24" i="11"/>
  <c r="AR24" i="11"/>
  <c r="AQ24" i="11"/>
  <c r="AP24" i="11"/>
  <c r="AO24" i="11"/>
  <c r="AN24" i="11"/>
  <c r="AM24" i="11"/>
  <c r="AL24" i="11"/>
  <c r="AS25" i="11" s="1"/>
  <c r="AK24" i="11"/>
  <c r="AJ24" i="11"/>
  <c r="AI24" i="11"/>
  <c r="AH24" i="11"/>
  <c r="AO25" i="11" s="1"/>
  <c r="AG24" i="11"/>
  <c r="AF24" i="11"/>
  <c r="AE24" i="11"/>
  <c r="AD24" i="11"/>
  <c r="AC24" i="11"/>
  <c r="AB24" i="11"/>
  <c r="AA24" i="11"/>
  <c r="Z24" i="11"/>
  <c r="AG25" i="11" s="1"/>
  <c r="Y24" i="11"/>
  <c r="X24" i="11"/>
  <c r="W24" i="11"/>
  <c r="V24" i="11"/>
  <c r="AC25" i="11" s="1"/>
  <c r="U24" i="11"/>
  <c r="T24" i="11"/>
  <c r="S24" i="11"/>
  <c r="R24" i="11"/>
  <c r="Q24" i="11"/>
  <c r="P24" i="11"/>
  <c r="O24" i="11"/>
  <c r="N24" i="11"/>
  <c r="U25" i="11" s="1"/>
  <c r="M24" i="11"/>
  <c r="L24" i="11"/>
  <c r="K24" i="11"/>
  <c r="J24" i="11"/>
  <c r="Q25" i="11" s="1"/>
  <c r="I24" i="11"/>
  <c r="H24" i="11"/>
  <c r="G24" i="11"/>
  <c r="F24" i="11"/>
  <c r="E24" i="11"/>
  <c r="D24" i="11"/>
  <c r="CE14" i="11"/>
  <c r="CD14" i="11"/>
  <c r="CD28" i="11" s="1"/>
  <c r="CC14" i="11"/>
  <c r="CB14" i="11"/>
  <c r="CA14" i="11"/>
  <c r="BZ14" i="11"/>
  <c r="BZ28" i="11" s="1"/>
  <c r="BY14" i="11"/>
  <c r="BY28" i="11" s="1"/>
  <c r="BX14" i="11"/>
  <c r="BX28" i="11" s="1"/>
  <c r="BW14" i="11"/>
  <c r="BW28" i="11" s="1"/>
  <c r="BV14" i="11"/>
  <c r="BU14" i="11"/>
  <c r="BT14" i="11"/>
  <c r="BS14" i="11"/>
  <c r="BS28" i="11" s="1"/>
  <c r="BR14" i="11"/>
  <c r="BR28" i="11" s="1"/>
  <c r="BQ14" i="11"/>
  <c r="BP14" i="11"/>
  <c r="BO14" i="11"/>
  <c r="BN14" i="11"/>
  <c r="BN28" i="11" s="1"/>
  <c r="BM14" i="11"/>
  <c r="BM28" i="11" s="1"/>
  <c r="BL14" i="11"/>
  <c r="BL28" i="11" s="1"/>
  <c r="BK14" i="11"/>
  <c r="BJ14" i="11"/>
  <c r="BI14" i="11"/>
  <c r="BH14" i="11"/>
  <c r="BG14" i="11"/>
  <c r="BF14" i="11"/>
  <c r="BF28" i="11" s="1"/>
  <c r="BE14" i="11"/>
  <c r="BD14" i="11"/>
  <c r="BC14" i="11"/>
  <c r="BC28" i="11" s="1"/>
  <c r="BB14" i="11"/>
  <c r="BB28" i="11" s="1"/>
  <c r="BA14" i="11"/>
  <c r="BA28" i="11" s="1"/>
  <c r="AZ14" i="11"/>
  <c r="AZ28" i="11" s="1"/>
  <c r="AY14" i="11"/>
  <c r="AY28" i="11" s="1"/>
  <c r="AX14" i="11"/>
  <c r="AX28" i="11" s="1"/>
  <c r="AW14" i="11"/>
  <c r="AV14" i="11"/>
  <c r="AU14" i="11"/>
  <c r="AU28" i="11" s="1"/>
  <c r="AT14" i="11"/>
  <c r="AT28" i="11" s="1"/>
  <c r="AS14" i="11"/>
  <c r="AR14" i="11"/>
  <c r="AQ14" i="11"/>
  <c r="AP14" i="11"/>
  <c r="AP28" i="11" s="1"/>
  <c r="AO14" i="11"/>
  <c r="AO28" i="11" s="1"/>
  <c r="AN14" i="11"/>
  <c r="AN28" i="11" s="1"/>
  <c r="AM14" i="11"/>
  <c r="AL14" i="11"/>
  <c r="AL28" i="11" s="1"/>
  <c r="AK14" i="11"/>
  <c r="AJ14" i="11"/>
  <c r="AI14" i="11"/>
  <c r="AH14" i="11"/>
  <c r="AH28" i="11" s="1"/>
  <c r="AG14" i="11"/>
  <c r="AF14" i="11"/>
  <c r="AE14" i="11"/>
  <c r="AE28" i="11" s="1"/>
  <c r="AD14" i="11"/>
  <c r="AD28" i="11" s="1"/>
  <c r="AC14" i="11"/>
  <c r="AC28" i="11" s="1"/>
  <c r="AB14" i="11"/>
  <c r="AB28" i="11" s="1"/>
  <c r="AA14" i="11"/>
  <c r="Z14" i="11"/>
  <c r="Y14" i="11"/>
  <c r="X14" i="11"/>
  <c r="W14" i="11"/>
  <c r="W28" i="11" s="1"/>
  <c r="V14" i="11"/>
  <c r="V28" i="11" s="1"/>
  <c r="U14" i="11"/>
  <c r="T14" i="11"/>
  <c r="S14" i="11"/>
  <c r="R14" i="11"/>
  <c r="R28" i="11" s="1"/>
  <c r="Q14" i="11"/>
  <c r="Q28" i="11" s="1"/>
  <c r="P14" i="11"/>
  <c r="P28" i="11" s="1"/>
  <c r="O14" i="11"/>
  <c r="N14" i="11"/>
  <c r="M14" i="11"/>
  <c r="L14" i="11"/>
  <c r="K14" i="11"/>
  <c r="J14" i="11"/>
  <c r="J28" i="11" s="1"/>
  <c r="I14" i="11"/>
  <c r="H14" i="11"/>
  <c r="G14" i="11"/>
  <c r="G28" i="11" s="1"/>
  <c r="F14" i="11"/>
  <c r="F28" i="11" s="1"/>
  <c r="E14" i="11"/>
  <c r="E28" i="11" s="1"/>
  <c r="D14" i="11"/>
  <c r="D28" i="11" s="1"/>
  <c r="C14" i="11"/>
  <c r="BV28" i="11" l="1"/>
  <c r="M25" i="11"/>
  <c r="Y25" i="11"/>
  <c r="AK25" i="11"/>
  <c r="AW25" i="11"/>
  <c r="BI25" i="11"/>
  <c r="BU25" i="11"/>
  <c r="N36" i="9"/>
  <c r="AI28" i="11"/>
  <c r="AN29" i="11" s="1"/>
  <c r="V25" i="11"/>
  <c r="X28" i="11"/>
  <c r="AE29" i="11" s="1"/>
  <c r="K25" i="11"/>
  <c r="M28" i="11"/>
  <c r="AK28" i="11"/>
  <c r="BI28" i="11"/>
  <c r="Z28" i="11"/>
  <c r="AA28" i="11"/>
  <c r="N25" i="11"/>
  <c r="Z25" i="11"/>
  <c r="AL25" i="11"/>
  <c r="AX25" i="11"/>
  <c r="BJ25" i="11"/>
  <c r="BV25" i="11"/>
  <c r="N37" i="9"/>
  <c r="O25" i="11"/>
  <c r="AA25" i="11"/>
  <c r="AM25" i="11"/>
  <c r="AY25" i="11"/>
  <c r="BK25" i="11"/>
  <c r="BW25" i="11"/>
  <c r="P25" i="11"/>
  <c r="AB25" i="11"/>
  <c r="AN25" i="11"/>
  <c r="AZ25" i="11"/>
  <c r="BL25" i="11"/>
  <c r="BX25" i="11"/>
  <c r="AD25" i="11"/>
  <c r="BN25" i="11"/>
  <c r="S28" i="11"/>
  <c r="W29" i="11" s="1"/>
  <c r="BO28" i="11"/>
  <c r="BP29" i="11" s="1"/>
  <c r="R25" i="11"/>
  <c r="BB25" i="11"/>
  <c r="AF28" i="11"/>
  <c r="AM29" i="11" s="1"/>
  <c r="AQ28" i="11"/>
  <c r="AU29" i="11" s="1"/>
  <c r="CA28" i="11"/>
  <c r="CC29" i="11" s="1"/>
  <c r="AP25" i="11"/>
  <c r="BZ25" i="11"/>
  <c r="H28" i="11"/>
  <c r="T28" i="11"/>
  <c r="AR28" i="11"/>
  <c r="BD28" i="11"/>
  <c r="BI29" i="11" s="1"/>
  <c r="BP28" i="11"/>
  <c r="BW29" i="11" s="1"/>
  <c r="S25" i="11"/>
  <c r="AE25" i="11"/>
  <c r="AQ25" i="11"/>
  <c r="BC25" i="11"/>
  <c r="BO25" i="11"/>
  <c r="B24" i="4" s="1"/>
  <c r="CA25" i="11"/>
  <c r="I28" i="11"/>
  <c r="U28" i="11"/>
  <c r="AG28" i="11"/>
  <c r="AS28" i="11"/>
  <c r="BE28" i="11"/>
  <c r="BQ28" i="11"/>
  <c r="BX29" i="11" s="1"/>
  <c r="T25" i="11"/>
  <c r="AF25" i="11"/>
  <c r="AR25" i="11"/>
  <c r="BD25" i="11"/>
  <c r="BP25" i="11"/>
  <c r="CB25" i="11"/>
  <c r="J20" i="9"/>
  <c r="BG28" i="11"/>
  <c r="BM29" i="11" s="1"/>
  <c r="BF25" i="11"/>
  <c r="BR25" i="11"/>
  <c r="CD25" i="11"/>
  <c r="AT25" i="11"/>
  <c r="AJ28" i="11"/>
  <c r="BH28" i="11"/>
  <c r="BO29" i="11" s="1"/>
  <c r="BT28" i="11"/>
  <c r="CA29" i="11" s="1"/>
  <c r="AI25" i="11"/>
  <c r="AU25" i="11"/>
  <c r="BG25" i="11"/>
  <c r="BS25" i="11"/>
  <c r="CE25" i="11"/>
  <c r="K28" i="11"/>
  <c r="AH25" i="11"/>
  <c r="L28" i="11"/>
  <c r="P29" i="11" s="1"/>
  <c r="AV28" i="11"/>
  <c r="W25" i="11"/>
  <c r="Y28" i="11"/>
  <c r="AF29" i="11" s="1"/>
  <c r="AW28" i="11"/>
  <c r="BB29" i="11" s="1"/>
  <c r="BU28" i="11"/>
  <c r="CB29" i="11" s="1"/>
  <c r="L25" i="11"/>
  <c r="X25" i="11"/>
  <c r="AJ25" i="11"/>
  <c r="AV25" i="11"/>
  <c r="BH25" i="11"/>
  <c r="BT25" i="11"/>
  <c r="L15" i="13"/>
  <c r="J30" i="10"/>
  <c r="K28" i="10"/>
  <c r="E30" i="10"/>
  <c r="E31" i="10" s="1"/>
  <c r="F30" i="10"/>
  <c r="F31" i="10" s="1"/>
  <c r="G30" i="10"/>
  <c r="G31" i="10" s="1"/>
  <c r="H31" i="10" s="1"/>
  <c r="I31" i="10" s="1"/>
  <c r="J31" i="10" s="1"/>
  <c r="K31" i="10" s="1"/>
  <c r="L31" i="10" s="1"/>
  <c r="M31" i="10" s="1"/>
  <c r="N31" i="10" s="1"/>
  <c r="O31" i="10" s="1"/>
  <c r="P31" i="10" s="1"/>
  <c r="D31" i="10"/>
  <c r="U12" i="9"/>
  <c r="V12" i="9" s="1"/>
  <c r="L23" i="9"/>
  <c r="L24" i="9" s="1"/>
  <c r="K20" i="9"/>
  <c r="K23" i="9" s="1"/>
  <c r="K24" i="9" s="1"/>
  <c r="L26" i="9" s="1"/>
  <c r="W12" i="9"/>
  <c r="X12" i="9" s="1"/>
  <c r="I36" i="9"/>
  <c r="I37" i="9" s="1"/>
  <c r="M36" i="9"/>
  <c r="M37" i="9" s="1"/>
  <c r="L36" i="9"/>
  <c r="L37" i="9" s="1"/>
  <c r="K36" i="9"/>
  <c r="K37" i="9" s="1"/>
  <c r="J36" i="9"/>
  <c r="J37" i="9" s="1"/>
  <c r="CE28" i="11"/>
  <c r="CB28" i="11"/>
  <c r="CC28" i="11"/>
  <c r="Q29" i="11"/>
  <c r="AO29" i="11"/>
  <c r="AW29" i="11"/>
  <c r="BE29" i="11"/>
  <c r="R29" i="11"/>
  <c r="AH29" i="11"/>
  <c r="AP29" i="11"/>
  <c r="AX29" i="11"/>
  <c r="AY29" i="11"/>
  <c r="BG29" i="11"/>
  <c r="L29" i="11"/>
  <c r="AJ29" i="11"/>
  <c r="AR29" i="11"/>
  <c r="K29" i="11"/>
  <c r="T29" i="11"/>
  <c r="BH29" i="11"/>
  <c r="U29" i="11"/>
  <c r="V29" i="11"/>
  <c r="AA29" i="11" l="1"/>
  <c r="BD29" i="11"/>
  <c r="BZ29" i="11"/>
  <c r="BQ29" i="11"/>
  <c r="CD30" i="11" s="1"/>
  <c r="B23" i="4" s="1"/>
  <c r="AV29" i="11"/>
  <c r="X29" i="11"/>
  <c r="BJ29" i="11"/>
  <c r="AB29" i="11"/>
  <c r="AL29" i="11"/>
  <c r="S29" i="11"/>
  <c r="AT29" i="11"/>
  <c r="CD29" i="11"/>
  <c r="AK29" i="11"/>
  <c r="Z29" i="11"/>
  <c r="AD29" i="11"/>
  <c r="Y29" i="11"/>
  <c r="BR29" i="11"/>
  <c r="BK29" i="11"/>
  <c r="M29" i="11"/>
  <c r="BT29" i="11"/>
  <c r="N29" i="11"/>
  <c r="CE29" i="11"/>
  <c r="BV29" i="11"/>
  <c r="O29" i="11"/>
  <c r="BS29" i="11"/>
  <c r="AQ29" i="11"/>
  <c r="AI29" i="11"/>
  <c r="AC29" i="11"/>
  <c r="BY29" i="11"/>
  <c r="BC29" i="11"/>
  <c r="AZ29" i="11"/>
  <c r="AG29" i="11"/>
  <c r="BL29" i="11"/>
  <c r="AS29" i="11"/>
  <c r="BN29" i="11"/>
  <c r="BU29" i="11"/>
  <c r="BA29" i="11"/>
  <c r="BF29" i="11"/>
  <c r="J27" i="10"/>
  <c r="K30" i="10"/>
  <c r="K27" i="10" s="1"/>
  <c r="L28" i="10"/>
  <c r="I30" i="10"/>
  <c r="I27" i="10" s="1"/>
  <c r="H30" i="10"/>
  <c r="H27" i="10" s="1"/>
  <c r="Y12" i="9"/>
  <c r="Z12" i="9" s="1"/>
  <c r="AA12" i="9" s="1"/>
  <c r="N20" i="9"/>
  <c r="M20" i="9"/>
  <c r="M23" i="9" s="1"/>
  <c r="M24" i="9" s="1"/>
  <c r="M26" i="9" s="1"/>
  <c r="AB12" i="9"/>
  <c r="L27" i="9"/>
  <c r="O35" i="9" s="1"/>
  <c r="R36" i="10" l="1"/>
  <c r="M27" i="9"/>
  <c r="L30" i="10"/>
  <c r="L27" i="10" s="1"/>
  <c r="M28" i="10"/>
  <c r="O36" i="9"/>
  <c r="P35" i="9"/>
  <c r="O37" i="9"/>
  <c r="M34" i="9"/>
  <c r="N23" i="9"/>
  <c r="O20" i="9"/>
  <c r="N28" i="10" l="1"/>
  <c r="M30" i="10"/>
  <c r="M27" i="10" s="1"/>
  <c r="P20" i="9"/>
  <c r="O23" i="9"/>
  <c r="Q35" i="9"/>
  <c r="P36" i="9"/>
  <c r="P37" i="9"/>
  <c r="N24" i="9"/>
  <c r="N26" i="9" s="1"/>
  <c r="N27" i="9"/>
  <c r="O28" i="10" l="1"/>
  <c r="O30" i="10" s="1"/>
  <c r="O27" i="10" s="1"/>
  <c r="N30" i="10"/>
  <c r="N27" i="10" s="1"/>
  <c r="R35" i="9"/>
  <c r="Q36" i="9"/>
  <c r="Q37" i="9"/>
  <c r="O27" i="9"/>
  <c r="O24" i="9"/>
  <c r="O26" i="9" s="1"/>
  <c r="Q20" i="9"/>
  <c r="P23" i="9"/>
  <c r="R20" i="9" l="1"/>
  <c r="Q23" i="9"/>
  <c r="P27" i="9"/>
  <c r="P24" i="9"/>
  <c r="P26" i="9" s="1"/>
  <c r="S35" i="9"/>
  <c r="R36" i="9"/>
  <c r="R37" i="9"/>
  <c r="S36" i="9" l="1"/>
  <c r="T35" i="9"/>
  <c r="S37" i="9"/>
  <c r="Q24" i="9"/>
  <c r="Q26" i="9" s="1"/>
  <c r="Q27" i="9"/>
  <c r="S20" i="9"/>
  <c r="R23" i="9"/>
  <c r="R27" i="9" l="1"/>
  <c r="R24" i="9"/>
  <c r="R26" i="9" s="1"/>
  <c r="T20" i="9"/>
  <c r="S23" i="9"/>
  <c r="U35" i="9"/>
  <c r="T36" i="9"/>
  <c r="T37" i="9" s="1"/>
  <c r="V35" i="9" l="1"/>
  <c r="U36" i="9"/>
  <c r="U37" i="9" s="1"/>
  <c r="S27" i="9"/>
  <c r="S24" i="9"/>
  <c r="S26" i="9" s="1"/>
  <c r="U20" i="9"/>
  <c r="T23" i="9"/>
  <c r="V20" i="9" l="1"/>
  <c r="V23" i="9" s="1"/>
  <c r="U23" i="9"/>
  <c r="V36" i="9"/>
  <c r="V37" i="9" s="1"/>
  <c r="W35" i="9"/>
  <c r="T24" i="9"/>
  <c r="T26" i="9" s="1"/>
  <c r="T27" i="9"/>
  <c r="X35" i="9" l="1"/>
  <c r="X36" i="9" s="1"/>
  <c r="X37" i="9" s="1"/>
  <c r="W36" i="9"/>
  <c r="W37" i="9" s="1"/>
  <c r="U27" i="9"/>
  <c r="U24" i="9"/>
  <c r="U26" i="9" s="1"/>
  <c r="V24" i="9"/>
  <c r="V26" i="9" s="1"/>
  <c r="V27" i="9"/>
  <c r="X25" i="4" l="1"/>
  <c r="BB5" i="5"/>
  <c r="BB6" i="5"/>
  <c r="Q17" i="4" s="1"/>
  <c r="BB7" i="5"/>
  <c r="U17" i="4" s="1"/>
  <c r="BB8" i="5"/>
  <c r="BB9" i="5"/>
  <c r="BB10" i="5"/>
  <c r="BB11" i="5"/>
  <c r="BB12" i="5"/>
  <c r="BB13" i="5"/>
  <c r="BB14" i="5"/>
  <c r="K17" i="4"/>
  <c r="M17" i="4"/>
  <c r="N17" i="4" s="1"/>
  <c r="O17" i="4" s="1"/>
  <c r="P17" i="4" s="1"/>
  <c r="H7" i="4"/>
  <c r="H19" i="4" s="1"/>
  <c r="I7" i="4"/>
  <c r="I19" i="4" s="1"/>
  <c r="G7" i="4"/>
  <c r="G19" i="4" s="1"/>
  <c r="C22" i="6"/>
  <c r="C21" i="6"/>
  <c r="C20" i="6"/>
  <c r="C19" i="6"/>
  <c r="C18" i="6"/>
  <c r="C17" i="6"/>
  <c r="C16" i="6"/>
  <c r="C15" i="6"/>
  <c r="C22" i="5"/>
  <c r="AV15" i="5"/>
  <c r="AU15" i="5"/>
  <c r="AT15" i="5"/>
  <c r="AS15" i="5"/>
  <c r="AR15" i="5"/>
  <c r="AQ15" i="5"/>
  <c r="AP15" i="5"/>
  <c r="AO15" i="5"/>
  <c r="B21" i="5" s="1"/>
  <c r="D21" i="5" s="1"/>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B18" i="5" s="1"/>
  <c r="D15" i="5"/>
  <c r="C15" i="5"/>
  <c r="B15" i="5"/>
  <c r="B19" i="5" l="1"/>
  <c r="D19" i="5" s="1"/>
  <c r="B20" i="5"/>
  <c r="D20" i="5" s="1"/>
  <c r="W25" i="4"/>
  <c r="V25" i="4"/>
  <c r="L17" i="4"/>
  <c r="V17" i="4"/>
  <c r="R17" i="4"/>
  <c r="D18" i="5"/>
  <c r="D22" i="5" s="1"/>
  <c r="B22" i="5"/>
  <c r="E10" i="4"/>
  <c r="E9" i="4"/>
  <c r="E8" i="4"/>
  <c r="E7" i="4" s="1"/>
  <c r="U15" i="4"/>
  <c r="T15" i="4"/>
  <c r="S15" i="4"/>
  <c r="R15" i="4"/>
  <c r="Q15" i="4"/>
  <c r="P15" i="4"/>
  <c r="O15" i="4"/>
  <c r="N15" i="4"/>
  <c r="M15" i="4"/>
  <c r="L15" i="4"/>
  <c r="K15" i="4"/>
  <c r="J15" i="4"/>
  <c r="U14" i="4"/>
  <c r="T14" i="4"/>
  <c r="S14" i="4"/>
  <c r="R14" i="4"/>
  <c r="Q14" i="4"/>
  <c r="P14" i="4"/>
  <c r="O14" i="4"/>
  <c r="N14" i="4"/>
  <c r="M14" i="4"/>
  <c r="L14" i="4"/>
  <c r="K14" i="4"/>
  <c r="J14" i="4"/>
  <c r="U13" i="4"/>
  <c r="T13" i="4"/>
  <c r="S13" i="4"/>
  <c r="R13" i="4"/>
  <c r="Q13" i="4"/>
  <c r="P13" i="4"/>
  <c r="O13" i="4"/>
  <c r="N13" i="4"/>
  <c r="M13" i="4"/>
  <c r="L13" i="4"/>
  <c r="K13" i="4"/>
  <c r="J13" i="4"/>
  <c r="U12" i="4"/>
  <c r="T12" i="4"/>
  <c r="S12" i="4"/>
  <c r="R12" i="4"/>
  <c r="Q12" i="4"/>
  <c r="P12" i="4"/>
  <c r="O12" i="4"/>
  <c r="N12" i="4"/>
  <c r="M12" i="4"/>
  <c r="L12" i="4"/>
  <c r="K12" i="4"/>
  <c r="J12" i="4"/>
  <c r="U7" i="4"/>
  <c r="T7" i="4"/>
  <c r="S7" i="4"/>
  <c r="R7" i="4"/>
  <c r="Q7" i="4"/>
  <c r="P7" i="4"/>
  <c r="O7" i="4"/>
  <c r="N7" i="4"/>
  <c r="M7" i="4"/>
  <c r="L7" i="4"/>
  <c r="K7" i="4"/>
  <c r="J7" i="4"/>
  <c r="I6" i="4"/>
  <c r="H6" i="4"/>
  <c r="G6" i="4"/>
  <c r="K11" i="4" l="1"/>
  <c r="R11" i="4"/>
  <c r="R16" i="4" s="1"/>
  <c r="R25" i="4" s="1"/>
  <c r="M11" i="4"/>
  <c r="M16" i="4" s="1"/>
  <c r="M25" i="4" s="1"/>
  <c r="U11" i="4"/>
  <c r="S11" i="4"/>
  <c r="S16" i="4" s="1"/>
  <c r="S25" i="4" s="1"/>
  <c r="L11" i="4"/>
  <c r="L16" i="4" s="1"/>
  <c r="L25" i="4" s="1"/>
  <c r="N11" i="4"/>
  <c r="N6" i="4" s="1"/>
  <c r="U16" i="4"/>
  <c r="U25" i="4" s="1"/>
  <c r="Q11" i="4"/>
  <c r="Q16" i="4" s="1"/>
  <c r="Q25" i="4" s="1"/>
  <c r="E12" i="4"/>
  <c r="E14" i="4"/>
  <c r="K16" i="4"/>
  <c r="K25" i="4" s="1"/>
  <c r="K6" i="4"/>
  <c r="E15" i="4"/>
  <c r="E13" i="4"/>
  <c r="J11" i="4"/>
  <c r="J19" i="4" s="1"/>
  <c r="P11" i="4"/>
  <c r="P16" i="4" s="1"/>
  <c r="P25" i="4" s="1"/>
  <c r="Q6" i="4"/>
  <c r="T11" i="4"/>
  <c r="T16" i="4" s="1"/>
  <c r="T25" i="4" s="1"/>
  <c r="M19" i="4"/>
  <c r="U19" i="4"/>
  <c r="O11" i="4"/>
  <c r="O6" i="4" s="1"/>
  <c r="L6" i="4"/>
  <c r="R6" i="4"/>
  <c r="K19" i="4"/>
  <c r="W17" i="4"/>
  <c r="V19" i="4"/>
  <c r="S17" i="4"/>
  <c r="M6" i="4"/>
  <c r="U6" i="4"/>
  <c r="L19" i="4" l="1"/>
  <c r="Q19" i="4"/>
  <c r="J16" i="4"/>
  <c r="J25" i="4" s="1"/>
  <c r="S6" i="4"/>
  <c r="R19" i="4"/>
  <c r="J6" i="4"/>
  <c r="N19" i="4"/>
  <c r="N16" i="4"/>
  <c r="N25" i="4" s="1"/>
  <c r="T6" i="4"/>
  <c r="P6" i="4"/>
  <c r="P19" i="4"/>
  <c r="O16" i="4"/>
  <c r="O25" i="4" s="1"/>
  <c r="O19" i="4"/>
  <c r="E11" i="4"/>
  <c r="W19" i="4"/>
  <c r="X17" i="4"/>
  <c r="X19" i="4" s="1"/>
  <c r="S19" i="4"/>
  <c r="T17" i="4"/>
  <c r="T19" i="4" l="1"/>
  <c r="E1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Kadija Yilla</author>
  </authors>
  <commentList>
    <comment ref="A35" authorId="0" shapeId="0" xr:uid="{DC9829C8-F1BB-4543-84BA-323BF670FFDC}">
      <text>
        <r>
          <rPr>
            <b/>
            <sz val="9"/>
            <color rgb="FF000000"/>
            <rFont val="Tahoma"/>
            <family val="2"/>
          </rPr>
          <t>Kadija Yilla:</t>
        </r>
        <r>
          <rPr>
            <sz val="9"/>
            <color rgb="FF000000"/>
            <rFont val="Tahoma"/>
            <family val="2"/>
          </rPr>
          <t xml:space="preserve">
</t>
        </r>
        <r>
          <rPr>
            <sz val="9"/>
            <color rgb="FF000000"/>
            <rFont val="Tahoma"/>
            <family val="2"/>
          </rPr>
          <t>Table 2.1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tc={852C4C15-9B47-4362-BFFA-E338A7983B6A}</author>
    <author>tc={EF1EBFA6-05EC-4B77-AA92-5C741BCC3FAD}</author>
    <author>tc={265B4B17-4EE4-42E6-BC05-AE6B9EFCF1C7}</author>
    <author>tc={3AF85DE0-33D2-497B-B97F-9C0DEDBDC0C5}</author>
    <author>tc={A70D7070-5E59-48F1-8B8E-2526E63AE045}</author>
  </authors>
  <commentList>
    <comment ref="G9" authorId="0" shapeId="0" xr:uid="{852C4C15-9B47-4362-BFFA-E338A7983B6A}">
      <text>
        <t>[Threaded comment]
Your version of Excel allows you to read this threaded comment; however, any edits to it will get removed if the file is opened in a newer version of Excel. Learn more: https://go.microsoft.com/fwlink/?linkid=870924
Comment:
    CBO indicated 17 for q2? why do we split the quarter 3 payments into q2?
Reply:
    we're comfortable leaving this as is</t>
      </text>
    </comment>
    <comment ref="J12" authorId="1" shapeId="0" xr:uid="{EF1EBFA6-05EC-4B77-AA92-5C741BCC3FAD}">
      <text>
        <t>[Threaded comment]
Your version of Excel allows you to read this threaded comment; however, any edits to it will get removed if the file is opened in a newer version of Excel. Learn more: https://go.microsoft.com/fwlink/?linkid=870924
Comment:
    CRFB estimates $29B ($45 minus $16B for airline which is inn subsidies). MPC is 100% over 12 quarters. And then annualized</t>
      </text>
    </comment>
    <comment ref="J13" authorId="2" shapeId="0" xr:uid="{265B4B17-4EE4-42E6-BC05-AE6B9EFCF1C7}">
      <text>
        <t>[Threaded comment]
Your version of Excel allows you to read this threaded comment; however, any edits to it will get removed if the file is opened in a newer version of Excel. Learn more: https://go.microsoft.com/fwlink/?linkid=870924
Comment:
    CRFB: estimates $82B. According to the Louise x Wendy, MPC is 100% over 3 years.</t>
      </text>
    </comment>
    <comment ref="J14" authorId="3" shapeId="0" xr:uid="{3AF85DE0-33D2-497B-B97F-9C0DEDBDC0C5}">
      <text>
        <t>[Threaded comment]
Your version of Excel allows you to read this threaded comment; however, any edits to it will get removed if the file is opened in a newer version of Excel. Learn more: https://go.microsoft.com/fwlink/?linkid=870924
Comment:
    CRFB: estimates $63B. MPC is 100% over 12 quarters and then annualize</t>
      </text>
    </comment>
    <comment ref="J15" authorId="4" shapeId="0" xr:uid="{A70D7070-5E59-48F1-8B8E-2526E63AE045}">
      <text>
        <t>[Threaded comment]
Your version of Excel allows you to read this threaded comment; however, any edits to it will get removed if the file is opened in a newer version of Excel. Learn more: https://go.microsoft.com/fwlink/?linkid=870924
Comment:
    CRFB: estimates $54B ($80B top line but net out$26B in SNAP which is in social benefits). MPC is 100% over 12 quarters. And then annualized</t>
      </text>
    </comment>
  </commentList>
</comments>
</file>

<file path=xl/sharedStrings.xml><?xml version="1.0" encoding="utf-8"?>
<sst xmlns="http://schemas.openxmlformats.org/spreadsheetml/2006/main" count="1098" uniqueCount="558">
  <si>
    <t>state_health_outlays</t>
  </si>
  <si>
    <t>state_social_benefits</t>
  </si>
  <si>
    <t>state_noncorp_taxes</t>
  </si>
  <si>
    <t>state_corporate_taxes</t>
  </si>
  <si>
    <t>federal_health_outlays</t>
  </si>
  <si>
    <t>federal_social_benefits</t>
  </si>
  <si>
    <t>federal_subsidies</t>
  </si>
  <si>
    <t>federal_cgrants</t>
  </si>
  <si>
    <t>FY 2020</t>
  </si>
  <si>
    <t>FY 2021</t>
  </si>
  <si>
    <t>FY 2022</t>
  </si>
  <si>
    <t>FY 2023</t>
  </si>
  <si>
    <t>FY 2024</t>
  </si>
  <si>
    <t>FY 2025</t>
  </si>
  <si>
    <t>FY 2026</t>
  </si>
  <si>
    <t>Calendar quarters</t>
  </si>
  <si>
    <t>q4</t>
  </si>
  <si>
    <t>q1</t>
  </si>
  <si>
    <t>q2</t>
  </si>
  <si>
    <t>q3</t>
  </si>
  <si>
    <t>Using CBO</t>
  </si>
  <si>
    <t>Federal Health Outlays</t>
  </si>
  <si>
    <t>Medicare Uses CBO</t>
  </si>
  <si>
    <t>Medicaid Uses CBO growth rate</t>
  </si>
  <si>
    <t>State Health Outlays</t>
  </si>
  <si>
    <t>Medicaid Uses CBO</t>
  </si>
  <si>
    <t>Doesn't account for enhanced FMAP (see add-ons)</t>
  </si>
  <si>
    <t>Taxes</t>
  </si>
  <si>
    <t>Medicaid:</t>
  </si>
  <si>
    <t>CBO reports only federal</t>
  </si>
  <si>
    <t>Need to adjust for enhanced FMAP</t>
  </si>
  <si>
    <t>Federal Transfers</t>
  </si>
  <si>
    <t>CBO doesn't include ARP</t>
  </si>
  <si>
    <t>CBO counts all UI as federal; need to adjust based on timing of legislation</t>
  </si>
  <si>
    <t>State Transfers</t>
  </si>
  <si>
    <t xml:space="preserve">Need to add in state UI, which will vary as a share of total over time </t>
  </si>
  <si>
    <t>Consumption Grants</t>
  </si>
  <si>
    <t>Override CBO to reflect ARP grants and our own projections of S&amp;L</t>
  </si>
  <si>
    <t>Grants - Do these ourselves so can't use CBO</t>
  </si>
  <si>
    <t>round 1</t>
  </si>
  <si>
    <t>Grants to S&amp;L Gov't</t>
  </si>
  <si>
    <t>gfegc</t>
  </si>
  <si>
    <t xml:space="preserve">Education </t>
  </si>
  <si>
    <t>gfege</t>
  </si>
  <si>
    <t>Support for hospitals (state)</t>
  </si>
  <si>
    <t>gfegv</t>
  </si>
  <si>
    <t>round 2</t>
  </si>
  <si>
    <t>transportation</t>
  </si>
  <si>
    <t>education</t>
  </si>
  <si>
    <t>health care</t>
  </si>
  <si>
    <t>other spending</t>
  </si>
  <si>
    <t>FY2019</t>
  </si>
  <si>
    <t>FY2020</t>
  </si>
  <si>
    <t>FY2021</t>
  </si>
  <si>
    <t>FY2022</t>
  </si>
  <si>
    <t>FY2023</t>
  </si>
  <si>
    <t>Check FY totals</t>
  </si>
  <si>
    <t>Fy2021</t>
  </si>
  <si>
    <t>2019 Actual NIPA</t>
  </si>
  <si>
    <t>Old - Kadija</t>
  </si>
  <si>
    <t>Total</t>
  </si>
  <si>
    <t>These are at annual Rates</t>
  </si>
  <si>
    <t>Available annually from CBO. We smooth.</t>
  </si>
  <si>
    <t>Available annually from CBO</t>
  </si>
  <si>
    <t>State Taxes</t>
  </si>
  <si>
    <t>Federal Directly from CBO (check)</t>
  </si>
  <si>
    <t>Investment Grants</t>
  </si>
  <si>
    <t>Grows with Federal Purchases</t>
  </si>
  <si>
    <t>Federal Social Benefits</t>
  </si>
  <si>
    <t>Annual from CBO from federal - smooth through</t>
  </si>
  <si>
    <t>State Social Benefits</t>
  </si>
  <si>
    <t>Grow it with state purchases</t>
  </si>
  <si>
    <t>We growth with federal from CBO.</t>
  </si>
  <si>
    <t>We use fixed FMAP</t>
  </si>
  <si>
    <t xml:space="preserve">Consumption Grants </t>
  </si>
  <si>
    <t xml:space="preserve">CBO Doesn't Do them. </t>
  </si>
  <si>
    <t>round 3 ARPA</t>
  </si>
  <si>
    <t>Direct Aid to Families</t>
  </si>
  <si>
    <t>Aid to Financially Vulnerable Households</t>
  </si>
  <si>
    <t>Health grants</t>
  </si>
  <si>
    <t>COVID-19 Containment and Vaccination; Aid to State and Local Governments; Federal Spending</t>
  </si>
  <si>
    <t>Aid to Small Businesses</t>
  </si>
  <si>
    <t xml:space="preserve">ARP Reference: </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</si>
  <si>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</si>
  <si>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</si>
  <si>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</si>
  <si>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</si>
  <si>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</si>
  <si>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</si>
  <si>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</si>
  <si>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</si>
  <si>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</si>
  <si>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</si>
  <si>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</si>
  <si>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</si>
  <si>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</si>
  <si>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</si>
  <si>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</si>
  <si>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</si>
  <si>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</si>
  <si>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</si>
  <si>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</si>
  <si>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</si>
  <si>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</si>
  <si>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</si>
  <si>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</si>
  <si>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</si>
  <si>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</si>
  <si>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</si>
  <si>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</si>
  <si>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</si>
  <si>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</si>
  <si>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</si>
  <si>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</si>
  <si>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</si>
  <si>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</si>
  <si>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</si>
  <si>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</si>
  <si>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</si>
  <si>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</si>
  <si>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</si>
  <si>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</si>
  <si>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</si>
  <si>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</si>
  <si>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</si>
  <si>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</si>
  <si>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</si>
  <si>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</si>
  <si>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</si>
  <si>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</si>
  <si>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</si>
  <si>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</si>
  <si>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</si>
  <si>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</si>
  <si>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</si>
  <si>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</si>
  <si>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</si>
  <si>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</si>
  <si>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</si>
  <si>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</si>
  <si>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</si>
  <si>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</si>
  <si>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</si>
  <si>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</si>
  <si>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</si>
  <si>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</si>
  <si>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</si>
  <si>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</si>
  <si>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</si>
  <si>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</si>
  <si>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</si>
  <si>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</si>
  <si>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</si>
  <si>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</si>
  <si>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</si>
  <si>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</si>
  <si>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</si>
  <si>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</si>
  <si>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</si>
  <si>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</si>
  <si>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</si>
  <si>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</si>
  <si>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</si>
  <si>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</si>
  <si>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</si>
  <si>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</si>
  <si>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</si>
  <si>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</si>
  <si>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</si>
  <si>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</si>
  <si>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</si>
  <si>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</si>
  <si>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</si>
  <si>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</si>
  <si>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 xml:space="preserve">1st 2 quarters </t>
  </si>
  <si>
    <t>1st 2 quarters</t>
  </si>
  <si>
    <t>Current (make sure we're updating the formula as we add columnss to the categories)</t>
  </si>
  <si>
    <t>Wendy and Louise</t>
  </si>
  <si>
    <t>Difference</t>
  </si>
  <si>
    <t>Direct Aid</t>
  </si>
  <si>
    <t>Vulnerable</t>
  </si>
  <si>
    <t>for 2021;2022-- discretion about timing</t>
  </si>
  <si>
    <t>Grants</t>
  </si>
  <si>
    <t>anything after 2023-- spread out evenly throughout the year</t>
  </si>
  <si>
    <t>Small Business</t>
  </si>
  <si>
    <t xml:space="preserve">Total: </t>
  </si>
  <si>
    <t>Covid containment/state and local grants/federal spending</t>
  </si>
  <si>
    <t>child tax credit, eitc, childcare for workers, dependent care  for families</t>
  </si>
  <si>
    <t>housing assistance, food, emergency assistance, cobra, premium tax credits, ratepayer protection, assistance for older americans</t>
  </si>
  <si>
    <t>all ui categories</t>
  </si>
  <si>
    <t>ppp, grants to small businesses, transit and aviation support, child care stabilizations, small business credit initiative, paid sick leave, pensions, employee retention</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</si>
  <si>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</si>
  <si>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</si>
  <si>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</si>
  <si>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</si>
  <si>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</si>
  <si>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</si>
  <si>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</si>
  <si>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</si>
  <si>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</si>
  <si>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</si>
  <si>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</si>
  <si>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</si>
  <si>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</si>
  <si>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</si>
  <si>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</si>
  <si>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</si>
  <si>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</si>
  <si>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</si>
  <si>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</si>
  <si>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</si>
  <si>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</si>
  <si>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</si>
  <si>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</si>
  <si>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</si>
  <si>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</si>
  <si>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</si>
  <si>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</si>
  <si>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</si>
  <si>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Total C Grants</t>
  </si>
  <si>
    <t>Round 1 + Round 2</t>
  </si>
  <si>
    <t>Non-Legislation C Grants</t>
  </si>
  <si>
    <t>from MAIN</t>
  </si>
  <si>
    <t>State Purchases</t>
  </si>
  <si>
    <t>Transfers</t>
  </si>
  <si>
    <t>Health</t>
  </si>
  <si>
    <t>UI</t>
  </si>
  <si>
    <t>Rebate Checks</t>
  </si>
  <si>
    <t>Subsidies</t>
  </si>
  <si>
    <t>Ex health, ui, rebate</t>
  </si>
  <si>
    <t>Federal UI</t>
  </si>
  <si>
    <t>State UI</t>
  </si>
  <si>
    <t>Fiscal Years</t>
  </si>
  <si>
    <t>Annual</t>
  </si>
  <si>
    <t>Total medicaid outlays (federal and state = federal/FMAP)</t>
  </si>
  <si>
    <t>State medicaid outlays</t>
  </si>
  <si>
    <t>Projected federal medicaid outlays from CBO</t>
  </si>
  <si>
    <t>Annual federal medicaid growth rate</t>
  </si>
  <si>
    <t>Annual state medicaid growth rate</t>
  </si>
  <si>
    <t>Total medicaid outlays growth rate</t>
  </si>
  <si>
    <t>Adjustments are for legislation</t>
  </si>
  <si>
    <t>For non-legislation grants, grow at rate based on history</t>
  </si>
  <si>
    <t>Table 3.24U. Federal Grants-in-Aid to State and Local Governments</t>
  </si>
  <si>
    <t>[Millions of dollars; quarters seasonally adjusted at annual rates]</t>
  </si>
  <si>
    <t>Bureau of Economic Analysis</t>
  </si>
  <si>
    <t>Last Revised on: May 27, 2021 - Next Release Date June 24, 2021</t>
  </si>
  <si>
    <t>Line</t>
  </si>
  <si>
    <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</si>
  <si>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</si>
  <si>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</si>
  <si>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</si>
  <si>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</si>
  <si>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</si>
  <si>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</si>
  <si>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</si>
  <si>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</si>
  <si>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</si>
  <si>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</si>
  <si>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</si>
  <si>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</si>
  <si>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</si>
  <si>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</si>
  <si>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</si>
  <si>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</si>
  <si>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</si>
  <si>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</si>
  <si>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</si>
  <si>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</si>
  <si>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</si>
  <si>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</si>
  <si>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Q1</t>
  </si>
  <si>
    <t>Q2</t>
  </si>
  <si>
    <t>Q3</t>
  </si>
  <si>
    <t>Q4</t>
  </si>
  <si>
    <t>1</t>
  </si>
  <si>
    <t xml:space="preserve">            Federal grants-in-aid to state and local governments</t>
  </si>
  <si>
    <t>14</t>
  </si>
  <si>
    <t>15</t>
  </si>
  <si>
    <t xml:space="preserve">    Medicaid</t>
  </si>
  <si>
    <t>16</t>
  </si>
  <si>
    <t xml:space="preserve">    Prescription drug plan1</t>
  </si>
  <si>
    <t>17</t>
  </si>
  <si>
    <t xml:space="preserve">    Other</t>
  </si>
  <si>
    <t>nonMedicaid consumptiongrants</t>
  </si>
  <si>
    <t>Table 5.11U. Capital Transfers Paid and Received, by Sector and by Type</t>
  </si>
  <si>
    <t>10</t>
  </si>
  <si>
    <t xml:space="preserve">            Capital grants to state and local governments5</t>
  </si>
  <si>
    <t>Growth (annualized)</t>
  </si>
  <si>
    <t>8-quarter MA</t>
  </si>
  <si>
    <t>non-medicaid Consumption Grants</t>
  </si>
  <si>
    <t xml:space="preserve">Growth </t>
  </si>
  <si>
    <t>non-leg I grants</t>
  </si>
  <si>
    <t>Look at History For Growth Rates</t>
  </si>
  <si>
    <t>1. Growth Rate of non-leg capital grants perhaps a bit higher</t>
  </si>
  <si>
    <t>1. When FMAP Changes, can't use federal growth rate to figure out total or state growth rate</t>
  </si>
  <si>
    <t>2. We know what happened to FMAP fro legislation, so using that, figure out total from CBO federal</t>
  </si>
  <si>
    <t>History of FMAP from NIPA</t>
  </si>
  <si>
    <t>Medicaid Grants to States</t>
  </si>
  <si>
    <t>Fiscal 2018</t>
  </si>
  <si>
    <t>Fiscal 2019</t>
  </si>
  <si>
    <t>Fiscal 2020</t>
  </si>
  <si>
    <t>Total Medicaid</t>
  </si>
  <si>
    <t>Fed Share</t>
  </si>
  <si>
    <t>100% federal payment for vaccines</t>
  </si>
  <si>
    <t>ARP Medicaid provisions pretty small (5% increase in regular match for 2 years if non-expansion states expand).</t>
  </si>
  <si>
    <t>Assume Emergency is Over mid 2022</t>
  </si>
  <si>
    <t>NIPA Data FY Average</t>
  </si>
  <si>
    <t>NIPA Total Growth Annual Rate</t>
  </si>
  <si>
    <t>NIPA Total Quarterly Growth Rate</t>
  </si>
  <si>
    <t>Fiscal 2021</t>
  </si>
  <si>
    <t>Fiscal 2022</t>
  </si>
  <si>
    <t>* Notice that Q4 2020 and Q1 2021 both higher than CBO projection  already. Take the level, keep the growth rates</t>
  </si>
  <si>
    <t>3. Need an assumption on when the FMAP will go back.  When medical emergency is declared over. We assume 2022 Q3.</t>
  </si>
  <si>
    <t>Projection</t>
  </si>
  <si>
    <t>State Medicaid</t>
  </si>
  <si>
    <t>Federal Medicaid</t>
  </si>
  <si>
    <t>1. CBO calls of UI Federal, as does NIPA</t>
  </si>
  <si>
    <t>2. Usually, almost all UI comes out of state trust funds, and FIM calls it state</t>
  </si>
  <si>
    <t>3. In recessions, EUC (emergency unemployment compensation) kicks in; fed pays 1/2 also changes in law</t>
  </si>
  <si>
    <t>4. Laws usually change to increase Federal Share of UI during Recessions</t>
  </si>
  <si>
    <t>5. We need to split UI into federal and state</t>
  </si>
  <si>
    <t>Table 1-3. 
Mandatory Outlays Projected in CBO's Baseline</t>
  </si>
  <si>
    <t>Billions of Dollars</t>
  </si>
  <si>
    <t>Actual,</t>
  </si>
  <si>
    <t>2022-</t>
  </si>
  <si>
    <t>Medicaid</t>
  </si>
  <si>
    <t>Extended Unemployment Benefits</t>
  </si>
  <si>
    <t>...</t>
  </si>
  <si>
    <t>Pandemic Emergency Unemployment Compensation</t>
  </si>
  <si>
    <t>Pandemic Unemployment Assistance</t>
  </si>
  <si>
    <t>Pandemic Unemployment Compensation Payments</t>
  </si>
  <si>
    <t>Levels</t>
  </si>
  <si>
    <t>CBO</t>
  </si>
  <si>
    <t xml:space="preserve"> Unemployment insurance</t>
  </si>
  <si>
    <t>Our Total UI</t>
  </si>
  <si>
    <t>Normal Federal</t>
  </si>
  <si>
    <t>Legislation Federal</t>
  </si>
  <si>
    <t>Total Federal</t>
  </si>
  <si>
    <t>Total State</t>
  </si>
  <si>
    <t>PROJECTION</t>
  </si>
  <si>
    <t>CBO Unemployment Rate</t>
  </si>
  <si>
    <t>*Q4 - PUA over.</t>
  </si>
  <si>
    <r>
      <t xml:space="preserve">Trump: Lost wages supplemental payments </t>
    </r>
    <r>
      <rPr>
        <vertAlign val="superscript"/>
        <sz val="11"/>
        <color theme="1"/>
        <rFont val="Calibri"/>
        <family val="2"/>
        <scheme val="minor"/>
      </rPr>
      <t>6</t>
    </r>
  </si>
  <si>
    <t>Unemployment compensation (Doesn't Include ARP)</t>
  </si>
  <si>
    <t>ARP</t>
  </si>
  <si>
    <t>ARP (ours)</t>
  </si>
  <si>
    <t xml:space="preserve">** compare to CBO with our ARP </t>
  </si>
  <si>
    <t>* take off trump</t>
  </si>
  <si>
    <t>We get</t>
  </si>
  <si>
    <t>About right</t>
  </si>
  <si>
    <t>* Q2: With same UR and same legislation, keep same #s but take some off for states ending extra $</t>
  </si>
  <si>
    <t>* Q3 - $ run out sep 6 -- assume 2/3 of the quarter. Plus UR lower, so adjust downward. Alos, take 20 off for states that end it.</t>
  </si>
  <si>
    <t>Federal Purchases</t>
  </si>
  <si>
    <t>Need to Add ARP</t>
  </si>
  <si>
    <t>** Always adjust everything based on incoming data</t>
  </si>
  <si>
    <t xml:space="preserve">(For data CBO hasn't seen yet.) </t>
  </si>
  <si>
    <t>NIPA Data</t>
  </si>
  <si>
    <t xml:space="preserve">??? </t>
  </si>
  <si>
    <t>Federal Health transfers</t>
  </si>
  <si>
    <t>State health transfers</t>
  </si>
  <si>
    <t>All other Federal social benefits</t>
  </si>
  <si>
    <t>All other state social benefits</t>
  </si>
  <si>
    <t>Federal Subsidies</t>
  </si>
  <si>
    <t xml:space="preserve">Federal Purchases </t>
  </si>
  <si>
    <t>My Estimates</t>
  </si>
  <si>
    <t>NIPA - BEA</t>
  </si>
  <si>
    <t>2</t>
  </si>
  <si>
    <t xml:space="preserve">    Federal</t>
  </si>
  <si>
    <t xml:space="preserve">    Federal Social Benefits</t>
  </si>
  <si>
    <t xml:space="preserve"> </t>
  </si>
  <si>
    <t xml:space="preserve">  S&amp;L Social Benefits</t>
  </si>
  <si>
    <t>Medicare2</t>
  </si>
  <si>
    <t>Federal</t>
  </si>
  <si>
    <t>State and local</t>
  </si>
  <si>
    <t>Consumption</t>
  </si>
  <si>
    <t>Investment</t>
  </si>
  <si>
    <t>PURCHASES</t>
  </si>
  <si>
    <t xml:space="preserve"> Consumption expenditures</t>
  </si>
  <si>
    <t xml:space="preserve">   Gross investment</t>
  </si>
  <si>
    <t>PPP</t>
  </si>
  <si>
    <t>Table 3.13U. Subsidies</t>
  </si>
  <si>
    <t xml:space="preserve">        Subsidies</t>
  </si>
  <si>
    <t>8</t>
  </si>
  <si>
    <t>Round 2</t>
  </si>
  <si>
    <r>
      <t xml:space="preserve">                      Paycheck Protection Program loans to NPISH </t>
    </r>
    <r>
      <rPr>
        <vertAlign val="superscript"/>
        <sz val="11"/>
        <color theme="1"/>
        <rFont val="Calibri"/>
        <family val="2"/>
        <scheme val="minor"/>
      </rPr>
      <t>3</t>
    </r>
  </si>
  <si>
    <r>
      <t xml:space="preserve">                      Provider Relief Fund to NPISH </t>
    </r>
    <r>
      <rPr>
        <vertAlign val="superscript"/>
        <sz val="11"/>
        <color theme="1"/>
        <rFont val="Calibri"/>
        <family val="2"/>
        <scheme val="minor"/>
      </rPr>
      <t>8</t>
    </r>
  </si>
  <si>
    <t xml:space="preserve">     Subsidies</t>
  </si>
  <si>
    <t xml:space="preserve">         Of which:</t>
  </si>
  <si>
    <r>
      <t xml:space="preserve">           Coronavirus Food Assistance Program </t>
    </r>
    <r>
      <rPr>
        <vertAlign val="superscript"/>
        <sz val="11"/>
        <color theme="1"/>
        <rFont val="Calibri"/>
        <family val="2"/>
        <scheme val="minor"/>
      </rPr>
      <t>11</t>
    </r>
  </si>
  <si>
    <t xml:space="preserve">           Employee Retention Tax Credit</t>
  </si>
  <si>
    <t xml:space="preserve">           Grants to air carriers</t>
  </si>
  <si>
    <r>
      <t xml:space="preserve">           Paycheck Protection Program loans to businesses </t>
    </r>
    <r>
      <rPr>
        <vertAlign val="superscript"/>
        <sz val="11"/>
        <color theme="1"/>
        <rFont val="Calibri"/>
        <family val="2"/>
        <scheme val="minor"/>
      </rPr>
      <t>3</t>
    </r>
  </si>
  <si>
    <t xml:space="preserve">                 Corporate business</t>
  </si>
  <si>
    <t xml:space="preserve">                 Sole proprietorships and partnerships</t>
  </si>
  <si>
    <t xml:space="preserve">                     Farm</t>
  </si>
  <si>
    <t xml:space="preserve">                     Nonfarm</t>
  </si>
  <si>
    <r>
      <t xml:space="preserve">           Provider Relief Fund </t>
    </r>
    <r>
      <rPr>
        <vertAlign val="superscript"/>
        <sz val="11"/>
        <color theme="1"/>
        <rFont val="Calibri"/>
        <family val="2"/>
        <scheme val="minor"/>
      </rPr>
      <t>8</t>
    </r>
  </si>
  <si>
    <r>
      <t xml:space="preserve">           Support for public transit agencies</t>
    </r>
    <r>
      <rPr>
        <vertAlign val="superscript"/>
        <sz val="11"/>
        <color theme="1"/>
        <rFont val="Calibri"/>
        <family val="2"/>
        <scheme val="minor"/>
      </rPr>
      <t xml:space="preserve"> 12</t>
    </r>
  </si>
  <si>
    <t xml:space="preserve">           Tax credits to fund paid sick leave</t>
  </si>
  <si>
    <t>Capital transfer payments</t>
  </si>
  <si>
    <r>
      <t xml:space="preserve">Emergency rental and homeowners assistance </t>
    </r>
    <r>
      <rPr>
        <vertAlign val="superscript"/>
        <sz val="11"/>
        <color theme="1"/>
        <rFont val="Calibri"/>
        <family val="2"/>
        <scheme val="minor"/>
      </rPr>
      <t>13</t>
    </r>
  </si>
  <si>
    <t>** we should capture these!</t>
  </si>
  <si>
    <t>From Legislation</t>
  </si>
  <si>
    <t>BEA PPP, Provider Relief, and Othe rSubsidies</t>
  </si>
  <si>
    <t>TO housholds and non-profits</t>
  </si>
  <si>
    <t>total thus far</t>
  </si>
  <si>
    <t>2. Did we capture rental subsidies? And if so--make sure we didn't drop them because they weren't in personal income.</t>
  </si>
  <si>
    <t>Fed Share Medicaid (from NIPA and then projected based on end of enhanced FMAP)</t>
  </si>
  <si>
    <t>Data from CBO</t>
  </si>
  <si>
    <t>4. Check purchases (Show CBO growth and then ARPA. Review S&amp;L)</t>
  </si>
  <si>
    <t>Round 1</t>
  </si>
  <si>
    <t>From MAIN</t>
  </si>
  <si>
    <t>Aviation</t>
  </si>
  <si>
    <t>Employee Retention</t>
  </si>
  <si>
    <t>Paid Sick Leave</t>
  </si>
  <si>
    <t>Payrol for Airline Workers</t>
  </si>
  <si>
    <t xml:space="preserve">Employee Retention </t>
  </si>
  <si>
    <t>Business Meals Deduction</t>
  </si>
  <si>
    <t>All Other</t>
  </si>
  <si>
    <t>To NPSH</t>
  </si>
  <si>
    <t>Nonprofit PPP</t>
  </si>
  <si>
    <t>Non profit Provider relief</t>
  </si>
  <si>
    <t>3. Check subsidies. Check PPP $. Didn't look like as much done in first quarter. Also, we didn't put any in NPSH so…</t>
  </si>
  <si>
    <t xml:space="preserve">Remember we shouldn't match BEA because they spread PPP out, and we didn't for the last round. So we need to overwrite BEA even for Q1.  Or change the way we do it!! </t>
  </si>
  <si>
    <t>BEA</t>
  </si>
  <si>
    <t>Different timing on PPP</t>
  </si>
  <si>
    <t xml:space="preserve">Different timing on grants - can we make sure we are still doing that in history. </t>
  </si>
  <si>
    <t xml:space="preserve">We need to do the same thing for PPP as we did for grants. </t>
  </si>
  <si>
    <t>Or adjust so that it matches BEA.</t>
  </si>
  <si>
    <t>Our Subsidies (from add-ons worksheet)</t>
  </si>
  <si>
    <t>5. Check state non-corp taxes. Looks wrong in add-factors spreadsheet</t>
  </si>
  <si>
    <t>federal_medicaid</t>
  </si>
  <si>
    <t>state_medicaid</t>
  </si>
  <si>
    <t>medicaid_growth</t>
  </si>
  <si>
    <t>federal_medicaid_growth</t>
  </si>
  <si>
    <t>state_medicaid_growth</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</si>
  <si>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</si>
  <si>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</si>
  <si>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</si>
  <si>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</si>
  <si>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</si>
  <si>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</si>
  <si>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</si>
  <si>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</si>
  <si>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</si>
  <si>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</si>
  <si>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</si>
  <si>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</si>
  <si>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</si>
  <si>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</si>
  <si>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</si>
  <si>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</si>
  <si>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</si>
  <si>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</si>
  <si>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</si>
  <si>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</si>
  <si>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federal_ui</t>
  </si>
  <si>
    <t>federal_ui_arp</t>
  </si>
  <si>
    <t>state_ui</t>
  </si>
  <si>
    <t>ui</t>
  </si>
  <si>
    <t>state_subsidies</t>
  </si>
  <si>
    <t>subsidies</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</si>
  <si>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</si>
  <si>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</si>
  <si>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</si>
  <si>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</si>
  <si>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</si>
  <si>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</si>
  <si>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</si>
  <si>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</si>
  <si>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</si>
  <si>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</si>
  <si>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</si>
  <si>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</si>
  <si>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</si>
  <si>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</si>
  <si>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</si>
  <si>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</si>
  <si>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</si>
  <si>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</si>
  <si>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</si>
  <si>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</si>
  <si>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</si>
  <si>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</si>
  <si>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</si>
  <si>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</si>
  <si>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</si>
  <si>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</si>
  <si>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</si>
  <si>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</si>
  <si>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</si>
  <si>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</si>
  <si>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</si>
  <si>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</si>
  <si>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</si>
  <si>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Federal purchases</t>
  </si>
  <si>
    <t>Federal purchases quarterly growth</t>
  </si>
  <si>
    <t>State purchases</t>
  </si>
  <si>
    <t>State purchases quarterly growth</t>
  </si>
  <si>
    <t>Federal Non Corporate Taxes</t>
  </si>
  <si>
    <t>Federal corporate taxes</t>
  </si>
  <si>
    <t>State Non Corporate Taxes</t>
  </si>
  <si>
    <t>State Non Corporate Taxes Quarterly Growth</t>
  </si>
  <si>
    <t>Federal non corporate taxes quarterly growth rate</t>
  </si>
  <si>
    <t>Federal corporate taxes quarterly growth</t>
  </si>
  <si>
    <t>State Corporate Taxes</t>
  </si>
  <si>
    <t>Gdp Growth</t>
  </si>
  <si>
    <t>State corporate taxes growth</t>
  </si>
  <si>
    <t>Consumption grants</t>
  </si>
  <si>
    <t>Growth</t>
  </si>
  <si>
    <t>Investment grants</t>
  </si>
  <si>
    <t xml:space="preserve">Annual Growth </t>
  </si>
  <si>
    <t>Note: Investment grants growt with federal purchases.</t>
  </si>
  <si>
    <t>BEA PPP</t>
  </si>
  <si>
    <t>Round 1 + Round 2 + ARP</t>
  </si>
  <si>
    <t>manu</t>
  </si>
  <si>
    <t>louise</t>
  </si>
  <si>
    <t>Federal Non Health Grants Arp</t>
  </si>
  <si>
    <t>Spreadsheet projects Total State and Local Purchases on a NIPA Basis</t>
  </si>
  <si>
    <t>AND also on FIM-consistent basis</t>
  </si>
  <si>
    <t>Fim-consistent basis is the counterfactual: what would have happened without the big infusion of $</t>
  </si>
  <si>
    <t>Proposed Real Annual Growth Rates</t>
  </si>
  <si>
    <t>Inflation Annualized</t>
  </si>
  <si>
    <t>Proposed Nominal Growth Rates</t>
  </si>
  <si>
    <t>Proposed Nominal Quarterly Growth Rates (what we input into the FIM script)</t>
  </si>
  <si>
    <t>Real S&amp;L</t>
  </si>
  <si>
    <t>NIPA BASIS PROJECTED Nominal S&amp;L</t>
  </si>
  <si>
    <t xml:space="preserve">CBO Jan 2020 Nominal </t>
  </si>
  <si>
    <t>CBO 2020 nom growth rate</t>
  </si>
  <si>
    <t>Diff from CBO 2020</t>
  </si>
  <si>
    <t>Diff from CBO 2020 $</t>
  </si>
  <si>
    <t>Total Grants</t>
  </si>
  <si>
    <t>Our Spending out of Grants Legislation</t>
  </si>
  <si>
    <t>Baseline Grants</t>
  </si>
  <si>
    <t>FIM BASIS S&amp;L</t>
  </si>
  <si>
    <t>CBO Jan 2020 (subtract baseline grants)</t>
  </si>
  <si>
    <t>NOW</t>
  </si>
  <si>
    <t>Fim jan growth</t>
  </si>
  <si>
    <t>fim now growth</t>
  </si>
  <si>
    <t>Level Difference</t>
  </si>
  <si>
    <t>Inflation + Potential GDP Annualized</t>
  </si>
  <si>
    <t>Inflation</t>
  </si>
  <si>
    <t>Our spending out of grants leg</t>
  </si>
  <si>
    <t>CBO Feb 2020 SL nominal</t>
  </si>
  <si>
    <t>Spending out of non health grants ARP</t>
  </si>
  <si>
    <t>CBO 2021 state nominal</t>
  </si>
  <si>
    <t>CBO 2021 state real</t>
  </si>
  <si>
    <t>Our NIPA Consistent without ARP</t>
  </si>
  <si>
    <t>Our Purchases</t>
  </si>
  <si>
    <t>CBO Deflator quarterly  rate</t>
  </si>
  <si>
    <t>CBO Pre-Pandemic January 2020</t>
  </si>
  <si>
    <t>Igrants</t>
  </si>
  <si>
    <t>FIM Purchases</t>
  </si>
  <si>
    <t>Cgrants (doesn't include ARP)</t>
  </si>
  <si>
    <t>Our NIPA Consistent if all ARP state</t>
  </si>
  <si>
    <t>Compared to CBO 2021</t>
  </si>
  <si>
    <t>Grows with GDP</t>
  </si>
  <si>
    <t>Maybe lets try growing with personal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</si>
</sst>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_(* #,##0_);_(* \(#,##0\);_(* &quot;-&quot;??_);_(@_)"/>
    <numFmt numFmtId="166" formatCode="#,##0.000"/>
    <numFmt numFmtId="167" formatCode="#,##0.0"/>
    <numFmt numFmtId="168" formatCode="0.0%"/>
    <numFmt numFmtId="169" formatCode="0.000"/>
  </numFmts>
  <fonts count="61"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8"/>
      <color rgb="FF000000"/>
      <name val="Arial"/>
      <family val="2"/>
    </font>
    <font>
      <b/>
      <sz val="10"/>
      <color theme="1"/>
      <name val="Arial"/>
      <family val="2"/>
    </font>
    <font>
      <b/>
      <sz val="9"/>
      <color rgb="FF000000"/>
      <name val="Tahoma"/>
      <family val="2"/>
    </font>
    <font>
      <sz val="9"/>
      <color rgb="FF000000"/>
      <name val="Tahoma"/>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b/>
      <sz val="14"/>
      <name val="Arial"/>
      <family val="2"/>
    </font>
    <font>
      <sz val="13"/>
      <name val="Arial"/>
      <family val="2"/>
    </font>
    <font>
      <b/>
      <sz val="10"/>
      <color indexed="9"/>
      <name val="Arial"/>
      <family val="2"/>
    </font>
    <font>
      <b/>
      <sz val="10"/>
      <name val="Arial"/>
      <family val="2"/>
    </font>
    <font>
      <i/>
      <sz val="10"/>
      <name val="Arial"/>
      <family val="2"/>
    </font>
    <font>
      <b/>
      <i/>
      <sz val="15"/>
      <name val="Arial"/>
      <family val="2"/>
    </font>
    <font>
      <vertAlign val="superscript"/>
      <sz val="11"/>
      <color theme="1"/>
      <name val="Calibri"/>
      <family val="2"/>
      <scheme val="minor"/>
    </font>
    <font>
      <sz val="11"/>
      <name val="Calibri"/>
      <family val="2"/>
      <scheme val="minor"/>
    </font>
    <font>
      <sz val="11"/>
      <color rgb="FFFF0000"/>
      <name val="Arial"/>
      <family val="2"/>
    </font>
    <font>
      <sz val="11"/>
      <color rgb="FF000000"/>
      <name val="Calibri"/>
      <family val="2"/>
      <scheme val="minor"/>
    </font>
    <font>
      <b/>
      <sz val="11"/>
      <color theme="0"/>
      <name val="Calibri"/>
      <family val="2"/>
      <scheme val="minor"/>
    </font>
    <font>
      <sz val="11"/>
      <color rgb="FF333333"/>
      <name val="Arial"/>
      <family val="2"/>
    </font>
  </fonts>
  <fills count="52">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indexed="56"/>
        <bgColor indexed="23"/>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4"/>
        <bgColor theme="4"/>
      </patternFill>
    </fill>
    <fill>
      <patternFill patternType="solid">
        <fgColor rgb="FFE7E5E5"/>
        <bgColor indexed="64"/>
      </patternFill>
    </fill>
    <fill>
      <patternFill patternType="solid">
        <fgColor theme="4" tint="0.59999389629810485"/>
        <bgColor indexed="64"/>
      </patternFill>
    </fill>
  </fills>
  <borders count="32">
    <border>
      <left/>
      <right/>
      <top/>
      <bottom/>
      <diagonal/>
    </border>
    <border>
      <left style="dotted">
        <color indexed="64"/>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theme="4"/>
      </top>
      <bottom/>
      <diagonal/>
    </border>
    <border>
      <left/>
      <right style="thin">
        <color theme="4"/>
      </right>
      <top style="thin">
        <color theme="4"/>
      </top>
      <bottom/>
      <diagonal/>
    </border>
    <border>
      <left/>
      <right/>
      <top style="thin">
        <color rgb="FF4F81BD"/>
      </top>
      <bottom/>
      <diagonal/>
    </border>
    <border>
      <left style="thin">
        <color rgb="FF4F81BD"/>
      </left>
      <right/>
      <top style="thin">
        <color rgb="FF4F81BD"/>
      </top>
      <bottom/>
      <diagonal/>
    </border>
    <border>
      <left style="thin">
        <color theme="4"/>
      </left>
      <right/>
      <top style="thin">
        <color theme="4"/>
      </top>
      <bottom/>
      <diagonal/>
    </border>
    <border>
      <left/>
      <right style="medium">
        <color rgb="FFAAAAAA"/>
      </right>
      <top/>
      <bottom/>
      <diagonal/>
    </border>
  </borders>
  <cellStyleXfs count="511">
    <xf numFmtId="0" fontId="0" fillId="0" borderId="0"/>
    <xf numFmtId="43" fontId="1" fillId="0" borderId="0" applyFont="0" applyFill="0" applyBorder="0" applyAlignment="0" applyProtection="0"/>
    <xf numFmtId="9" fontId="1" fillId="0" borderId="0" applyFont="0" applyFill="0" applyBorder="0" applyAlignment="0" applyProtection="0"/>
    <xf numFmtId="0" fontId="19" fillId="0" borderId="0"/>
    <xf numFmtId="43" fontId="20" fillId="0" borderId="0" applyFont="0" applyFill="0" applyBorder="0" applyAlignment="0" applyProtection="0"/>
    <xf numFmtId="0" fontId="21" fillId="0" borderId="0"/>
    <xf numFmtId="0" fontId="21" fillId="0" borderId="0"/>
    <xf numFmtId="0" fontId="23" fillId="0" borderId="0" applyNumberFormat="0" applyFill="0" applyBorder="0" applyAlignment="0" applyProtection="0"/>
    <xf numFmtId="0" fontId="20" fillId="0" borderId="0"/>
    <xf numFmtId="0" fontId="20" fillId="0" borderId="0"/>
    <xf numFmtId="9" fontId="20" fillId="0" borderId="0" applyFont="0" applyFill="0" applyBorder="0" applyAlignment="0" applyProtection="0"/>
    <xf numFmtId="0" fontId="19" fillId="0" borderId="0"/>
    <xf numFmtId="0" fontId="20" fillId="0" borderId="0"/>
    <xf numFmtId="43" fontId="20" fillId="0" borderId="0" applyFont="0" applyFill="0" applyBorder="0" applyAlignment="0" applyProtection="0"/>
    <xf numFmtId="43" fontId="20" fillId="0" borderId="0" applyFont="0" applyFill="0" applyBorder="0" applyAlignment="0" applyProtection="0"/>
    <xf numFmtId="0" fontId="26" fillId="0" borderId="0" applyNumberFormat="0" applyFill="0" applyBorder="0" applyAlignment="0" applyProtection="0">
      <alignment vertical="top"/>
      <protection locked="0"/>
    </xf>
    <xf numFmtId="0" fontId="20" fillId="0" borderId="0"/>
    <xf numFmtId="0" fontId="27" fillId="0" borderId="0" applyNumberFormat="0" applyFill="0" applyBorder="0" applyAlignment="0" applyProtection="0"/>
    <xf numFmtId="9" fontId="1" fillId="0" borderId="0" applyFont="0" applyFill="0" applyBorder="0" applyAlignment="0" applyProtection="0"/>
    <xf numFmtId="0" fontId="20" fillId="0" borderId="0"/>
    <xf numFmtId="0" fontId="1" fillId="0" borderId="0"/>
    <xf numFmtId="0" fontId="19" fillId="0" borderId="0"/>
    <xf numFmtId="0" fontId="28"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20"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0" fillId="0" borderId="0"/>
    <xf numFmtId="0" fontId="6" fillId="20" borderId="0" applyNumberFormat="0" applyBorder="0" applyAlignment="0" applyProtection="0"/>
    <xf numFmtId="0" fontId="6" fillId="24"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6" borderId="0" applyNumberFormat="0" applyBorder="0" applyAlignment="0" applyProtection="0"/>
    <xf numFmtId="0" fontId="6" fillId="40"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37" borderId="0" applyNumberFormat="0" applyBorder="0" applyAlignment="0" applyProtection="0"/>
    <xf numFmtId="0" fontId="6" fillId="41" borderId="0" applyNumberFormat="0" applyBorder="0" applyAlignment="0" applyProtection="0"/>
    <xf numFmtId="0" fontId="29" fillId="22" borderId="0" applyNumberFormat="0" applyBorder="0" applyAlignment="0" applyProtection="0"/>
    <xf numFmtId="0" fontId="29" fillId="26" borderId="0" applyNumberFormat="0" applyBorder="0" applyAlignment="0" applyProtection="0"/>
    <xf numFmtId="0" fontId="29" fillId="30" borderId="0" applyNumberFormat="0" applyBorder="0" applyAlignment="0" applyProtection="0"/>
    <xf numFmtId="0" fontId="29" fillId="34" borderId="0" applyNumberFormat="0" applyBorder="0" applyAlignment="0" applyProtection="0"/>
    <xf numFmtId="0" fontId="29" fillId="38" borderId="0" applyNumberFormat="0" applyBorder="0" applyAlignment="0" applyProtection="0"/>
    <xf numFmtId="0" fontId="29" fillId="42" borderId="0" applyNumberFormat="0" applyBorder="0" applyAlignment="0" applyProtection="0"/>
    <xf numFmtId="0" fontId="29" fillId="19" borderId="0" applyNumberFormat="0" applyBorder="0" applyAlignment="0" applyProtection="0"/>
    <xf numFmtId="0" fontId="29" fillId="23" borderId="0" applyNumberFormat="0" applyBorder="0" applyAlignment="0" applyProtection="0"/>
    <xf numFmtId="0" fontId="29" fillId="27" borderId="0" applyNumberFormat="0" applyBorder="0" applyAlignment="0" applyProtection="0"/>
    <xf numFmtId="0" fontId="29" fillId="31" borderId="0" applyNumberFormat="0" applyBorder="0" applyAlignment="0" applyProtection="0"/>
    <xf numFmtId="0" fontId="29" fillId="35" borderId="0" applyNumberFormat="0" applyBorder="0" applyAlignment="0" applyProtection="0"/>
    <xf numFmtId="0" fontId="29" fillId="39" borderId="0" applyNumberFormat="0" applyBorder="0" applyAlignment="0" applyProtection="0"/>
    <xf numFmtId="0" fontId="30" fillId="13" borderId="0" applyNumberFormat="0" applyBorder="0" applyAlignment="0" applyProtection="0"/>
    <xf numFmtId="0" fontId="31" fillId="16" borderId="13" applyNumberFormat="0" applyAlignment="0" applyProtection="0"/>
    <xf numFmtId="0" fontId="32" fillId="17" borderId="16"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3" fontId="20"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34" fillId="0" borderId="0" applyNumberFormat="0" applyFill="0" applyBorder="0" applyAlignment="0" applyProtection="0"/>
    <xf numFmtId="0" fontId="35" fillId="12" borderId="0" applyNumberFormat="0" applyBorder="0" applyAlignment="0" applyProtection="0"/>
    <xf numFmtId="0" fontId="36" fillId="0" borderId="10" applyNumberFormat="0" applyFill="0" applyAlignment="0" applyProtection="0"/>
    <xf numFmtId="0" fontId="37" fillId="0" borderId="11" applyNumberFormat="0" applyFill="0" applyAlignment="0" applyProtection="0"/>
    <xf numFmtId="0" fontId="38" fillId="0" borderId="12" applyNumberFormat="0" applyFill="0" applyAlignment="0" applyProtection="0"/>
    <xf numFmtId="0" fontId="38" fillId="0" borderId="0" applyNumberFormat="0" applyFill="0" applyBorder="0" applyAlignment="0" applyProtection="0"/>
    <xf numFmtId="0" fontId="39" fillId="15" borderId="13" applyNumberFormat="0" applyAlignment="0" applyProtection="0"/>
    <xf numFmtId="0" fontId="40" fillId="0" borderId="15" applyNumberFormat="0" applyFill="0" applyAlignment="0" applyProtection="0"/>
    <xf numFmtId="0" fontId="41" fillId="14" borderId="0" applyNumberFormat="0" applyBorder="0" applyAlignment="0" applyProtection="0"/>
    <xf numFmtId="0" fontId="20"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6" fillId="0" borderId="0"/>
    <xf numFmtId="0" fontId="20"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0" fillId="0" borderId="0"/>
    <xf numFmtId="0" fontId="43" fillId="0" borderId="0"/>
    <xf numFmtId="0" fontId="43" fillId="0" borderId="0"/>
    <xf numFmtId="0" fontId="43" fillId="0" borderId="0"/>
    <xf numFmtId="0" fontId="43" fillId="0" borderId="0"/>
    <xf numFmtId="0" fontId="19" fillId="0" borderId="0"/>
    <xf numFmtId="0" fontId="19" fillId="0" borderId="0"/>
    <xf numFmtId="0" fontId="19" fillId="0" borderId="0"/>
    <xf numFmtId="0" fontId="20" fillId="0" borderId="0"/>
    <xf numFmtId="0" fontId="20" fillId="0" borderId="0"/>
    <xf numFmtId="0" fontId="1" fillId="0" borderId="0"/>
    <xf numFmtId="0" fontId="20" fillId="0" borderId="0"/>
    <xf numFmtId="0" fontId="1" fillId="18" borderId="17" applyNumberFormat="0" applyFont="0" applyAlignment="0" applyProtection="0"/>
    <xf numFmtId="0" fontId="1" fillId="18" borderId="17" applyNumberFormat="0" applyFont="0" applyAlignment="0" applyProtection="0"/>
    <xf numFmtId="0" fontId="1" fillId="18" borderId="17" applyNumberFormat="0" applyFont="0" applyAlignment="0" applyProtection="0"/>
    <xf numFmtId="0" fontId="6" fillId="18" borderId="17" applyNumberFormat="0" applyFont="0" applyAlignment="0" applyProtection="0"/>
    <xf numFmtId="0" fontId="44" fillId="16" borderId="14"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15" fillId="0" borderId="18"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2" fillId="0" borderId="0" applyNumberFormat="0" applyFill="0" applyBorder="0" applyAlignment="0" applyProtection="0"/>
    <xf numFmtId="0" fontId="19" fillId="0" borderId="0"/>
    <xf numFmtId="0" fontId="20" fillId="0" borderId="0"/>
    <xf numFmtId="0" fontId="47" fillId="0" borderId="0" applyFont="0" applyFill="0" applyBorder="0" applyAlignment="0" applyProtection="0"/>
    <xf numFmtId="0" fontId="48" fillId="0" borderId="0"/>
    <xf numFmtId="0" fontId="19" fillId="0" borderId="0"/>
    <xf numFmtId="43"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43" fontId="19" fillId="0" borderId="0" applyFont="0" applyFill="0" applyBorder="0" applyAlignment="0" applyProtection="0"/>
    <xf numFmtId="0" fontId="1" fillId="0" borderId="0"/>
    <xf numFmtId="0" fontId="23" fillId="0" borderId="0" applyNumberFormat="0" applyFill="0" applyBorder="0" applyAlignment="0" applyProtection="0">
      <alignment vertical="top"/>
      <protection locked="0"/>
    </xf>
  </cellStyleXfs>
  <cellXfs count="270">
    <xf numFmtId="0" fontId="0" fillId="0" borderId="0" xfId="0"/>
    <xf numFmtId="0" fontId="0" fillId="2" borderId="1" xfId="0" applyFill="1" applyBorder="1"/>
    <xf numFmtId="0" fontId="0" fillId="2" borderId="2" xfId="0" applyFill="1" applyBorder="1"/>
    <xf numFmtId="0" fontId="0" fillId="2" borderId="0" xfId="0" applyFill="1"/>
    <xf numFmtId="0" fontId="0" fillId="0" borderId="3" xfId="0" applyBorder="1"/>
    <xf numFmtId="0" fontId="0" fillId="0" borderId="0" xfId="0" applyAlignment="1">
      <alignment horizontal="left" indent="2"/>
    </xf>
    <xf numFmtId="1" fontId="0" fillId="0" borderId="0" xfId="0" applyNumberFormat="1"/>
    <xf numFmtId="1" fontId="0" fillId="0" borderId="0" xfId="0" applyNumberFormat="1" applyAlignment="1">
      <alignment horizontal="center"/>
    </xf>
    <xf numFmtId="0" fontId="0" fillId="0" borderId="0" xfId="0" applyAlignment="1">
      <alignment wrapText="1"/>
    </xf>
    <xf numFmtId="0" fontId="2" fillId="0" borderId="4" xfId="0" applyFont="1" applyBorder="1"/>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3" borderId="0" xfId="0" applyFill="1"/>
    <xf numFmtId="0" fontId="0" fillId="0" borderId="0" xfId="0" applyAlignment="1">
      <alignment horizontal="left" wrapText="1" indent="1"/>
    </xf>
    <xf numFmtId="165" fontId="0" fillId="2" borderId="1" xfId="1" applyNumberFormat="1" applyFont="1" applyFill="1" applyBorder="1"/>
    <xf numFmtId="43" fontId="0" fillId="2" borderId="0" xfId="1" applyFont="1" applyFill="1"/>
    <xf numFmtId="43" fontId="0" fillId="0" borderId="0" xfId="1" applyFont="1"/>
    <xf numFmtId="0" fontId="0" fillId="0" borderId="0" xfId="0" applyAlignment="1">
      <alignment horizontal="left" wrapText="1" indent="2"/>
    </xf>
    <xf numFmtId="0" fontId="0" fillId="0" borderId="0" xfId="0" applyAlignment="1">
      <alignment horizontal="left" indent="3"/>
    </xf>
    <xf numFmtId="0" fontId="0" fillId="4" borderId="0" xfId="0" applyFill="1" applyAlignment="1">
      <alignment horizontal="left" indent="3"/>
    </xf>
    <xf numFmtId="0" fontId="0" fillId="4" borderId="0" xfId="0" applyFill="1"/>
    <xf numFmtId="165" fontId="0" fillId="4" borderId="1" xfId="1" applyNumberFormat="1" applyFont="1" applyFill="1" applyBorder="1"/>
    <xf numFmtId="1" fontId="0" fillId="4" borderId="0" xfId="0" applyNumberFormat="1" applyFill="1"/>
    <xf numFmtId="0" fontId="0" fillId="4" borderId="3" xfId="0" applyFill="1" applyBorder="1"/>
    <xf numFmtId="0" fontId="0" fillId="5" borderId="0" xfId="0" applyFill="1" applyAlignment="1">
      <alignment horizontal="left" indent="3"/>
    </xf>
    <xf numFmtId="0" fontId="0" fillId="5" borderId="0" xfId="0" applyFill="1"/>
    <xf numFmtId="1" fontId="0" fillId="5" borderId="0" xfId="0" applyNumberFormat="1" applyFill="1"/>
    <xf numFmtId="0" fontId="0" fillId="5" borderId="3" xfId="0" applyFill="1" applyBorder="1"/>
    <xf numFmtId="0" fontId="2" fillId="0" borderId="0" xfId="0" applyFont="1" applyAlignment="1">
      <alignment horizontal="center"/>
    </xf>
    <xf numFmtId="0" fontId="2" fillId="0" borderId="3" xfId="0" applyFont="1" applyBorder="1" applyAlignment="1">
      <alignment horizontal="center"/>
    </xf>
    <xf numFmtId="0" fontId="2" fillId="0" borderId="3" xfId="0" applyFont="1" applyBorder="1"/>
    <xf numFmtId="0" fontId="2" fillId="0" borderId="0" xfId="0" applyFont="1"/>
    <xf numFmtId="1" fontId="0" fillId="2" borderId="1" xfId="1" applyNumberFormat="1" applyFont="1" applyFill="1" applyBorder="1" applyAlignment="1">
      <alignment horizontal="center"/>
    </xf>
    <xf numFmtId="1" fontId="0" fillId="2" borderId="0" xfId="1" applyNumberFormat="1" applyFont="1" applyFill="1" applyAlignment="1">
      <alignment horizontal="center"/>
    </xf>
    <xf numFmtId="1" fontId="0" fillId="0" borderId="0" xfId="1" applyNumberFormat="1" applyFont="1" applyAlignment="1">
      <alignment horizontal="center"/>
    </xf>
    <xf numFmtId="1" fontId="0" fillId="2" borderId="2" xfId="0" applyNumberFormat="1" applyFill="1" applyBorder="1" applyAlignment="1">
      <alignment horizontal="center"/>
    </xf>
    <xf numFmtId="1" fontId="0" fillId="2" borderId="2" xfId="1" applyNumberFormat="1" applyFont="1" applyFill="1" applyBorder="1" applyAlignment="1">
      <alignment horizontal="center"/>
    </xf>
    <xf numFmtId="1" fontId="0" fillId="4" borderId="1" xfId="1" applyNumberFormat="1" applyFont="1" applyFill="1" applyBorder="1" applyAlignment="1">
      <alignment horizontal="center"/>
    </xf>
    <xf numFmtId="1" fontId="0" fillId="4" borderId="2" xfId="0" applyNumberFormat="1" applyFill="1" applyBorder="1" applyAlignment="1">
      <alignment horizontal="center"/>
    </xf>
    <xf numFmtId="1" fontId="0" fillId="4" borderId="2" xfId="1" applyNumberFormat="1" applyFont="1" applyFill="1" applyBorder="1" applyAlignment="1">
      <alignment horizontal="center"/>
    </xf>
    <xf numFmtId="1" fontId="0" fillId="4" borderId="0" xfId="1" applyNumberFormat="1" applyFont="1" applyFill="1" applyAlignment="1">
      <alignment horizontal="center"/>
    </xf>
    <xf numFmtId="1" fontId="0" fillId="4" borderId="0" xfId="0" applyNumberFormat="1" applyFill="1" applyAlignment="1">
      <alignment horizontal="center"/>
    </xf>
    <xf numFmtId="1" fontId="0" fillId="5" borderId="0" xfId="1" applyNumberFormat="1" applyFont="1" applyFill="1" applyAlignment="1">
      <alignment horizontal="center"/>
    </xf>
    <xf numFmtId="1" fontId="0" fillId="5" borderId="0" xfId="0" applyNumberFormat="1" applyFill="1" applyAlignment="1">
      <alignment horizontal="center"/>
    </xf>
    <xf numFmtId="0" fontId="4" fillId="0" borderId="0" xfId="0" applyFont="1"/>
    <xf numFmtId="0" fontId="4" fillId="6" borderId="0" xfId="0" applyFont="1" applyFill="1"/>
    <xf numFmtId="0" fontId="4" fillId="7" borderId="0" xfId="0" applyFont="1" applyFill="1"/>
    <xf numFmtId="0" fontId="4" fillId="9" borderId="0" xfId="0" applyFont="1" applyFill="1" applyAlignment="1">
      <alignment horizontal="center"/>
    </xf>
    <xf numFmtId="1" fontId="4" fillId="9" borderId="0" xfId="0" applyNumberFormat="1" applyFont="1" applyFill="1" applyAlignment="1">
      <alignment horizontal="center"/>
    </xf>
    <xf numFmtId="0" fontId="4" fillId="10" borderId="0" xfId="0" applyFont="1" applyFill="1" applyAlignment="1">
      <alignment horizontal="center"/>
    </xf>
    <xf numFmtId="0" fontId="4" fillId="0" borderId="0" xfId="0" applyFont="1" applyAlignment="1">
      <alignment horizontal="center"/>
    </xf>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6"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11" borderId="0" xfId="0" applyFont="1" applyFill="1" applyAlignment="1">
      <alignment horizontal="right"/>
    </xf>
    <xf numFmtId="0" fontId="10" fillId="0" borderId="0" xfId="0" applyFont="1"/>
    <xf numFmtId="0" fontId="11" fillId="0" borderId="0" xfId="0" applyFont="1"/>
    <xf numFmtId="0" fontId="12" fillId="0" borderId="0" xfId="0" applyFont="1" applyAlignment="1">
      <alignment horizontal="right"/>
    </xf>
    <xf numFmtId="167" fontId="13" fillId="0" borderId="0" xfId="0" applyNumberFormat="1" applyFont="1" applyAlignment="1">
      <alignment horizontal="right" vertical="top"/>
    </xf>
    <xf numFmtId="167" fontId="7" fillId="11" borderId="0" xfId="0" applyNumberFormat="1" applyFont="1" applyFill="1" applyAlignment="1">
      <alignment horizontal="right"/>
    </xf>
    <xf numFmtId="3" fontId="4" fillId="0" borderId="0" xfId="0" applyNumberFormat="1" applyFont="1"/>
    <xf numFmtId="167" fontId="12" fillId="0" borderId="0" xfId="0" applyNumberFormat="1" applyFont="1" applyAlignment="1">
      <alignment horizontal="right"/>
    </xf>
    <xf numFmtId="3" fontId="12" fillId="0" borderId="0" xfId="0" applyNumberFormat="1" applyFont="1" applyAlignment="1">
      <alignment horizontal="right"/>
    </xf>
    <xf numFmtId="166" fontId="4" fillId="0" borderId="0" xfId="0" applyNumberFormat="1" applyFont="1" applyAlignment="1">
      <alignment horizontal="right"/>
    </xf>
    <xf numFmtId="1" fontId="4" fillId="0" borderId="0" xfId="0" applyNumberFormat="1" applyFont="1" applyAlignment="1">
      <alignment horizontal="right"/>
    </xf>
    <xf numFmtId="1" fontId="7" fillId="0" borderId="0" xfId="0" applyNumberFormat="1" applyFont="1"/>
    <xf numFmtId="3" fontId="7" fillId="11" borderId="0" xfId="0" applyNumberFormat="1" applyFont="1" applyFill="1" applyAlignment="1">
      <alignment horizontal="right"/>
    </xf>
    <xf numFmtId="1" fontId="12" fillId="0" borderId="0" xfId="0" applyNumberFormat="1" applyFont="1" applyAlignment="1">
      <alignment horizontal="right"/>
    </xf>
    <xf numFmtId="1" fontId="7" fillId="11" borderId="0" xfId="0" applyNumberFormat="1" applyFont="1" applyFill="1" applyAlignment="1">
      <alignment horizontal="right"/>
    </xf>
    <xf numFmtId="0" fontId="13" fillId="0" borderId="0" xfId="0" applyFont="1" applyAlignment="1">
      <alignment horizontal="right" vertical="top"/>
    </xf>
    <xf numFmtId="3" fontId="14" fillId="0" borderId="0" xfId="0" applyNumberFormat="1" applyFont="1" applyAlignment="1">
      <alignment horizontal="right" vertical="top"/>
    </xf>
    <xf numFmtId="0" fontId="14" fillId="0" borderId="0" xfId="0" applyFont="1" applyAlignment="1">
      <alignment horizontal="right" vertical="top"/>
    </xf>
    <xf numFmtId="3" fontId="8" fillId="0" borderId="0" xfId="0" applyNumberFormat="1" applyFont="1" applyAlignment="1">
      <alignment horizontal="right" vertical="top"/>
    </xf>
    <xf numFmtId="0" fontId="6" fillId="0" borderId="0" xfId="0" applyFont="1" applyAlignment="1">
      <alignment wrapText="1"/>
    </xf>
    <xf numFmtId="0" fontId="15" fillId="0" borderId="0" xfId="0" applyFont="1" applyAlignment="1">
      <alignment wrapText="1"/>
    </xf>
    <xf numFmtId="9" fontId="0" fillId="0" borderId="0" xfId="2" applyFont="1"/>
    <xf numFmtId="0" fontId="2" fillId="43" borderId="0" xfId="0" applyFont="1" applyFill="1"/>
    <xf numFmtId="0" fontId="0" fillId="43" borderId="0" xfId="0" applyFill="1"/>
    <xf numFmtId="3" fontId="24" fillId="43" borderId="0" xfId="11" applyNumberFormat="1" applyFont="1" applyFill="1" applyBorder="1" applyAlignment="1">
      <alignment horizontal="right"/>
    </xf>
    <xf numFmtId="9" fontId="0" fillId="43" borderId="0" xfId="2" applyFont="1" applyFill="1"/>
    <xf numFmtId="0" fontId="0" fillId="0" borderId="0" xfId="0" applyFill="1"/>
    <xf numFmtId="0" fontId="24" fillId="43" borderId="0" xfId="11" applyFont="1" applyFill="1" applyBorder="1" applyAlignment="1">
      <alignment horizontal="left" indent="1"/>
    </xf>
    <xf numFmtId="0" fontId="0" fillId="0" borderId="0" xfId="0"/>
    <xf numFmtId="0" fontId="0" fillId="0" borderId="0" xfId="0" applyAlignment="1">
      <alignment horizontal="center"/>
    </xf>
    <xf numFmtId="0" fontId="51" fillId="44" borderId="25" xfId="0" applyFont="1" applyFill="1" applyBorder="1" applyAlignment="1">
      <alignment horizontal="center"/>
    </xf>
    <xf numFmtId="0" fontId="52" fillId="0" borderId="0" xfId="0" applyFont="1"/>
    <xf numFmtId="0" fontId="20" fillId="0" borderId="0" xfId="0" applyFont="1"/>
    <xf numFmtId="168" fontId="0" fillId="0" borderId="0" xfId="10" applyNumberFormat="1" applyFont="1" applyAlignment="1">
      <alignment horizontal="center"/>
    </xf>
    <xf numFmtId="168" fontId="0" fillId="0" borderId="0" xfId="0" applyNumberFormat="1"/>
    <xf numFmtId="0" fontId="2" fillId="0" borderId="0" xfId="0" applyFont="1" applyFill="1" applyAlignment="1">
      <alignment horizontal="center"/>
    </xf>
    <xf numFmtId="0" fontId="0" fillId="0" borderId="0" xfId="0" applyFill="1" applyAlignment="1">
      <alignment horizontal="center"/>
    </xf>
    <xf numFmtId="0" fontId="2" fillId="0" borderId="0" xfId="0" applyFont="1" applyFill="1"/>
    <xf numFmtId="0" fontId="2" fillId="0" borderId="3" xfId="0" applyFont="1" applyFill="1" applyBorder="1" applyAlignment="1">
      <alignment horizontal="center"/>
    </xf>
    <xf numFmtId="0" fontId="2" fillId="0" borderId="3" xfId="0" applyFont="1" applyFill="1" applyBorder="1"/>
    <xf numFmtId="0" fontId="0" fillId="0" borderId="3" xfId="0" applyFill="1" applyBorder="1"/>
    <xf numFmtId="0" fontId="0" fillId="0" borderId="0" xfId="0" applyFill="1" applyBorder="1"/>
    <xf numFmtId="0" fontId="2" fillId="0" borderId="0" xfId="0" applyFont="1" applyFill="1" applyBorder="1" applyAlignment="1">
      <alignment horizontal="center"/>
    </xf>
    <xf numFmtId="0" fontId="2" fillId="0" borderId="0" xfId="0" applyFont="1" applyFill="1" applyBorder="1"/>
    <xf numFmtId="0" fontId="0" fillId="0" borderId="9" xfId="0" applyFill="1" applyBorder="1"/>
    <xf numFmtId="0" fontId="0" fillId="0" borderId="8" xfId="0" applyFill="1" applyBorder="1"/>
    <xf numFmtId="0" fontId="2" fillId="0" borderId="22" xfId="0" applyFont="1" applyFill="1" applyBorder="1"/>
    <xf numFmtId="0" fontId="2" fillId="0" borderId="23" xfId="0" applyFont="1" applyFill="1" applyBorder="1"/>
    <xf numFmtId="0" fontId="2" fillId="0" borderId="24" xfId="0" applyFont="1" applyFill="1" applyBorder="1"/>
    <xf numFmtId="0" fontId="0" fillId="45" borderId="0" xfId="0" applyFill="1"/>
    <xf numFmtId="0" fontId="0" fillId="46" borderId="0" xfId="0" applyFill="1"/>
    <xf numFmtId="0" fontId="0" fillId="47" borderId="0" xfId="0" applyFill="1"/>
    <xf numFmtId="0" fontId="0" fillId="48" borderId="0" xfId="0" applyFill="1"/>
    <xf numFmtId="0" fontId="20" fillId="0" borderId="0" xfId="238"/>
    <xf numFmtId="0" fontId="20" fillId="0" borderId="0" xfId="238"/>
    <xf numFmtId="169" fontId="0" fillId="0" borderId="0" xfId="0" applyNumberFormat="1"/>
    <xf numFmtId="169" fontId="0" fillId="0" borderId="0" xfId="0" applyNumberFormat="1" applyAlignment="1">
      <alignment horizontal="center"/>
    </xf>
    <xf numFmtId="169" fontId="0" fillId="43" borderId="0" xfId="0" applyNumberFormat="1" applyFill="1"/>
    <xf numFmtId="1" fontId="0" fillId="0" borderId="3" xfId="0" applyNumberFormat="1" applyFill="1" applyBorder="1"/>
    <xf numFmtId="168" fontId="0" fillId="0" borderId="0" xfId="2" applyNumberFormat="1" applyFont="1" applyAlignment="1">
      <alignment horizontal="center"/>
    </xf>
    <xf numFmtId="0" fontId="0" fillId="0" borderId="3" xfId="0" applyFill="1" applyBorder="1" applyAlignment="1">
      <alignment horizontal="center"/>
    </xf>
    <xf numFmtId="1" fontId="0" fillId="0" borderId="3" xfId="0" applyNumberFormat="1" applyFill="1" applyBorder="1" applyAlignment="1">
      <alignment horizontal="center"/>
    </xf>
    <xf numFmtId="0" fontId="0" fillId="0" borderId="8" xfId="0" applyFill="1" applyBorder="1" applyAlignment="1">
      <alignment horizontal="center"/>
    </xf>
    <xf numFmtId="1" fontId="0" fillId="0" borderId="8" xfId="0" applyNumberFormat="1" applyFill="1" applyBorder="1" applyAlignment="1">
      <alignment horizontal="center"/>
    </xf>
    <xf numFmtId="0" fontId="25" fillId="3" borderId="0" xfId="11" applyFont="1" applyFill="1" applyBorder="1" applyAlignment="1">
      <alignment horizontal="left" indent="1"/>
    </xf>
    <xf numFmtId="0" fontId="2" fillId="3" borderId="0" xfId="0" applyFont="1" applyFill="1"/>
    <xf numFmtId="9" fontId="2" fillId="3" borderId="0" xfId="2" applyFont="1" applyFill="1"/>
    <xf numFmtId="0" fontId="0" fillId="0" borderId="0" xfId="0"/>
    <xf numFmtId="0" fontId="24" fillId="3" borderId="7" xfId="11" applyFont="1" applyFill="1" applyBorder="1" applyAlignment="1">
      <alignment horizontal="right"/>
    </xf>
    <xf numFmtId="0" fontId="24" fillId="3" borderId="7" xfId="11" applyFont="1" applyFill="1" applyBorder="1" applyAlignment="1">
      <alignment horizontal="center"/>
    </xf>
    <xf numFmtId="0" fontId="25" fillId="3" borderId="0" xfId="11" applyNumberFormat="1" applyFont="1" applyFill="1" applyBorder="1" applyAlignment="1">
      <alignment horizontal="right"/>
    </xf>
    <xf numFmtId="0" fontId="24" fillId="3" borderId="0" xfId="11" applyNumberFormat="1" applyFont="1" applyFill="1" applyBorder="1" applyAlignment="1">
      <alignment horizontal="left" wrapText="1"/>
    </xf>
    <xf numFmtId="0" fontId="0" fillId="0" borderId="0" xfId="0" applyBorder="1"/>
    <xf numFmtId="0" fontId="24" fillId="3" borderId="0" xfId="11" applyFont="1" applyFill="1" applyAlignment="1">
      <alignment horizontal="right"/>
    </xf>
    <xf numFmtId="0" fontId="25" fillId="3" borderId="0" xfId="11" applyNumberFormat="1" applyFont="1" applyFill="1" applyBorder="1" applyAlignment="1">
      <alignment horizontal="right" wrapText="1"/>
    </xf>
    <xf numFmtId="0" fontId="24" fillId="3" borderId="0" xfId="11" applyNumberFormat="1" applyFont="1" applyFill="1" applyBorder="1" applyAlignment="1">
      <alignment horizontal="right" wrapText="1"/>
    </xf>
    <xf numFmtId="0" fontId="0" fillId="0" borderId="0" xfId="0"/>
    <xf numFmtId="167" fontId="0" fillId="0" borderId="0" xfId="0" quotePrefix="1" applyNumberFormat="1" applyFill="1" applyBorder="1" applyAlignment="1">
      <alignment horizontal="right"/>
    </xf>
    <xf numFmtId="0" fontId="24" fillId="0" borderId="0" xfId="11" applyNumberFormat="1" applyFont="1" applyBorder="1" applyAlignment="1"/>
    <xf numFmtId="0" fontId="25" fillId="0" borderId="7" xfId="11" applyNumberFormat="1" applyFont="1" applyBorder="1" applyAlignment="1">
      <alignment horizontal="left" wrapText="1"/>
    </xf>
    <xf numFmtId="0" fontId="25" fillId="0" borderId="0" xfId="11" applyNumberFormat="1" applyFont="1" applyBorder="1" applyAlignment="1"/>
    <xf numFmtId="0" fontId="24" fillId="0" borderId="7" xfId="11" applyNumberFormat="1" applyFont="1" applyBorder="1" applyAlignment="1">
      <alignment horizontal="left" wrapText="1"/>
    </xf>
    <xf numFmtId="0" fontId="24" fillId="0" borderId="0" xfId="11" applyNumberFormat="1" applyFont="1" applyBorder="1" applyAlignment="1">
      <alignment horizontal="left" wrapText="1"/>
    </xf>
    <xf numFmtId="0" fontId="25" fillId="0" borderId="7" xfId="11" applyNumberFormat="1" applyFont="1" applyBorder="1" applyAlignment="1"/>
    <xf numFmtId="0" fontId="25" fillId="0" borderId="0" xfId="11" applyNumberFormat="1" applyFont="1" applyBorder="1" applyAlignment="1">
      <alignment horizontal="left" wrapText="1"/>
    </xf>
    <xf numFmtId="0" fontId="24" fillId="0" borderId="0" xfId="11" applyFont="1" applyBorder="1" applyAlignment="1">
      <alignment horizontal="left" indent="1"/>
    </xf>
    <xf numFmtId="3" fontId="24" fillId="0" borderId="0" xfId="11" applyNumberFormat="1" applyFont="1" applyBorder="1" applyAlignment="1">
      <alignment horizontal="right"/>
    </xf>
    <xf numFmtId="0" fontId="0" fillId="0" borderId="0" xfId="0" applyFill="1" applyBorder="1" applyAlignment="1">
      <alignment horizontal="center"/>
    </xf>
    <xf numFmtId="167" fontId="0" fillId="0" borderId="0" xfId="0" applyNumberFormat="1"/>
    <xf numFmtId="0" fontId="0" fillId="0" borderId="0" xfId="0"/>
    <xf numFmtId="0" fontId="2" fillId="0" borderId="0" xfId="0" applyFont="1"/>
    <xf numFmtId="0" fontId="0" fillId="43" borderId="0" xfId="0" applyFill="1" applyBorder="1"/>
    <xf numFmtId="0" fontId="0" fillId="43" borderId="0" xfId="0" applyFill="1" applyBorder="1" applyAlignment="1">
      <alignment horizontal="center"/>
    </xf>
    <xf numFmtId="164" fontId="24" fillId="0" borderId="0" xfId="37" applyNumberFormat="1" applyFont="1" applyFill="1"/>
    <xf numFmtId="0" fontId="24" fillId="0" borderId="0" xfId="11" applyFont="1" applyFill="1" applyBorder="1" applyAlignment="1">
      <alignment horizontal="left" wrapText="1" indent="1"/>
    </xf>
    <xf numFmtId="3" fontId="24" fillId="0" borderId="0" xfId="11" applyNumberFormat="1" applyFont="1" applyFill="1" applyBorder="1" applyAlignment="1">
      <alignment horizontal="right"/>
    </xf>
    <xf numFmtId="0" fontId="24" fillId="0" borderId="0" xfId="11" applyFont="1" applyFill="1" applyBorder="1" applyAlignment="1">
      <alignment horizontal="left" indent="1"/>
    </xf>
    <xf numFmtId="0" fontId="0" fillId="0" borderId="0" xfId="0" applyFill="1" applyBorder="1" applyAlignment="1">
      <alignment horizontal="left"/>
    </xf>
    <xf numFmtId="167" fontId="0" fillId="0" borderId="0" xfId="0" quotePrefix="1" applyNumberFormat="1" applyFill="1" applyBorder="1" applyAlignment="1">
      <alignment horizontal="center"/>
    </xf>
    <xf numFmtId="167" fontId="0" fillId="0" borderId="0" xfId="0" applyNumberFormat="1" applyFill="1" applyBorder="1"/>
    <xf numFmtId="167" fontId="0" fillId="0" borderId="0" xfId="0" quotePrefix="1" applyNumberFormat="1" applyBorder="1" applyAlignment="1">
      <alignment horizontal="center"/>
    </xf>
    <xf numFmtId="0" fontId="56" fillId="0" borderId="0" xfId="509" quotePrefix="1" applyFont="1" applyFill="1" applyBorder="1" applyAlignment="1">
      <alignment horizontal="center"/>
    </xf>
    <xf numFmtId="0" fontId="0" fillId="0" borderId="0" xfId="0" applyFill="1" applyBorder="1" applyAlignment="1">
      <alignment horizontal="left" wrapText="1"/>
    </xf>
    <xf numFmtId="3" fontId="57" fillId="0" borderId="0" xfId="11" applyNumberFormat="1" applyFont="1" applyFill="1" applyBorder="1" applyAlignment="1">
      <alignment horizontal="right"/>
    </xf>
    <xf numFmtId="0" fontId="0" fillId="0" borderId="0" xfId="0" applyBorder="1" applyAlignment="1">
      <alignment horizontal="left" wrapText="1" indent="1"/>
    </xf>
    <xf numFmtId="0" fontId="56" fillId="0" borderId="0" xfId="509" quotePrefix="1" applyFont="1" applyFill="1" applyBorder="1" applyAlignment="1">
      <alignment horizontal="left" wrapText="1" indent="1"/>
    </xf>
    <xf numFmtId="0" fontId="20" fillId="0" borderId="0" xfId="238"/>
    <xf numFmtId="0" fontId="52" fillId="0" borderId="0" xfId="238" applyFont="1"/>
    <xf numFmtId="0" fontId="20" fillId="0" borderId="0" xfId="238" applyFill="1"/>
    <xf numFmtId="0" fontId="0" fillId="0" borderId="0" xfId="0"/>
    <xf numFmtId="167" fontId="2" fillId="0" borderId="0" xfId="0" applyNumberFormat="1" applyFont="1" applyFill="1" applyBorder="1" applyAlignment="1">
      <alignment horizontal="right"/>
    </xf>
    <xf numFmtId="167" fontId="0" fillId="0" borderId="0" xfId="0" applyNumberFormat="1" applyFill="1" applyBorder="1" applyAlignment="1">
      <alignment horizontal="right"/>
    </xf>
    <xf numFmtId="0" fontId="20" fillId="0" borderId="0" xfId="238" applyFill="1" applyBorder="1"/>
    <xf numFmtId="0" fontId="0" fillId="0" borderId="0" xfId="0" applyFill="1" applyBorder="1" applyAlignment="1">
      <alignment horizontal="right"/>
    </xf>
    <xf numFmtId="0" fontId="2" fillId="0" borderId="0" xfId="0" applyFont="1" applyFill="1" applyBorder="1" applyAlignment="1">
      <alignment horizontal="right"/>
    </xf>
    <xf numFmtId="0" fontId="3" fillId="0" borderId="0" xfId="0" applyFont="1" applyFill="1" applyBorder="1"/>
    <xf numFmtId="0" fontId="0" fillId="0" borderId="0" xfId="0" applyFill="1" applyBorder="1" applyAlignment="1">
      <alignment horizontal="left" indent="4"/>
    </xf>
    <xf numFmtId="0" fontId="3" fillId="0" borderId="0" xfId="0" applyFont="1" applyFill="1" applyBorder="1" applyAlignment="1">
      <alignment horizontal="left" indent="4"/>
    </xf>
    <xf numFmtId="0" fontId="0" fillId="0" borderId="0" xfId="0" applyFill="1" applyBorder="1" applyAlignment="1">
      <alignment horizontal="left" indent="8"/>
    </xf>
    <xf numFmtId="167" fontId="0" fillId="0" borderId="0" xfId="0" applyNumberFormat="1" applyFill="1" applyBorder="1" applyAlignment="1">
      <alignment horizontal="left"/>
    </xf>
    <xf numFmtId="0" fontId="0" fillId="4" borderId="2" xfId="0" applyFill="1" applyBorder="1"/>
    <xf numFmtId="165" fontId="0" fillId="4" borderId="2" xfId="1" applyNumberFormat="1" applyFont="1" applyFill="1" applyBorder="1"/>
    <xf numFmtId="165" fontId="0" fillId="4" borderId="0" xfId="1" applyNumberFormat="1" applyFont="1" applyFill="1"/>
    <xf numFmtId="0" fontId="0" fillId="4" borderId="0" xfId="0" applyFill="1" applyAlignment="1">
      <alignment horizontal="left" indent="2"/>
    </xf>
    <xf numFmtId="1" fontId="0" fillId="43" borderId="0" xfId="0" applyNumberFormat="1" applyFill="1" applyAlignment="1">
      <alignment horizontal="center"/>
    </xf>
    <xf numFmtId="0" fontId="0" fillId="0" borderId="0" xfId="0"/>
    <xf numFmtId="168" fontId="0" fillId="0" borderId="0" xfId="2" applyNumberFormat="1" applyFont="1"/>
    <xf numFmtId="10" fontId="0" fillId="0" borderId="0" xfId="2" applyNumberFormat="1" applyFont="1"/>
    <xf numFmtId="43" fontId="1" fillId="0" borderId="26" xfId="1" applyFont="1" applyBorder="1"/>
    <xf numFmtId="43" fontId="0" fillId="0" borderId="0" xfId="0" applyNumberFormat="1"/>
    <xf numFmtId="0" fontId="1" fillId="0" borderId="26" xfId="0" applyFont="1" applyBorder="1"/>
    <xf numFmtId="0" fontId="59" fillId="49" borderId="26" xfId="0" applyFont="1" applyFill="1" applyBorder="1"/>
    <xf numFmtId="0" fontId="59" fillId="49" borderId="27" xfId="0" applyFont="1" applyFill="1" applyBorder="1"/>
    <xf numFmtId="168" fontId="1" fillId="0" borderId="26" xfId="2" applyNumberFormat="1" applyFont="1" applyBorder="1"/>
    <xf numFmtId="43" fontId="58" fillId="0" borderId="28" xfId="0" applyNumberFormat="1" applyFont="1" applyBorder="1"/>
    <xf numFmtId="10" fontId="1" fillId="0" borderId="26" xfId="2" applyNumberFormat="1" applyFont="1" applyBorder="1"/>
    <xf numFmtId="0" fontId="58" fillId="0" borderId="29" xfId="0" applyFont="1" applyBorder="1"/>
    <xf numFmtId="0" fontId="58" fillId="0" borderId="28" xfId="0" applyFont="1" applyBorder="1"/>
    <xf numFmtId="0" fontId="1" fillId="0" borderId="30" xfId="0" applyFont="1" applyBorder="1"/>
    <xf numFmtId="0" fontId="0" fillId="0" borderId="0" xfId="0" applyFont="1" applyFill="1" applyBorder="1"/>
    <xf numFmtId="0" fontId="24" fillId="0" borderId="0" xfId="0" applyFont="1"/>
    <xf numFmtId="0" fontId="24" fillId="0" borderId="0" xfId="0" applyFont="1" applyAlignment="1">
      <alignment horizontal="center"/>
    </xf>
    <xf numFmtId="164" fontId="24" fillId="0" borderId="0" xfId="0" applyNumberFormat="1" applyFont="1" applyAlignment="1">
      <alignment horizontal="center"/>
    </xf>
    <xf numFmtId="0" fontId="24" fillId="3" borderId="0" xfId="2" applyNumberFormat="1" applyFont="1" applyFill="1" applyAlignment="1">
      <alignment horizontal="center"/>
    </xf>
    <xf numFmtId="4" fontId="60" fillId="50" borderId="31" xfId="0" applyNumberFormat="1" applyFont="1" applyFill="1" applyBorder="1" applyAlignment="1">
      <alignment horizontal="right" vertical="center"/>
    </xf>
    <xf numFmtId="4" fontId="60" fillId="50" borderId="31" xfId="0" applyNumberFormat="1" applyFont="1" applyFill="1" applyBorder="1" applyAlignment="1">
      <alignment horizontal="center" vertical="center"/>
    </xf>
    <xf numFmtId="4" fontId="60" fillId="0" borderId="0" xfId="0" applyNumberFormat="1" applyFont="1" applyAlignment="1">
      <alignment horizontal="right" vertical="center"/>
    </xf>
    <xf numFmtId="1" fontId="60" fillId="0" borderId="0" xfId="0" applyNumberFormat="1" applyFont="1" applyAlignment="1">
      <alignment horizontal="center" vertical="center"/>
    </xf>
    <xf numFmtId="1" fontId="24" fillId="0" borderId="0" xfId="0" applyNumberFormat="1" applyFont="1" applyAlignment="1">
      <alignment horizontal="center"/>
    </xf>
    <xf numFmtId="1" fontId="24" fillId="0" borderId="0" xfId="14" applyNumberFormat="1" applyFont="1" applyFill="1" applyAlignment="1">
      <alignment horizontal="center"/>
    </xf>
    <xf numFmtId="165" fontId="24" fillId="0" borderId="0" xfId="4" applyNumberFormat="1" applyFont="1" applyFill="1"/>
    <xf numFmtId="165" fontId="24" fillId="0" borderId="0" xfId="4" applyNumberFormat="1" applyFont="1" applyFill="1" applyAlignment="1">
      <alignment horizontal="center"/>
    </xf>
    <xf numFmtId="168" fontId="24" fillId="0" borderId="0" xfId="2" applyNumberFormat="1" applyFont="1" applyFill="1" applyAlignment="1">
      <alignment horizontal="center"/>
    </xf>
    <xf numFmtId="168" fontId="24" fillId="0" borderId="0" xfId="2" applyNumberFormat="1" applyFont="1"/>
    <xf numFmtId="168" fontId="24" fillId="0" borderId="0" xfId="2" applyNumberFormat="1" applyFont="1" applyAlignment="1">
      <alignment horizontal="center"/>
    </xf>
    <xf numFmtId="43" fontId="24" fillId="0" borderId="0" xfId="0" applyNumberFormat="1" applyFont="1"/>
    <xf numFmtId="43" fontId="24" fillId="0" borderId="0" xfId="0" applyNumberFormat="1" applyFont="1" applyAlignment="1">
      <alignment horizontal="center"/>
    </xf>
    <xf numFmtId="0" fontId="24" fillId="0" borderId="0" xfId="2" applyNumberFormat="1" applyFont="1" applyAlignment="1">
      <alignment horizontal="center"/>
    </xf>
    <xf numFmtId="1" fontId="24" fillId="0" borderId="0" xfId="2" applyNumberFormat="1" applyFont="1" applyAlignment="1">
      <alignment horizontal="center"/>
    </xf>
    <xf numFmtId="0" fontId="24" fillId="3" borderId="0" xfId="0" applyFont="1" applyFill="1"/>
    <xf numFmtId="165" fontId="24" fillId="0" borderId="0" xfId="0" applyNumberFormat="1" applyFont="1" applyAlignment="1">
      <alignment horizontal="center"/>
    </xf>
    <xf numFmtId="4" fontId="24" fillId="0" borderId="0" xfId="0" applyNumberFormat="1" applyFont="1" applyAlignment="1">
      <alignment horizontal="center"/>
    </xf>
    <xf numFmtId="1" fontId="24" fillId="0" borderId="0" xfId="37" applyNumberFormat="1" applyFont="1"/>
    <xf numFmtId="1" fontId="24" fillId="51" borderId="0" xfId="37" applyNumberFormat="1" applyFont="1" applyFill="1"/>
    <xf numFmtId="1" fontId="24" fillId="0" borderId="0" xfId="0" applyNumberFormat="1" applyFont="1"/>
    <xf numFmtId="0" fontId="58" fillId="0" borderId="0" xfId="0" applyFont="1"/>
    <xf numFmtId="1" fontId="24" fillId="0" borderId="0" xfId="37" applyNumberFormat="1" applyFont="1" applyFill="1"/>
    <xf numFmtId="1" fontId="24" fillId="51" borderId="0" xfId="37" applyNumberFormat="1" applyFont="1" applyFill="1"/>
    <xf numFmtId="1" fontId="24" fillId="0" borderId="0" xfId="37" applyNumberFormat="1" applyFont="1" applyFill="1"/>
    <xf numFmtId="1" fontId="24" fillId="51" borderId="0" xfId="37" applyNumberFormat="1" applyFont="1" applyFill="1"/>
    <xf numFmtId="164" fontId="0" fillId="0" borderId="0" xfId="0" applyNumberFormat="1" applyAlignment="1">
      <alignment horizontal="center"/>
    </xf>
    <xf numFmtId="165" fontId="24" fillId="51" borderId="0" xfId="4" applyNumberFormat="1" applyFont="1" applyFill="1"/>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54" fillId="0" borderId="0" xfId="238" applyFont="1" applyAlignment="1">
      <alignment wrapText="1"/>
    </xf>
    <xf numFmtId="0" fontId="20" fillId="0" borderId="0" xfId="238"/>
    <xf numFmtId="0" fontId="53" fillId="0" borderId="0" xfId="238" applyFont="1" applyAlignment="1">
      <alignment wrapText="1"/>
    </xf>
    <xf numFmtId="0" fontId="51" fillId="44" borderId="25" xfId="238" applyFont="1" applyFill="1" applyBorder="1" applyAlignment="1">
      <alignment horizontal="center"/>
    </xf>
    <xf numFmtId="0" fontId="49" fillId="0" borderId="0" xfId="238" applyFont="1"/>
    <xf numFmtId="0" fontId="50" fillId="0" borderId="0" xfId="238" applyFont="1"/>
    <xf numFmtId="0" fontId="0" fillId="0" borderId="0" xfId="0" applyFill="1" applyAlignment="1">
      <alignment horizontal="center"/>
    </xf>
    <xf numFmtId="0" fontId="0" fillId="0" borderId="9" xfId="0" applyFill="1" applyBorder="1" applyAlignment="1">
      <alignment horizontal="center"/>
    </xf>
    <xf numFmtId="0" fontId="2" fillId="0" borderId="20" xfId="0" applyFont="1" applyFill="1" applyBorder="1" applyAlignment="1">
      <alignment horizontal="center"/>
    </xf>
    <xf numFmtId="0" fontId="2" fillId="0" borderId="19" xfId="0" applyFont="1" applyFill="1" applyBorder="1" applyAlignment="1">
      <alignment horizontal="center"/>
    </xf>
    <xf numFmtId="0" fontId="2" fillId="0" borderId="21" xfId="0" applyFont="1" applyFill="1" applyBorder="1" applyAlignment="1">
      <alignment horizontal="center"/>
    </xf>
    <xf numFmtId="0" fontId="0" fillId="45" borderId="0" xfId="0" applyFill="1" applyAlignment="1">
      <alignment horizontal="center"/>
    </xf>
    <xf numFmtId="0" fontId="0" fillId="46" borderId="0" xfId="0" applyFill="1" applyAlignment="1">
      <alignment horizontal="center"/>
    </xf>
    <xf numFmtId="0" fontId="0" fillId="47" borderId="0" xfId="0" applyFill="1" applyAlignment="1">
      <alignment horizontal="center"/>
    </xf>
    <xf numFmtId="0" fontId="0" fillId="48" borderId="0" xfId="0" applyFill="1" applyAlignment="1">
      <alignment horizontal="center"/>
    </xf>
    <xf numFmtId="0" fontId="0" fillId="4" borderId="0" xfId="0" applyFill="1" applyAlignment="1">
      <alignment horizontal="center"/>
    </xf>
    <xf numFmtId="1" fontId="25" fillId="0" borderId="0" xfId="11" applyNumberFormat="1" applyFont="1" applyBorder="1" applyAlignment="1">
      <alignment horizontal="left" wrapText="1"/>
    </xf>
    <xf numFmtId="0" fontId="0" fillId="43" borderId="0" xfId="0" applyFill="1" applyBorder="1" applyAlignment="1">
      <alignment horizontal="center"/>
    </xf>
    <xf numFmtId="0" fontId="25" fillId="0" borderId="0" xfId="11" applyNumberFormat="1" applyFont="1" applyBorder="1" applyAlignment="1">
      <alignment horizontal="center"/>
    </xf>
    <xf numFmtId="0" fontId="51" fillId="44" borderId="25" xfId="0" applyFont="1" applyFill="1"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3" borderId="0" xfId="0" applyFill="1" applyAlignment="1">
      <alignment horizontal="center"/>
    </xf>
    <xf numFmtId="0" fontId="49" fillId="0" borderId="0" xfId="0" applyFont="1"/>
    <xf numFmtId="0" fontId="0" fillId="0" borderId="0" xfId="0"/>
    <xf numFmtId="0" fontId="50" fillId="0" borderId="0" xfId="0" applyFont="1"/>
    <xf numFmtId="0" fontId="24" fillId="0" borderId="0" xfId="0" applyFont="1" applyAlignment="1">
      <alignment horizontal="center"/>
    </xf>
    <xf numFmtId="0" fontId="4" fillId="6" borderId="0" xfId="0" applyFont="1" applyFill="1"/>
    <xf numFmtId="0" fontId="4" fillId="7" borderId="0" xfId="0" applyFont="1" applyFill="1"/>
    <xf numFmtId="0" fontId="4" fillId="8" borderId="0" xfId="0" applyFont="1" applyFill="1" applyAlignment="1">
      <alignment horizontal="center"/>
    </xf>
    <xf numFmtId="0" fontId="4" fillId="9" borderId="0" xfId="0" applyFont="1" applyFill="1" applyAlignment="1">
      <alignment horizontal="center"/>
    </xf>
    <xf numFmtId="0" fontId="4" fillId="10" borderId="0" xfId="0" applyFont="1" applyFill="1" applyAlignment="1">
      <alignment horizontal="center"/>
    </xf>
  </cellXfs>
  <cellStyles count="51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9" xfId="312" xr:uid="{391CD977-4F54-43D3-A6A6-E011DD3134F7}"/>
    <cellStyle name="Total 2" xfId="313" xr:uid="{AD78DB63-643D-4318-8D79-FD463833707C}"/>
    <cellStyle name="Warning Text 2" xfId="314" xr:uid="{A851E948-C788-467E-B52C-F24FCBD6BB3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 Purchases NIPA Consistent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Our NIPA Consistent without ARP</c:v>
          </c:tx>
          <c:spPr>
            <a:ln w="28575" cap="rnd">
              <a:solidFill>
                <a:schemeClr val="accent1"/>
              </a:solidFill>
              <a:round/>
            </a:ln>
            <a:effectLst/>
          </c:spPr>
          <c:marker>
            <c:symbol val="none"/>
          </c:marker>
          <c:cat>
            <c:strRef>
              <c:f>Purchases!$B$1:$U$1</c:f>
              <c:strCache>
                <c:ptCount val="20"/>
                <c:pt idx="0">
                  <c:v>2020 Q1</c:v>
                </c:pt>
                <c:pt idx="1">
                  <c:v>2020 Q2</c:v>
                </c:pt>
                <c:pt idx="2">
                  <c:v>2020 Q3</c:v>
                </c:pt>
                <c:pt idx="3">
                  <c:v>2020 Q4</c:v>
                </c:pt>
                <c:pt idx="4">
                  <c:v>2021 Q1</c:v>
                </c:pt>
                <c:pt idx="5">
                  <c:v>2021 Q2</c:v>
                </c:pt>
                <c:pt idx="6">
                  <c:v>2021 Q3</c:v>
                </c:pt>
                <c:pt idx="7">
                  <c:v>2021 Q4</c:v>
                </c:pt>
                <c:pt idx="8">
                  <c:v>2022 Q1</c:v>
                </c:pt>
                <c:pt idx="9">
                  <c:v>2022 Q2</c:v>
                </c:pt>
                <c:pt idx="10">
                  <c:v>2022 Q3</c:v>
                </c:pt>
                <c:pt idx="11">
                  <c:v>2022 Q4</c:v>
                </c:pt>
                <c:pt idx="12">
                  <c:v>2023 Q1</c:v>
                </c:pt>
                <c:pt idx="13">
                  <c:v>2023 Q2</c:v>
                </c:pt>
                <c:pt idx="14">
                  <c:v>2023 Q3</c:v>
                </c:pt>
                <c:pt idx="15">
                  <c:v>2023 Q4</c:v>
                </c:pt>
                <c:pt idx="16">
                  <c:v>2024 Q1</c:v>
                </c:pt>
                <c:pt idx="17">
                  <c:v>2024 Q2</c:v>
                </c:pt>
                <c:pt idx="18">
                  <c:v>2024 Q3</c:v>
                </c:pt>
                <c:pt idx="19">
                  <c:v>2024 Q4</c:v>
                </c:pt>
              </c:strCache>
            </c:strRef>
          </c:cat>
          <c:val>
            <c:numRef>
              <c:f>Purchases!$B$13:$U$13</c:f>
              <c:numCache>
                <c:formatCode>_(* #,##0.00_);_(* \(#,##0.00\);_(* "-"??_);_(@_)</c:formatCode>
                <c:ptCount val="20"/>
                <c:pt idx="0">
                  <c:v>2381.6</c:v>
                </c:pt>
                <c:pt idx="1">
                  <c:v>2334.5</c:v>
                </c:pt>
                <c:pt idx="2">
                  <c:v>2329.6</c:v>
                </c:pt>
                <c:pt idx="3">
                  <c:v>2341.6999999999998</c:v>
                </c:pt>
                <c:pt idx="4">
                  <c:v>2389.4</c:v>
                </c:pt>
                <c:pt idx="5">
                  <c:v>2447.02</c:v>
                </c:pt>
                <c:pt idx="6">
                  <c:v>2494.5500000000002</c:v>
                </c:pt>
                <c:pt idx="7">
                  <c:v>2534.14</c:v>
                </c:pt>
                <c:pt idx="8">
                  <c:v>2574.35</c:v>
                </c:pt>
                <c:pt idx="9">
                  <c:v>2615.1999999999998</c:v>
                </c:pt>
                <c:pt idx="10">
                  <c:v>2653.58</c:v>
                </c:pt>
                <c:pt idx="11">
                  <c:v>2689.33</c:v>
                </c:pt>
                <c:pt idx="12">
                  <c:v>2722.34</c:v>
                </c:pt>
                <c:pt idx="13">
                  <c:v>2755.75</c:v>
                </c:pt>
                <c:pt idx="14">
                  <c:v>2789.13</c:v>
                </c:pt>
                <c:pt idx="15">
                  <c:v>2823.7</c:v>
                </c:pt>
                <c:pt idx="16">
                  <c:v>2859.46</c:v>
                </c:pt>
                <c:pt idx="17">
                  <c:v>2896.31</c:v>
                </c:pt>
                <c:pt idx="18">
                  <c:v>2931.64</c:v>
                </c:pt>
                <c:pt idx="19">
                  <c:v>2965.34</c:v>
                </c:pt>
              </c:numCache>
            </c:numRef>
          </c:val>
          <c:smooth val="0"/>
          <c:extLst>
            <c:ext xmlns:c16="http://schemas.microsoft.com/office/drawing/2014/chart" uri="{C3380CC4-5D6E-409C-BE32-E72D297353CC}">
              <c16:uniqueId val="{00000000-4C40-495C-8BF8-13E5006B5F33}"/>
            </c:ext>
          </c:extLst>
        </c:ser>
        <c:ser>
          <c:idx val="1"/>
          <c:order val="1"/>
          <c:tx>
            <c:v>CBO Feb 2021</c:v>
          </c:tx>
          <c:spPr>
            <a:ln w="28575" cap="rnd">
              <a:solidFill>
                <a:schemeClr val="accent2"/>
              </a:solidFill>
              <a:round/>
            </a:ln>
            <a:effectLst/>
          </c:spPr>
          <c:marker>
            <c:symbol val="none"/>
          </c:marker>
          <c:cat>
            <c:strRef>
              <c:f>Purchases!$B$1:$U$1</c:f>
              <c:strCache>
                <c:ptCount val="20"/>
                <c:pt idx="0">
                  <c:v>2020 Q1</c:v>
                </c:pt>
                <c:pt idx="1">
                  <c:v>2020 Q2</c:v>
                </c:pt>
                <c:pt idx="2">
                  <c:v>2020 Q3</c:v>
                </c:pt>
                <c:pt idx="3">
                  <c:v>2020 Q4</c:v>
                </c:pt>
                <c:pt idx="4">
                  <c:v>2021 Q1</c:v>
                </c:pt>
                <c:pt idx="5">
                  <c:v>2021 Q2</c:v>
                </c:pt>
                <c:pt idx="6">
                  <c:v>2021 Q3</c:v>
                </c:pt>
                <c:pt idx="7">
                  <c:v>2021 Q4</c:v>
                </c:pt>
                <c:pt idx="8">
                  <c:v>2022 Q1</c:v>
                </c:pt>
                <c:pt idx="9">
                  <c:v>2022 Q2</c:v>
                </c:pt>
                <c:pt idx="10">
                  <c:v>2022 Q3</c:v>
                </c:pt>
                <c:pt idx="11">
                  <c:v>2022 Q4</c:v>
                </c:pt>
                <c:pt idx="12">
                  <c:v>2023 Q1</c:v>
                </c:pt>
                <c:pt idx="13">
                  <c:v>2023 Q2</c:v>
                </c:pt>
                <c:pt idx="14">
                  <c:v>2023 Q3</c:v>
                </c:pt>
                <c:pt idx="15">
                  <c:v>2023 Q4</c:v>
                </c:pt>
                <c:pt idx="16">
                  <c:v>2024 Q1</c:v>
                </c:pt>
                <c:pt idx="17">
                  <c:v>2024 Q2</c:v>
                </c:pt>
                <c:pt idx="18">
                  <c:v>2024 Q3</c:v>
                </c:pt>
                <c:pt idx="19">
                  <c:v>2024 Q4</c:v>
                </c:pt>
              </c:strCache>
            </c:strRef>
          </c:cat>
          <c:val>
            <c:numRef>
              <c:f>Purchases!$B$9:$U$9</c:f>
              <c:numCache>
                <c:formatCode>0</c:formatCode>
                <c:ptCount val="20"/>
                <c:pt idx="0">
                  <c:v>2381.6</c:v>
                </c:pt>
                <c:pt idx="1">
                  <c:v>2334.5</c:v>
                </c:pt>
                <c:pt idx="2">
                  <c:v>2329.6</c:v>
                </c:pt>
                <c:pt idx="3">
                  <c:v>2318</c:v>
                </c:pt>
                <c:pt idx="4">
                  <c:v>2339.4</c:v>
                </c:pt>
                <c:pt idx="5">
                  <c:v>2360.9</c:v>
                </c:pt>
                <c:pt idx="6">
                  <c:v>2378.5</c:v>
                </c:pt>
                <c:pt idx="7">
                  <c:v>2396.6999999999998</c:v>
                </c:pt>
                <c:pt idx="8">
                  <c:v>2417.1</c:v>
                </c:pt>
                <c:pt idx="9">
                  <c:v>2438.9</c:v>
                </c:pt>
                <c:pt idx="10">
                  <c:v>2462.1</c:v>
                </c:pt>
                <c:pt idx="11">
                  <c:v>2486.3000000000002</c:v>
                </c:pt>
                <c:pt idx="12">
                  <c:v>2513.1</c:v>
                </c:pt>
                <c:pt idx="13">
                  <c:v>2542.8000000000002</c:v>
                </c:pt>
                <c:pt idx="14">
                  <c:v>2573.6</c:v>
                </c:pt>
                <c:pt idx="15">
                  <c:v>2605.5</c:v>
                </c:pt>
                <c:pt idx="16">
                  <c:v>2638.5</c:v>
                </c:pt>
                <c:pt idx="17">
                  <c:v>2672.5</c:v>
                </c:pt>
                <c:pt idx="18">
                  <c:v>2705.1</c:v>
                </c:pt>
                <c:pt idx="19">
                  <c:v>2736.2</c:v>
                </c:pt>
              </c:numCache>
            </c:numRef>
          </c:val>
          <c:smooth val="0"/>
          <c:extLst>
            <c:ext xmlns:c16="http://schemas.microsoft.com/office/drawing/2014/chart" uri="{C3380CC4-5D6E-409C-BE32-E72D297353CC}">
              <c16:uniqueId val="{00000001-4C40-495C-8BF8-13E5006B5F33}"/>
            </c:ext>
          </c:extLst>
        </c:ser>
        <c:ser>
          <c:idx val="2"/>
          <c:order val="2"/>
          <c:tx>
            <c:v>Max with ARP</c:v>
          </c:tx>
          <c:spPr>
            <a:ln w="28575" cap="rnd">
              <a:solidFill>
                <a:schemeClr val="accent3"/>
              </a:solidFill>
              <a:round/>
            </a:ln>
            <a:effectLst/>
          </c:spPr>
          <c:marker>
            <c:symbol val="none"/>
          </c:marker>
          <c:val>
            <c:numRef>
              <c:f>Purchases!$B$15:$U$15</c:f>
              <c:numCache>
                <c:formatCode>_(* #,##0.00_);_(* \(#,##0.00\);_(* "-"??_);_(@_)</c:formatCode>
                <c:ptCount val="20"/>
                <c:pt idx="0">
                  <c:v>2381.6</c:v>
                </c:pt>
                <c:pt idx="1">
                  <c:v>2334.5</c:v>
                </c:pt>
                <c:pt idx="2">
                  <c:v>2329.6</c:v>
                </c:pt>
                <c:pt idx="3">
                  <c:v>2341.6999999999998</c:v>
                </c:pt>
                <c:pt idx="4">
                  <c:v>2389.4</c:v>
                </c:pt>
                <c:pt idx="5">
                  <c:v>2497.7604099999999</c:v>
                </c:pt>
                <c:pt idx="6">
                  <c:v>2596.0308199999999</c:v>
                </c:pt>
                <c:pt idx="7">
                  <c:v>2636.1673519999999</c:v>
                </c:pt>
                <c:pt idx="8">
                  <c:v>2676.9238839999998</c:v>
                </c:pt>
                <c:pt idx="9">
                  <c:v>2728.8119425</c:v>
                </c:pt>
                <c:pt idx="10">
                  <c:v>2778.2300009999999</c:v>
                </c:pt>
                <c:pt idx="11">
                  <c:v>2815.0009544999998</c:v>
                </c:pt>
                <c:pt idx="12">
                  <c:v>2849.0319079999999</c:v>
                </c:pt>
                <c:pt idx="13">
                  <c:v>2886.4679930000002</c:v>
                </c:pt>
                <c:pt idx="14">
                  <c:v>2923.8740780000003</c:v>
                </c:pt>
                <c:pt idx="15">
                  <c:v>2959.9635329999996</c:v>
                </c:pt>
                <c:pt idx="16">
                  <c:v>2997.242988</c:v>
                </c:pt>
                <c:pt idx="17">
                  <c:v>3035.2771374999998</c:v>
                </c:pt>
                <c:pt idx="18">
                  <c:v>3071.791287</c:v>
                </c:pt>
                <c:pt idx="19">
                  <c:v>3106.0884612500004</c:v>
                </c:pt>
              </c:numCache>
            </c:numRef>
          </c:val>
          <c:smooth val="0"/>
          <c:extLst>
            <c:ext xmlns:c16="http://schemas.microsoft.com/office/drawing/2014/chart" uri="{C3380CC4-5D6E-409C-BE32-E72D297353CC}">
              <c16:uniqueId val="{00000002-4C40-495C-8BF8-13E5006B5F33}"/>
            </c:ext>
          </c:extLst>
        </c:ser>
        <c:ser>
          <c:idx val="3"/>
          <c:order val="3"/>
          <c:tx>
            <c:v>CBO Jan 2020</c:v>
          </c:tx>
          <c:spPr>
            <a:ln w="28575" cap="rnd">
              <a:solidFill>
                <a:schemeClr val="accent4"/>
              </a:solidFill>
              <a:round/>
            </a:ln>
            <a:effectLst/>
          </c:spPr>
          <c:marker>
            <c:symbol val="none"/>
          </c:marker>
          <c:val>
            <c:numRef>
              <c:f>Purchases!$B$19:$U$19</c:f>
              <c:numCache>
                <c:formatCode>_(* #,##0_);_(* \(#,##0\);_(* "-"??_);_(@_)</c:formatCode>
                <c:ptCount val="20"/>
                <c:pt idx="0">
                  <c:v>2390.8000000000002</c:v>
                </c:pt>
                <c:pt idx="1">
                  <c:v>2409.8000000000002</c:v>
                </c:pt>
                <c:pt idx="2">
                  <c:v>2432.4</c:v>
                </c:pt>
                <c:pt idx="3">
                  <c:v>2454.8000000000002</c:v>
                </c:pt>
                <c:pt idx="4">
                  <c:v>2477.4</c:v>
                </c:pt>
                <c:pt idx="5">
                  <c:v>2500.1</c:v>
                </c:pt>
                <c:pt idx="6">
                  <c:v>2523.1</c:v>
                </c:pt>
                <c:pt idx="7">
                  <c:v>2546.4</c:v>
                </c:pt>
                <c:pt idx="8">
                  <c:v>2570.6</c:v>
                </c:pt>
                <c:pt idx="9">
                  <c:v>2595.3000000000002</c:v>
                </c:pt>
                <c:pt idx="10">
                  <c:v>2620.5</c:v>
                </c:pt>
                <c:pt idx="11">
                  <c:v>2646.3</c:v>
                </c:pt>
                <c:pt idx="12">
                  <c:v>2672.2</c:v>
                </c:pt>
                <c:pt idx="13">
                  <c:v>2698.3</c:v>
                </c:pt>
                <c:pt idx="14">
                  <c:v>2724.8</c:v>
                </c:pt>
                <c:pt idx="15">
                  <c:v>2751.5</c:v>
                </c:pt>
                <c:pt idx="16">
                  <c:v>2778.4</c:v>
                </c:pt>
                <c:pt idx="17">
                  <c:v>2805.3</c:v>
                </c:pt>
                <c:pt idx="18">
                  <c:v>2832.6</c:v>
                </c:pt>
                <c:pt idx="19">
                  <c:v>2860.1</c:v>
                </c:pt>
              </c:numCache>
            </c:numRef>
          </c:val>
          <c:smooth val="0"/>
          <c:extLst>
            <c:ext xmlns:c16="http://schemas.microsoft.com/office/drawing/2014/chart" uri="{C3380CC4-5D6E-409C-BE32-E72D297353CC}">
              <c16:uniqueId val="{00000003-4C40-495C-8BF8-13E5006B5F33}"/>
            </c:ext>
          </c:extLst>
        </c:ser>
        <c:dLbls>
          <c:showLegendKey val="0"/>
          <c:showVal val="0"/>
          <c:showCatName val="0"/>
          <c:showSerName val="0"/>
          <c:showPercent val="0"/>
          <c:showBubbleSize val="0"/>
        </c:dLbls>
        <c:smooth val="0"/>
        <c:axId val="1719906672"/>
        <c:axId val="289780127"/>
      </c:lineChart>
      <c:catAx>
        <c:axId val="171990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780127"/>
        <c:crosses val="autoZero"/>
        <c:auto val="1"/>
        <c:lblAlgn val="ctr"/>
        <c:lblOffset val="100"/>
        <c:noMultiLvlLbl val="0"/>
      </c:catAx>
      <c:valAx>
        <c:axId val="289780127"/>
        <c:scaling>
          <c:orientation val="minMax"/>
          <c:max val="3000"/>
          <c:min val="2200"/>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906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NIPA Consistent Picture</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none"/>
          </c:marker>
          <c:val>
            <c:numRef>
              <c:f>[2]Sheet0!$H$17:$U$17</c:f>
              <c:numCache>
                <c:formatCode>General</c:formatCode>
                <c:ptCount val="14"/>
                <c:pt idx="0">
                  <c:v>2381.6</c:v>
                </c:pt>
                <c:pt idx="1">
                  <c:v>2334.5</c:v>
                </c:pt>
                <c:pt idx="2">
                  <c:v>2329.6</c:v>
                </c:pt>
                <c:pt idx="3">
                  <c:v>2341.6999999999998</c:v>
                </c:pt>
                <c:pt idx="4">
                  <c:v>2395.9</c:v>
                </c:pt>
                <c:pt idx="5">
                  <c:v>2453.6739876774222</c:v>
                </c:pt>
                <c:pt idx="6">
                  <c:v>2501.3404004966483</c:v>
                </c:pt>
                <c:pt idx="7">
                  <c:v>2541.0323823104109</c:v>
                </c:pt>
                <c:pt idx="8">
                  <c:v>2581.3542077951874</c:v>
                </c:pt>
                <c:pt idx="9">
                  <c:v>2622.3158714897181</c:v>
                </c:pt>
                <c:pt idx="10">
                  <c:v>2660.7953311935921</c:v>
                </c:pt>
                <c:pt idx="11">
                  <c:v>2696.6500124338695</c:v>
                </c:pt>
                <c:pt idx="12">
                  <c:v>2729.74393355953</c:v>
                </c:pt>
                <c:pt idx="13">
                  <c:v>2763.2439910434205</c:v>
                </c:pt>
              </c:numCache>
            </c:numRef>
          </c:val>
          <c:smooth val="0"/>
          <c:extLst>
            <c:ext xmlns:c16="http://schemas.microsoft.com/office/drawing/2014/chart" uri="{C3380CC4-5D6E-409C-BE32-E72D297353CC}">
              <c16:uniqueId val="{00000000-AF2E-CB4F-904C-209F56028AA2}"/>
            </c:ext>
          </c:extLst>
        </c:ser>
        <c:ser>
          <c:idx val="1"/>
          <c:order val="1"/>
          <c:spPr>
            <a:ln w="28575" cap="rnd">
              <a:solidFill>
                <a:schemeClr val="accent2"/>
              </a:solidFill>
              <a:round/>
            </a:ln>
            <a:effectLst/>
          </c:spPr>
          <c:marker>
            <c:symbol val="none"/>
          </c:marker>
          <c:val>
            <c:numRef>
              <c:f>[2]Sheet0!$H$18:$U$18</c:f>
              <c:numCache>
                <c:formatCode>General</c:formatCode>
                <c:ptCount val="14"/>
                <c:pt idx="0">
                  <c:v>2390.8000000000002</c:v>
                </c:pt>
                <c:pt idx="1">
                  <c:v>2409.8000000000002</c:v>
                </c:pt>
                <c:pt idx="2">
                  <c:v>2432.4</c:v>
                </c:pt>
                <c:pt idx="3">
                  <c:v>2454.8000000000002</c:v>
                </c:pt>
                <c:pt idx="4">
                  <c:v>2477.4</c:v>
                </c:pt>
                <c:pt idx="5">
                  <c:v>2500.1</c:v>
                </c:pt>
                <c:pt idx="6">
                  <c:v>2523.1</c:v>
                </c:pt>
                <c:pt idx="7">
                  <c:v>2546.4</c:v>
                </c:pt>
                <c:pt idx="8">
                  <c:v>2570.6</c:v>
                </c:pt>
                <c:pt idx="9">
                  <c:v>2595.3000000000002</c:v>
                </c:pt>
                <c:pt idx="10">
                  <c:v>2620.5</c:v>
                </c:pt>
                <c:pt idx="11">
                  <c:v>2646.3</c:v>
                </c:pt>
                <c:pt idx="12">
                  <c:v>2672.2</c:v>
                </c:pt>
                <c:pt idx="13">
                  <c:v>2698.3</c:v>
                </c:pt>
              </c:numCache>
            </c:numRef>
          </c:val>
          <c:smooth val="0"/>
          <c:extLst>
            <c:ext xmlns:c16="http://schemas.microsoft.com/office/drawing/2014/chart" uri="{C3380CC4-5D6E-409C-BE32-E72D297353CC}">
              <c16:uniqueId val="{00000001-AF2E-CB4F-904C-209F56028AA2}"/>
            </c:ext>
          </c:extLst>
        </c:ser>
        <c:dLbls>
          <c:showLegendKey val="0"/>
          <c:showVal val="0"/>
          <c:showCatName val="0"/>
          <c:showSerName val="0"/>
          <c:showPercent val="0"/>
          <c:showBubbleSize val="0"/>
        </c:dLbls>
        <c:smooth val="0"/>
        <c:axId val="629638975"/>
        <c:axId val="1"/>
      </c:lineChart>
      <c:catAx>
        <c:axId val="62963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629638975"/>
        <c:crosses val="autoZero"/>
        <c:crossBetween val="between"/>
      </c:valAx>
      <c:spPr>
        <a:noFill/>
        <a:ln w="25400">
          <a:noFill/>
        </a:ln>
      </c:spPr>
    </c:plotArea>
    <c:legend>
      <c:legendPos val="r"/>
      <c:layout>
        <c:manualLayout>
          <c:xMode val="edge"/>
          <c:yMode val="edge"/>
          <c:x val="0.34684653710214042"/>
          <c:y val="0.9101862509844777"/>
          <c:w val="0.30633891233108751"/>
          <c:h val="6.6408438913030554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400" b="0" i="0" u="none" strike="noStrike" baseline="0">
                <a:solidFill>
                  <a:srgbClr val="333333"/>
                </a:solidFill>
                <a:latin typeface="Calibri" charset="0"/>
                <a:cs typeface="Calibri" charset="0"/>
              </a:rPr>
              <a:t>Counterfactual (FIM Consistent)</a:t>
            </a:r>
          </a:p>
          <a:p>
            <a:pPr>
              <a:defRPr sz="1000" b="0" i="0" u="none" strike="noStrike" baseline="0">
                <a:solidFill>
                  <a:srgbClr val="000000"/>
                </a:solidFill>
                <a:latin typeface="Calibri"/>
                <a:ea typeface="Calibri"/>
                <a:cs typeface="Calibri"/>
              </a:defRPr>
            </a:pPr>
            <a:r>
              <a:rPr lang="en-US" sz="1400" b="0" i="0" u="none" strike="noStrike" baseline="0">
                <a:solidFill>
                  <a:srgbClr val="333333"/>
                </a:solidFill>
                <a:latin typeface="Calibri" charset="0"/>
                <a:cs typeface="Calibri" charset="0"/>
              </a:rPr>
              <a:t> Picture</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none"/>
          </c:marker>
          <c:val>
            <c:numRef>
              <c:f>[2]Sheet0!$H$27:$U$27</c:f>
              <c:numCache>
                <c:formatCode>General</c:formatCode>
                <c:ptCount val="14"/>
                <c:pt idx="0">
                  <c:v>2113.8000000000002</c:v>
                </c:pt>
                <c:pt idx="1">
                  <c:v>2143.7250000000004</c:v>
                </c:pt>
                <c:pt idx="2">
                  <c:v>2154.9549999999999</c:v>
                </c:pt>
                <c:pt idx="3">
                  <c:v>2184.29</c:v>
                </c:pt>
                <c:pt idx="4">
                  <c:v>2207.219196</c:v>
                </c:pt>
                <c:pt idx="5">
                  <c:v>2230.5556239912712</c:v>
                </c:pt>
                <c:pt idx="6">
                  <c:v>2253.0515860578207</c:v>
                </c:pt>
                <c:pt idx="7">
                  <c:v>2274.9040692035692</c:v>
                </c:pt>
                <c:pt idx="8">
                  <c:v>2297.5880685479119</c:v>
                </c:pt>
                <c:pt idx="9">
                  <c:v>2320.7983402981272</c:v>
                </c:pt>
                <c:pt idx="10">
                  <c:v>2344.5014114246324</c:v>
                </c:pt>
                <c:pt idx="11">
                  <c:v>2368.7852393623648</c:v>
                </c:pt>
                <c:pt idx="12">
                  <c:v>2393.1656928327061</c:v>
                </c:pt>
                <c:pt idx="13">
                  <c:v>2361.1965446874847</c:v>
                </c:pt>
              </c:numCache>
            </c:numRef>
          </c:val>
          <c:smooth val="0"/>
          <c:extLst>
            <c:ext xmlns:c16="http://schemas.microsoft.com/office/drawing/2014/chart" uri="{C3380CC4-5D6E-409C-BE32-E72D297353CC}">
              <c16:uniqueId val="{00000000-FFE7-7F4A-B89B-DDB3A2FBF09C}"/>
            </c:ext>
          </c:extLst>
        </c:ser>
        <c:ser>
          <c:idx val="1"/>
          <c:order val="1"/>
          <c:spPr>
            <a:ln w="28575" cap="rnd">
              <a:solidFill>
                <a:schemeClr val="accent2"/>
              </a:solidFill>
              <a:round/>
            </a:ln>
            <a:effectLst/>
          </c:spPr>
          <c:marker>
            <c:symbol val="none"/>
          </c:marker>
          <c:val>
            <c:numRef>
              <c:f>[2]Sheet0!$H$28:$U$28</c:f>
              <c:numCache>
                <c:formatCode>General</c:formatCode>
                <c:ptCount val="14"/>
                <c:pt idx="0">
                  <c:v>2104.989</c:v>
                </c:pt>
                <c:pt idx="1">
                  <c:v>1978.0250000000001</c:v>
                </c:pt>
                <c:pt idx="2">
                  <c:v>1964.355</c:v>
                </c:pt>
                <c:pt idx="3">
                  <c:v>1973.9899999999998</c:v>
                </c:pt>
                <c:pt idx="4">
                  <c:v>2000.8191960000001</c:v>
                </c:pt>
                <c:pt idx="5">
                  <c:v>2058.1296116686935</c:v>
                </c:pt>
                <c:pt idx="6">
                  <c:v>2111.2919865544691</c:v>
                </c:pt>
                <c:pt idx="7">
                  <c:v>2150.53645151398</c:v>
                </c:pt>
                <c:pt idx="8">
                  <c:v>2199.3422763430995</c:v>
                </c:pt>
                <c:pt idx="9">
                  <c:v>2238.8142117878451</c:v>
                </c:pt>
                <c:pt idx="10">
                  <c:v>2275.7967426182245</c:v>
                </c:pt>
                <c:pt idx="11">
                  <c:v>2310.1352517962341</c:v>
                </c:pt>
                <c:pt idx="12">
                  <c:v>2341.7096263922363</c:v>
                </c:pt>
                <c:pt idx="13">
                  <c:v>2357.140535730905</c:v>
                </c:pt>
              </c:numCache>
            </c:numRef>
          </c:val>
          <c:smooth val="0"/>
          <c:extLst>
            <c:ext xmlns:c16="http://schemas.microsoft.com/office/drawing/2014/chart" uri="{C3380CC4-5D6E-409C-BE32-E72D297353CC}">
              <c16:uniqueId val="{00000001-FFE7-7F4A-B89B-DDB3A2FBF09C}"/>
            </c:ext>
          </c:extLst>
        </c:ser>
        <c:dLbls>
          <c:showLegendKey val="0"/>
          <c:showVal val="0"/>
          <c:showCatName val="0"/>
          <c:showSerName val="0"/>
          <c:showPercent val="0"/>
          <c:showBubbleSize val="0"/>
        </c:dLbls>
        <c:smooth val="0"/>
        <c:axId val="629532959"/>
        <c:axId val="1"/>
      </c:lineChart>
      <c:catAx>
        <c:axId val="62953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16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629532959"/>
        <c:crosses val="autoZero"/>
        <c:crossBetween val="between"/>
      </c:valAx>
      <c:spPr>
        <a:noFill/>
        <a:ln w="25400">
          <a:noFill/>
        </a:ln>
      </c:spPr>
    </c:plotArea>
    <c:legend>
      <c:legendPos val="r"/>
      <c:layout>
        <c:manualLayout>
          <c:xMode val="edge"/>
          <c:yMode val="edge"/>
          <c:x val="0.35561993666999919"/>
          <c:y val="0.89452565435644404"/>
          <c:w val="0.28879202910785168"/>
          <c:h val="7.7984287815690001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460375</xdr:colOff>
      <xdr:row>26</xdr:row>
      <xdr:rowOff>107950</xdr:rowOff>
    </xdr:from>
    <xdr:to>
      <xdr:col>16</xdr:col>
      <xdr:colOff>536575</xdr:colOff>
      <xdr:row>41</xdr:row>
      <xdr:rowOff>88900</xdr:rowOff>
    </xdr:to>
    <xdr:graphicFrame macro="">
      <xdr:nvGraphicFramePr>
        <xdr:cNvPr id="2" name="Chart 1">
          <a:extLst>
            <a:ext uri="{FF2B5EF4-FFF2-40B4-BE49-F238E27FC236}">
              <a16:creationId xmlns:a16="http://schemas.microsoft.com/office/drawing/2014/main" id="{4550AAC9-98C9-4D57-8713-4FE246D77C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533400</xdr:colOff>
      <xdr:row>0</xdr:row>
      <xdr:rowOff>165100</xdr:rowOff>
    </xdr:from>
    <xdr:to>
      <xdr:col>29</xdr:col>
      <xdr:colOff>165100</xdr:colOff>
      <xdr:row>19</xdr:row>
      <xdr:rowOff>50800</xdr:rowOff>
    </xdr:to>
    <xdr:graphicFrame macro="">
      <xdr:nvGraphicFramePr>
        <xdr:cNvPr id="2" name="Chart 1">
          <a:extLst>
            <a:ext uri="{FF2B5EF4-FFF2-40B4-BE49-F238E27FC236}">
              <a16:creationId xmlns:a16="http://schemas.microsoft.com/office/drawing/2014/main" id="{9C94242A-8591-ED44-8957-67E908D6E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342900</xdr:colOff>
      <xdr:row>23</xdr:row>
      <xdr:rowOff>19050</xdr:rowOff>
    </xdr:from>
    <xdr:to>
      <xdr:col>26</xdr:col>
      <xdr:colOff>279400</xdr:colOff>
      <xdr:row>37</xdr:row>
      <xdr:rowOff>6350</xdr:rowOff>
    </xdr:to>
    <xdr:graphicFrame macro="">
      <xdr:nvGraphicFramePr>
        <xdr:cNvPr id="3" name="Chart 3">
          <a:extLst>
            <a:ext uri="{FF2B5EF4-FFF2-40B4-BE49-F238E27FC236}">
              <a16:creationId xmlns:a16="http://schemas.microsoft.com/office/drawing/2014/main" id="{86B7D9C4-0CC9-9444-8CF5-6FCE249FE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sheiner/AppData/Local/Microsoft/Windows/INetCache/Content.Outlook/UIHV1FMH/add_facto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brookingsinstitution-my.sharepoint.com/Users/malcalakovalski/Documents/Projects/Fiscal-Impact-Measure/S&amp;L%20Growth%20Projections%20(Q1%202021%20upd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PP"/>
      <sheetName val="Stimulus Round 2"/>
      <sheetName val="add-ons calculations"/>
      <sheetName val="FIM Add Factors"/>
      <sheetName val="main_nipas"/>
      <sheetName val="add-ons calculations nipas"/>
      <sheetName val="NIPA Add Factors"/>
      <sheetName val="Haver NA"/>
      <sheetName val="ui"/>
      <sheetName val="MPC"/>
      <sheetName val="MPC - round (2)"/>
      <sheetName val="figuring out Medicaid"/>
      <sheetName val="add-ons - Kadija b4"/>
      <sheetName val="figuring out UI"/>
      <sheetName val="figuring NIPA tax changes"/>
      <sheetName val="figuring out social benefits"/>
    </sheetNames>
    <sheetDataSet>
      <sheetData sheetId="0"/>
      <sheetData sheetId="1"/>
      <sheetData sheetId="2">
        <row r="5">
          <cell r="C5">
            <v>82000</v>
          </cell>
        </row>
        <row r="10">
          <cell r="C10">
            <v>12000</v>
          </cell>
        </row>
        <row r="13">
          <cell r="C13">
            <v>29000</v>
          </cell>
        </row>
        <row r="16">
          <cell r="C16">
            <v>54000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ow r="17">
          <cell r="H17">
            <v>2381.6</v>
          </cell>
          <cell r="I17">
            <v>2334.5</v>
          </cell>
          <cell r="J17">
            <v>2329.6</v>
          </cell>
          <cell r="K17">
            <v>2341.6999999999998</v>
          </cell>
          <cell r="L17">
            <v>2395.9</v>
          </cell>
          <cell r="M17">
            <v>2453.6739876774222</v>
          </cell>
          <cell r="N17">
            <v>2501.3404004966483</v>
          </cell>
          <cell r="O17">
            <v>2541.0323823104109</v>
          </cell>
          <cell r="P17">
            <v>2581.3542077951874</v>
          </cell>
          <cell r="Q17">
            <v>2622.3158714897181</v>
          </cell>
          <cell r="R17">
            <v>2660.7953311935921</v>
          </cell>
          <cell r="S17">
            <v>2696.6500124338695</v>
          </cell>
          <cell r="T17">
            <v>2729.74393355953</v>
          </cell>
          <cell r="U17">
            <v>2763.2439910434205</v>
          </cell>
        </row>
        <row r="18">
          <cell r="H18">
            <v>2390.8000000000002</v>
          </cell>
          <cell r="I18">
            <v>2409.8000000000002</v>
          </cell>
          <cell r="J18">
            <v>2432.4</v>
          </cell>
          <cell r="K18">
            <v>2454.8000000000002</v>
          </cell>
          <cell r="L18">
            <v>2477.4</v>
          </cell>
          <cell r="M18">
            <v>2500.1</v>
          </cell>
          <cell r="N18">
            <v>2523.1</v>
          </cell>
          <cell r="O18">
            <v>2546.4</v>
          </cell>
          <cell r="P18">
            <v>2570.6</v>
          </cell>
          <cell r="Q18">
            <v>2595.3000000000002</v>
          </cell>
          <cell r="R18">
            <v>2620.5</v>
          </cell>
          <cell r="S18">
            <v>2646.3</v>
          </cell>
          <cell r="T18">
            <v>2672.2</v>
          </cell>
          <cell r="U18">
            <v>2698.3</v>
          </cell>
        </row>
        <row r="27">
          <cell r="H27">
            <v>2113.8000000000002</v>
          </cell>
          <cell r="I27">
            <v>2143.7250000000004</v>
          </cell>
          <cell r="J27">
            <v>2154.9549999999999</v>
          </cell>
          <cell r="K27">
            <v>2184.29</v>
          </cell>
          <cell r="L27">
            <v>2207.219196</v>
          </cell>
          <cell r="M27">
            <v>2230.5556239912712</v>
          </cell>
          <cell r="N27">
            <v>2253.0515860578207</v>
          </cell>
          <cell r="O27">
            <v>2274.9040692035692</v>
          </cell>
          <cell r="P27">
            <v>2297.5880685479119</v>
          </cell>
          <cell r="Q27">
            <v>2320.7983402981272</v>
          </cell>
          <cell r="R27">
            <v>2344.5014114246324</v>
          </cell>
          <cell r="S27">
            <v>2368.7852393623648</v>
          </cell>
          <cell r="T27">
            <v>2393.1656928327061</v>
          </cell>
          <cell r="U27">
            <v>2361.1965446874847</v>
          </cell>
        </row>
        <row r="28">
          <cell r="H28">
            <v>2104.989</v>
          </cell>
          <cell r="I28">
            <v>1978.0250000000001</v>
          </cell>
          <cell r="J28">
            <v>1964.355</v>
          </cell>
          <cell r="K28">
            <v>1973.9899999999998</v>
          </cell>
          <cell r="L28">
            <v>2000.8191960000001</v>
          </cell>
          <cell r="M28">
            <v>2058.1296116686935</v>
          </cell>
          <cell r="N28">
            <v>2111.2919865544691</v>
          </cell>
          <cell r="O28">
            <v>2150.53645151398</v>
          </cell>
          <cell r="P28">
            <v>2199.3422763430995</v>
          </cell>
          <cell r="Q28">
            <v>2238.8142117878451</v>
          </cell>
          <cell r="R28">
            <v>2275.7967426182245</v>
          </cell>
          <cell r="S28">
            <v>2310.1352517962341</v>
          </cell>
          <cell r="T28">
            <v>2341.7096263922363</v>
          </cell>
          <cell r="U28">
            <v>2357.140535730905</v>
          </cell>
        </row>
      </sheetData>
    </sheetDataSet>
  </externalBook>
</externalLink>
</file>

<file path=xl/persons/person.xml><?xml version="1.0" encoding="utf-8"?>
<personList xmlns="http://schemas.microsoft.com/office/spreadsheetml/2018/threadedcomments" xmlns:x="http://schemas.openxmlformats.org/spreadsheetml/2006/main">
  <person displayName="Kadija Yilla" id="{98D0E314-3C78-4D81-9A58-0C2E91E8BC9F}" userId="S::KYilla@brookings.edu::1d0f8558-0594-40f7-8134-e540cb01b2c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9" dT="2020-10-27T15:26:37.39" personId="{98D0E314-3C78-4D81-9A58-0C2E91E8BC9F}" id="{852C4C15-9B47-4362-BFFA-E338A7983B6A}">
    <text>CBO indicated 17 for q2? why do we split the quarter 3 payments into q2?</text>
  </threadedComment>
  <threadedComment ref="G9" dT="2020-10-28T16:31:53.35" personId="{98D0E314-3C78-4D81-9A58-0C2E91E8BC9F}" id="{72BE1BF7-2931-497E-A7A6-CE6E2C57DACE}" parentId="{852C4C15-9B47-4362-BFFA-E338A7983B6A}">
    <text>we're comfortable leaving this as is</text>
  </threadedComment>
  <threadedComment ref="J12" dT="2020-12-21T21:08:26.13" personId="{98D0E314-3C78-4D81-9A58-0C2E91E8BC9F}" id="{EF1EBFA6-05EC-4B77-AA92-5C741BCC3FAD}">
    <text>CRFB estimates $29B ($45 minus $16B for airline which is inn subsidies). MPC is 100% over 12 quarters. And then annualized</text>
  </threadedComment>
  <threadedComment ref="J13" dT="2020-12-21T21:00:34.35" personId="{98D0E314-3C78-4D81-9A58-0C2E91E8BC9F}" id="{265B4B17-4EE4-42E6-BC05-AE6B9EFCF1C7}">
    <text>CRFB: estimates $82B. According to the Louise x Wendy, MPC is 100% over 3 years.</text>
  </threadedComment>
  <threadedComment ref="J14" dT="2020-12-21T21:03:38.65" personId="{98D0E314-3C78-4D81-9A58-0C2E91E8BC9F}" id="{3AF85DE0-33D2-497B-B97F-9C0DEDBDC0C5}">
    <text>CRFB: estimates $63B. MPC is 100% over 12 quarters and then annualize</text>
  </threadedComment>
  <threadedComment ref="J15" dT="2020-12-21T21:11:36.65" personId="{98D0E314-3C78-4D81-9A58-0C2E91E8BC9F}" id="{A70D7070-5E59-48F1-8B8E-2526E63AE045}">
    <text>CRFB: estimates $54B ($80B top line but net out$26B in SNAP which is in social benefits). MPC is 100% over 12 quarters. And then annualized</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4C20-D6B2-4243-9B3D-E7A90B446B0D}">
  <dimension ref="A2:Q17"/>
  <sheetViews>
    <sheetView tabSelected="1" workbookViewId="0">
      <selection activeCell="A11" sqref="A11"/>
    </sheetView>
  </sheetViews>
  <sheetFormatPr defaultColWidth="8.81640625" defaultRowHeight="14.5" x14ac:dyDescent="0.35"/>
  <sheetData>
    <row r="2" spans="1:17" x14ac:dyDescent="0.35">
      <c r="A2" t="s">
        <v>293</v>
      </c>
    </row>
    <row r="4" spans="1:17" x14ac:dyDescent="0.35">
      <c r="A4" t="s">
        <v>406</v>
      </c>
    </row>
    <row r="6" spans="1:17" x14ac:dyDescent="0.35">
      <c r="A6" t="s">
        <v>422</v>
      </c>
    </row>
    <row r="7" spans="1:17" x14ac:dyDescent="0.35">
      <c r="B7" s="86" t="s">
        <v>423</v>
      </c>
      <c r="C7" s="86"/>
      <c r="D7" s="86"/>
      <c r="E7" s="86"/>
      <c r="F7" s="86"/>
      <c r="G7" s="86"/>
      <c r="H7" s="86"/>
      <c r="I7" s="86"/>
      <c r="J7" s="86"/>
      <c r="K7" s="86"/>
      <c r="L7" s="86"/>
      <c r="M7" s="86"/>
      <c r="N7" s="86"/>
      <c r="O7" s="86"/>
      <c r="P7" s="86"/>
      <c r="Q7" s="86"/>
    </row>
    <row r="8" spans="1:17" x14ac:dyDescent="0.35">
      <c r="A8" t="s">
        <v>409</v>
      </c>
    </row>
    <row r="10" spans="1:17" x14ac:dyDescent="0.35">
      <c r="A10" t="s">
        <v>430</v>
      </c>
    </row>
    <row r="17" spans="7:7" x14ac:dyDescent="0.35">
      <c r="G17" s="8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66083-AC0D-E649-8F78-20A098D3A7AA}">
  <dimension ref="A1:AW51"/>
  <sheetViews>
    <sheetView workbookViewId="0">
      <selection activeCell="Q21" sqref="Q21"/>
    </sheetView>
  </sheetViews>
  <sheetFormatPr defaultColWidth="10.90625" defaultRowHeight="14.5" x14ac:dyDescent="0.35"/>
  <cols>
    <col min="1" max="1" width="31.1796875" bestFit="1" customWidth="1"/>
    <col min="6" max="13" width="11.36328125" bestFit="1" customWidth="1"/>
    <col min="14" max="21" width="11" bestFit="1" customWidth="1"/>
  </cols>
  <sheetData>
    <row r="1" spans="1:49" x14ac:dyDescent="0.35">
      <c r="B1" s="194" t="s">
        <v>441</v>
      </c>
      <c r="C1" s="194" t="s">
        <v>442</v>
      </c>
      <c r="D1" s="194" t="s">
        <v>443</v>
      </c>
      <c r="E1" s="194" t="s">
        <v>444</v>
      </c>
      <c r="F1" s="194" t="s">
        <v>445</v>
      </c>
      <c r="G1" s="194" t="s">
        <v>446</v>
      </c>
      <c r="H1" s="194" t="s">
        <v>447</v>
      </c>
      <c r="I1" s="194" t="s">
        <v>448</v>
      </c>
      <c r="J1" s="194" t="s">
        <v>449</v>
      </c>
      <c r="K1" s="194" t="s">
        <v>450</v>
      </c>
      <c r="L1" s="194" t="s">
        <v>451</v>
      </c>
      <c r="M1" s="194" t="s">
        <v>452</v>
      </c>
      <c r="N1" s="194" t="s">
        <v>453</v>
      </c>
      <c r="O1" s="194" t="s">
        <v>454</v>
      </c>
      <c r="P1" s="194" t="s">
        <v>455</v>
      </c>
      <c r="Q1" s="194" t="s">
        <v>462</v>
      </c>
      <c r="R1" s="194" t="s">
        <v>463</v>
      </c>
      <c r="S1" s="194" t="s">
        <v>464</v>
      </c>
      <c r="T1" s="194" t="s">
        <v>465</v>
      </c>
      <c r="U1" s="194" t="s">
        <v>466</v>
      </c>
      <c r="V1" s="194" t="s">
        <v>467</v>
      </c>
      <c r="W1" s="194" t="s">
        <v>468</v>
      </c>
      <c r="X1" s="194" t="s">
        <v>469</v>
      </c>
      <c r="Y1" s="194" t="s">
        <v>470</v>
      </c>
      <c r="Z1" s="194" t="s">
        <v>471</v>
      </c>
      <c r="AA1" s="194" t="s">
        <v>472</v>
      </c>
      <c r="AB1" s="194" t="s">
        <v>473</v>
      </c>
      <c r="AC1" s="194" t="s">
        <v>474</v>
      </c>
      <c r="AD1" s="194" t="s">
        <v>475</v>
      </c>
      <c r="AE1" s="194" t="s">
        <v>476</v>
      </c>
      <c r="AF1" s="194" t="s">
        <v>477</v>
      </c>
      <c r="AG1" s="194" t="s">
        <v>478</v>
      </c>
      <c r="AH1" s="194" t="s">
        <v>479</v>
      </c>
      <c r="AI1" s="194" t="s">
        <v>480</v>
      </c>
      <c r="AJ1" s="194" t="s">
        <v>481</v>
      </c>
      <c r="AK1" s="194" t="s">
        <v>482</v>
      </c>
      <c r="AL1" s="194" t="s">
        <v>483</v>
      </c>
      <c r="AM1" s="194" t="s">
        <v>484</v>
      </c>
      <c r="AN1" s="194" t="s">
        <v>485</v>
      </c>
      <c r="AO1" s="194" t="s">
        <v>486</v>
      </c>
      <c r="AP1" s="194" t="s">
        <v>487</v>
      </c>
      <c r="AQ1" s="194" t="s">
        <v>488</v>
      </c>
      <c r="AR1" s="194" t="s">
        <v>489</v>
      </c>
      <c r="AS1" s="194" t="s">
        <v>490</v>
      </c>
      <c r="AT1" s="194" t="s">
        <v>491</v>
      </c>
      <c r="AU1" s="194" t="s">
        <v>492</v>
      </c>
      <c r="AV1" s="194" t="s">
        <v>493</v>
      </c>
      <c r="AW1" s="195" t="s">
        <v>494</v>
      </c>
    </row>
    <row r="2" spans="1:49" x14ac:dyDescent="0.35">
      <c r="A2" t="s">
        <v>495</v>
      </c>
      <c r="B2" s="191">
        <v>1452.6</v>
      </c>
      <c r="C2" s="191">
        <v>1504.8</v>
      </c>
      <c r="D2" s="191">
        <v>1487</v>
      </c>
      <c r="E2" s="191">
        <v>1493.4</v>
      </c>
      <c r="F2" s="191">
        <v>1557.2</v>
      </c>
      <c r="G2" s="191">
        <v>1556.51723129727</v>
      </c>
      <c r="H2" s="191">
        <v>1550.28170088349</v>
      </c>
      <c r="I2" s="191">
        <v>1564.25874006765</v>
      </c>
      <c r="J2" s="191">
        <v>1579.63934046296</v>
      </c>
      <c r="K2" s="191">
        <v>1592.63636572929</v>
      </c>
      <c r="L2" s="191">
        <v>1607.4690706833101</v>
      </c>
      <c r="M2" s="191">
        <v>1622.64604368956</v>
      </c>
      <c r="N2" s="191">
        <v>1637.8258960916501</v>
      </c>
      <c r="O2" s="191">
        <v>1651.5407412070199</v>
      </c>
      <c r="P2" s="191">
        <v>1667.28712233697</v>
      </c>
      <c r="Q2" s="191">
        <v>1683.41350885208</v>
      </c>
      <c r="R2" s="191">
        <v>1699.85889958906</v>
      </c>
      <c r="S2" s="191">
        <v>1716.4241265379601</v>
      </c>
      <c r="T2" s="191">
        <v>1733.19196394336</v>
      </c>
      <c r="U2" s="191">
        <v>1750.14204132703</v>
      </c>
      <c r="V2" s="191">
        <v>1767.1672704130899</v>
      </c>
      <c r="W2" s="191">
        <v>1784.2886769781001</v>
      </c>
      <c r="X2" s="191">
        <v>1801.49146710183</v>
      </c>
      <c r="Y2" s="191">
        <v>1818.8320944680299</v>
      </c>
    </row>
    <row r="3" spans="1:49" x14ac:dyDescent="0.35">
      <c r="A3" t="s">
        <v>496</v>
      </c>
      <c r="B3" s="196">
        <v>7.1734032280315104E-3</v>
      </c>
      <c r="C3" s="196">
        <v>2.39008355019859E-2</v>
      </c>
      <c r="D3" s="196">
        <v>8.8288408802086292E-3</v>
      </c>
      <c r="E3" s="196">
        <v>-1.6243452893986699E-2</v>
      </c>
      <c r="F3" s="196">
        <v>6.0318102170103798E-2</v>
      </c>
      <c r="G3" s="196">
        <v>-1.9703807284052601E-2</v>
      </c>
      <c r="H3" s="196">
        <v>-4.0848084030343798E-3</v>
      </c>
      <c r="I3" s="196">
        <v>9.1937166487212601E-3</v>
      </c>
      <c r="J3" s="196">
        <v>1.002477613041E-2</v>
      </c>
      <c r="K3" s="196">
        <v>9.5164241648197905E-3</v>
      </c>
      <c r="L3" s="196">
        <v>9.4814844203172707E-3</v>
      </c>
      <c r="M3" s="196">
        <v>9.610429159574E-3</v>
      </c>
      <c r="N3" s="196">
        <v>9.5207539319797103E-3</v>
      </c>
      <c r="O3" s="196">
        <v>9.6080247926923993E-3</v>
      </c>
      <c r="P3" s="196">
        <v>9.6898377564693695E-3</v>
      </c>
      <c r="Q3" s="196">
        <v>9.8284453208889993E-3</v>
      </c>
      <c r="R3" s="196">
        <v>9.9253163482098099E-3</v>
      </c>
      <c r="S3" s="196">
        <v>9.8993867681182995E-3</v>
      </c>
      <c r="T3" s="196">
        <v>9.9222427457454892E-3</v>
      </c>
      <c r="U3" s="196">
        <v>9.9315387555365398E-3</v>
      </c>
      <c r="V3" s="196">
        <v>9.8774737897189303E-3</v>
      </c>
      <c r="W3" s="196">
        <v>9.8361167903986396E-3</v>
      </c>
      <c r="X3" s="196">
        <v>9.7866087937865699E-3</v>
      </c>
      <c r="Y3" s="196">
        <v>9.7694144944295794E-3</v>
      </c>
      <c r="Z3" s="196">
        <v>9.7409459178459095E-3</v>
      </c>
      <c r="AA3" s="196">
        <v>9.6906511888832404E-3</v>
      </c>
      <c r="AB3" s="196">
        <v>9.6936559224829501E-3</v>
      </c>
      <c r="AC3" s="196">
        <v>9.6899583081382391E-3</v>
      </c>
      <c r="AD3" s="196">
        <v>9.6938040019694006E-3</v>
      </c>
      <c r="AE3" s="196">
        <v>9.6818631691046892E-3</v>
      </c>
      <c r="AF3" s="196">
        <v>9.7003833574222896E-3</v>
      </c>
      <c r="AG3" s="196">
        <v>9.7001834328560594E-3</v>
      </c>
      <c r="AH3" s="196">
        <v>9.6556099702067594E-3</v>
      </c>
      <c r="AI3" s="196">
        <v>9.6703183838891E-3</v>
      </c>
      <c r="AJ3" s="196">
        <v>9.6756838226237409E-3</v>
      </c>
      <c r="AK3" s="196">
        <v>9.6852921497994106E-3</v>
      </c>
      <c r="AL3" s="196">
        <v>9.6633827213949992E-3</v>
      </c>
      <c r="AM3" s="196">
        <v>9.6549619557264599E-3</v>
      </c>
      <c r="AN3" s="196">
        <v>9.6111225118995502E-3</v>
      </c>
      <c r="AO3" s="196">
        <v>9.5705997672941301E-3</v>
      </c>
      <c r="AP3" s="196">
        <v>9.5362731284647194E-3</v>
      </c>
      <c r="AQ3" s="196">
        <v>9.4978582668516793E-3</v>
      </c>
      <c r="AR3" s="196">
        <v>9.4597700919065702E-3</v>
      </c>
      <c r="AS3" s="196">
        <v>9.4421489222247194E-3</v>
      </c>
      <c r="AT3" s="196">
        <v>9.40882477626581E-3</v>
      </c>
      <c r="AU3" s="196">
        <v>9.3942424198498707E-3</v>
      </c>
      <c r="AV3" s="196">
        <v>9.3527173833403109E-3</v>
      </c>
    </row>
    <row r="4" spans="1:49" x14ac:dyDescent="0.35">
      <c r="A4" t="s">
        <v>497</v>
      </c>
      <c r="B4" s="197">
        <v>2381.6</v>
      </c>
      <c r="C4" s="197">
        <v>2334.5</v>
      </c>
      <c r="D4" s="197">
        <v>2329.6</v>
      </c>
      <c r="E4" s="197">
        <v>2341.6999999999998</v>
      </c>
      <c r="F4" s="197">
        <v>2389.4</v>
      </c>
      <c r="G4" s="197">
        <v>2447.02</v>
      </c>
      <c r="H4" s="197">
        <v>2494.5500000000002</v>
      </c>
      <c r="I4" s="197">
        <v>2534.14</v>
      </c>
      <c r="J4" s="197">
        <v>2574.35</v>
      </c>
      <c r="K4" s="197">
        <v>2615.1999999999998</v>
      </c>
      <c r="L4" s="197">
        <v>2653.58</v>
      </c>
      <c r="M4" s="197">
        <v>2689.33</v>
      </c>
      <c r="N4" s="197">
        <v>2722.34</v>
      </c>
      <c r="O4" s="197">
        <v>2755.75</v>
      </c>
      <c r="P4" s="197">
        <v>2789.13</v>
      </c>
      <c r="Q4" s="197">
        <v>2823.7</v>
      </c>
      <c r="R4" s="197">
        <v>2859.46</v>
      </c>
      <c r="S4" s="197">
        <v>2896.31</v>
      </c>
      <c r="T4" s="197">
        <v>2931.64</v>
      </c>
      <c r="U4" s="197">
        <v>2965.34</v>
      </c>
      <c r="V4" s="197">
        <v>2998.94</v>
      </c>
      <c r="W4" s="197">
        <v>3032.43</v>
      </c>
      <c r="X4" s="197">
        <v>3065.92</v>
      </c>
      <c r="Y4" s="197">
        <v>3099.4</v>
      </c>
    </row>
    <row r="5" spans="1:49" x14ac:dyDescent="0.35">
      <c r="A5" t="s">
        <v>498</v>
      </c>
      <c r="B5" s="198">
        <v>1.37592137592146E-3</v>
      </c>
      <c r="C5" s="198">
        <v>-4.0828344292864902E-2</v>
      </c>
      <c r="D5" s="198">
        <v>-3.7450117671134701E-2</v>
      </c>
      <c r="E5" s="198">
        <v>4.7889869246305901E-2</v>
      </c>
      <c r="F5" s="198">
        <v>1.5216839969567401E-3</v>
      </c>
      <c r="G5" s="198">
        <v>1.72195492529759E-3</v>
      </c>
      <c r="H5" s="198">
        <v>9.6061479346776202E-4</v>
      </c>
      <c r="I5" s="198">
        <v>1.16173350843507E-3</v>
      </c>
      <c r="J5" s="198">
        <v>1.0090308258916499E-3</v>
      </c>
      <c r="K5" s="198">
        <v>1.3104178216825099E-3</v>
      </c>
      <c r="L5" s="198">
        <v>1.6610459556047901E-3</v>
      </c>
      <c r="M5" s="198">
        <v>1.80904522613057E-3</v>
      </c>
      <c r="N5" s="198">
        <v>2.8089887640450101E-3</v>
      </c>
      <c r="O5" s="198">
        <v>3.7515006002399902E-3</v>
      </c>
      <c r="P5" s="198">
        <v>4.0364777993720001E-3</v>
      </c>
      <c r="Q5" s="198">
        <v>4.2684137383364202E-3</v>
      </c>
      <c r="R5" s="198">
        <v>4.5468024117820702E-3</v>
      </c>
      <c r="S5" s="198">
        <v>4.7230148578176799E-3</v>
      </c>
      <c r="T5" s="198">
        <v>4.0642444422680502E-3</v>
      </c>
      <c r="U5" s="198">
        <v>3.3162643257742502E-3</v>
      </c>
      <c r="V5" s="198">
        <v>3.2080882710348001E-3</v>
      </c>
      <c r="W5" s="198">
        <v>3.10092543243368E-3</v>
      </c>
      <c r="X5" s="198">
        <v>2.89813070569478E-3</v>
      </c>
      <c r="Y5" s="198">
        <v>2.8415932187062501E-3</v>
      </c>
      <c r="Z5" s="198">
        <v>2.7374891941216498E-3</v>
      </c>
      <c r="AA5" s="198">
        <v>2.6342257770966002E-3</v>
      </c>
      <c r="AB5" s="198">
        <v>2.5317665042512401E-3</v>
      </c>
      <c r="AC5" s="198">
        <v>2.4777243055225098E-3</v>
      </c>
      <c r="AD5" s="198">
        <v>2.37653880887878E-3</v>
      </c>
      <c r="AE5" s="198">
        <v>2.2760680923703501E-3</v>
      </c>
      <c r="AF5" s="198">
        <v>2.2235889672139698E-3</v>
      </c>
      <c r="AG5" s="198">
        <v>2.1714501510574601E-3</v>
      </c>
      <c r="AH5" s="198">
        <v>2.0725388601037201E-3</v>
      </c>
      <c r="AI5" s="198">
        <v>2.06825232678387E-3</v>
      </c>
      <c r="AJ5" s="198">
        <v>1.9701660568531799E-3</v>
      </c>
      <c r="AK5" s="198">
        <v>1.9662921348313502E-3</v>
      </c>
      <c r="AL5" s="198">
        <v>1.9157088122607701E-3</v>
      </c>
      <c r="AM5" s="198">
        <v>1.86541062351342E-3</v>
      </c>
      <c r="AN5" s="198">
        <v>1.86193734580842E-3</v>
      </c>
      <c r="AO5" s="198">
        <v>1.81201505366335E-3</v>
      </c>
      <c r="AP5" s="198">
        <v>1.7623597068918699E-3</v>
      </c>
      <c r="AQ5" s="198">
        <v>1.8055555555556201E-3</v>
      </c>
      <c r="AR5" s="198">
        <v>1.7560885438328E-3</v>
      </c>
      <c r="AS5" s="198">
        <v>1.75301010287421E-3</v>
      </c>
      <c r="AT5" s="198">
        <v>1.70389131936433E-3</v>
      </c>
      <c r="AU5" s="198">
        <v>1.7469657962487801E-3</v>
      </c>
      <c r="AV5" s="198">
        <v>1.69802661771445E-3</v>
      </c>
    </row>
    <row r="6" spans="1:49" s="172" customFormat="1" x14ac:dyDescent="0.35">
      <c r="A6" s="172" t="s">
        <v>517</v>
      </c>
      <c r="B6" s="17">
        <v>0</v>
      </c>
      <c r="C6" s="17">
        <v>0</v>
      </c>
      <c r="D6" s="17">
        <v>0</v>
      </c>
      <c r="E6" s="17">
        <v>0</v>
      </c>
      <c r="F6" s="17">
        <v>0</v>
      </c>
      <c r="G6" s="17">
        <v>724.86300000000006</v>
      </c>
      <c r="H6" s="17">
        <v>724.86300000000006</v>
      </c>
      <c r="I6" s="17">
        <v>225.26650000000001</v>
      </c>
      <c r="J6" s="17">
        <v>225.26650000000001</v>
      </c>
      <c r="K6" s="17">
        <v>225.26650000000001</v>
      </c>
      <c r="L6" s="17">
        <v>225.26650000000001</v>
      </c>
      <c r="M6" s="17">
        <v>82.165000000000006</v>
      </c>
      <c r="N6" s="17">
        <v>82.165000000000006</v>
      </c>
      <c r="O6" s="17">
        <v>82.165000000000006</v>
      </c>
      <c r="P6" s="17">
        <v>82.165000000000006</v>
      </c>
      <c r="Q6" s="17">
        <v>46.356000000000002</v>
      </c>
      <c r="R6" s="17">
        <v>46.356000000000002</v>
      </c>
      <c r="S6" s="17">
        <v>46.356000000000002</v>
      </c>
      <c r="T6" s="17">
        <v>46.356000000000002</v>
      </c>
      <c r="U6" s="17">
        <v>27.265000000000001</v>
      </c>
      <c r="V6" s="17">
        <v>27.265000000000001</v>
      </c>
      <c r="W6" s="17">
        <v>27.265000000000001</v>
      </c>
      <c r="X6" s="17">
        <v>27.265000000000001</v>
      </c>
      <c r="Y6" s="17">
        <v>11.244</v>
      </c>
      <c r="Z6" s="172">
        <v>0</v>
      </c>
      <c r="AA6" s="172">
        <v>0</v>
      </c>
      <c r="AB6" s="172">
        <v>0</v>
      </c>
      <c r="AC6" s="172">
        <v>0</v>
      </c>
      <c r="AD6" s="172">
        <v>0</v>
      </c>
      <c r="AE6" s="172">
        <v>0</v>
      </c>
      <c r="AF6" s="172">
        <v>0</v>
      </c>
      <c r="AG6" s="172">
        <v>0</v>
      </c>
      <c r="AH6" s="172">
        <v>0</v>
      </c>
      <c r="AI6" s="172">
        <v>0</v>
      </c>
      <c r="AJ6" s="172">
        <v>0</v>
      </c>
      <c r="AK6" s="172">
        <v>0</v>
      </c>
      <c r="AL6" s="172">
        <v>0</v>
      </c>
      <c r="AM6" s="172">
        <v>0</v>
      </c>
      <c r="AN6" s="172">
        <v>0</v>
      </c>
      <c r="AO6" s="172">
        <v>0</v>
      </c>
      <c r="AP6" s="172">
        <v>0</v>
      </c>
      <c r="AQ6" s="172">
        <v>0</v>
      </c>
      <c r="AR6" s="172">
        <v>0</v>
      </c>
      <c r="AS6" s="172">
        <v>0</v>
      </c>
      <c r="AT6" s="172">
        <v>0</v>
      </c>
      <c r="AU6" s="172">
        <v>0</v>
      </c>
      <c r="AV6" s="172">
        <v>0</v>
      </c>
      <c r="AW6" s="172">
        <v>0</v>
      </c>
    </row>
    <row r="7" spans="1:49" x14ac:dyDescent="0.35">
      <c r="A7" t="s">
        <v>544</v>
      </c>
      <c r="G7" s="172">
        <v>50.740409999999997</v>
      </c>
      <c r="H7" s="172">
        <v>101.48081999999999</v>
      </c>
      <c r="I7" s="172">
        <v>102.02735199999999</v>
      </c>
      <c r="J7" s="172">
        <v>102.57388400000001</v>
      </c>
      <c r="K7" s="172">
        <v>113.6119425</v>
      </c>
      <c r="L7" s="172">
        <v>124.650001</v>
      </c>
      <c r="M7" s="172">
        <v>125.67095449999999</v>
      </c>
      <c r="N7" s="172">
        <v>126.691908</v>
      </c>
      <c r="O7" s="172">
        <v>130.71799300000001</v>
      </c>
      <c r="P7" s="172">
        <v>134.744078</v>
      </c>
      <c r="Q7" s="172">
        <v>136.263533</v>
      </c>
      <c r="R7" s="172">
        <v>137.78298799999999</v>
      </c>
      <c r="S7" s="172">
        <v>138.96713750000001</v>
      </c>
      <c r="T7" s="172">
        <v>140.151287</v>
      </c>
      <c r="U7" s="172">
        <v>140.74846124999999</v>
      </c>
      <c r="V7" s="172">
        <v>141.34563549999999</v>
      </c>
      <c r="W7" s="172">
        <v>142.34372074999999</v>
      </c>
      <c r="X7" s="172">
        <v>143.34180599999999</v>
      </c>
      <c r="Y7" s="172">
        <v>143.43307350000001</v>
      </c>
      <c r="Z7" s="172">
        <v>135.488631</v>
      </c>
      <c r="AA7" s="172">
        <v>100.698267</v>
      </c>
      <c r="AB7" s="172">
        <v>71.139992000000007</v>
      </c>
      <c r="AC7" s="172">
        <v>60.370299250000002</v>
      </c>
      <c r="AD7" s="172">
        <v>49.600606499999998</v>
      </c>
      <c r="AE7" s="172">
        <v>38.830913750000001</v>
      </c>
      <c r="AF7" s="172">
        <v>29.492235999999998</v>
      </c>
      <c r="AG7" s="172">
        <v>25.548501000000002</v>
      </c>
      <c r="AH7" s="172">
        <v>21.604766000000001</v>
      </c>
      <c r="AI7" s="172">
        <v>17.661031000000001</v>
      </c>
      <c r="AJ7" s="172">
        <v>14.075386</v>
      </c>
      <c r="AK7" s="172">
        <v>11.85661</v>
      </c>
      <c r="AL7" s="172">
        <v>9.6547000000000001</v>
      </c>
      <c r="AM7" s="172">
        <v>7.4527900000000002</v>
      </c>
      <c r="AN7" s="172">
        <v>5.4417900000000001</v>
      </c>
      <c r="AO7" s="172">
        <v>4.1467025</v>
      </c>
      <c r="AP7" s="172">
        <v>2.8516149999999998</v>
      </c>
      <c r="AQ7" s="172">
        <v>1.5565275000000001</v>
      </c>
      <c r="AR7" s="172">
        <v>0.42165000000000002</v>
      </c>
      <c r="AS7" s="172">
        <v>0</v>
      </c>
      <c r="AT7" s="172">
        <v>0</v>
      </c>
      <c r="AU7" s="172">
        <v>0</v>
      </c>
      <c r="AV7" s="172">
        <v>0</v>
      </c>
      <c r="AW7" s="172">
        <v>0</v>
      </c>
    </row>
    <row r="9" spans="1:49" x14ac:dyDescent="0.35">
      <c r="A9" t="s">
        <v>545</v>
      </c>
      <c r="B9" s="229">
        <v>2381.6</v>
      </c>
      <c r="C9" s="229">
        <v>2334.5</v>
      </c>
      <c r="D9" s="229">
        <v>2329.6</v>
      </c>
      <c r="E9" s="230">
        <v>2318</v>
      </c>
      <c r="F9" s="230">
        <v>2339.4</v>
      </c>
      <c r="G9" s="230">
        <v>2360.9</v>
      </c>
      <c r="H9" s="230">
        <v>2378.5</v>
      </c>
      <c r="I9" s="230">
        <v>2396.6999999999998</v>
      </c>
      <c r="J9" s="230">
        <v>2417.1</v>
      </c>
      <c r="K9" s="230">
        <v>2438.9</v>
      </c>
      <c r="L9" s="230">
        <v>2462.1</v>
      </c>
      <c r="M9" s="230">
        <v>2486.3000000000002</v>
      </c>
      <c r="N9" s="230">
        <v>2513.1</v>
      </c>
      <c r="O9" s="230">
        <v>2542.8000000000002</v>
      </c>
      <c r="P9" s="230">
        <v>2573.6</v>
      </c>
      <c r="Q9" s="230">
        <v>2605.5</v>
      </c>
      <c r="R9" s="230">
        <v>2638.5</v>
      </c>
      <c r="S9" s="230">
        <v>2672.5</v>
      </c>
      <c r="T9" s="230">
        <v>2705.1</v>
      </c>
      <c r="U9" s="230">
        <v>2736.2</v>
      </c>
    </row>
    <row r="10" spans="1:49" x14ac:dyDescent="0.35">
      <c r="A10" s="188" t="s">
        <v>546</v>
      </c>
      <c r="B10" s="231">
        <v>2041</v>
      </c>
      <c r="C10" s="231">
        <v>2013.1</v>
      </c>
      <c r="D10" s="231">
        <v>1993.1</v>
      </c>
      <c r="E10" s="232">
        <v>1971.5</v>
      </c>
      <c r="F10" s="232">
        <v>1974.5</v>
      </c>
      <c r="G10" s="232">
        <v>1977.9</v>
      </c>
      <c r="H10" s="232">
        <v>1979.8</v>
      </c>
      <c r="I10" s="232">
        <v>1982.1</v>
      </c>
      <c r="J10" s="232">
        <v>1984.1</v>
      </c>
      <c r="K10" s="232">
        <v>1986.7</v>
      </c>
      <c r="L10" s="232">
        <v>1990</v>
      </c>
      <c r="M10" s="232">
        <v>1993.6</v>
      </c>
      <c r="N10" s="232">
        <v>1999.2</v>
      </c>
      <c r="O10" s="232">
        <v>2006.7</v>
      </c>
      <c r="P10" s="232">
        <v>2014.8</v>
      </c>
      <c r="Q10" s="232">
        <v>2023.4</v>
      </c>
      <c r="R10" s="232">
        <v>2032.6</v>
      </c>
      <c r="S10" s="232">
        <v>2042.2</v>
      </c>
      <c r="T10" s="232">
        <v>2050.5</v>
      </c>
      <c r="U10" s="232">
        <v>2057.3000000000002</v>
      </c>
    </row>
    <row r="11" spans="1:49" x14ac:dyDescent="0.35">
      <c r="A11" t="s">
        <v>549</v>
      </c>
      <c r="B11" s="172"/>
      <c r="C11" s="172">
        <f>(C9/B9)-C10/B10</f>
        <v>-6.1068510384282293E-3</v>
      </c>
      <c r="D11" s="188">
        <f>(D9/C9)-D10/C10</f>
        <v>7.8359757084350834E-3</v>
      </c>
      <c r="E11" s="188">
        <f>(E9/D9)-E10/D10</f>
        <v>5.8579933876269363E-3</v>
      </c>
      <c r="F11" s="188">
        <f>(F9/E9)-F10/E10</f>
        <v>7.7104126380735938E-3</v>
      </c>
      <c r="G11" s="188">
        <f>(G9/F9)-G10/F10</f>
        <v>7.4684357731720219E-3</v>
      </c>
      <c r="H11" s="188">
        <f t="shared" ref="H11:U11" si="0">(H9/G9)-H10/G10</f>
        <v>6.4941693990012705E-3</v>
      </c>
      <c r="I11" s="188">
        <f t="shared" si="0"/>
        <v>6.4901479294459108E-3</v>
      </c>
      <c r="J11" s="188">
        <f t="shared" si="0"/>
        <v>7.5026727665479243E-3</v>
      </c>
      <c r="K11" s="188">
        <f t="shared" si="0"/>
        <v>7.7086546205002993E-3</v>
      </c>
      <c r="L11" s="188">
        <f t="shared" si="0"/>
        <v>7.8514391811370654E-3</v>
      </c>
      <c r="M11" s="188">
        <f t="shared" si="0"/>
        <v>8.0199625314747447E-3</v>
      </c>
      <c r="N11" s="188">
        <f t="shared" si="0"/>
        <v>7.9700805357176829E-3</v>
      </c>
      <c r="O11" s="188">
        <f t="shared" si="0"/>
        <v>8.0665726956894446E-3</v>
      </c>
      <c r="P11" s="188">
        <f t="shared" si="0"/>
        <v>8.0761539451614794E-3</v>
      </c>
      <c r="Q11" s="188">
        <f t="shared" si="0"/>
        <v>8.1266748535193667E-3</v>
      </c>
      <c r="R11" s="188">
        <f t="shared" si="0"/>
        <v>8.1187128444066836E-3</v>
      </c>
      <c r="S11" s="188">
        <f t="shared" si="0"/>
        <v>8.1630946741133581E-3</v>
      </c>
      <c r="T11" s="188">
        <f t="shared" si="0"/>
        <v>8.1340717410809393E-3</v>
      </c>
      <c r="U11" s="188">
        <f t="shared" si="0"/>
        <v>8.1805380105532954E-3</v>
      </c>
    </row>
    <row r="12" spans="1:49" x14ac:dyDescent="0.35">
      <c r="B12" s="172"/>
      <c r="C12" s="172"/>
    </row>
    <row r="13" spans="1:49" x14ac:dyDescent="0.35">
      <c r="A13" t="s">
        <v>547</v>
      </c>
      <c r="B13" s="192">
        <f>B4</f>
        <v>2381.6</v>
      </c>
      <c r="C13" s="192">
        <f t="shared" ref="C13:U13" si="1">C4</f>
        <v>2334.5</v>
      </c>
      <c r="D13" s="192">
        <f t="shared" si="1"/>
        <v>2329.6</v>
      </c>
      <c r="E13" s="192">
        <f t="shared" si="1"/>
        <v>2341.6999999999998</v>
      </c>
      <c r="F13" s="192">
        <f t="shared" si="1"/>
        <v>2389.4</v>
      </c>
      <c r="G13" s="192">
        <f t="shared" si="1"/>
        <v>2447.02</v>
      </c>
      <c r="H13" s="192">
        <f t="shared" si="1"/>
        <v>2494.5500000000002</v>
      </c>
      <c r="I13" s="192">
        <f t="shared" si="1"/>
        <v>2534.14</v>
      </c>
      <c r="J13" s="192">
        <f t="shared" si="1"/>
        <v>2574.35</v>
      </c>
      <c r="K13" s="192">
        <f t="shared" si="1"/>
        <v>2615.1999999999998</v>
      </c>
      <c r="L13" s="192">
        <f t="shared" si="1"/>
        <v>2653.58</v>
      </c>
      <c r="M13" s="192">
        <f t="shared" si="1"/>
        <v>2689.33</v>
      </c>
      <c r="N13" s="192">
        <f t="shared" si="1"/>
        <v>2722.34</v>
      </c>
      <c r="O13" s="192">
        <f t="shared" si="1"/>
        <v>2755.75</v>
      </c>
      <c r="P13" s="192">
        <f t="shared" si="1"/>
        <v>2789.13</v>
      </c>
      <c r="Q13" s="192">
        <f t="shared" si="1"/>
        <v>2823.7</v>
      </c>
      <c r="R13" s="192">
        <f t="shared" si="1"/>
        <v>2859.46</v>
      </c>
      <c r="S13" s="192">
        <f t="shared" si="1"/>
        <v>2896.31</v>
      </c>
      <c r="T13" s="192">
        <f t="shared" si="1"/>
        <v>2931.64</v>
      </c>
      <c r="U13" s="192">
        <f t="shared" si="1"/>
        <v>2965.34</v>
      </c>
    </row>
    <row r="14" spans="1:49" s="188" customFormat="1" x14ac:dyDescent="0.35">
      <c r="A14" s="188" t="s">
        <v>555</v>
      </c>
      <c r="B14" s="192">
        <f>B13/B9</f>
        <v>1</v>
      </c>
      <c r="C14" s="192">
        <f t="shared" ref="C14:U14" si="2">C13/C9</f>
        <v>1</v>
      </c>
      <c r="D14" s="192">
        <f t="shared" si="2"/>
        <v>1</v>
      </c>
      <c r="E14" s="192">
        <f t="shared" si="2"/>
        <v>1.0102243313201034</v>
      </c>
      <c r="F14" s="192">
        <f t="shared" si="2"/>
        <v>1.0213730016243481</v>
      </c>
      <c r="G14" s="192">
        <f t="shared" si="2"/>
        <v>1.0364776144690584</v>
      </c>
      <c r="H14" s="192">
        <f t="shared" si="2"/>
        <v>1.0487912549926426</v>
      </c>
      <c r="I14" s="192">
        <f t="shared" si="2"/>
        <v>1.057345516752201</v>
      </c>
      <c r="J14" s="192">
        <f t="shared" si="2"/>
        <v>1.0650573000703323</v>
      </c>
      <c r="K14" s="192">
        <f t="shared" si="2"/>
        <v>1.0722866866210174</v>
      </c>
      <c r="L14" s="192">
        <f t="shared" si="2"/>
        <v>1.0777710084886885</v>
      </c>
      <c r="M14" s="192">
        <f t="shared" si="2"/>
        <v>1.0816594940272692</v>
      </c>
      <c r="N14" s="192">
        <f t="shared" si="2"/>
        <v>1.0832597190720625</v>
      </c>
      <c r="O14" s="192">
        <f t="shared" si="2"/>
        <v>1.0837462639609878</v>
      </c>
      <c r="P14" s="192">
        <f t="shared" si="2"/>
        <v>1.083746502953062</v>
      </c>
      <c r="Q14" s="192">
        <f t="shared" si="2"/>
        <v>1.0837459220878909</v>
      </c>
      <c r="R14" s="192">
        <f t="shared" si="2"/>
        <v>1.0837445518286906</v>
      </c>
      <c r="S14" s="192">
        <f t="shared" si="2"/>
        <v>1.0837455565949485</v>
      </c>
      <c r="T14" s="192">
        <f t="shared" si="2"/>
        <v>1.0837455177257773</v>
      </c>
      <c r="U14" s="192">
        <f t="shared" si="2"/>
        <v>1.0837438783714641</v>
      </c>
    </row>
    <row r="15" spans="1:49" x14ac:dyDescent="0.35">
      <c r="A15" t="s">
        <v>554</v>
      </c>
      <c r="B15" s="192">
        <f>B13+B7</f>
        <v>2381.6</v>
      </c>
      <c r="C15" s="192">
        <f t="shared" ref="C15:U15" si="3">C13+C7</f>
        <v>2334.5</v>
      </c>
      <c r="D15" s="192">
        <f t="shared" si="3"/>
        <v>2329.6</v>
      </c>
      <c r="E15" s="192">
        <f t="shared" si="3"/>
        <v>2341.6999999999998</v>
      </c>
      <c r="F15" s="192">
        <f t="shared" si="3"/>
        <v>2389.4</v>
      </c>
      <c r="G15" s="192">
        <f t="shared" si="3"/>
        <v>2497.7604099999999</v>
      </c>
      <c r="H15" s="192">
        <f t="shared" si="3"/>
        <v>2596.0308199999999</v>
      </c>
      <c r="I15" s="192">
        <f t="shared" si="3"/>
        <v>2636.1673519999999</v>
      </c>
      <c r="J15" s="192">
        <f t="shared" si="3"/>
        <v>2676.9238839999998</v>
      </c>
      <c r="K15" s="192">
        <f t="shared" si="3"/>
        <v>2728.8119425</v>
      </c>
      <c r="L15" s="192">
        <f t="shared" si="3"/>
        <v>2778.2300009999999</v>
      </c>
      <c r="M15" s="192">
        <f t="shared" si="3"/>
        <v>2815.0009544999998</v>
      </c>
      <c r="N15" s="192">
        <f t="shared" si="3"/>
        <v>2849.0319079999999</v>
      </c>
      <c r="O15" s="192">
        <f t="shared" si="3"/>
        <v>2886.4679930000002</v>
      </c>
      <c r="P15" s="192">
        <f t="shared" si="3"/>
        <v>2923.8740780000003</v>
      </c>
      <c r="Q15" s="192">
        <f t="shared" si="3"/>
        <v>2959.9635329999996</v>
      </c>
      <c r="R15" s="192">
        <f t="shared" si="3"/>
        <v>2997.242988</v>
      </c>
      <c r="S15" s="192">
        <f t="shared" si="3"/>
        <v>3035.2771374999998</v>
      </c>
      <c r="T15" s="192">
        <f t="shared" si="3"/>
        <v>3071.791287</v>
      </c>
      <c r="U15" s="192">
        <f t="shared" si="3"/>
        <v>3106.0884612500004</v>
      </c>
    </row>
    <row r="16" spans="1:49" x14ac:dyDescent="0.35">
      <c r="B16" s="172"/>
      <c r="C16" s="188"/>
      <c r="D16" s="188"/>
      <c r="E16" s="188"/>
      <c r="F16" s="233"/>
      <c r="G16" s="233"/>
      <c r="H16" s="233"/>
      <c r="I16" s="233"/>
      <c r="J16" s="233"/>
      <c r="K16" s="233"/>
      <c r="L16" s="233"/>
      <c r="M16" s="233"/>
      <c r="N16" s="233"/>
      <c r="O16" s="233"/>
      <c r="P16" s="233"/>
      <c r="Q16" s="233"/>
      <c r="R16" s="233"/>
      <c r="S16" s="233"/>
      <c r="T16" s="233"/>
      <c r="U16" s="233"/>
    </row>
    <row r="17" spans="1:25" x14ac:dyDescent="0.35">
      <c r="A17" t="s">
        <v>552</v>
      </c>
      <c r="B17" s="192">
        <v>2104.989</v>
      </c>
      <c r="C17" s="188">
        <v>1978.0250000000001</v>
      </c>
      <c r="D17" s="188">
        <v>1964.355</v>
      </c>
      <c r="E17" s="188">
        <v>1973.992</v>
      </c>
      <c r="F17" s="188">
        <v>1994.7512039999999</v>
      </c>
      <c r="G17" s="188">
        <v>2051.896416</v>
      </c>
      <c r="H17" s="188">
        <v>2104.92776</v>
      </c>
      <c r="I17" s="188">
        <v>2144.0684099999999</v>
      </c>
      <c r="J17" s="188">
        <v>2192.7690990000001</v>
      </c>
      <c r="K17" s="188">
        <v>2232.1339870000002</v>
      </c>
      <c r="L17" s="188">
        <v>2269.016228</v>
      </c>
      <c r="M17" s="188">
        <v>2303.2616630000002</v>
      </c>
      <c r="N17" s="188">
        <v>2334.750454</v>
      </c>
      <c r="O17" s="188">
        <v>2350.092674</v>
      </c>
      <c r="P17" s="188">
        <v>2382.7438440000001</v>
      </c>
      <c r="Q17" s="188">
        <v>2416.569559</v>
      </c>
      <c r="R17" s="188">
        <v>2448.2922720000001</v>
      </c>
      <c r="S17" s="188">
        <v>2481.0692829999998</v>
      </c>
      <c r="T17" s="188">
        <v>2512.2792669999999</v>
      </c>
      <c r="U17" s="188">
        <v>2541.8188540000001</v>
      </c>
      <c r="V17" s="188">
        <v>2571.231601</v>
      </c>
      <c r="W17" s="188">
        <v>2600.5123410000001</v>
      </c>
      <c r="X17" s="188">
        <v>2629.7730839999999</v>
      </c>
      <c r="Y17" s="188">
        <v>2658.9999579999999</v>
      </c>
    </row>
    <row r="18" spans="1:25" x14ac:dyDescent="0.35">
      <c r="A18" t="s">
        <v>548</v>
      </c>
      <c r="B18" s="192">
        <f t="shared" ref="B18:U18" si="4">B13-B20-B21</f>
        <v>2104.989</v>
      </c>
      <c r="C18" s="192">
        <f t="shared" si="4"/>
        <v>1978.0249999999999</v>
      </c>
      <c r="D18" s="192">
        <f t="shared" si="4"/>
        <v>1964.355</v>
      </c>
      <c r="E18" s="192">
        <f t="shared" si="4"/>
        <v>1973.9919999999997</v>
      </c>
      <c r="F18" s="192">
        <f t="shared" si="4"/>
        <v>1994.7512039999999</v>
      </c>
      <c r="G18" s="192">
        <f t="shared" si="4"/>
        <v>2051.899167386</v>
      </c>
      <c r="H18" s="192">
        <f t="shared" si="4"/>
        <v>2104.9234156632638</v>
      </c>
      <c r="I18" s="192">
        <f t="shared" si="4"/>
        <v>2144.0697664766371</v>
      </c>
      <c r="J18" s="192">
        <f t="shared" si="4"/>
        <v>2192.7680210903441</v>
      </c>
      <c r="K18" s="192">
        <f t="shared" si="4"/>
        <v>2232.1323731977845</v>
      </c>
      <c r="L18" s="192">
        <f t="shared" si="4"/>
        <v>2269.0195483713355</v>
      </c>
      <c r="M18" s="192">
        <f t="shared" si="4"/>
        <v>2303.2575754521408</v>
      </c>
      <c r="N18" s="192">
        <f t="shared" si="4"/>
        <v>2334.7522288999098</v>
      </c>
      <c r="O18" s="192">
        <f t="shared" si="4"/>
        <v>2350.0952780039729</v>
      </c>
      <c r="P18" s="192">
        <f t="shared" si="4"/>
        <v>2382.747093823973</v>
      </c>
      <c r="Q18" s="192">
        <f t="shared" si="4"/>
        <v>2416.5713364739727</v>
      </c>
      <c r="R18" s="192">
        <f t="shared" si="4"/>
        <v>2448.2904556982553</v>
      </c>
      <c r="S18" s="192">
        <f t="shared" si="4"/>
        <v>2481.070129346775</v>
      </c>
      <c r="T18" s="192">
        <f t="shared" si="4"/>
        <v>2512.2800185549868</v>
      </c>
      <c r="U18" s="192">
        <f t="shared" si="4"/>
        <v>2541.8151286534999</v>
      </c>
    </row>
    <row r="19" spans="1:25" x14ac:dyDescent="0.35">
      <c r="A19" t="s">
        <v>550</v>
      </c>
      <c r="B19" s="234">
        <v>2390.8000000000002</v>
      </c>
      <c r="C19" s="234">
        <v>2409.8000000000002</v>
      </c>
      <c r="D19" s="234">
        <v>2432.4</v>
      </c>
      <c r="E19" s="234">
        <v>2454.8000000000002</v>
      </c>
      <c r="F19" s="234">
        <v>2477.4</v>
      </c>
      <c r="G19" s="234">
        <v>2500.1</v>
      </c>
      <c r="H19" s="234">
        <v>2523.1</v>
      </c>
      <c r="I19" s="234">
        <v>2546.4</v>
      </c>
      <c r="J19" s="234">
        <v>2570.6</v>
      </c>
      <c r="K19" s="234">
        <v>2595.3000000000002</v>
      </c>
      <c r="L19" s="234">
        <v>2620.5</v>
      </c>
      <c r="M19" s="234">
        <v>2646.3</v>
      </c>
      <c r="N19" s="234">
        <v>2672.2</v>
      </c>
      <c r="O19" s="234">
        <v>2698.3</v>
      </c>
      <c r="P19" s="234">
        <v>2724.8</v>
      </c>
      <c r="Q19" s="234">
        <v>2751.5</v>
      </c>
      <c r="R19" s="234">
        <v>2778.4</v>
      </c>
      <c r="S19" s="234">
        <v>2805.3</v>
      </c>
      <c r="T19" s="234">
        <v>2832.6</v>
      </c>
      <c r="U19" s="234">
        <v>2860.1</v>
      </c>
      <c r="V19" s="234">
        <v>2887.4</v>
      </c>
      <c r="W19" s="234">
        <v>2914.8</v>
      </c>
      <c r="X19" s="234">
        <v>2942.4</v>
      </c>
      <c r="Y19" s="234">
        <v>2970.1</v>
      </c>
    </row>
    <row r="20" spans="1:25" x14ac:dyDescent="0.35">
      <c r="A20" t="s">
        <v>551</v>
      </c>
      <c r="B20" s="228">
        <v>72.239999999999995</v>
      </c>
      <c r="C20" s="228">
        <v>72.525000000000006</v>
      </c>
      <c r="D20" s="228">
        <v>73.844999999999999</v>
      </c>
      <c r="E20" s="228">
        <v>73.558999999999997</v>
      </c>
      <c r="F20" s="228">
        <v>72.012</v>
      </c>
      <c r="G20" s="228">
        <v>70.593089430000006</v>
      </c>
      <c r="H20" s="228">
        <v>70.304730180000007</v>
      </c>
      <c r="I20" s="228">
        <v>70.951091950000006</v>
      </c>
      <c r="J20" s="228">
        <v>71.662360770000006</v>
      </c>
      <c r="K20" s="228">
        <v>72.344330189999994</v>
      </c>
      <c r="L20" s="228">
        <v>73.030261830000001</v>
      </c>
      <c r="M20" s="228">
        <v>73.732113990000002</v>
      </c>
      <c r="N20" s="228">
        <v>74.4340993</v>
      </c>
      <c r="O20" s="228">
        <v>75.149263970000007</v>
      </c>
      <c r="P20" s="228">
        <v>75.877448150000006</v>
      </c>
      <c r="Q20" s="228">
        <v>76.623205499999997</v>
      </c>
      <c r="R20" s="228">
        <v>77.383715050000006</v>
      </c>
      <c r="S20" s="228">
        <v>78.149766380000003</v>
      </c>
      <c r="T20" s="228">
        <v>78.92518733</v>
      </c>
      <c r="U20" s="228">
        <v>79.709035880000002</v>
      </c>
      <c r="V20" s="228">
        <v>80.496359799999993</v>
      </c>
      <c r="W20" s="228">
        <v>81.288131390000004</v>
      </c>
      <c r="X20" s="228">
        <v>82.083666539999996</v>
      </c>
      <c r="Y20" s="228">
        <v>82.885575900000006</v>
      </c>
    </row>
    <row r="21" spans="1:25" x14ac:dyDescent="0.35">
      <c r="A21" t="s">
        <v>553</v>
      </c>
      <c r="B21" s="188">
        <v>204.37100000000001</v>
      </c>
      <c r="C21" s="188">
        <v>283.95</v>
      </c>
      <c r="D21" s="188">
        <v>291.39999999999998</v>
      </c>
      <c r="E21" s="188">
        <v>294.149</v>
      </c>
      <c r="F21" s="188">
        <v>322.636796</v>
      </c>
      <c r="G21" s="188">
        <v>324.52774318399997</v>
      </c>
      <c r="H21" s="188">
        <v>319.32185415673598</v>
      </c>
      <c r="I21" s="188">
        <v>319.11914157336298</v>
      </c>
      <c r="J21" s="188">
        <v>309.919618139656</v>
      </c>
      <c r="K21" s="188">
        <v>310.72329661221499</v>
      </c>
      <c r="L21" s="188">
        <v>311.53018979866403</v>
      </c>
      <c r="M21" s="188">
        <v>312.34031055785903</v>
      </c>
      <c r="N21" s="188">
        <v>313.15367180009002</v>
      </c>
      <c r="O21" s="188">
        <v>330.50545802602699</v>
      </c>
      <c r="P21" s="188">
        <v>330.50545802602699</v>
      </c>
      <c r="Q21" s="188">
        <v>330.50545802602699</v>
      </c>
      <c r="R21" s="188">
        <v>333.78582925174499</v>
      </c>
      <c r="S21" s="188">
        <v>337.09010427322499</v>
      </c>
      <c r="T21" s="188">
        <v>340.43479411501301</v>
      </c>
      <c r="U21" s="188">
        <v>343.8158354665</v>
      </c>
      <c r="V21" s="188">
        <v>347.21186736981002</v>
      </c>
      <c r="W21" s="188">
        <v>350.62708384827198</v>
      </c>
      <c r="X21" s="188">
        <v>354.058533950401</v>
      </c>
      <c r="Y21" s="188">
        <v>357.51747852385301</v>
      </c>
    </row>
    <row r="22" spans="1:25" x14ac:dyDescent="0.35">
      <c r="B22" s="172"/>
      <c r="C22" s="172"/>
      <c r="D22" s="228"/>
    </row>
    <row r="23" spans="1:25" x14ac:dyDescent="0.35">
      <c r="B23" s="172"/>
      <c r="C23" s="172"/>
      <c r="D23" s="228"/>
    </row>
    <row r="24" spans="1:25" x14ac:dyDescent="0.35">
      <c r="B24" s="228"/>
      <c r="C24" s="172"/>
      <c r="D24" s="228"/>
      <c r="L24" s="228"/>
    </row>
    <row r="25" spans="1:25" x14ac:dyDescent="0.35">
      <c r="B25" s="228"/>
      <c r="C25" s="172"/>
      <c r="D25" s="228"/>
      <c r="E25" s="188"/>
      <c r="L25" s="228"/>
    </row>
    <row r="26" spans="1:25" x14ac:dyDescent="0.35">
      <c r="B26" s="228"/>
      <c r="C26" s="172"/>
      <c r="D26" s="228"/>
      <c r="E26" s="188"/>
      <c r="L26" s="228"/>
    </row>
    <row r="27" spans="1:25" x14ac:dyDescent="0.35">
      <c r="B27" s="228"/>
      <c r="C27" s="172"/>
      <c r="D27" s="228"/>
      <c r="E27" s="188"/>
      <c r="L27" s="228"/>
    </row>
    <row r="28" spans="1:25" x14ac:dyDescent="0.35">
      <c r="B28" s="228"/>
      <c r="C28" s="172"/>
      <c r="D28" s="228"/>
      <c r="E28" s="188"/>
      <c r="L28" s="228"/>
    </row>
    <row r="29" spans="1:25" x14ac:dyDescent="0.35">
      <c r="B29" s="228"/>
      <c r="C29" s="172"/>
      <c r="D29" s="228"/>
      <c r="E29" s="188"/>
      <c r="L29" s="228"/>
    </row>
    <row r="30" spans="1:25" x14ac:dyDescent="0.35">
      <c r="B30" s="228"/>
      <c r="C30" s="172"/>
      <c r="D30" s="228"/>
      <c r="E30" s="188"/>
      <c r="L30" s="228"/>
    </row>
    <row r="31" spans="1:25" x14ac:dyDescent="0.35">
      <c r="B31" s="228"/>
      <c r="C31" s="172"/>
      <c r="D31" s="228"/>
      <c r="E31" s="188"/>
      <c r="L31" s="228"/>
    </row>
    <row r="32" spans="1:25" x14ac:dyDescent="0.35">
      <c r="B32" s="228"/>
      <c r="C32" s="172"/>
      <c r="D32" s="228"/>
      <c r="E32" s="188"/>
      <c r="L32" s="228"/>
    </row>
    <row r="33" spans="2:25" x14ac:dyDescent="0.35">
      <c r="B33" s="228"/>
      <c r="C33" s="172"/>
      <c r="D33" s="228"/>
      <c r="E33" s="188"/>
      <c r="L33" s="228"/>
    </row>
    <row r="34" spans="2:25" x14ac:dyDescent="0.35">
      <c r="B34" s="228"/>
      <c r="C34" s="172"/>
      <c r="D34" s="228"/>
      <c r="E34" s="188"/>
      <c r="L34" s="228"/>
    </row>
    <row r="35" spans="2:25" x14ac:dyDescent="0.35">
      <c r="B35" s="228"/>
      <c r="C35" s="172"/>
      <c r="D35" s="228"/>
      <c r="E35" s="188"/>
      <c r="L35" s="228"/>
    </row>
    <row r="36" spans="2:25" x14ac:dyDescent="0.35">
      <c r="B36" s="228"/>
      <c r="C36" s="172"/>
      <c r="D36" s="228"/>
      <c r="E36" s="188"/>
      <c r="L36" s="228"/>
    </row>
    <row r="37" spans="2:25" x14ac:dyDescent="0.35">
      <c r="B37" s="228"/>
      <c r="C37" s="172"/>
      <c r="D37" s="228"/>
      <c r="E37" s="188"/>
      <c r="L37" s="228"/>
    </row>
    <row r="38" spans="2:25" x14ac:dyDescent="0.35">
      <c r="B38" s="228"/>
      <c r="C38" s="172"/>
      <c r="D38" s="228"/>
      <c r="E38" s="188"/>
      <c r="L38" s="228"/>
    </row>
    <row r="39" spans="2:25" x14ac:dyDescent="0.35">
      <c r="B39" s="228"/>
      <c r="C39" s="172"/>
      <c r="D39" s="228"/>
      <c r="E39" s="188"/>
      <c r="L39" s="228"/>
    </row>
    <row r="40" spans="2:25" x14ac:dyDescent="0.35">
      <c r="B40" s="228"/>
      <c r="C40" s="172"/>
      <c r="D40" s="228"/>
      <c r="E40" s="188"/>
      <c r="L40" s="228"/>
    </row>
    <row r="41" spans="2:25" x14ac:dyDescent="0.35">
      <c r="B41" s="228"/>
      <c r="C41" s="172"/>
      <c r="D41" s="228"/>
      <c r="E41" s="188"/>
      <c r="L41" s="228"/>
    </row>
    <row r="42" spans="2:25" x14ac:dyDescent="0.35">
      <c r="B42" s="228"/>
      <c r="C42" s="172"/>
      <c r="D42" s="228"/>
      <c r="E42" s="188"/>
      <c r="L42" s="228"/>
    </row>
    <row r="43" spans="2:25" x14ac:dyDescent="0.35">
      <c r="B43" s="228"/>
      <c r="C43" s="172"/>
      <c r="D43" s="228"/>
      <c r="E43" s="188"/>
      <c r="L43" s="228"/>
    </row>
    <row r="44" spans="2:25" x14ac:dyDescent="0.35">
      <c r="B44" s="228"/>
      <c r="C44" s="172"/>
      <c r="D44" s="228"/>
      <c r="E44" s="188"/>
      <c r="L44" s="228"/>
    </row>
    <row r="45" spans="2:25" x14ac:dyDescent="0.35">
      <c r="B45" s="228"/>
      <c r="C45" s="172"/>
      <c r="D45" s="228"/>
      <c r="E45" s="188"/>
      <c r="L45" s="228"/>
    </row>
    <row r="46" spans="2:25" x14ac:dyDescent="0.35">
      <c r="B46" s="228"/>
      <c r="C46" s="188"/>
      <c r="D46" s="188"/>
      <c r="E46" s="188"/>
      <c r="F46" s="188"/>
      <c r="G46" s="188"/>
      <c r="H46" s="188"/>
      <c r="I46" s="188"/>
      <c r="J46" s="188"/>
      <c r="K46" s="188"/>
      <c r="L46" s="228"/>
      <c r="M46" s="188"/>
      <c r="N46" s="188"/>
      <c r="O46" s="188">
        <v>2350.092674</v>
      </c>
      <c r="P46" s="188">
        <v>2382.7438440000001</v>
      </c>
      <c r="Q46" s="188">
        <v>2416.569559</v>
      </c>
      <c r="R46" s="188">
        <v>2448.2922720000001</v>
      </c>
      <c r="S46" s="188">
        <v>2481.0692829999998</v>
      </c>
      <c r="T46" s="188">
        <v>2512.2792669999999</v>
      </c>
      <c r="U46" s="188">
        <v>2541.8188540000001</v>
      </c>
      <c r="V46" s="188">
        <v>2571.231601</v>
      </c>
      <c r="W46" s="188">
        <v>2600.5123410000001</v>
      </c>
      <c r="X46" s="188">
        <v>2629.7730839999999</v>
      </c>
      <c r="Y46" s="188">
        <v>2658.9999579999999</v>
      </c>
    </row>
    <row r="47" spans="2:25" x14ac:dyDescent="0.35">
      <c r="B47" s="228"/>
      <c r="C47" s="172"/>
      <c r="E47" s="188"/>
      <c r="L47" s="228"/>
    </row>
    <row r="48" spans="2:25" x14ac:dyDescent="0.35">
      <c r="B48" s="172"/>
      <c r="C48" s="172"/>
      <c r="E48" s="188"/>
    </row>
    <row r="49" spans="2:3" x14ac:dyDescent="0.35">
      <c r="B49" s="172"/>
      <c r="C49" s="172"/>
    </row>
    <row r="50" spans="2:3" x14ac:dyDescent="0.35">
      <c r="B50" s="172"/>
      <c r="C50" s="172"/>
    </row>
    <row r="51" spans="2:3" x14ac:dyDescent="0.35">
      <c r="B51" s="172"/>
      <c r="C51" s="17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850DC-DC53-214A-ADEF-47E6F053A72C}">
  <dimension ref="A1:AB49"/>
  <sheetViews>
    <sheetView topLeftCell="C8" workbookViewId="0">
      <selection activeCell="H18" sqref="H18:U18"/>
    </sheetView>
  </sheetViews>
  <sheetFormatPr defaultColWidth="8.81640625" defaultRowHeight="14.5" x14ac:dyDescent="0.35"/>
  <cols>
    <col min="1" max="7" width="8.81640625" style="172"/>
    <col min="8" max="8" width="10.1796875" style="172" bestFit="1" customWidth="1"/>
    <col min="9" max="9" width="9" style="172" bestFit="1" customWidth="1"/>
    <col min="10" max="12" width="8.81640625" style="172"/>
    <col min="13" max="13" width="12.6328125" style="172" bestFit="1" customWidth="1"/>
    <col min="14" max="263" width="8.81640625" style="172"/>
    <col min="264" max="264" width="10.1796875" style="172" bestFit="1" customWidth="1"/>
    <col min="265" max="265" width="9" style="172" bestFit="1" customWidth="1"/>
    <col min="266" max="268" width="8.81640625" style="172"/>
    <col min="269" max="269" width="12.6328125" style="172" bestFit="1" customWidth="1"/>
    <col min="270" max="519" width="8.81640625" style="172"/>
    <col min="520" max="520" width="10.1796875" style="172" bestFit="1" customWidth="1"/>
    <col min="521" max="521" width="9" style="172" bestFit="1" customWidth="1"/>
    <col min="522" max="524" width="8.81640625" style="172"/>
    <col min="525" max="525" width="12.6328125" style="172" bestFit="1" customWidth="1"/>
    <col min="526" max="775" width="8.81640625" style="172"/>
    <col min="776" max="776" width="10.1796875" style="172" bestFit="1" customWidth="1"/>
    <col min="777" max="777" width="9" style="172" bestFit="1" customWidth="1"/>
    <col min="778" max="780" width="8.81640625" style="172"/>
    <col min="781" max="781" width="12.6328125" style="172" bestFit="1" customWidth="1"/>
    <col min="782" max="1031" width="8.81640625" style="172"/>
    <col min="1032" max="1032" width="10.1796875" style="172" bestFit="1" customWidth="1"/>
    <col min="1033" max="1033" width="9" style="172" bestFit="1" customWidth="1"/>
    <col min="1034" max="1036" width="8.81640625" style="172"/>
    <col min="1037" max="1037" width="12.6328125" style="172" bestFit="1" customWidth="1"/>
    <col min="1038" max="1287" width="8.81640625" style="172"/>
    <col min="1288" max="1288" width="10.1796875" style="172" bestFit="1" customWidth="1"/>
    <col min="1289" max="1289" width="9" style="172" bestFit="1" customWidth="1"/>
    <col min="1290" max="1292" width="8.81640625" style="172"/>
    <col min="1293" max="1293" width="12.6328125" style="172" bestFit="1" customWidth="1"/>
    <col min="1294" max="1543" width="8.81640625" style="172"/>
    <col min="1544" max="1544" width="10.1796875" style="172" bestFit="1" customWidth="1"/>
    <col min="1545" max="1545" width="9" style="172" bestFit="1" customWidth="1"/>
    <col min="1546" max="1548" width="8.81640625" style="172"/>
    <col min="1549" max="1549" width="12.6328125" style="172" bestFit="1" customWidth="1"/>
    <col min="1550" max="1799" width="8.81640625" style="172"/>
    <col min="1800" max="1800" width="10.1796875" style="172" bestFit="1" customWidth="1"/>
    <col min="1801" max="1801" width="9" style="172" bestFit="1" customWidth="1"/>
    <col min="1802" max="1804" width="8.81640625" style="172"/>
    <col min="1805" max="1805" width="12.6328125" style="172" bestFit="1" customWidth="1"/>
    <col min="1806" max="2055" width="8.81640625" style="172"/>
    <col min="2056" max="2056" width="10.1796875" style="172" bestFit="1" customWidth="1"/>
    <col min="2057" max="2057" width="9" style="172" bestFit="1" customWidth="1"/>
    <col min="2058" max="2060" width="8.81640625" style="172"/>
    <col min="2061" max="2061" width="12.6328125" style="172" bestFit="1" customWidth="1"/>
    <col min="2062" max="2311" width="8.81640625" style="172"/>
    <col min="2312" max="2312" width="10.1796875" style="172" bestFit="1" customWidth="1"/>
    <col min="2313" max="2313" width="9" style="172" bestFit="1" customWidth="1"/>
    <col min="2314" max="2316" width="8.81640625" style="172"/>
    <col min="2317" max="2317" width="12.6328125" style="172" bestFit="1" customWidth="1"/>
    <col min="2318" max="2567" width="8.81640625" style="172"/>
    <col min="2568" max="2568" width="10.1796875" style="172" bestFit="1" customWidth="1"/>
    <col min="2569" max="2569" width="9" style="172" bestFit="1" customWidth="1"/>
    <col min="2570" max="2572" width="8.81640625" style="172"/>
    <col min="2573" max="2573" width="12.6328125" style="172" bestFit="1" customWidth="1"/>
    <col min="2574" max="2823" width="8.81640625" style="172"/>
    <col min="2824" max="2824" width="10.1796875" style="172" bestFit="1" customWidth="1"/>
    <col min="2825" max="2825" width="9" style="172" bestFit="1" customWidth="1"/>
    <col min="2826" max="2828" width="8.81640625" style="172"/>
    <col min="2829" max="2829" width="12.6328125" style="172" bestFit="1" customWidth="1"/>
    <col min="2830" max="3079" width="8.81640625" style="172"/>
    <col min="3080" max="3080" width="10.1796875" style="172" bestFit="1" customWidth="1"/>
    <col min="3081" max="3081" width="9" style="172" bestFit="1" customWidth="1"/>
    <col min="3082" max="3084" width="8.81640625" style="172"/>
    <col min="3085" max="3085" width="12.6328125" style="172" bestFit="1" customWidth="1"/>
    <col min="3086" max="3335" width="8.81640625" style="172"/>
    <col min="3336" max="3336" width="10.1796875" style="172" bestFit="1" customWidth="1"/>
    <col min="3337" max="3337" width="9" style="172" bestFit="1" customWidth="1"/>
    <col min="3338" max="3340" width="8.81640625" style="172"/>
    <col min="3341" max="3341" width="12.6328125" style="172" bestFit="1" customWidth="1"/>
    <col min="3342" max="3591" width="8.81640625" style="172"/>
    <col min="3592" max="3592" width="10.1796875" style="172" bestFit="1" customWidth="1"/>
    <col min="3593" max="3593" width="9" style="172" bestFit="1" customWidth="1"/>
    <col min="3594" max="3596" width="8.81640625" style="172"/>
    <col min="3597" max="3597" width="12.6328125" style="172" bestFit="1" customWidth="1"/>
    <col min="3598" max="3847" width="8.81640625" style="172"/>
    <col min="3848" max="3848" width="10.1796875" style="172" bestFit="1" customWidth="1"/>
    <col min="3849" max="3849" width="9" style="172" bestFit="1" customWidth="1"/>
    <col min="3850" max="3852" width="8.81640625" style="172"/>
    <col min="3853" max="3853" width="12.6328125" style="172" bestFit="1" customWidth="1"/>
    <col min="3854" max="4103" width="8.81640625" style="172"/>
    <col min="4104" max="4104" width="10.1796875" style="172" bestFit="1" customWidth="1"/>
    <col min="4105" max="4105" width="9" style="172" bestFit="1" customWidth="1"/>
    <col min="4106" max="4108" width="8.81640625" style="172"/>
    <col min="4109" max="4109" width="12.6328125" style="172" bestFit="1" customWidth="1"/>
    <col min="4110" max="4359" width="8.81640625" style="172"/>
    <col min="4360" max="4360" width="10.1796875" style="172" bestFit="1" customWidth="1"/>
    <col min="4361" max="4361" width="9" style="172" bestFit="1" customWidth="1"/>
    <col min="4362" max="4364" width="8.81640625" style="172"/>
    <col min="4365" max="4365" width="12.6328125" style="172" bestFit="1" customWidth="1"/>
    <col min="4366" max="4615" width="8.81640625" style="172"/>
    <col min="4616" max="4616" width="10.1796875" style="172" bestFit="1" customWidth="1"/>
    <col min="4617" max="4617" width="9" style="172" bestFit="1" customWidth="1"/>
    <col min="4618" max="4620" width="8.81640625" style="172"/>
    <col min="4621" max="4621" width="12.6328125" style="172" bestFit="1" customWidth="1"/>
    <col min="4622" max="4871" width="8.81640625" style="172"/>
    <col min="4872" max="4872" width="10.1796875" style="172" bestFit="1" customWidth="1"/>
    <col min="4873" max="4873" width="9" style="172" bestFit="1" customWidth="1"/>
    <col min="4874" max="4876" width="8.81640625" style="172"/>
    <col min="4877" max="4877" width="12.6328125" style="172" bestFit="1" customWidth="1"/>
    <col min="4878" max="5127" width="8.81640625" style="172"/>
    <col min="5128" max="5128" width="10.1796875" style="172" bestFit="1" customWidth="1"/>
    <col min="5129" max="5129" width="9" style="172" bestFit="1" customWidth="1"/>
    <col min="5130" max="5132" width="8.81640625" style="172"/>
    <col min="5133" max="5133" width="12.6328125" style="172" bestFit="1" customWidth="1"/>
    <col min="5134" max="5383" width="8.81640625" style="172"/>
    <col min="5384" max="5384" width="10.1796875" style="172" bestFit="1" customWidth="1"/>
    <col min="5385" max="5385" width="9" style="172" bestFit="1" customWidth="1"/>
    <col min="5386" max="5388" width="8.81640625" style="172"/>
    <col min="5389" max="5389" width="12.6328125" style="172" bestFit="1" customWidth="1"/>
    <col min="5390" max="5639" width="8.81640625" style="172"/>
    <col min="5640" max="5640" width="10.1796875" style="172" bestFit="1" customWidth="1"/>
    <col min="5641" max="5641" width="9" style="172" bestFit="1" customWidth="1"/>
    <col min="5642" max="5644" width="8.81640625" style="172"/>
    <col min="5645" max="5645" width="12.6328125" style="172" bestFit="1" customWidth="1"/>
    <col min="5646" max="5895" width="8.81640625" style="172"/>
    <col min="5896" max="5896" width="10.1796875" style="172" bestFit="1" customWidth="1"/>
    <col min="5897" max="5897" width="9" style="172" bestFit="1" customWidth="1"/>
    <col min="5898" max="5900" width="8.81640625" style="172"/>
    <col min="5901" max="5901" width="12.6328125" style="172" bestFit="1" customWidth="1"/>
    <col min="5902" max="6151" width="8.81640625" style="172"/>
    <col min="6152" max="6152" width="10.1796875" style="172" bestFit="1" customWidth="1"/>
    <col min="6153" max="6153" width="9" style="172" bestFit="1" customWidth="1"/>
    <col min="6154" max="6156" width="8.81640625" style="172"/>
    <col min="6157" max="6157" width="12.6328125" style="172" bestFit="1" customWidth="1"/>
    <col min="6158" max="6407" width="8.81640625" style="172"/>
    <col min="6408" max="6408" width="10.1796875" style="172" bestFit="1" customWidth="1"/>
    <col min="6409" max="6409" width="9" style="172" bestFit="1" customWidth="1"/>
    <col min="6410" max="6412" width="8.81640625" style="172"/>
    <col min="6413" max="6413" width="12.6328125" style="172" bestFit="1" customWidth="1"/>
    <col min="6414" max="6663" width="8.81640625" style="172"/>
    <col min="6664" max="6664" width="10.1796875" style="172" bestFit="1" customWidth="1"/>
    <col min="6665" max="6665" width="9" style="172" bestFit="1" customWidth="1"/>
    <col min="6666" max="6668" width="8.81640625" style="172"/>
    <col min="6669" max="6669" width="12.6328125" style="172" bestFit="1" customWidth="1"/>
    <col min="6670" max="6919" width="8.81640625" style="172"/>
    <col min="6920" max="6920" width="10.1796875" style="172" bestFit="1" customWidth="1"/>
    <col min="6921" max="6921" width="9" style="172" bestFit="1" customWidth="1"/>
    <col min="6922" max="6924" width="8.81640625" style="172"/>
    <col min="6925" max="6925" width="12.6328125" style="172" bestFit="1" customWidth="1"/>
    <col min="6926" max="7175" width="8.81640625" style="172"/>
    <col min="7176" max="7176" width="10.1796875" style="172" bestFit="1" customWidth="1"/>
    <col min="7177" max="7177" width="9" style="172" bestFit="1" customWidth="1"/>
    <col min="7178" max="7180" width="8.81640625" style="172"/>
    <col min="7181" max="7181" width="12.6328125" style="172" bestFit="1" customWidth="1"/>
    <col min="7182" max="7431" width="8.81640625" style="172"/>
    <col min="7432" max="7432" width="10.1796875" style="172" bestFit="1" customWidth="1"/>
    <col min="7433" max="7433" width="9" style="172" bestFit="1" customWidth="1"/>
    <col min="7434" max="7436" width="8.81640625" style="172"/>
    <col min="7437" max="7437" width="12.6328125" style="172" bestFit="1" customWidth="1"/>
    <col min="7438" max="7687" width="8.81640625" style="172"/>
    <col min="7688" max="7688" width="10.1796875" style="172" bestFit="1" customWidth="1"/>
    <col min="7689" max="7689" width="9" style="172" bestFit="1" customWidth="1"/>
    <col min="7690" max="7692" width="8.81640625" style="172"/>
    <col min="7693" max="7693" width="12.6328125" style="172" bestFit="1" customWidth="1"/>
    <col min="7694" max="7943" width="8.81640625" style="172"/>
    <col min="7944" max="7944" width="10.1796875" style="172" bestFit="1" customWidth="1"/>
    <col min="7945" max="7945" width="9" style="172" bestFit="1" customWidth="1"/>
    <col min="7946" max="7948" width="8.81640625" style="172"/>
    <col min="7949" max="7949" width="12.6328125" style="172" bestFit="1" customWidth="1"/>
    <col min="7950" max="8199" width="8.81640625" style="172"/>
    <col min="8200" max="8200" width="10.1796875" style="172" bestFit="1" customWidth="1"/>
    <col min="8201" max="8201" width="9" style="172" bestFit="1" customWidth="1"/>
    <col min="8202" max="8204" width="8.81640625" style="172"/>
    <col min="8205" max="8205" width="12.6328125" style="172" bestFit="1" customWidth="1"/>
    <col min="8206" max="8455" width="8.81640625" style="172"/>
    <col min="8456" max="8456" width="10.1796875" style="172" bestFit="1" customWidth="1"/>
    <col min="8457" max="8457" width="9" style="172" bestFit="1" customWidth="1"/>
    <col min="8458" max="8460" width="8.81640625" style="172"/>
    <col min="8461" max="8461" width="12.6328125" style="172" bestFit="1" customWidth="1"/>
    <col min="8462" max="8711" width="8.81640625" style="172"/>
    <col min="8712" max="8712" width="10.1796875" style="172" bestFit="1" customWidth="1"/>
    <col min="8713" max="8713" width="9" style="172" bestFit="1" customWidth="1"/>
    <col min="8714" max="8716" width="8.81640625" style="172"/>
    <col min="8717" max="8717" width="12.6328125" style="172" bestFit="1" customWidth="1"/>
    <col min="8718" max="8967" width="8.81640625" style="172"/>
    <col min="8968" max="8968" width="10.1796875" style="172" bestFit="1" customWidth="1"/>
    <col min="8969" max="8969" width="9" style="172" bestFit="1" customWidth="1"/>
    <col min="8970" max="8972" width="8.81640625" style="172"/>
    <col min="8973" max="8973" width="12.6328125" style="172" bestFit="1" customWidth="1"/>
    <col min="8974" max="9223" width="8.81640625" style="172"/>
    <col min="9224" max="9224" width="10.1796875" style="172" bestFit="1" customWidth="1"/>
    <col min="9225" max="9225" width="9" style="172" bestFit="1" customWidth="1"/>
    <col min="9226" max="9228" width="8.81640625" style="172"/>
    <col min="9229" max="9229" width="12.6328125" style="172" bestFit="1" customWidth="1"/>
    <col min="9230" max="9479" width="8.81640625" style="172"/>
    <col min="9480" max="9480" width="10.1796875" style="172" bestFit="1" customWidth="1"/>
    <col min="9481" max="9481" width="9" style="172" bestFit="1" customWidth="1"/>
    <col min="9482" max="9484" width="8.81640625" style="172"/>
    <col min="9485" max="9485" width="12.6328125" style="172" bestFit="1" customWidth="1"/>
    <col min="9486" max="9735" width="8.81640625" style="172"/>
    <col min="9736" max="9736" width="10.1796875" style="172" bestFit="1" customWidth="1"/>
    <col min="9737" max="9737" width="9" style="172" bestFit="1" customWidth="1"/>
    <col min="9738" max="9740" width="8.81640625" style="172"/>
    <col min="9741" max="9741" width="12.6328125" style="172" bestFit="1" customWidth="1"/>
    <col min="9742" max="9991" width="8.81640625" style="172"/>
    <col min="9992" max="9992" width="10.1796875" style="172" bestFit="1" customWidth="1"/>
    <col min="9993" max="9993" width="9" style="172" bestFit="1" customWidth="1"/>
    <col min="9994" max="9996" width="8.81640625" style="172"/>
    <col min="9997" max="9997" width="12.6328125" style="172" bestFit="1" customWidth="1"/>
    <col min="9998" max="10247" width="8.81640625" style="172"/>
    <col min="10248" max="10248" width="10.1796875" style="172" bestFit="1" customWidth="1"/>
    <col min="10249" max="10249" width="9" style="172" bestFit="1" customWidth="1"/>
    <col min="10250" max="10252" width="8.81640625" style="172"/>
    <col min="10253" max="10253" width="12.6328125" style="172" bestFit="1" customWidth="1"/>
    <col min="10254" max="10503" width="8.81640625" style="172"/>
    <col min="10504" max="10504" width="10.1796875" style="172" bestFit="1" customWidth="1"/>
    <col min="10505" max="10505" width="9" style="172" bestFit="1" customWidth="1"/>
    <col min="10506" max="10508" width="8.81640625" style="172"/>
    <col min="10509" max="10509" width="12.6328125" style="172" bestFit="1" customWidth="1"/>
    <col min="10510" max="10759" width="8.81640625" style="172"/>
    <col min="10760" max="10760" width="10.1796875" style="172" bestFit="1" customWidth="1"/>
    <col min="10761" max="10761" width="9" style="172" bestFit="1" customWidth="1"/>
    <col min="10762" max="10764" width="8.81640625" style="172"/>
    <col min="10765" max="10765" width="12.6328125" style="172" bestFit="1" customWidth="1"/>
    <col min="10766" max="11015" width="8.81640625" style="172"/>
    <col min="11016" max="11016" width="10.1796875" style="172" bestFit="1" customWidth="1"/>
    <col min="11017" max="11017" width="9" style="172" bestFit="1" customWidth="1"/>
    <col min="11018" max="11020" width="8.81640625" style="172"/>
    <col min="11021" max="11021" width="12.6328125" style="172" bestFit="1" customWidth="1"/>
    <col min="11022" max="11271" width="8.81640625" style="172"/>
    <col min="11272" max="11272" width="10.1796875" style="172" bestFit="1" customWidth="1"/>
    <col min="11273" max="11273" width="9" style="172" bestFit="1" customWidth="1"/>
    <col min="11274" max="11276" width="8.81640625" style="172"/>
    <col min="11277" max="11277" width="12.6328125" style="172" bestFit="1" customWidth="1"/>
    <col min="11278" max="11527" width="8.81640625" style="172"/>
    <col min="11528" max="11528" width="10.1796875" style="172" bestFit="1" customWidth="1"/>
    <col min="11529" max="11529" width="9" style="172" bestFit="1" customWidth="1"/>
    <col min="11530" max="11532" width="8.81640625" style="172"/>
    <col min="11533" max="11533" width="12.6328125" style="172" bestFit="1" customWidth="1"/>
    <col min="11534" max="11783" width="8.81640625" style="172"/>
    <col min="11784" max="11784" width="10.1796875" style="172" bestFit="1" customWidth="1"/>
    <col min="11785" max="11785" width="9" style="172" bestFit="1" customWidth="1"/>
    <col min="11786" max="11788" width="8.81640625" style="172"/>
    <col min="11789" max="11789" width="12.6328125" style="172" bestFit="1" customWidth="1"/>
    <col min="11790" max="12039" width="8.81640625" style="172"/>
    <col min="12040" max="12040" width="10.1796875" style="172" bestFit="1" customWidth="1"/>
    <col min="12041" max="12041" width="9" style="172" bestFit="1" customWidth="1"/>
    <col min="12042" max="12044" width="8.81640625" style="172"/>
    <col min="12045" max="12045" width="12.6328125" style="172" bestFit="1" customWidth="1"/>
    <col min="12046" max="12295" width="8.81640625" style="172"/>
    <col min="12296" max="12296" width="10.1796875" style="172" bestFit="1" customWidth="1"/>
    <col min="12297" max="12297" width="9" style="172" bestFit="1" customWidth="1"/>
    <col min="12298" max="12300" width="8.81640625" style="172"/>
    <col min="12301" max="12301" width="12.6328125" style="172" bestFit="1" customWidth="1"/>
    <col min="12302" max="12551" width="8.81640625" style="172"/>
    <col min="12552" max="12552" width="10.1796875" style="172" bestFit="1" customWidth="1"/>
    <col min="12553" max="12553" width="9" style="172" bestFit="1" customWidth="1"/>
    <col min="12554" max="12556" width="8.81640625" style="172"/>
    <col min="12557" max="12557" width="12.6328125" style="172" bestFit="1" customWidth="1"/>
    <col min="12558" max="12807" width="8.81640625" style="172"/>
    <col min="12808" max="12808" width="10.1796875" style="172" bestFit="1" customWidth="1"/>
    <col min="12809" max="12809" width="9" style="172" bestFit="1" customWidth="1"/>
    <col min="12810" max="12812" width="8.81640625" style="172"/>
    <col min="12813" max="12813" width="12.6328125" style="172" bestFit="1" customWidth="1"/>
    <col min="12814" max="13063" width="8.81640625" style="172"/>
    <col min="13064" max="13064" width="10.1796875" style="172" bestFit="1" customWidth="1"/>
    <col min="13065" max="13065" width="9" style="172" bestFit="1" customWidth="1"/>
    <col min="13066" max="13068" width="8.81640625" style="172"/>
    <col min="13069" max="13069" width="12.6328125" style="172" bestFit="1" customWidth="1"/>
    <col min="13070" max="13319" width="8.81640625" style="172"/>
    <col min="13320" max="13320" width="10.1796875" style="172" bestFit="1" customWidth="1"/>
    <col min="13321" max="13321" width="9" style="172" bestFit="1" customWidth="1"/>
    <col min="13322" max="13324" width="8.81640625" style="172"/>
    <col min="13325" max="13325" width="12.6328125" style="172" bestFit="1" customWidth="1"/>
    <col min="13326" max="13575" width="8.81640625" style="172"/>
    <col min="13576" max="13576" width="10.1796875" style="172" bestFit="1" customWidth="1"/>
    <col min="13577" max="13577" width="9" style="172" bestFit="1" customWidth="1"/>
    <col min="13578" max="13580" width="8.81640625" style="172"/>
    <col min="13581" max="13581" width="12.6328125" style="172" bestFit="1" customWidth="1"/>
    <col min="13582" max="13831" width="8.81640625" style="172"/>
    <col min="13832" max="13832" width="10.1796875" style="172" bestFit="1" customWidth="1"/>
    <col min="13833" max="13833" width="9" style="172" bestFit="1" customWidth="1"/>
    <col min="13834" max="13836" width="8.81640625" style="172"/>
    <col min="13837" max="13837" width="12.6328125" style="172" bestFit="1" customWidth="1"/>
    <col min="13838" max="14087" width="8.81640625" style="172"/>
    <col min="14088" max="14088" width="10.1796875" style="172" bestFit="1" customWidth="1"/>
    <col min="14089" max="14089" width="9" style="172" bestFit="1" customWidth="1"/>
    <col min="14090" max="14092" width="8.81640625" style="172"/>
    <col min="14093" max="14093" width="12.6328125" style="172" bestFit="1" customWidth="1"/>
    <col min="14094" max="14343" width="8.81640625" style="172"/>
    <col min="14344" max="14344" width="10.1796875" style="172" bestFit="1" customWidth="1"/>
    <col min="14345" max="14345" width="9" style="172" bestFit="1" customWidth="1"/>
    <col min="14346" max="14348" width="8.81640625" style="172"/>
    <col min="14349" max="14349" width="12.6328125" style="172" bestFit="1" customWidth="1"/>
    <col min="14350" max="14599" width="8.81640625" style="172"/>
    <col min="14600" max="14600" width="10.1796875" style="172" bestFit="1" customWidth="1"/>
    <col min="14601" max="14601" width="9" style="172" bestFit="1" customWidth="1"/>
    <col min="14602" max="14604" width="8.81640625" style="172"/>
    <col min="14605" max="14605" width="12.6328125" style="172" bestFit="1" customWidth="1"/>
    <col min="14606" max="14855" width="8.81640625" style="172"/>
    <col min="14856" max="14856" width="10.1796875" style="172" bestFit="1" customWidth="1"/>
    <col min="14857" max="14857" width="9" style="172" bestFit="1" customWidth="1"/>
    <col min="14858" max="14860" width="8.81640625" style="172"/>
    <col min="14861" max="14861" width="12.6328125" style="172" bestFit="1" customWidth="1"/>
    <col min="14862" max="15111" width="8.81640625" style="172"/>
    <col min="15112" max="15112" width="10.1796875" style="172" bestFit="1" customWidth="1"/>
    <col min="15113" max="15113" width="9" style="172" bestFit="1" customWidth="1"/>
    <col min="15114" max="15116" width="8.81640625" style="172"/>
    <col min="15117" max="15117" width="12.6328125" style="172" bestFit="1" customWidth="1"/>
    <col min="15118" max="15367" width="8.81640625" style="172"/>
    <col min="15368" max="15368" width="10.1796875" style="172" bestFit="1" customWidth="1"/>
    <col min="15369" max="15369" width="9" style="172" bestFit="1" customWidth="1"/>
    <col min="15370" max="15372" width="8.81640625" style="172"/>
    <col min="15373" max="15373" width="12.6328125" style="172" bestFit="1" customWidth="1"/>
    <col min="15374" max="15623" width="8.81640625" style="172"/>
    <col min="15624" max="15624" width="10.1796875" style="172" bestFit="1" customWidth="1"/>
    <col min="15625" max="15625" width="9" style="172" bestFit="1" customWidth="1"/>
    <col min="15626" max="15628" width="8.81640625" style="172"/>
    <col min="15629" max="15629" width="12.6328125" style="172" bestFit="1" customWidth="1"/>
    <col min="15630" max="15879" width="8.81640625" style="172"/>
    <col min="15880" max="15880" width="10.1796875" style="172" bestFit="1" customWidth="1"/>
    <col min="15881" max="15881" width="9" style="172" bestFit="1" customWidth="1"/>
    <col min="15882" max="15884" width="8.81640625" style="172"/>
    <col min="15885" max="15885" width="12.6328125" style="172" bestFit="1" customWidth="1"/>
    <col min="15886" max="16135" width="8.81640625" style="172"/>
    <col min="16136" max="16136" width="10.1796875" style="172" bestFit="1" customWidth="1"/>
    <col min="16137" max="16137" width="9" style="172" bestFit="1" customWidth="1"/>
    <col min="16138" max="16140" width="8.81640625" style="172"/>
    <col min="16141" max="16141" width="12.6328125" style="172" bestFit="1" customWidth="1"/>
    <col min="16142" max="16384" width="8.81640625" style="172"/>
  </cols>
  <sheetData>
    <row r="1" spans="1:28" x14ac:dyDescent="0.35">
      <c r="A1" s="203" t="s">
        <v>518</v>
      </c>
      <c r="B1" s="203"/>
      <c r="C1" s="203"/>
      <c r="D1" s="203"/>
      <c r="E1" s="203"/>
      <c r="F1" s="203"/>
      <c r="G1" s="203"/>
      <c r="H1" s="203"/>
      <c r="I1" s="203"/>
      <c r="J1" s="203"/>
      <c r="K1" s="203"/>
      <c r="L1" s="203"/>
      <c r="M1" s="203"/>
      <c r="N1" s="203"/>
      <c r="O1" s="203"/>
      <c r="P1" s="203"/>
      <c r="Q1" s="203"/>
      <c r="R1" s="203"/>
      <c r="S1" s="203"/>
      <c r="T1" s="203"/>
      <c r="U1" s="203"/>
      <c r="V1" s="203"/>
      <c r="W1" s="203"/>
    </row>
    <row r="2" spans="1:28" x14ac:dyDescent="0.35">
      <c r="A2" s="203" t="s">
        <v>519</v>
      </c>
      <c r="B2" s="203"/>
      <c r="C2" s="203"/>
      <c r="D2" s="203"/>
      <c r="E2" s="203"/>
      <c r="F2" s="203"/>
      <c r="G2" s="203"/>
      <c r="H2" s="203"/>
      <c r="I2" s="203"/>
      <c r="J2" s="203"/>
      <c r="K2" s="203"/>
      <c r="L2" s="203"/>
      <c r="M2" s="203"/>
      <c r="N2" s="203"/>
      <c r="O2" s="203"/>
      <c r="P2" s="203"/>
      <c r="Q2" s="203"/>
      <c r="R2" s="203"/>
      <c r="S2" s="203"/>
      <c r="T2" s="203"/>
      <c r="U2" s="203"/>
      <c r="V2" s="203"/>
      <c r="W2" s="203"/>
    </row>
    <row r="3" spans="1:28" x14ac:dyDescent="0.35">
      <c r="A3" s="203" t="s">
        <v>520</v>
      </c>
      <c r="B3" s="203"/>
      <c r="C3" s="203"/>
      <c r="D3" s="203"/>
      <c r="E3" s="203"/>
      <c r="F3" s="203"/>
      <c r="G3" s="203"/>
      <c r="H3" s="203"/>
      <c r="I3" s="203"/>
      <c r="J3" s="203"/>
      <c r="K3" s="203"/>
      <c r="L3" s="203"/>
      <c r="M3" s="203"/>
      <c r="N3" s="203"/>
      <c r="O3" s="203"/>
      <c r="P3" s="203"/>
      <c r="Q3" s="203"/>
      <c r="R3" s="203"/>
      <c r="S3" s="203"/>
      <c r="T3" s="203"/>
      <c r="U3" s="203"/>
      <c r="V3" s="203"/>
      <c r="W3" s="203"/>
    </row>
    <row r="4" spans="1:28" x14ac:dyDescent="0.35">
      <c r="A4" s="203"/>
      <c r="B4" s="203"/>
      <c r="C4" s="203"/>
      <c r="D4" s="203"/>
      <c r="E4" s="203"/>
      <c r="F4" s="203"/>
      <c r="G4" s="203"/>
      <c r="H4" s="203"/>
      <c r="I4" s="203"/>
      <c r="J4" s="203"/>
      <c r="K4" s="203"/>
      <c r="L4" s="203"/>
      <c r="M4" s="203"/>
      <c r="N4" s="203"/>
      <c r="O4" s="203"/>
      <c r="P4" s="203"/>
      <c r="Q4" s="203"/>
      <c r="R4" s="203"/>
      <c r="S4" s="203"/>
      <c r="T4" s="203"/>
      <c r="U4" s="203"/>
      <c r="V4" s="203"/>
      <c r="W4" s="203"/>
    </row>
    <row r="5" spans="1:28" x14ac:dyDescent="0.35">
      <c r="A5" s="203"/>
      <c r="B5" s="203"/>
      <c r="C5" s="203"/>
      <c r="D5" s="203"/>
      <c r="E5" s="203"/>
      <c r="F5" s="203"/>
      <c r="G5" s="203"/>
      <c r="H5" s="203"/>
      <c r="I5" s="203"/>
      <c r="J5" s="203"/>
      <c r="K5" s="203"/>
      <c r="L5" s="203"/>
      <c r="M5" s="203"/>
      <c r="N5" s="203"/>
      <c r="O5" s="203"/>
      <c r="P5" s="203"/>
      <c r="Q5" s="203"/>
      <c r="R5" s="203"/>
      <c r="S5" s="203"/>
      <c r="T5" s="203"/>
      <c r="U5" s="203"/>
      <c r="V5" s="203"/>
      <c r="W5" s="203"/>
    </row>
    <row r="6" spans="1:28" x14ac:dyDescent="0.35">
      <c r="A6" s="203"/>
      <c r="B6" s="203"/>
      <c r="C6" s="203"/>
      <c r="D6" s="203"/>
      <c r="E6" s="203"/>
      <c r="F6" s="203"/>
      <c r="G6" s="203"/>
      <c r="H6" s="203"/>
      <c r="I6" s="203"/>
      <c r="J6" s="203"/>
      <c r="K6" s="203"/>
      <c r="L6" s="203"/>
      <c r="M6" s="203"/>
      <c r="N6" s="203"/>
      <c r="O6" s="203"/>
      <c r="P6" s="203"/>
      <c r="Q6" s="203"/>
      <c r="R6" s="203"/>
      <c r="S6" s="203"/>
      <c r="T6" s="203"/>
      <c r="U6" s="203"/>
      <c r="V6" s="203"/>
      <c r="W6" s="203"/>
    </row>
    <row r="7" spans="1:28" x14ac:dyDescent="0.35">
      <c r="A7" s="203"/>
      <c r="B7" s="203"/>
      <c r="C7" s="203"/>
      <c r="D7" s="203"/>
      <c r="E7" s="203"/>
      <c r="F7" s="203"/>
      <c r="G7" s="203"/>
      <c r="H7" s="203"/>
      <c r="I7" s="203"/>
      <c r="J7" s="203"/>
      <c r="K7" s="203"/>
      <c r="L7" s="203"/>
      <c r="M7" s="203"/>
      <c r="N7" s="203"/>
      <c r="O7" s="203"/>
      <c r="P7" s="203"/>
      <c r="Q7" s="203"/>
      <c r="R7" s="203"/>
      <c r="S7" s="203"/>
      <c r="T7" s="203"/>
      <c r="U7" s="203"/>
      <c r="V7" s="203"/>
      <c r="W7" s="203"/>
    </row>
    <row r="8" spans="1:28" x14ac:dyDescent="0.35">
      <c r="A8" s="203"/>
      <c r="B8" s="203"/>
      <c r="C8" s="203"/>
      <c r="D8" s="264">
        <v>2019</v>
      </c>
      <c r="E8" s="264"/>
      <c r="F8" s="264"/>
      <c r="G8" s="264"/>
      <c r="H8" s="264">
        <v>2020</v>
      </c>
      <c r="I8" s="264"/>
      <c r="J8" s="264"/>
      <c r="K8" s="264"/>
      <c r="L8" s="264">
        <v>2021</v>
      </c>
      <c r="M8" s="264"/>
      <c r="N8" s="264"/>
      <c r="O8" s="264"/>
      <c r="P8" s="264">
        <v>2022</v>
      </c>
      <c r="Q8" s="264"/>
      <c r="R8" s="264"/>
      <c r="S8" s="264"/>
      <c r="T8" s="264">
        <v>2023</v>
      </c>
      <c r="U8" s="264"/>
      <c r="V8" s="264"/>
      <c r="W8" s="264"/>
    </row>
    <row r="9" spans="1:28" x14ac:dyDescent="0.35">
      <c r="A9" s="203"/>
      <c r="B9" s="203"/>
      <c r="C9" s="203"/>
      <c r="D9" s="203" t="s">
        <v>270</v>
      </c>
      <c r="E9" s="203" t="s">
        <v>271</v>
      </c>
      <c r="F9" s="203" t="s">
        <v>272</v>
      </c>
      <c r="G9" s="203" t="s">
        <v>273</v>
      </c>
      <c r="H9" s="203" t="s">
        <v>270</v>
      </c>
      <c r="I9" s="203" t="s">
        <v>271</v>
      </c>
      <c r="J9" s="203" t="s">
        <v>272</v>
      </c>
      <c r="K9" s="203" t="s">
        <v>273</v>
      </c>
      <c r="L9" s="203" t="s">
        <v>270</v>
      </c>
      <c r="M9" s="203" t="s">
        <v>271</v>
      </c>
      <c r="N9" s="203" t="s">
        <v>272</v>
      </c>
      <c r="O9" s="203" t="s">
        <v>273</v>
      </c>
      <c r="P9" s="203" t="s">
        <v>270</v>
      </c>
      <c r="Q9" s="203" t="s">
        <v>271</v>
      </c>
      <c r="R9" s="203" t="s">
        <v>272</v>
      </c>
      <c r="S9" s="203" t="s">
        <v>273</v>
      </c>
      <c r="T9" s="203" t="s">
        <v>270</v>
      </c>
      <c r="U9" s="203" t="s">
        <v>271</v>
      </c>
      <c r="V9" s="203"/>
      <c r="W9" s="203"/>
    </row>
    <row r="10" spans="1:28" x14ac:dyDescent="0.35">
      <c r="A10" s="203"/>
      <c r="B10" s="203"/>
      <c r="C10" s="203"/>
      <c r="D10" s="203"/>
      <c r="E10" s="203"/>
      <c r="F10" s="203"/>
      <c r="G10" s="203"/>
      <c r="H10" s="203"/>
      <c r="I10" s="203"/>
      <c r="J10" s="203"/>
      <c r="K10" s="203"/>
      <c r="L10" s="203"/>
      <c r="M10" s="203"/>
      <c r="N10" s="203"/>
      <c r="O10" s="203"/>
      <c r="P10" s="203"/>
      <c r="Q10" s="203"/>
      <c r="R10" s="203"/>
      <c r="S10" s="203"/>
      <c r="T10" s="203"/>
      <c r="U10" s="203"/>
      <c r="V10" s="203"/>
      <c r="W10" s="203"/>
    </row>
    <row r="11" spans="1:28" x14ac:dyDescent="0.35">
      <c r="A11" s="203"/>
      <c r="B11" s="203"/>
      <c r="C11" s="203"/>
      <c r="D11" s="203"/>
      <c r="E11" s="203"/>
      <c r="F11" s="203"/>
      <c r="G11" s="203"/>
      <c r="H11" s="203"/>
      <c r="I11" s="203"/>
      <c r="J11" s="203"/>
      <c r="K11" s="203"/>
      <c r="L11" s="203"/>
      <c r="M11" s="203"/>
      <c r="N11" s="203"/>
      <c r="O11" s="203"/>
      <c r="P11" s="203"/>
      <c r="Q11" s="203"/>
      <c r="R11" s="203"/>
      <c r="S11" s="203"/>
      <c r="T11" s="203"/>
      <c r="U11" s="203"/>
      <c r="V11" s="203"/>
      <c r="W11" s="203"/>
    </row>
    <row r="12" spans="1:28" x14ac:dyDescent="0.35">
      <c r="A12" s="203" t="s">
        <v>521</v>
      </c>
      <c r="B12" s="203"/>
      <c r="C12" s="203"/>
      <c r="D12" s="203"/>
      <c r="E12" s="203"/>
      <c r="F12" s="203"/>
      <c r="G12" s="203"/>
      <c r="H12" s="203"/>
      <c r="I12" s="203"/>
      <c r="J12" s="203"/>
      <c r="K12" s="203"/>
      <c r="L12" s="204">
        <v>1.7</v>
      </c>
      <c r="M12" s="205">
        <f>M14-M13</f>
        <v>6.9842433313117924</v>
      </c>
      <c r="N12" s="205">
        <f t="shared" ref="N12:U12" si="0">N14-N13</f>
        <v>5.379459791138423</v>
      </c>
      <c r="O12" s="205">
        <f t="shared" si="0"/>
        <v>3.8816295170948143</v>
      </c>
      <c r="P12" s="205">
        <f t="shared" si="0"/>
        <v>3.4680812723886731</v>
      </c>
      <c r="Q12" s="205">
        <f t="shared" si="0"/>
        <v>3.3848298710217826</v>
      </c>
      <c r="R12" s="205">
        <f t="shared" si="0"/>
        <v>2.8275748109134415</v>
      </c>
      <c r="S12" s="205">
        <f t="shared" si="0"/>
        <v>2.2591496373762405</v>
      </c>
      <c r="T12" s="205">
        <f t="shared" si="0"/>
        <v>1.7827965458242012</v>
      </c>
      <c r="U12" s="205">
        <f t="shared" si="0"/>
        <v>1.7464718874752938</v>
      </c>
      <c r="V12" s="203"/>
      <c r="W12" s="203"/>
    </row>
    <row r="13" spans="1:28" x14ac:dyDescent="0.35">
      <c r="A13" s="203" t="s">
        <v>522</v>
      </c>
      <c r="B13" s="203"/>
      <c r="C13" s="203"/>
      <c r="D13" s="203"/>
      <c r="E13" s="203"/>
      <c r="F13" s="203"/>
      <c r="G13" s="203"/>
      <c r="H13" s="203"/>
      <c r="I13" s="203"/>
      <c r="J13" s="203"/>
      <c r="K13" s="203"/>
      <c r="L13" s="205">
        <f>L14-L12</f>
        <v>7.8846503665249381</v>
      </c>
      <c r="M13" s="205">
        <f>100*((1+M39)^4-1)</f>
        <v>3.0157566686882076</v>
      </c>
      <c r="N13" s="205">
        <f t="shared" ref="N13:U13" si="1">100*((1+N39)^4-1)</f>
        <v>2.620540208861577</v>
      </c>
      <c r="O13" s="205">
        <f t="shared" si="1"/>
        <v>2.6183704829051857</v>
      </c>
      <c r="P13" s="205">
        <f t="shared" si="1"/>
        <v>3.0319187276113269</v>
      </c>
      <c r="Q13" s="205">
        <f t="shared" si="1"/>
        <v>3.1151701289782174</v>
      </c>
      <c r="R13" s="205">
        <f t="shared" si="1"/>
        <v>3.1724251890865585</v>
      </c>
      <c r="S13" s="205">
        <f t="shared" si="1"/>
        <v>3.2408503626237595</v>
      </c>
      <c r="T13" s="205">
        <f t="shared" si="1"/>
        <v>3.2172034541757988</v>
      </c>
      <c r="U13" s="205">
        <f t="shared" si="1"/>
        <v>3.2535281125247062</v>
      </c>
      <c r="V13" s="203"/>
      <c r="W13" s="203"/>
    </row>
    <row r="14" spans="1:28" x14ac:dyDescent="0.35">
      <c r="A14" s="203" t="s">
        <v>523</v>
      </c>
      <c r="B14" s="203"/>
      <c r="C14" s="203"/>
      <c r="D14" s="203"/>
      <c r="E14" s="203"/>
      <c r="F14" s="203"/>
      <c r="G14" s="203"/>
      <c r="H14" s="204"/>
      <c r="I14" s="204"/>
      <c r="J14" s="204"/>
      <c r="K14" s="204"/>
      <c r="L14" s="205">
        <f>100*((L17/K17)^4-1)</f>
        <v>9.5846503665249383</v>
      </c>
      <c r="M14" s="205">
        <v>10</v>
      </c>
      <c r="N14" s="205">
        <v>8</v>
      </c>
      <c r="O14" s="205">
        <v>6.5</v>
      </c>
      <c r="P14" s="205">
        <v>6.5</v>
      </c>
      <c r="Q14" s="205">
        <v>6.5</v>
      </c>
      <c r="R14" s="205">
        <v>6</v>
      </c>
      <c r="S14" s="205">
        <v>5.5</v>
      </c>
      <c r="T14" s="205">
        <v>5</v>
      </c>
      <c r="U14" s="205">
        <v>5</v>
      </c>
      <c r="V14" s="204"/>
      <c r="W14" s="204"/>
      <c r="X14" s="204"/>
      <c r="Y14" s="204"/>
      <c r="Z14" s="204"/>
      <c r="AA14" s="204"/>
      <c r="AB14" s="92"/>
    </row>
    <row r="15" spans="1:28" x14ac:dyDescent="0.35">
      <c r="A15" s="203" t="s">
        <v>524</v>
      </c>
      <c r="B15" s="203"/>
      <c r="C15" s="203"/>
      <c r="D15" s="203"/>
      <c r="E15" s="203"/>
      <c r="F15" s="203"/>
      <c r="G15" s="203"/>
      <c r="H15" s="204"/>
      <c r="I15" s="204"/>
      <c r="J15" s="204"/>
      <c r="K15" s="204"/>
      <c r="L15" s="204"/>
      <c r="M15" s="206">
        <f>(M14/100+1)^0.25-1</f>
        <v>2.4113689084445111E-2</v>
      </c>
      <c r="N15" s="206">
        <f t="shared" ref="N15:U15" si="2">(N14/100+1)^0.25-1</f>
        <v>1.9426546908273501E-2</v>
      </c>
      <c r="O15" s="206">
        <f t="shared" si="2"/>
        <v>1.586828478278357E-2</v>
      </c>
      <c r="P15" s="206">
        <f t="shared" si="2"/>
        <v>1.586828478278357E-2</v>
      </c>
      <c r="Q15" s="206">
        <f t="shared" si="2"/>
        <v>1.586828478278357E-2</v>
      </c>
      <c r="R15" s="206">
        <f t="shared" si="2"/>
        <v>1.4673846168659299E-2</v>
      </c>
      <c r="S15" s="206">
        <f t="shared" si="2"/>
        <v>1.3475174441242466E-2</v>
      </c>
      <c r="T15" s="206">
        <f t="shared" si="2"/>
        <v>1.2272234429039353E-2</v>
      </c>
      <c r="U15" s="206">
        <f t="shared" si="2"/>
        <v>1.2272234429039353E-2</v>
      </c>
      <c r="V15" s="204"/>
      <c r="W15" s="204"/>
      <c r="X15" s="204"/>
      <c r="Y15" s="204"/>
      <c r="Z15" s="204"/>
      <c r="AA15" s="204"/>
      <c r="AB15" s="92"/>
    </row>
    <row r="16" spans="1:28" hidden="1" x14ac:dyDescent="0.35">
      <c r="A16" s="203" t="s">
        <v>525</v>
      </c>
      <c r="B16" s="203"/>
      <c r="C16" s="203"/>
      <c r="D16" s="207">
        <v>2012.7</v>
      </c>
      <c r="E16" s="207">
        <v>2025.5</v>
      </c>
      <c r="F16" s="207">
        <v>2028.3</v>
      </c>
      <c r="G16" s="207">
        <v>2035.6</v>
      </c>
      <c r="H16" s="208">
        <v>2041</v>
      </c>
      <c r="I16" s="208">
        <v>2013.1</v>
      </c>
      <c r="J16" s="208">
        <v>1993.1</v>
      </c>
      <c r="K16" s="208">
        <v>1989.2</v>
      </c>
      <c r="L16" s="208">
        <v>1997.6</v>
      </c>
      <c r="M16" s="204">
        <f t="shared" ref="M16:U16" si="3">L16*M11</f>
        <v>0</v>
      </c>
      <c r="N16" s="204">
        <f t="shared" si="3"/>
        <v>0</v>
      </c>
      <c r="O16" s="204">
        <f t="shared" si="3"/>
        <v>0</v>
      </c>
      <c r="P16" s="204">
        <f t="shared" si="3"/>
        <v>0</v>
      </c>
      <c r="Q16" s="204">
        <f t="shared" si="3"/>
        <v>0</v>
      </c>
      <c r="R16" s="204">
        <f t="shared" si="3"/>
        <v>0</v>
      </c>
      <c r="S16" s="204">
        <f t="shared" si="3"/>
        <v>0</v>
      </c>
      <c r="T16" s="204">
        <f t="shared" si="3"/>
        <v>0</v>
      </c>
      <c r="U16" s="204">
        <f t="shared" si="3"/>
        <v>0</v>
      </c>
      <c r="V16" s="204"/>
      <c r="W16" s="204"/>
      <c r="X16" s="204"/>
      <c r="Y16" s="204"/>
      <c r="Z16" s="204"/>
      <c r="AA16" s="204"/>
      <c r="AB16" s="92"/>
    </row>
    <row r="17" spans="1:28" x14ac:dyDescent="0.35">
      <c r="A17" s="203" t="s">
        <v>526</v>
      </c>
      <c r="B17" s="203"/>
      <c r="C17" s="203"/>
      <c r="D17" s="209"/>
      <c r="E17" s="209"/>
      <c r="F17" s="209"/>
      <c r="G17" s="209"/>
      <c r="H17" s="210">
        <v>2381.6</v>
      </c>
      <c r="I17" s="210">
        <v>2334.5</v>
      </c>
      <c r="J17" s="210">
        <v>2329.6</v>
      </c>
      <c r="K17" s="210">
        <v>2341.6999999999998</v>
      </c>
      <c r="L17" s="210">
        <v>2395.9</v>
      </c>
      <c r="M17" s="211">
        <f>L17*(1+M15)</f>
        <v>2453.6739876774222</v>
      </c>
      <c r="N17" s="211">
        <f t="shared" ref="N17:U17" si="4">M17*(1+N15)</f>
        <v>2501.3404004966483</v>
      </c>
      <c r="O17" s="211">
        <f t="shared" si="4"/>
        <v>2541.0323823104109</v>
      </c>
      <c r="P17" s="211">
        <f t="shared" si="4"/>
        <v>2581.3542077951874</v>
      </c>
      <c r="Q17" s="211">
        <f t="shared" si="4"/>
        <v>2622.3158714897181</v>
      </c>
      <c r="R17" s="211">
        <f t="shared" si="4"/>
        <v>2660.7953311935921</v>
      </c>
      <c r="S17" s="211">
        <f t="shared" si="4"/>
        <v>2696.6500124338695</v>
      </c>
      <c r="T17" s="211">
        <f t="shared" si="4"/>
        <v>2729.74393355953</v>
      </c>
      <c r="U17" s="211">
        <f t="shared" si="4"/>
        <v>2763.2439910434205</v>
      </c>
      <c r="V17" s="204"/>
      <c r="W17" s="204"/>
      <c r="X17" s="204"/>
      <c r="Y17" s="204"/>
      <c r="Z17" s="204"/>
      <c r="AA17" s="204"/>
      <c r="AB17" s="92"/>
    </row>
    <row r="18" spans="1:28" x14ac:dyDescent="0.35">
      <c r="A18" s="203" t="s">
        <v>527</v>
      </c>
      <c r="B18" s="203"/>
      <c r="C18" s="203"/>
      <c r="D18" s="209"/>
      <c r="E18" s="209"/>
      <c r="F18" s="209"/>
      <c r="G18" s="209"/>
      <c r="H18" s="212">
        <v>2390.8000000000002</v>
      </c>
      <c r="I18" s="212">
        <v>2409.8000000000002</v>
      </c>
      <c r="J18" s="212">
        <v>2432.4</v>
      </c>
      <c r="K18" s="212">
        <v>2454.8000000000002</v>
      </c>
      <c r="L18" s="212">
        <v>2477.4</v>
      </c>
      <c r="M18" s="212">
        <v>2500.1</v>
      </c>
      <c r="N18" s="212">
        <v>2523.1</v>
      </c>
      <c r="O18" s="212">
        <v>2546.4</v>
      </c>
      <c r="P18" s="212">
        <v>2570.6</v>
      </c>
      <c r="Q18" s="212">
        <v>2595.3000000000002</v>
      </c>
      <c r="R18" s="212">
        <v>2620.5</v>
      </c>
      <c r="S18" s="212">
        <v>2646.3</v>
      </c>
      <c r="T18" s="212">
        <v>2672.2</v>
      </c>
      <c r="U18" s="212">
        <v>2698.3</v>
      </c>
      <c r="V18" s="204"/>
      <c r="W18" s="204"/>
      <c r="X18" s="204"/>
      <c r="Y18" s="204"/>
      <c r="Z18" s="204"/>
      <c r="AA18" s="204"/>
      <c r="AB18" s="92"/>
    </row>
    <row r="19" spans="1:28" x14ac:dyDescent="0.35">
      <c r="A19" s="203" t="s">
        <v>528</v>
      </c>
      <c r="B19" s="203"/>
      <c r="C19" s="203"/>
      <c r="D19" s="213"/>
      <c r="E19" s="213"/>
      <c r="F19" s="213"/>
      <c r="G19" s="213"/>
      <c r="H19" s="214"/>
      <c r="I19" s="215">
        <f t="shared" ref="I19:U19" si="5">(I18/H18)^4-1</f>
        <v>3.2169475638209155E-2</v>
      </c>
      <c r="J19" s="215">
        <f t="shared" si="5"/>
        <v>3.8044516916762694E-2</v>
      </c>
      <c r="K19" s="215">
        <f t="shared" si="5"/>
        <v>3.7348013185092954E-2</v>
      </c>
      <c r="L19" s="215">
        <f t="shared" si="5"/>
        <v>3.7337491775107257E-2</v>
      </c>
      <c r="M19" s="215">
        <f t="shared" si="5"/>
        <v>3.7158157149244309E-2</v>
      </c>
      <c r="N19" s="215">
        <f t="shared" si="5"/>
        <v>3.7309448975157977E-2</v>
      </c>
      <c r="O19" s="215">
        <f t="shared" si="5"/>
        <v>3.7453518870243618E-2</v>
      </c>
      <c r="P19" s="215">
        <f t="shared" si="5"/>
        <v>3.8559805300730998E-2</v>
      </c>
      <c r="Q19" s="215">
        <f t="shared" si="5"/>
        <v>3.8992120873677205E-2</v>
      </c>
      <c r="R19" s="215">
        <f t="shared" si="5"/>
        <v>3.9408799554956131E-2</v>
      </c>
      <c r="S19" s="215">
        <f t="shared" si="5"/>
        <v>3.9967221390092789E-2</v>
      </c>
      <c r="T19" s="215">
        <f t="shared" si="5"/>
        <v>3.972750134995584E-2</v>
      </c>
      <c r="U19" s="215">
        <f t="shared" si="5"/>
        <v>3.9645061239777402E-2</v>
      </c>
      <c r="V19" s="204"/>
      <c r="W19" s="204"/>
      <c r="X19" s="204"/>
      <c r="Y19" s="204"/>
      <c r="Z19" s="204"/>
      <c r="AA19" s="204"/>
      <c r="AB19" s="92"/>
    </row>
    <row r="20" spans="1:28" x14ac:dyDescent="0.35">
      <c r="A20" s="203"/>
      <c r="B20" s="203"/>
      <c r="C20" s="203"/>
      <c r="D20" s="213"/>
      <c r="E20" s="213"/>
      <c r="F20" s="213"/>
      <c r="G20" s="213"/>
      <c r="H20" s="214"/>
      <c r="I20" s="215"/>
      <c r="J20" s="215"/>
      <c r="K20" s="215"/>
      <c r="L20" s="215"/>
      <c r="M20" s="215"/>
      <c r="N20" s="215"/>
      <c r="O20" s="215"/>
      <c r="P20" s="215"/>
      <c r="Q20" s="215"/>
      <c r="R20" s="215"/>
      <c r="S20" s="215"/>
      <c r="T20" s="215"/>
      <c r="U20" s="215"/>
      <c r="V20" s="204"/>
      <c r="W20" s="204"/>
      <c r="X20" s="204"/>
      <c r="Y20" s="204"/>
      <c r="Z20" s="204"/>
      <c r="AA20" s="204"/>
      <c r="AB20" s="92"/>
    </row>
    <row r="21" spans="1:28" x14ac:dyDescent="0.35">
      <c r="A21" s="203" t="s">
        <v>529</v>
      </c>
      <c r="B21" s="203"/>
      <c r="C21" s="203"/>
      <c r="D21" s="216"/>
      <c r="E21" s="216"/>
      <c r="F21" s="216"/>
      <c r="G21" s="216"/>
      <c r="H21" s="217"/>
      <c r="I21" s="217"/>
      <c r="J21" s="217"/>
      <c r="K21" s="217"/>
      <c r="L21" s="217">
        <f t="shared" ref="L21:U21" si="6">L17/L18-1</f>
        <v>-3.2897392427544969E-2</v>
      </c>
      <c r="M21" s="217">
        <f t="shared" si="6"/>
        <v>-1.8569662142545407E-2</v>
      </c>
      <c r="N21" s="217">
        <f t="shared" si="6"/>
        <v>-8.624152631029891E-3</v>
      </c>
      <c r="O21" s="217">
        <f t="shared" si="6"/>
        <v>-2.1079240062791271E-3</v>
      </c>
      <c r="P21" s="217">
        <f t="shared" si="6"/>
        <v>4.1835399498901804E-3</v>
      </c>
      <c r="Q21" s="217">
        <f t="shared" si="6"/>
        <v>1.040953704377845E-2</v>
      </c>
      <c r="R21" s="217">
        <f t="shared" si="6"/>
        <v>1.5376962867235999E-2</v>
      </c>
      <c r="S21" s="217">
        <f t="shared" si="6"/>
        <v>1.9026570091776884E-2</v>
      </c>
      <c r="T21" s="217">
        <f t="shared" si="6"/>
        <v>2.1534291430106434E-2</v>
      </c>
      <c r="U21" s="217">
        <f t="shared" si="6"/>
        <v>2.4068484246903665E-2</v>
      </c>
      <c r="V21" s="204"/>
      <c r="W21" s="204"/>
      <c r="X21" s="204"/>
      <c r="Y21" s="204"/>
      <c r="Z21" s="204"/>
      <c r="AA21" s="204"/>
      <c r="AB21" s="92"/>
    </row>
    <row r="22" spans="1:28" x14ac:dyDescent="0.35">
      <c r="A22" s="203" t="s">
        <v>530</v>
      </c>
      <c r="B22" s="203"/>
      <c r="C22" s="203"/>
      <c r="D22" s="218"/>
      <c r="E22" s="218"/>
      <c r="F22" s="218"/>
      <c r="G22" s="218"/>
      <c r="H22" s="219"/>
      <c r="I22" s="219"/>
      <c r="J22" s="219"/>
      <c r="K22" s="219"/>
      <c r="L22" s="211">
        <f>L17-L18</f>
        <v>-81.5</v>
      </c>
      <c r="M22" s="211">
        <f t="shared" ref="M22:U22" si="7">M17-M18</f>
        <v>-46.426012322577662</v>
      </c>
      <c r="N22" s="211">
        <f t="shared" si="7"/>
        <v>-21.759599503351637</v>
      </c>
      <c r="O22" s="211">
        <f t="shared" si="7"/>
        <v>-5.367617689589224</v>
      </c>
      <c r="P22" s="211">
        <f t="shared" si="7"/>
        <v>10.75420779518754</v>
      </c>
      <c r="Q22" s="211">
        <f t="shared" si="7"/>
        <v>27.015871489717938</v>
      </c>
      <c r="R22" s="211">
        <f t="shared" si="7"/>
        <v>40.295331193592119</v>
      </c>
      <c r="S22" s="211">
        <f t="shared" si="7"/>
        <v>50.350012433869324</v>
      </c>
      <c r="T22" s="211">
        <f t="shared" si="7"/>
        <v>57.54393355953016</v>
      </c>
      <c r="U22" s="211">
        <f t="shared" si="7"/>
        <v>64.943991043420283</v>
      </c>
      <c r="V22" s="219"/>
      <c r="W22" s="204"/>
      <c r="X22" s="204"/>
      <c r="Y22" s="204"/>
      <c r="Z22" s="204"/>
      <c r="AA22" s="204"/>
      <c r="AB22" s="92"/>
    </row>
    <row r="23" spans="1:28" x14ac:dyDescent="0.35">
      <c r="A23" s="203" t="s">
        <v>531</v>
      </c>
      <c r="B23" s="203"/>
      <c r="C23" s="203"/>
      <c r="D23" s="203"/>
      <c r="E23" s="203"/>
      <c r="F23" s="203"/>
      <c r="G23" s="203"/>
      <c r="H23" s="211">
        <v>276.61099999999999</v>
      </c>
      <c r="I23" s="211">
        <v>356.47500000000002</v>
      </c>
      <c r="J23" s="211">
        <v>365.245</v>
      </c>
      <c r="K23" s="211">
        <v>367.71000000000004</v>
      </c>
      <c r="L23" s="211">
        <v>395.080804</v>
      </c>
      <c r="M23" s="211">
        <v>395.54437600872865</v>
      </c>
      <c r="N23" s="211">
        <v>390.04841394217942</v>
      </c>
      <c r="O23" s="211">
        <v>390.4959307964308</v>
      </c>
      <c r="P23" s="211">
        <v>382.01193145208799</v>
      </c>
      <c r="Q23" s="211">
        <v>383.50165970187322</v>
      </c>
      <c r="R23" s="211">
        <v>384.99858857536771</v>
      </c>
      <c r="S23" s="211">
        <v>386.51476063763533</v>
      </c>
      <c r="T23" s="211">
        <v>388.0343071672936</v>
      </c>
      <c r="U23" s="211">
        <v>406.10345531251528</v>
      </c>
      <c r="V23" s="204"/>
      <c r="W23" s="204"/>
      <c r="X23" s="204"/>
      <c r="Y23" s="204"/>
      <c r="Z23" s="204"/>
      <c r="AA23" s="204"/>
      <c r="AB23" s="92"/>
    </row>
    <row r="24" spans="1:28" x14ac:dyDescent="0.35">
      <c r="A24" s="203" t="s">
        <v>532</v>
      </c>
      <c r="B24" s="203"/>
      <c r="C24" s="203"/>
      <c r="D24" s="203"/>
      <c r="E24" s="203"/>
      <c r="F24" s="203"/>
      <c r="G24" s="203"/>
      <c r="H24" s="203"/>
      <c r="I24" s="211">
        <f>I40/1000</f>
        <v>90.4</v>
      </c>
      <c r="J24" s="211">
        <f t="shared" ref="J24:U24" si="8">J40/1000</f>
        <v>87.8</v>
      </c>
      <c r="K24" s="211">
        <f t="shared" si="8"/>
        <v>97.2</v>
      </c>
      <c r="L24" s="211">
        <f t="shared" si="8"/>
        <v>124.9</v>
      </c>
      <c r="M24" s="211">
        <f t="shared" si="8"/>
        <v>126</v>
      </c>
      <c r="N24" s="211">
        <f t="shared" si="8"/>
        <v>120</v>
      </c>
      <c r="O24" s="211">
        <f t="shared" si="8"/>
        <v>119</v>
      </c>
      <c r="P24" s="211">
        <f t="shared" si="8"/>
        <v>109</v>
      </c>
      <c r="Q24" s="211">
        <f t="shared" si="8"/>
        <v>109</v>
      </c>
      <c r="R24" s="211">
        <f t="shared" si="8"/>
        <v>109</v>
      </c>
      <c r="S24" s="211">
        <f t="shared" si="8"/>
        <v>109</v>
      </c>
      <c r="T24" s="211">
        <f t="shared" si="8"/>
        <v>109</v>
      </c>
      <c r="U24" s="211">
        <f t="shared" si="8"/>
        <v>69</v>
      </c>
      <c r="V24" s="203"/>
      <c r="W24" s="203"/>
    </row>
    <row r="25" spans="1:28" x14ac:dyDescent="0.35">
      <c r="A25" s="203" t="s">
        <v>533</v>
      </c>
      <c r="B25" s="203"/>
      <c r="C25" s="203"/>
      <c r="D25" s="203"/>
      <c r="E25" s="203"/>
      <c r="F25" s="203"/>
      <c r="G25" s="203"/>
      <c r="H25" s="220">
        <v>277</v>
      </c>
      <c r="I25" s="221">
        <f>I23-I24</f>
        <v>266.07500000000005</v>
      </c>
      <c r="J25" s="221">
        <f t="shared" ref="J25:U25" si="9">J23-J24</f>
        <v>277.44499999999999</v>
      </c>
      <c r="K25" s="221">
        <f t="shared" si="9"/>
        <v>270.51000000000005</v>
      </c>
      <c r="L25" s="221">
        <f t="shared" si="9"/>
        <v>270.18080399999997</v>
      </c>
      <c r="M25" s="221">
        <f t="shared" si="9"/>
        <v>269.54437600872865</v>
      </c>
      <c r="N25" s="221">
        <f t="shared" si="9"/>
        <v>270.04841394217942</v>
      </c>
      <c r="O25" s="221">
        <f t="shared" si="9"/>
        <v>271.4959307964308</v>
      </c>
      <c r="P25" s="221">
        <f t="shared" si="9"/>
        <v>273.01193145208799</v>
      </c>
      <c r="Q25" s="221">
        <f t="shared" si="9"/>
        <v>274.50165970187322</v>
      </c>
      <c r="R25" s="221">
        <f t="shared" si="9"/>
        <v>275.99858857536771</v>
      </c>
      <c r="S25" s="221">
        <f t="shared" si="9"/>
        <v>277.51476063763533</v>
      </c>
      <c r="T25" s="221">
        <f t="shared" si="9"/>
        <v>279.0343071672936</v>
      </c>
      <c r="U25" s="221">
        <f t="shared" si="9"/>
        <v>337.10345531251528</v>
      </c>
      <c r="V25" s="220"/>
      <c r="W25" s="204"/>
      <c r="X25" s="204"/>
      <c r="Y25" s="204"/>
      <c r="Z25" s="204"/>
      <c r="AA25" s="204"/>
      <c r="AB25" s="92"/>
    </row>
    <row r="26" spans="1:28" x14ac:dyDescent="0.35">
      <c r="A26" s="222" t="s">
        <v>534</v>
      </c>
      <c r="B26" s="222"/>
      <c r="C26" s="203"/>
      <c r="D26" s="203"/>
      <c r="E26" s="203"/>
      <c r="F26" s="203"/>
      <c r="G26" s="203"/>
      <c r="H26" s="204"/>
      <c r="I26" s="204"/>
      <c r="J26" s="204"/>
      <c r="K26" s="204"/>
      <c r="L26" s="211"/>
      <c r="M26" s="211"/>
      <c r="N26" s="211"/>
      <c r="O26" s="211"/>
      <c r="P26" s="211"/>
      <c r="Q26" s="211"/>
      <c r="R26" s="211"/>
      <c r="S26" s="211"/>
      <c r="T26" s="211"/>
      <c r="U26" s="211"/>
      <c r="V26" s="223"/>
      <c r="W26" s="204"/>
      <c r="X26" s="204"/>
      <c r="Y26" s="204"/>
      <c r="Z26" s="204"/>
      <c r="AA26" s="204"/>
      <c r="AB26" s="92"/>
    </row>
    <row r="27" spans="1:28" x14ac:dyDescent="0.35">
      <c r="A27" s="203" t="s">
        <v>535</v>
      </c>
      <c r="B27" s="203"/>
      <c r="C27" s="203"/>
      <c r="D27" s="203"/>
      <c r="E27" s="203"/>
      <c r="F27" s="203"/>
      <c r="G27" s="203"/>
      <c r="H27" s="211">
        <f>H18-H25</f>
        <v>2113.8000000000002</v>
      </c>
      <c r="I27" s="211">
        <f>I18-I25</f>
        <v>2143.7250000000004</v>
      </c>
      <c r="J27" s="211">
        <f t="shared" ref="J27:U27" si="10">J18-J25</f>
        <v>2154.9549999999999</v>
      </c>
      <c r="K27" s="211">
        <f t="shared" si="10"/>
        <v>2184.29</v>
      </c>
      <c r="L27" s="211">
        <f t="shared" si="10"/>
        <v>2207.219196</v>
      </c>
      <c r="M27" s="211">
        <f t="shared" si="10"/>
        <v>2230.5556239912712</v>
      </c>
      <c r="N27" s="211">
        <f t="shared" si="10"/>
        <v>2253.0515860578207</v>
      </c>
      <c r="O27" s="211">
        <f t="shared" si="10"/>
        <v>2274.9040692035692</v>
      </c>
      <c r="P27" s="211">
        <f t="shared" si="10"/>
        <v>2297.5880685479119</v>
      </c>
      <c r="Q27" s="211">
        <f t="shared" si="10"/>
        <v>2320.7983402981272</v>
      </c>
      <c r="R27" s="211">
        <f t="shared" si="10"/>
        <v>2344.5014114246324</v>
      </c>
      <c r="S27" s="211">
        <f t="shared" si="10"/>
        <v>2368.7852393623648</v>
      </c>
      <c r="T27" s="211">
        <f t="shared" si="10"/>
        <v>2393.1656928327061</v>
      </c>
      <c r="U27" s="211">
        <f t="shared" si="10"/>
        <v>2361.1965446874847</v>
      </c>
      <c r="V27" s="223"/>
      <c r="W27" s="204"/>
      <c r="X27" s="204"/>
      <c r="Y27" s="204"/>
      <c r="Z27" s="204"/>
      <c r="AA27" s="204"/>
      <c r="AB27" s="92"/>
    </row>
    <row r="28" spans="1:28" x14ac:dyDescent="0.35">
      <c r="A28" s="203" t="s">
        <v>536</v>
      </c>
      <c r="B28" s="203"/>
      <c r="C28" s="203"/>
      <c r="D28" s="203"/>
      <c r="E28" s="203"/>
      <c r="F28" s="203"/>
      <c r="G28" s="203"/>
      <c r="H28" s="211">
        <f>H17-H23</f>
        <v>2104.989</v>
      </c>
      <c r="I28" s="211">
        <f>I17-I23</f>
        <v>1978.0250000000001</v>
      </c>
      <c r="J28" s="211">
        <f t="shared" ref="J28:U28" si="11">J17-J23</f>
        <v>1964.355</v>
      </c>
      <c r="K28" s="211">
        <f t="shared" si="11"/>
        <v>1973.9899999999998</v>
      </c>
      <c r="L28" s="211">
        <f t="shared" si="11"/>
        <v>2000.8191960000001</v>
      </c>
      <c r="M28" s="211">
        <f t="shared" si="11"/>
        <v>2058.1296116686935</v>
      </c>
      <c r="N28" s="211">
        <f t="shared" si="11"/>
        <v>2111.2919865544691</v>
      </c>
      <c r="O28" s="211">
        <f t="shared" si="11"/>
        <v>2150.53645151398</v>
      </c>
      <c r="P28" s="211">
        <f t="shared" si="11"/>
        <v>2199.3422763430995</v>
      </c>
      <c r="Q28" s="211">
        <f t="shared" si="11"/>
        <v>2238.8142117878451</v>
      </c>
      <c r="R28" s="211">
        <f t="shared" si="11"/>
        <v>2275.7967426182245</v>
      </c>
      <c r="S28" s="211">
        <f t="shared" si="11"/>
        <v>2310.1352517962341</v>
      </c>
      <c r="T28" s="211">
        <f t="shared" si="11"/>
        <v>2341.7096263922363</v>
      </c>
      <c r="U28" s="211">
        <f t="shared" si="11"/>
        <v>2357.140535730905</v>
      </c>
      <c r="V28" s="224"/>
      <c r="W28" s="204"/>
      <c r="X28" s="204"/>
      <c r="Y28" s="204"/>
      <c r="Z28" s="204"/>
      <c r="AA28" s="204"/>
      <c r="AB28" s="92"/>
    </row>
    <row r="29" spans="1:28" x14ac:dyDescent="0.35">
      <c r="A29" s="203" t="s">
        <v>537</v>
      </c>
      <c r="B29" s="203"/>
      <c r="C29" s="203"/>
      <c r="D29" s="203"/>
      <c r="E29" s="203"/>
      <c r="F29" s="203"/>
      <c r="G29" s="203"/>
      <c r="H29" s="204"/>
      <c r="I29" s="217">
        <f>(I27/H27)^4-1</f>
        <v>5.7841782025292776E-2</v>
      </c>
      <c r="J29" s="217">
        <f>(J27/I27)^4-1</f>
        <v>2.1119410134613714E-2</v>
      </c>
      <c r="K29" s="217">
        <f t="shared" ref="K29:U30" si="12">(K27/J27)^4-1</f>
        <v>5.5573229781014311E-2</v>
      </c>
      <c r="L29" s="217">
        <f t="shared" si="12"/>
        <v>4.2655090714452948E-2</v>
      </c>
      <c r="M29" s="217">
        <f t="shared" si="12"/>
        <v>4.296653399692052E-2</v>
      </c>
      <c r="N29" s="217">
        <f t="shared" si="12"/>
        <v>4.0955850919282222E-2</v>
      </c>
      <c r="O29" s="217">
        <f t="shared" si="12"/>
        <v>3.9364330219957999E-2</v>
      </c>
      <c r="P29" s="217">
        <f t="shared" si="12"/>
        <v>4.0486186446757833E-2</v>
      </c>
      <c r="Q29" s="217">
        <f t="shared" si="12"/>
        <v>4.1024503025016701E-2</v>
      </c>
      <c r="R29" s="217">
        <f t="shared" si="12"/>
        <v>4.148345048874913E-2</v>
      </c>
      <c r="S29" s="217">
        <f t="shared" si="12"/>
        <v>4.2079274700485003E-2</v>
      </c>
      <c r="T29" s="217">
        <f t="shared" si="12"/>
        <v>4.1809518201248119E-2</v>
      </c>
      <c r="U29" s="217">
        <f t="shared" si="12"/>
        <v>-5.2372877310018606E-2</v>
      </c>
      <c r="V29" s="224"/>
      <c r="W29" s="204"/>
      <c r="X29" s="204"/>
      <c r="Y29" s="204"/>
      <c r="Z29" s="204"/>
      <c r="AA29" s="204"/>
      <c r="AB29" s="92"/>
    </row>
    <row r="30" spans="1:28" x14ac:dyDescent="0.35">
      <c r="A30" s="203" t="s">
        <v>538</v>
      </c>
      <c r="B30" s="203"/>
      <c r="C30" s="203"/>
      <c r="D30" s="203"/>
      <c r="E30" s="203"/>
      <c r="F30" s="203"/>
      <c r="G30" s="203"/>
      <c r="H30" s="204"/>
      <c r="I30" s="217">
        <f>(I28/H28)^4-1</f>
        <v>-0.22029955448199845</v>
      </c>
      <c r="J30" s="217">
        <f>(J28/I28)^4-1</f>
        <v>-2.7358487512764929E-2</v>
      </c>
      <c r="K30" s="217">
        <f t="shared" si="12"/>
        <v>1.9764493507794523E-2</v>
      </c>
      <c r="L30" s="217">
        <f t="shared" si="12"/>
        <v>5.5483840328756084E-2</v>
      </c>
      <c r="M30" s="217">
        <f t="shared" si="12"/>
        <v>0.11959126938076747</v>
      </c>
      <c r="N30" s="217">
        <f t="shared" si="12"/>
        <v>0.10739437349386649</v>
      </c>
      <c r="O30" s="217">
        <f t="shared" si="12"/>
        <v>7.6450430001622438E-2</v>
      </c>
      <c r="P30" s="217">
        <f t="shared" si="12"/>
        <v>9.3916207264194806E-2</v>
      </c>
      <c r="Q30" s="217">
        <f t="shared" si="12"/>
        <v>7.3744446656775597E-2</v>
      </c>
      <c r="R30" s="217">
        <f t="shared" si="12"/>
        <v>6.7730541408582923E-2</v>
      </c>
      <c r="S30" s="217">
        <f t="shared" si="12"/>
        <v>6.1734044995010118E-2</v>
      </c>
      <c r="T30" s="217">
        <f t="shared" si="12"/>
        <v>5.5802134580701601E-2</v>
      </c>
      <c r="U30" s="217">
        <f t="shared" si="12"/>
        <v>2.6620047844182038E-2</v>
      </c>
      <c r="V30" s="204"/>
      <c r="W30" s="204"/>
      <c r="X30" s="204"/>
      <c r="Y30" s="204"/>
      <c r="Z30" s="204"/>
      <c r="AA30" s="204"/>
      <c r="AB30" s="92"/>
    </row>
    <row r="31" spans="1:28" x14ac:dyDescent="0.35">
      <c r="A31" s="203"/>
      <c r="B31" s="203"/>
      <c r="C31" s="203"/>
      <c r="D31" s="203"/>
      <c r="E31" s="203"/>
      <c r="F31" s="203"/>
      <c r="G31" s="203"/>
      <c r="H31" s="204"/>
      <c r="I31" s="204"/>
      <c r="J31" s="204"/>
      <c r="K31" s="204"/>
      <c r="L31" s="204"/>
      <c r="M31" s="224"/>
      <c r="N31" s="204"/>
      <c r="O31" s="204"/>
      <c r="P31" s="204"/>
      <c r="Q31" s="204"/>
      <c r="R31" s="204"/>
      <c r="S31" s="204"/>
      <c r="T31" s="204"/>
      <c r="U31" s="204"/>
      <c r="V31" s="204"/>
      <c r="W31" s="204"/>
      <c r="X31" s="204"/>
      <c r="Y31" s="204"/>
      <c r="Z31" s="204"/>
      <c r="AA31" s="204"/>
      <c r="AB31" s="92"/>
    </row>
    <row r="32" spans="1:28" x14ac:dyDescent="0.35">
      <c r="A32" s="203" t="s">
        <v>539</v>
      </c>
      <c r="B32" s="203"/>
      <c r="C32" s="203"/>
      <c r="D32" s="203"/>
      <c r="E32" s="203"/>
      <c r="F32" s="203"/>
      <c r="G32" s="203"/>
      <c r="H32" s="211">
        <f>H28-H27</f>
        <v>-8.8110000000001492</v>
      </c>
      <c r="I32" s="211">
        <f t="shared" ref="I32:U32" si="13">I28-I27</f>
        <v>-165.70000000000027</v>
      </c>
      <c r="J32" s="211">
        <f t="shared" si="13"/>
        <v>-190.59999999999991</v>
      </c>
      <c r="K32" s="211">
        <f t="shared" si="13"/>
        <v>-210.30000000000018</v>
      </c>
      <c r="L32" s="211">
        <f t="shared" si="13"/>
        <v>-206.39999999999986</v>
      </c>
      <c r="M32" s="211">
        <f t="shared" si="13"/>
        <v>-172.42601232257766</v>
      </c>
      <c r="N32" s="211">
        <f t="shared" si="13"/>
        <v>-141.75959950335164</v>
      </c>
      <c r="O32" s="211">
        <f t="shared" si="13"/>
        <v>-124.36761768958922</v>
      </c>
      <c r="P32" s="211">
        <f t="shared" si="13"/>
        <v>-98.24579220481246</v>
      </c>
      <c r="Q32" s="211">
        <f t="shared" si="13"/>
        <v>-81.984128510282062</v>
      </c>
      <c r="R32" s="211">
        <f t="shared" si="13"/>
        <v>-68.704668806407881</v>
      </c>
      <c r="S32" s="211">
        <f t="shared" si="13"/>
        <v>-58.649987566130676</v>
      </c>
      <c r="T32" s="211">
        <f t="shared" si="13"/>
        <v>-51.45606644046984</v>
      </c>
      <c r="U32" s="211">
        <f t="shared" si="13"/>
        <v>-4.0560089565797171</v>
      </c>
      <c r="V32" s="204"/>
      <c r="W32" s="204"/>
      <c r="X32" s="204"/>
      <c r="Y32" s="204"/>
      <c r="Z32" s="204"/>
      <c r="AA32" s="204"/>
      <c r="AB32" s="92"/>
    </row>
    <row r="33" spans="1:28" x14ac:dyDescent="0.35">
      <c r="A33" s="203"/>
      <c r="B33" s="203"/>
      <c r="C33" s="203"/>
      <c r="D33" s="203"/>
      <c r="E33" s="203"/>
      <c r="F33" s="203"/>
      <c r="G33" s="203"/>
      <c r="H33" s="204"/>
      <c r="I33" s="204"/>
      <c r="J33" s="204"/>
      <c r="K33" s="204"/>
      <c r="L33" s="204"/>
      <c r="M33" s="224"/>
      <c r="N33" s="204"/>
      <c r="O33" s="204"/>
      <c r="P33" s="204"/>
      <c r="Q33" s="204"/>
      <c r="R33" s="204"/>
      <c r="S33" s="204"/>
      <c r="T33" s="204"/>
      <c r="U33" s="204"/>
      <c r="V33" s="204"/>
      <c r="W33" s="204"/>
      <c r="X33" s="204"/>
      <c r="Y33" s="204"/>
      <c r="Z33" s="204"/>
      <c r="AA33" s="204"/>
      <c r="AB33" s="92"/>
    </row>
    <row r="34" spans="1:28" x14ac:dyDescent="0.35">
      <c r="A34" s="203"/>
      <c r="B34" s="203"/>
      <c r="C34" s="203"/>
      <c r="D34" s="203"/>
      <c r="E34" s="203"/>
      <c r="F34" s="203"/>
      <c r="G34" s="203"/>
      <c r="H34" s="204"/>
      <c r="I34" s="204"/>
      <c r="J34" s="204"/>
      <c r="K34" s="204"/>
      <c r="L34" s="204"/>
      <c r="M34" s="204"/>
      <c r="N34" s="204"/>
      <c r="O34" s="204"/>
      <c r="P34" s="204"/>
      <c r="Q34" s="204"/>
      <c r="R34" s="204"/>
      <c r="S34" s="204"/>
      <c r="T34" s="204"/>
      <c r="U34" s="204"/>
      <c r="V34" s="204"/>
      <c r="W34" s="204"/>
      <c r="X34" s="204"/>
      <c r="Y34" s="204"/>
      <c r="Z34" s="204"/>
      <c r="AA34" s="204"/>
      <c r="AB34" s="92"/>
    </row>
    <row r="35" spans="1:28" x14ac:dyDescent="0.35">
      <c r="A35" s="203" t="s">
        <v>540</v>
      </c>
      <c r="B35" s="203"/>
      <c r="C35" s="203"/>
      <c r="D35" s="203"/>
      <c r="E35" s="203"/>
      <c r="F35" s="203"/>
      <c r="G35" s="203"/>
      <c r="H35" s="204"/>
      <c r="I35" s="204"/>
      <c r="J35" s="204"/>
      <c r="K35" s="204"/>
      <c r="L35" s="204"/>
      <c r="M35" s="204"/>
      <c r="N35" s="204"/>
      <c r="O35" s="204"/>
      <c r="P35" s="204"/>
      <c r="Q35" s="204"/>
      <c r="R35" s="204"/>
      <c r="S35" s="204"/>
      <c r="T35" s="204"/>
      <c r="U35" s="204"/>
      <c r="V35" s="204"/>
      <c r="W35" s="204"/>
      <c r="X35" s="204"/>
      <c r="Y35" s="204"/>
      <c r="Z35" s="204"/>
      <c r="AA35" s="204"/>
      <c r="AB35" s="92"/>
    </row>
    <row r="36" spans="1:28" x14ac:dyDescent="0.35">
      <c r="A36" s="203"/>
      <c r="B36" s="203"/>
      <c r="C36" s="203"/>
      <c r="D36" s="203"/>
      <c r="E36" s="203"/>
      <c r="F36" s="203"/>
      <c r="G36" s="203"/>
      <c r="H36" s="204"/>
      <c r="I36" s="204"/>
      <c r="J36" s="204"/>
      <c r="K36" s="204"/>
      <c r="L36" s="204"/>
      <c r="M36" s="204"/>
      <c r="N36" s="204"/>
      <c r="O36" s="204"/>
      <c r="P36" s="204"/>
      <c r="Q36" s="204"/>
      <c r="R36" s="204"/>
      <c r="S36" s="204"/>
      <c r="T36" s="204"/>
      <c r="U36" s="204"/>
      <c r="V36" s="204"/>
      <c r="W36" s="204"/>
      <c r="X36" s="204"/>
      <c r="Y36" s="204"/>
      <c r="Z36" s="204"/>
      <c r="AA36" s="204"/>
      <c r="AB36" s="92"/>
    </row>
    <row r="37" spans="1:28" x14ac:dyDescent="0.35">
      <c r="A37" s="203"/>
      <c r="B37" s="203"/>
      <c r="C37" s="203"/>
      <c r="D37" s="203"/>
      <c r="E37" s="203"/>
      <c r="F37" s="203"/>
      <c r="G37" s="203"/>
      <c r="H37" s="204"/>
      <c r="I37" s="204"/>
      <c r="J37" s="204"/>
      <c r="K37" s="204"/>
      <c r="L37" s="204"/>
      <c r="M37" s="204"/>
      <c r="N37" s="204"/>
      <c r="O37" s="204"/>
      <c r="P37" s="204"/>
      <c r="Q37" s="204"/>
      <c r="R37" s="204"/>
      <c r="S37" s="204"/>
      <c r="T37" s="204"/>
      <c r="U37" s="204"/>
      <c r="V37" s="204"/>
      <c r="W37" s="204"/>
      <c r="X37" s="204"/>
      <c r="Y37" s="204"/>
      <c r="Z37" s="204"/>
      <c r="AA37" s="204"/>
      <c r="AB37" s="92"/>
    </row>
    <row r="38" spans="1:28" x14ac:dyDescent="0.35">
      <c r="A38" s="203"/>
      <c r="B38" s="203"/>
      <c r="C38" s="203"/>
      <c r="D38" s="203"/>
      <c r="E38" s="203"/>
      <c r="F38" s="203"/>
      <c r="G38" s="203"/>
      <c r="H38" s="204"/>
      <c r="I38" s="204"/>
      <c r="J38" s="204"/>
      <c r="K38" s="204"/>
      <c r="L38" s="204"/>
      <c r="M38" s="204"/>
      <c r="N38" s="204"/>
      <c r="O38" s="204"/>
      <c r="P38" s="204"/>
      <c r="Q38" s="204"/>
      <c r="R38" s="204"/>
      <c r="S38" s="204"/>
      <c r="T38" s="204"/>
      <c r="U38" s="204"/>
      <c r="V38" s="204"/>
      <c r="W38" s="204"/>
      <c r="X38" s="204"/>
      <c r="Y38" s="204"/>
      <c r="Z38" s="204"/>
      <c r="AA38" s="204"/>
      <c r="AB38" s="92"/>
    </row>
    <row r="39" spans="1:28" x14ac:dyDescent="0.35">
      <c r="A39" s="203" t="s">
        <v>541</v>
      </c>
      <c r="B39" s="203"/>
      <c r="C39" s="203"/>
      <c r="D39" s="203"/>
      <c r="E39" s="203"/>
      <c r="F39" s="203"/>
      <c r="G39" s="203"/>
      <c r="H39" s="204"/>
      <c r="I39" s="204"/>
      <c r="J39" s="204"/>
      <c r="K39" s="204"/>
      <c r="L39" s="204">
        <v>1.9873009936504982E-2</v>
      </c>
      <c r="M39" s="204">
        <v>7.4555975702150779E-3</v>
      </c>
      <c r="N39" s="204">
        <v>6.4879369907486772E-3</v>
      </c>
      <c r="O39" s="204">
        <v>6.4826168562215347E-3</v>
      </c>
      <c r="P39" s="204">
        <v>7.4951099695450552E-3</v>
      </c>
      <c r="Q39" s="204">
        <v>7.6985662820432399E-3</v>
      </c>
      <c r="R39" s="204">
        <v>7.8384192066154323E-3</v>
      </c>
      <c r="S39" s="204">
        <v>8.005480255635522E-3</v>
      </c>
      <c r="T39" s="204">
        <v>7.9477553801552414E-3</v>
      </c>
      <c r="U39" s="204">
        <v>8.036424046056645E-3</v>
      </c>
      <c r="V39" s="204"/>
      <c r="W39" s="204"/>
      <c r="X39" s="204"/>
      <c r="Y39" s="204"/>
      <c r="Z39" s="204"/>
      <c r="AA39" s="204"/>
      <c r="AB39" s="92"/>
    </row>
    <row r="40" spans="1:28" x14ac:dyDescent="0.35">
      <c r="A40" s="203" t="s">
        <v>542</v>
      </c>
      <c r="B40" s="203"/>
      <c r="C40" s="203"/>
      <c r="D40" s="203"/>
      <c r="E40" s="203"/>
      <c r="F40" s="203"/>
      <c r="G40" s="203"/>
      <c r="H40" s="204"/>
      <c r="I40" s="204">
        <v>90400</v>
      </c>
      <c r="J40" s="204">
        <v>87800</v>
      </c>
      <c r="K40" s="204">
        <v>97200</v>
      </c>
      <c r="L40" s="204">
        <v>124900</v>
      </c>
      <c r="M40" s="204">
        <v>126000</v>
      </c>
      <c r="N40" s="204">
        <v>120000</v>
      </c>
      <c r="O40" s="204">
        <v>119000</v>
      </c>
      <c r="P40" s="204">
        <v>109000</v>
      </c>
      <c r="Q40" s="204">
        <v>109000</v>
      </c>
      <c r="R40" s="204">
        <v>109000</v>
      </c>
      <c r="S40" s="204">
        <v>109000</v>
      </c>
      <c r="T40" s="204">
        <v>109000</v>
      </c>
      <c r="U40" s="204">
        <v>69000</v>
      </c>
      <c r="V40" s="204"/>
      <c r="W40" s="204"/>
      <c r="X40" s="204">
        <f>SUM(X21:X22)</f>
        <v>0</v>
      </c>
      <c r="Y40" s="204">
        <f>SUM(Y21:Y22)</f>
        <v>0</v>
      </c>
      <c r="Z40" s="204">
        <f>SUM(Z21:Z22)</f>
        <v>0</v>
      </c>
      <c r="AA40" s="204"/>
      <c r="AB40" s="92"/>
    </row>
    <row r="41" spans="1:28" x14ac:dyDescent="0.35">
      <c r="B41" s="203"/>
      <c r="C41" s="203"/>
      <c r="D41" s="203"/>
      <c r="E41" s="203"/>
      <c r="F41" s="203"/>
      <c r="G41" s="203"/>
      <c r="H41" s="204"/>
      <c r="I41" s="204"/>
      <c r="J41" s="204"/>
      <c r="K41" s="204"/>
      <c r="L41" s="204"/>
      <c r="M41" s="204"/>
      <c r="N41" s="204"/>
      <c r="O41" s="204"/>
      <c r="P41" s="204"/>
      <c r="Q41" s="204"/>
      <c r="R41" s="204"/>
      <c r="S41" s="204"/>
      <c r="T41" s="204"/>
      <c r="U41" s="204"/>
      <c r="V41" s="204"/>
      <c r="W41" s="204"/>
      <c r="X41" s="204"/>
      <c r="Y41" s="204"/>
      <c r="Z41" s="204"/>
      <c r="AA41" s="204"/>
      <c r="AB41" s="92"/>
    </row>
    <row r="42" spans="1:28" x14ac:dyDescent="0.35">
      <c r="A42" s="172" t="s">
        <v>543</v>
      </c>
      <c r="B42" s="203"/>
      <c r="C42" s="203"/>
      <c r="D42" s="203"/>
      <c r="E42" s="203"/>
      <c r="F42" s="203"/>
      <c r="G42" s="203"/>
      <c r="H42" s="225">
        <v>2381.6</v>
      </c>
      <c r="I42" s="225">
        <v>2334.5</v>
      </c>
      <c r="J42" s="225">
        <v>2329.6</v>
      </c>
      <c r="K42" s="226">
        <v>2318</v>
      </c>
      <c r="L42" s="226">
        <v>2339.4</v>
      </c>
      <c r="M42" s="226">
        <v>2360.9</v>
      </c>
      <c r="N42" s="226">
        <v>2378.5</v>
      </c>
      <c r="O42" s="226">
        <v>2396.6999999999998</v>
      </c>
      <c r="P42" s="226">
        <v>2417.1</v>
      </c>
      <c r="Q42" s="226">
        <v>2438.9</v>
      </c>
      <c r="R42" s="226">
        <v>2462.1</v>
      </c>
      <c r="S42" s="226">
        <v>2486.3000000000002</v>
      </c>
      <c r="T42" s="226">
        <v>2513.1</v>
      </c>
      <c r="U42" s="203"/>
      <c r="V42" s="203"/>
      <c r="W42" s="203"/>
      <c r="X42" s="203"/>
      <c r="Y42" s="203"/>
      <c r="Z42" s="203"/>
      <c r="AA42" s="203"/>
    </row>
    <row r="43" spans="1:28" x14ac:dyDescent="0.35">
      <c r="B43" s="203"/>
      <c r="C43" s="203"/>
      <c r="D43" s="203"/>
      <c r="E43" s="203"/>
      <c r="F43" s="203"/>
      <c r="G43" s="203"/>
      <c r="H43" s="227">
        <f>H42-H18</f>
        <v>-9.2000000000002728</v>
      </c>
      <c r="I43" s="227">
        <f t="shared" ref="I43:T43" si="14">I42-I18</f>
        <v>-75.300000000000182</v>
      </c>
      <c r="J43" s="227">
        <f t="shared" si="14"/>
        <v>-102.80000000000018</v>
      </c>
      <c r="K43" s="227">
        <f t="shared" si="14"/>
        <v>-136.80000000000018</v>
      </c>
      <c r="L43" s="227">
        <f t="shared" si="14"/>
        <v>-138</v>
      </c>
      <c r="M43" s="227">
        <f t="shared" si="14"/>
        <v>-139.19999999999982</v>
      </c>
      <c r="N43" s="227">
        <f t="shared" si="14"/>
        <v>-144.59999999999991</v>
      </c>
      <c r="O43" s="227">
        <f t="shared" si="14"/>
        <v>-149.70000000000027</v>
      </c>
      <c r="P43" s="227">
        <f t="shared" si="14"/>
        <v>-153.5</v>
      </c>
      <c r="Q43" s="227">
        <f t="shared" si="14"/>
        <v>-156.40000000000009</v>
      </c>
      <c r="R43" s="227">
        <f t="shared" si="14"/>
        <v>-158.40000000000009</v>
      </c>
      <c r="S43" s="227">
        <f t="shared" si="14"/>
        <v>-160</v>
      </c>
      <c r="T43" s="227">
        <f t="shared" si="14"/>
        <v>-159.09999999999991</v>
      </c>
      <c r="U43" s="203"/>
      <c r="V43" s="203"/>
      <c r="W43" s="203"/>
      <c r="X43" s="203"/>
      <c r="Y43" s="203"/>
      <c r="Z43" s="203"/>
      <c r="AA43" s="203"/>
    </row>
    <row r="44" spans="1:28" x14ac:dyDescent="0.35">
      <c r="B44" s="203"/>
      <c r="C44" s="203"/>
      <c r="D44" s="203"/>
      <c r="E44" s="203"/>
      <c r="F44" s="203"/>
      <c r="G44" s="203"/>
      <c r="H44" s="203"/>
      <c r="I44" s="203"/>
      <c r="J44" s="203"/>
      <c r="K44" s="203"/>
      <c r="L44" s="203"/>
      <c r="M44" s="203"/>
      <c r="N44" s="203"/>
      <c r="O44" s="203"/>
      <c r="P44" s="203"/>
      <c r="Q44" s="203"/>
      <c r="R44" s="203"/>
      <c r="S44" s="203"/>
      <c r="T44" s="203"/>
      <c r="U44" s="203"/>
      <c r="V44" s="203"/>
      <c r="W44" s="203"/>
      <c r="X44" s="203"/>
      <c r="Y44" s="203"/>
      <c r="Z44" s="203"/>
      <c r="AA44" s="203"/>
    </row>
    <row r="45" spans="1:28" x14ac:dyDescent="0.35">
      <c r="B45" s="203"/>
      <c r="C45" s="203"/>
      <c r="D45" s="203"/>
      <c r="E45" s="203"/>
      <c r="F45" s="203"/>
    </row>
    <row r="46" spans="1:28" x14ac:dyDescent="0.35">
      <c r="B46" s="203"/>
      <c r="C46" s="203"/>
      <c r="D46" s="203"/>
      <c r="E46" s="203"/>
      <c r="F46" s="203"/>
      <c r="G46" s="203"/>
      <c r="H46" s="203"/>
      <c r="I46" s="203"/>
      <c r="J46" s="203"/>
      <c r="K46" s="203"/>
      <c r="L46" s="203"/>
      <c r="M46" s="203"/>
      <c r="N46" s="203"/>
      <c r="O46" s="203"/>
      <c r="P46" s="203"/>
      <c r="Q46" s="203"/>
      <c r="R46" s="203"/>
      <c r="S46" s="203"/>
      <c r="T46" s="203"/>
      <c r="U46" s="203"/>
      <c r="V46" s="203"/>
      <c r="W46" s="203"/>
      <c r="X46" s="203"/>
      <c r="Y46" s="203"/>
      <c r="Z46" s="203"/>
      <c r="AA46" s="203"/>
    </row>
    <row r="47" spans="1:28" x14ac:dyDescent="0.35">
      <c r="B47" s="203"/>
      <c r="C47" s="203"/>
      <c r="D47" s="203"/>
      <c r="E47" s="203"/>
      <c r="F47" s="203"/>
      <c r="G47" s="203"/>
      <c r="H47" s="203"/>
      <c r="I47" s="203"/>
      <c r="J47" s="203"/>
      <c r="K47" s="203"/>
      <c r="L47" s="203"/>
      <c r="M47" s="203"/>
      <c r="N47" s="203"/>
      <c r="O47" s="203"/>
      <c r="P47" s="203"/>
      <c r="Q47" s="203"/>
      <c r="R47" s="203"/>
      <c r="S47" s="203"/>
      <c r="T47" s="203"/>
      <c r="U47" s="203"/>
      <c r="V47" s="203"/>
      <c r="W47" s="203"/>
      <c r="X47" s="203"/>
      <c r="Y47" s="203"/>
      <c r="Z47" s="203"/>
      <c r="AA47" s="203"/>
    </row>
    <row r="48" spans="1:28" x14ac:dyDescent="0.35">
      <c r="B48" s="203"/>
      <c r="C48" s="203"/>
      <c r="D48" s="203"/>
      <c r="E48" s="203"/>
      <c r="F48" s="203"/>
      <c r="G48" s="203"/>
      <c r="H48" s="203"/>
      <c r="I48" s="203"/>
      <c r="J48" s="203"/>
      <c r="K48" s="203"/>
      <c r="L48" s="203"/>
      <c r="M48" s="203"/>
      <c r="N48" s="203"/>
      <c r="O48" s="203"/>
      <c r="P48" s="203"/>
      <c r="Q48" s="203"/>
      <c r="R48" s="203"/>
      <c r="S48" s="203"/>
      <c r="T48" s="203"/>
      <c r="U48" s="203"/>
      <c r="V48" s="203"/>
      <c r="W48" s="203"/>
      <c r="X48" s="203"/>
      <c r="Y48" s="203"/>
      <c r="Z48" s="203"/>
      <c r="AA48" s="203"/>
    </row>
    <row r="49" spans="2:27" x14ac:dyDescent="0.35">
      <c r="B49" s="203"/>
      <c r="C49" s="203"/>
      <c r="D49" s="203"/>
      <c r="E49" s="203"/>
      <c r="F49" s="203"/>
      <c r="G49" s="203"/>
      <c r="H49" s="203"/>
      <c r="I49" s="203"/>
      <c r="J49" s="203"/>
      <c r="K49" s="203"/>
      <c r="L49" s="203"/>
      <c r="M49" s="203"/>
      <c r="N49" s="203"/>
      <c r="O49" s="203"/>
      <c r="P49" s="203"/>
      <c r="Q49" s="203"/>
      <c r="R49" s="203"/>
      <c r="S49" s="203"/>
      <c r="T49" s="203"/>
      <c r="U49" s="203"/>
      <c r="V49" s="203"/>
      <c r="W49" s="203"/>
      <c r="X49" s="203"/>
      <c r="Y49" s="203"/>
      <c r="Z49" s="203"/>
      <c r="AA49" s="203"/>
    </row>
  </sheetData>
  <mergeCells count="5">
    <mergeCell ref="D8:G8"/>
    <mergeCell ref="H8:K8"/>
    <mergeCell ref="L8:O8"/>
    <mergeCell ref="P8:S8"/>
    <mergeCell ref="T8:W8"/>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41919-2A2B-A94D-AC80-2DBBC7CCA8FA}">
  <dimension ref="A1:AW10"/>
  <sheetViews>
    <sheetView workbookViewId="0">
      <selection activeCell="M10" sqref="M10"/>
    </sheetView>
  </sheetViews>
  <sheetFormatPr defaultColWidth="10.90625" defaultRowHeight="14.5" x14ac:dyDescent="0.35"/>
  <cols>
    <col min="1" max="1" width="35.1796875" bestFit="1" customWidth="1"/>
  </cols>
  <sheetData>
    <row r="1" spans="1:49" x14ac:dyDescent="0.35">
      <c r="B1" s="194" t="s">
        <v>441</v>
      </c>
      <c r="C1" s="194" t="s">
        <v>442</v>
      </c>
      <c r="D1" s="194" t="s">
        <v>443</v>
      </c>
      <c r="E1" s="194" t="s">
        <v>444</v>
      </c>
      <c r="F1" s="194" t="s">
        <v>445</v>
      </c>
      <c r="G1" s="194" t="s">
        <v>446</v>
      </c>
      <c r="H1" s="194" t="s">
        <v>447</v>
      </c>
      <c r="I1" s="194" t="s">
        <v>448</v>
      </c>
      <c r="J1" s="194" t="s">
        <v>449</v>
      </c>
      <c r="K1" s="194" t="s">
        <v>450</v>
      </c>
      <c r="L1" s="194" t="s">
        <v>451</v>
      </c>
      <c r="M1" s="194" t="s">
        <v>452</v>
      </c>
      <c r="N1" s="194" t="s">
        <v>453</v>
      </c>
      <c r="O1" s="194" t="s">
        <v>454</v>
      </c>
      <c r="P1" s="194" t="s">
        <v>455</v>
      </c>
      <c r="Q1" s="194" t="s">
        <v>462</v>
      </c>
      <c r="R1" s="194" t="s">
        <v>463</v>
      </c>
      <c r="S1" s="194" t="s">
        <v>464</v>
      </c>
      <c r="T1" s="194" t="s">
        <v>465</v>
      </c>
      <c r="U1" s="194" t="s">
        <v>466</v>
      </c>
      <c r="V1" s="194" t="s">
        <v>467</v>
      </c>
      <c r="W1" s="194" t="s">
        <v>468</v>
      </c>
      <c r="X1" s="194" t="s">
        <v>469</v>
      </c>
      <c r="Y1" s="194" t="s">
        <v>470</v>
      </c>
      <c r="Z1" s="194" t="s">
        <v>471</v>
      </c>
      <c r="AA1" s="194" t="s">
        <v>472</v>
      </c>
      <c r="AB1" s="194" t="s">
        <v>473</v>
      </c>
      <c r="AC1" s="194" t="s">
        <v>474</v>
      </c>
      <c r="AD1" s="194" t="s">
        <v>475</v>
      </c>
      <c r="AE1" s="194" t="s">
        <v>476</v>
      </c>
      <c r="AF1" s="194" t="s">
        <v>477</v>
      </c>
      <c r="AG1" s="194" t="s">
        <v>478</v>
      </c>
      <c r="AH1" s="194" t="s">
        <v>479</v>
      </c>
      <c r="AI1" s="194" t="s">
        <v>480</v>
      </c>
      <c r="AJ1" s="194" t="s">
        <v>481</v>
      </c>
      <c r="AK1" s="194" t="s">
        <v>482</v>
      </c>
      <c r="AL1" s="194" t="s">
        <v>483</v>
      </c>
      <c r="AM1" s="194" t="s">
        <v>484</v>
      </c>
      <c r="AN1" s="194" t="s">
        <v>485</v>
      </c>
      <c r="AO1" s="194" t="s">
        <v>486</v>
      </c>
      <c r="AP1" s="194" t="s">
        <v>487</v>
      </c>
      <c r="AQ1" s="194" t="s">
        <v>488</v>
      </c>
      <c r="AR1" s="194" t="s">
        <v>489</v>
      </c>
      <c r="AS1" s="194" t="s">
        <v>490</v>
      </c>
      <c r="AT1" s="194" t="s">
        <v>491</v>
      </c>
      <c r="AU1" s="194" t="s">
        <v>492</v>
      </c>
      <c r="AV1" s="194" t="s">
        <v>493</v>
      </c>
      <c r="AW1" s="195" t="s">
        <v>494</v>
      </c>
    </row>
    <row r="2" spans="1:49" x14ac:dyDescent="0.35">
      <c r="A2" s="199" t="s">
        <v>499</v>
      </c>
      <c r="B2" s="197">
        <v>3376.8</v>
      </c>
      <c r="C2" s="197">
        <v>3105.7</v>
      </c>
      <c r="D2" s="197">
        <v>3256.3</v>
      </c>
      <c r="E2" s="197">
        <v>3363</v>
      </c>
      <c r="F2" s="197">
        <v>3421.7</v>
      </c>
      <c r="G2" s="197">
        <v>3453.79</v>
      </c>
      <c r="H2" s="197">
        <v>3485.87</v>
      </c>
      <c r="I2" s="197">
        <v>3588.41</v>
      </c>
      <c r="J2" s="197">
        <v>3690.95</v>
      </c>
      <c r="K2" s="197">
        <v>3793.49</v>
      </c>
      <c r="L2" s="197">
        <v>3896.03</v>
      </c>
      <c r="M2" s="197">
        <v>3937.84</v>
      </c>
      <c r="N2" s="197">
        <v>3979.64</v>
      </c>
      <c r="O2" s="197">
        <v>4021.45</v>
      </c>
      <c r="P2" s="197">
        <v>4063.26</v>
      </c>
      <c r="Q2" s="197">
        <v>4095.51</v>
      </c>
      <c r="R2" s="197">
        <v>4127.76</v>
      </c>
      <c r="S2" s="197">
        <v>4160.01</v>
      </c>
      <c r="T2" s="197">
        <v>4192.26</v>
      </c>
      <c r="U2" s="197">
        <v>4228.8900000000003</v>
      </c>
      <c r="V2" s="197">
        <v>4265.51</v>
      </c>
      <c r="W2" s="197">
        <v>4302.1400000000003</v>
      </c>
      <c r="X2" s="197">
        <v>4338.7700000000004</v>
      </c>
      <c r="Y2" s="197">
        <v>4378.47</v>
      </c>
      <c r="Z2" s="200">
        <v>4461.7878879999998</v>
      </c>
      <c r="AA2" s="200">
        <v>4545.1062709999997</v>
      </c>
      <c r="AB2" s="200">
        <v>4628.4246540000004</v>
      </c>
      <c r="AC2" s="200">
        <v>4712.8133989999997</v>
      </c>
      <c r="AD2" s="200">
        <v>4788.4184370000003</v>
      </c>
      <c r="AE2" s="200">
        <v>4864.0234739999996</v>
      </c>
      <c r="AF2" s="200">
        <v>4939.6285120000002</v>
      </c>
      <c r="AG2" s="200">
        <v>5014.1014859999996</v>
      </c>
      <c r="AH2" s="200">
        <v>5052.4690890000002</v>
      </c>
      <c r="AI2" s="200">
        <v>5090.8366919999999</v>
      </c>
      <c r="AJ2" s="200">
        <v>5129.2042949999995</v>
      </c>
      <c r="AK2" s="200">
        <v>5168.2958710000003</v>
      </c>
      <c r="AL2" s="200">
        <v>5211.5463289999998</v>
      </c>
      <c r="AM2" s="200">
        <v>5254.7967859999999</v>
      </c>
      <c r="AN2" s="200">
        <v>5298.047243</v>
      </c>
      <c r="AO2" s="200">
        <v>5341.8472439999996</v>
      </c>
      <c r="AP2" s="200">
        <v>5386.5973860000004</v>
      </c>
      <c r="AQ2" s="200">
        <v>5431.3475280000002</v>
      </c>
      <c r="AR2" s="200">
        <v>5476.0976700000001</v>
      </c>
      <c r="AS2" s="200">
        <v>5523.7553889999999</v>
      </c>
      <c r="AT2" s="200">
        <v>5573.5047610000001</v>
      </c>
      <c r="AU2" s="200">
        <v>5623.2541330000004</v>
      </c>
      <c r="AV2" s="200">
        <v>5673.0035049999997</v>
      </c>
    </row>
    <row r="3" spans="1:49" x14ac:dyDescent="0.35">
      <c r="A3" t="s">
        <v>503</v>
      </c>
      <c r="C3" s="190">
        <f>C2/B2-1</f>
        <v>-8.0283108268182968E-2</v>
      </c>
      <c r="D3" s="190">
        <f t="shared" ref="D3:AV3" si="0">D2/C2-1</f>
        <v>4.8491483401487789E-2</v>
      </c>
      <c r="E3" s="190">
        <f t="shared" si="0"/>
        <v>3.2767251174645962E-2</v>
      </c>
      <c r="F3" s="190">
        <f t="shared" si="0"/>
        <v>1.7454653583110158E-2</v>
      </c>
      <c r="G3" s="190">
        <f t="shared" si="0"/>
        <v>9.3783791682497952E-3</v>
      </c>
      <c r="H3" s="190">
        <f t="shared" si="0"/>
        <v>9.288347004305475E-3</v>
      </c>
      <c r="I3" s="190">
        <f t="shared" si="0"/>
        <v>2.9415899043854221E-2</v>
      </c>
      <c r="J3" s="190">
        <f t="shared" si="0"/>
        <v>2.8575330020816914E-2</v>
      </c>
      <c r="K3" s="190">
        <f t="shared" si="0"/>
        <v>2.778146547636795E-2</v>
      </c>
      <c r="L3" s="190">
        <f t="shared" si="0"/>
        <v>2.7030518071749388E-2</v>
      </c>
      <c r="M3" s="190">
        <f t="shared" si="0"/>
        <v>1.0731436872919442E-2</v>
      </c>
      <c r="N3" s="190">
        <f t="shared" si="0"/>
        <v>1.0614956422810407E-2</v>
      </c>
      <c r="O3" s="190">
        <f t="shared" si="0"/>
        <v>1.0505975414861535E-2</v>
      </c>
      <c r="P3" s="190">
        <f t="shared" si="0"/>
        <v>1.0396747441843157E-2</v>
      </c>
      <c r="Q3" s="190">
        <f t="shared" si="0"/>
        <v>7.936976713279531E-3</v>
      </c>
      <c r="R3" s="190">
        <f t="shared" si="0"/>
        <v>7.8744771713412653E-3</v>
      </c>
      <c r="S3" s="190">
        <f t="shared" si="0"/>
        <v>7.8129542415257269E-3</v>
      </c>
      <c r="T3" s="190">
        <f t="shared" si="0"/>
        <v>7.7523852106125002E-3</v>
      </c>
      <c r="U3" s="190">
        <f t="shared" si="0"/>
        <v>8.7375305920911472E-3</v>
      </c>
      <c r="V3" s="190">
        <f t="shared" si="0"/>
        <v>8.6594827484280934E-3</v>
      </c>
      <c r="W3" s="190">
        <f t="shared" si="0"/>
        <v>8.5874842633120174E-3</v>
      </c>
      <c r="X3" s="190">
        <f t="shared" si="0"/>
        <v>8.5143672683827276E-3</v>
      </c>
      <c r="Y3" s="190">
        <f t="shared" si="0"/>
        <v>9.1500586571768849E-3</v>
      </c>
      <c r="Z3" s="190">
        <f t="shared" si="0"/>
        <v>1.902899597347929E-2</v>
      </c>
      <c r="AA3" s="190">
        <f t="shared" si="0"/>
        <v>1.8673766008483916E-2</v>
      </c>
      <c r="AB3" s="190">
        <f t="shared" si="0"/>
        <v>1.8331448822574981E-2</v>
      </c>
      <c r="AC3" s="190">
        <f t="shared" si="0"/>
        <v>1.8232714434935904E-2</v>
      </c>
      <c r="AD3" s="190">
        <f t="shared" si="0"/>
        <v>1.6042442507068655E-2</v>
      </c>
      <c r="AE3" s="190">
        <f t="shared" si="0"/>
        <v>1.5789145830656937E-2</v>
      </c>
      <c r="AF3" s="190">
        <f t="shared" si="0"/>
        <v>1.5543723915835805E-2</v>
      </c>
      <c r="AG3" s="190">
        <f t="shared" si="0"/>
        <v>1.5076634572636305E-2</v>
      </c>
      <c r="AH3" s="190">
        <f t="shared" si="0"/>
        <v>7.6519398554513174E-3</v>
      </c>
      <c r="AI3" s="190">
        <f t="shared" si="0"/>
        <v>7.5938323073627689E-3</v>
      </c>
      <c r="AJ3" s="190">
        <f t="shared" si="0"/>
        <v>7.5366006260408902E-3</v>
      </c>
      <c r="AK3" s="190">
        <f t="shared" si="0"/>
        <v>7.6213723906664033E-3</v>
      </c>
      <c r="AL3" s="190">
        <f t="shared" si="0"/>
        <v>8.368417575062459E-3</v>
      </c>
      <c r="AM3" s="190">
        <f t="shared" si="0"/>
        <v>8.2989681506484558E-3</v>
      </c>
      <c r="AN3" s="190">
        <f t="shared" si="0"/>
        <v>8.2306621476266884E-3</v>
      </c>
      <c r="AO3" s="190">
        <f t="shared" si="0"/>
        <v>8.267197137184823E-3</v>
      </c>
      <c r="AP3" s="190">
        <f t="shared" si="0"/>
        <v>8.3772784873743511E-3</v>
      </c>
      <c r="AQ3" s="190">
        <f t="shared" si="0"/>
        <v>8.3076827156800537E-3</v>
      </c>
      <c r="AR3" s="190">
        <f t="shared" si="0"/>
        <v>8.239233775651611E-3</v>
      </c>
      <c r="AS3" s="190">
        <f t="shared" si="0"/>
        <v>8.7028613936317445E-3</v>
      </c>
      <c r="AT3" s="190">
        <f t="shared" si="0"/>
        <v>9.0064400931060273E-3</v>
      </c>
      <c r="AU3" s="190">
        <f t="shared" si="0"/>
        <v>8.9260481749502407E-3</v>
      </c>
      <c r="AV3" s="190">
        <f t="shared" si="0"/>
        <v>8.8470787240515492E-3</v>
      </c>
    </row>
    <row r="4" spans="1:49" x14ac:dyDescent="0.35">
      <c r="A4" t="s">
        <v>500</v>
      </c>
      <c r="B4" s="191">
        <v>180.5</v>
      </c>
      <c r="C4" s="191">
        <v>171.5</v>
      </c>
      <c r="D4" s="191">
        <v>207</v>
      </c>
      <c r="E4" s="191">
        <v>236.9</v>
      </c>
      <c r="F4" s="191">
        <v>250.9</v>
      </c>
      <c r="G4" s="191">
        <v>234.947544234898</v>
      </c>
      <c r="H4" s="191">
        <v>218.995088469796</v>
      </c>
      <c r="I4" s="191">
        <v>248.34388253509701</v>
      </c>
      <c r="J4" s="191">
        <v>277.69267660039799</v>
      </c>
      <c r="K4" s="191">
        <v>307.041470665698</v>
      </c>
      <c r="L4" s="191">
        <v>336.39026473099898</v>
      </c>
      <c r="M4" s="191">
        <v>353.748434918633</v>
      </c>
      <c r="N4" s="191">
        <v>371.10660510626798</v>
      </c>
      <c r="O4" s="191">
        <v>388.46477529390199</v>
      </c>
      <c r="P4" s="191">
        <v>405.82294548153601</v>
      </c>
      <c r="Q4" s="191">
        <v>413.97855881093199</v>
      </c>
      <c r="R4" s="191">
        <v>422.13417214032802</v>
      </c>
      <c r="S4" s="191">
        <v>430.28978546972399</v>
      </c>
      <c r="T4" s="191">
        <v>438.44539879912003</v>
      </c>
      <c r="U4" s="191">
        <v>447.45672242751198</v>
      </c>
      <c r="V4" s="191">
        <v>456.46804605590501</v>
      </c>
      <c r="W4" s="191">
        <v>465.47936968429701</v>
      </c>
      <c r="X4" s="191">
        <v>474.49069331268902</v>
      </c>
      <c r="Y4" s="191">
        <v>477.78237454474902</v>
      </c>
      <c r="Z4" s="193">
        <v>481.074055776808</v>
      </c>
      <c r="AA4" s="193">
        <v>484.36573700886697</v>
      </c>
      <c r="AB4" s="193">
        <v>487.65741824092697</v>
      </c>
      <c r="AC4" s="193">
        <v>486.215659858842</v>
      </c>
      <c r="AD4" s="193">
        <v>484.773901476758</v>
      </c>
      <c r="AE4" s="193">
        <v>483.332143094674</v>
      </c>
      <c r="AF4" s="193">
        <v>481.89038471258999</v>
      </c>
      <c r="AG4" s="193">
        <v>484.44283103346498</v>
      </c>
      <c r="AH4" s="193">
        <v>486.99527735433998</v>
      </c>
      <c r="AI4" s="193">
        <v>489.54772367521502</v>
      </c>
      <c r="AJ4" s="193">
        <v>492.10016999609002</v>
      </c>
      <c r="AK4" s="193">
        <v>495.058778342658</v>
      </c>
      <c r="AL4" s="193">
        <v>498.01738668922701</v>
      </c>
      <c r="AM4" s="193">
        <v>500.97599503579499</v>
      </c>
      <c r="AN4" s="193">
        <v>503.934603382364</v>
      </c>
      <c r="AO4" s="193">
        <v>506.60319135068499</v>
      </c>
      <c r="AP4" s="193">
        <v>509.27177931900502</v>
      </c>
      <c r="AQ4" s="193">
        <v>511.94036728732601</v>
      </c>
      <c r="AR4" s="193">
        <v>514.60895525564604</v>
      </c>
      <c r="AS4" s="193">
        <v>517.10132831060105</v>
      </c>
      <c r="AT4" s="193">
        <v>519.59370136555594</v>
      </c>
      <c r="AU4" s="193">
        <v>522.08607442051095</v>
      </c>
      <c r="AV4" s="193">
        <v>524.57844747546596</v>
      </c>
    </row>
    <row r="5" spans="1:49" x14ac:dyDescent="0.35">
      <c r="A5" t="s">
        <v>504</v>
      </c>
      <c r="B5" s="196">
        <v>6.4113293536841795E-2</v>
      </c>
      <c r="C5" s="196">
        <v>6.0250439428066703E-2</v>
      </c>
      <c r="D5" s="196">
        <v>5.6826611135919497E-2</v>
      </c>
      <c r="E5" s="196">
        <v>-5.6407986971606497E-2</v>
      </c>
      <c r="F5" s="196">
        <v>-5.9780059806323699E-2</v>
      </c>
      <c r="G5" s="196">
        <v>-6.35809317062659E-2</v>
      </c>
      <c r="H5" s="196">
        <v>-6.7897946399273795E-2</v>
      </c>
      <c r="I5" s="196">
        <v>0.134015763871109</v>
      </c>
      <c r="J5" s="196">
        <v>0.118178043146093</v>
      </c>
      <c r="K5" s="196">
        <v>0.10568803767027</v>
      </c>
      <c r="L5" s="196">
        <v>9.5585765667646205E-2</v>
      </c>
      <c r="M5" s="196">
        <v>5.1601285790820801E-2</v>
      </c>
      <c r="N5" s="196">
        <v>4.9069249427567699E-2</v>
      </c>
      <c r="O5" s="196">
        <v>4.6774080409222499E-2</v>
      </c>
      <c r="P5" s="196">
        <v>4.4684026175864998E-2</v>
      </c>
      <c r="Q5" s="196">
        <v>2.0096481532651599E-2</v>
      </c>
      <c r="R5" s="196">
        <v>1.9700569403452699E-2</v>
      </c>
      <c r="S5" s="196">
        <v>1.9319955283518198E-2</v>
      </c>
      <c r="T5" s="196">
        <v>1.8953769308032602E-2</v>
      </c>
      <c r="U5" s="196">
        <v>2.0552898155788299E-2</v>
      </c>
      <c r="V5" s="196">
        <v>2.0138983675347801E-2</v>
      </c>
      <c r="W5" s="196">
        <v>1.97414117072474E-2</v>
      </c>
      <c r="X5" s="196">
        <v>1.93592331159682E-2</v>
      </c>
      <c r="Y5" s="196">
        <v>6.9372935622367101E-3</v>
      </c>
      <c r="Z5" s="196">
        <v>6.8894990845897999E-3</v>
      </c>
      <c r="AA5" s="196">
        <v>6.8423586608596897E-3</v>
      </c>
      <c r="AB5" s="196">
        <v>6.7958589564709503E-3</v>
      </c>
      <c r="AC5" s="196">
        <v>-2.9564984108821899E-3</v>
      </c>
      <c r="AD5" s="196">
        <v>-2.9652652127715199E-3</v>
      </c>
      <c r="AE5" s="196">
        <v>-2.9740841610741398E-3</v>
      </c>
      <c r="AF5" s="196">
        <v>-2.9829557224415599E-3</v>
      </c>
      <c r="AG5" s="196">
        <v>5.2967363571641002E-3</v>
      </c>
      <c r="AH5" s="196">
        <v>5.2688287603095399E-3</v>
      </c>
      <c r="AI5" s="196">
        <v>5.24121370281327E-3</v>
      </c>
      <c r="AJ5" s="196">
        <v>5.2138866088740103E-3</v>
      </c>
      <c r="AK5" s="196">
        <v>6.0122075279756002E-3</v>
      </c>
      <c r="AL5" s="196">
        <v>5.9762769109423797E-3</v>
      </c>
      <c r="AM5" s="196">
        <v>5.9407732052030298E-3</v>
      </c>
      <c r="AN5" s="196">
        <v>5.9056888471416E-3</v>
      </c>
      <c r="AO5" s="196">
        <v>5.29550451667604E-3</v>
      </c>
      <c r="AP5" s="196">
        <v>5.2676098648445401E-3</v>
      </c>
      <c r="AQ5" s="196">
        <v>5.2400075493854699E-3</v>
      </c>
      <c r="AR5" s="196">
        <v>5.2126929987197403E-3</v>
      </c>
      <c r="AS5" s="196">
        <v>4.8432368490685098E-3</v>
      </c>
      <c r="AT5" s="196">
        <v>4.8198929658478402E-3</v>
      </c>
      <c r="AU5" s="196">
        <v>4.7967730332458798E-3</v>
      </c>
      <c r="AV5" s="196">
        <v>4.7738738439273599E-3</v>
      </c>
    </row>
    <row r="6" spans="1:49" x14ac:dyDescent="0.35">
      <c r="A6" s="201" t="s">
        <v>501</v>
      </c>
      <c r="B6" s="191">
        <v>1862.4</v>
      </c>
      <c r="C6" s="191">
        <v>1779.8</v>
      </c>
      <c r="D6" s="191">
        <v>1871.3</v>
      </c>
      <c r="E6" s="191">
        <v>1907.1</v>
      </c>
      <c r="F6" s="191">
        <v>1965.1</v>
      </c>
      <c r="G6" s="191">
        <v>1985.2448178335901</v>
      </c>
      <c r="H6" s="191">
        <v>2013.98715613545</v>
      </c>
      <c r="I6" s="191">
        <v>2040.75997876518</v>
      </c>
      <c r="J6" s="191">
        <v>2066.0938858353702</v>
      </c>
      <c r="K6" s="191">
        <v>2087.0121207822099</v>
      </c>
      <c r="L6" s="191">
        <v>2109.4681967333199</v>
      </c>
      <c r="M6" s="191">
        <v>2131.6274963502601</v>
      </c>
      <c r="N6" s="191">
        <v>2152.0241244067802</v>
      </c>
      <c r="O6" s="191">
        <v>2174.8489224700102</v>
      </c>
      <c r="P6" s="191">
        <v>2198.8518326476301</v>
      </c>
      <c r="Q6" s="191">
        <v>2223.5921870494999</v>
      </c>
      <c r="R6" s="191">
        <v>2246.93859200308</v>
      </c>
      <c r="S6" s="191">
        <v>2271.6969328494501</v>
      </c>
      <c r="T6" s="191">
        <v>2296.6441313630098</v>
      </c>
      <c r="U6" s="191">
        <v>2322.6075639904998</v>
      </c>
      <c r="V6" s="191">
        <v>2347.9954303941699</v>
      </c>
      <c r="W6" s="191">
        <v>2373.5181951315499</v>
      </c>
      <c r="X6" s="191">
        <v>2398.4833800896099</v>
      </c>
      <c r="Y6" s="191">
        <v>2423.3226599362101</v>
      </c>
      <c r="Z6" s="193">
        <v>2448.3687838944902</v>
      </c>
      <c r="AA6" s="193">
        <v>2472.8933009624302</v>
      </c>
      <c r="AB6" s="193">
        <v>2497.1570145852102</v>
      </c>
      <c r="AC6" s="193">
        <v>2520.9800603178801</v>
      </c>
      <c r="AD6" s="193">
        <v>2544.4703568274099</v>
      </c>
      <c r="AE6" s="193">
        <v>2567.9696465591801</v>
      </c>
      <c r="AF6" s="193">
        <v>2591.8016855141</v>
      </c>
      <c r="AG6" s="193">
        <v>2616.1463381371</v>
      </c>
      <c r="AH6" s="193">
        <v>2640.9046789834802</v>
      </c>
      <c r="AI6" s="193">
        <v>2665.99576905299</v>
      </c>
      <c r="AJ6" s="193">
        <v>2691.0418930112701</v>
      </c>
      <c r="AK6" s="193">
        <v>2716.1869424142701</v>
      </c>
      <c r="AL6" s="193">
        <v>2741.4129308175002</v>
      </c>
      <c r="AM6" s="193">
        <v>2766.59395310949</v>
      </c>
      <c r="AN6" s="193">
        <v>2791.6760499567599</v>
      </c>
      <c r="AO6" s="193">
        <v>2816.99197058245</v>
      </c>
      <c r="AP6" s="193">
        <v>2842.3798369861202</v>
      </c>
      <c r="AQ6" s="193">
        <v>2868.0734729462001</v>
      </c>
      <c r="AR6" s="193">
        <v>2894.2617361298699</v>
      </c>
      <c r="AS6" s="193">
        <v>2920.90865364814</v>
      </c>
      <c r="AT6" s="193">
        <v>2948.0771780567402</v>
      </c>
      <c r="AU6" s="193">
        <v>2975.3446279100699</v>
      </c>
      <c r="AV6" s="193">
        <v>3002.7649625415902</v>
      </c>
    </row>
    <row r="7" spans="1:49" x14ac:dyDescent="0.35">
      <c r="A7" s="201" t="s">
        <v>502</v>
      </c>
      <c r="C7" s="190">
        <f>C6/B6-1</f>
        <v>-4.43513745704468E-2</v>
      </c>
      <c r="D7" s="190">
        <f t="shared" ref="D7:AV7" si="1">D6/C6-1</f>
        <v>5.1410270816945713E-2</v>
      </c>
      <c r="E7" s="190">
        <f t="shared" si="1"/>
        <v>1.9131085341741016E-2</v>
      </c>
      <c r="F7" s="190">
        <f t="shared" si="1"/>
        <v>3.0412668449478319E-2</v>
      </c>
      <c r="G7" s="190">
        <f t="shared" si="1"/>
        <v>1.0251293997043609E-2</v>
      </c>
      <c r="H7" s="190">
        <f t="shared" si="1"/>
        <v>1.4477981780214533E-2</v>
      </c>
      <c r="I7" s="190">
        <f t="shared" si="1"/>
        <v>1.3293442586348458E-2</v>
      </c>
      <c r="J7" s="190">
        <f t="shared" si="1"/>
        <v>1.2413957218780469E-2</v>
      </c>
      <c r="K7" s="190">
        <f t="shared" si="1"/>
        <v>1.012453262179891E-2</v>
      </c>
      <c r="L7" s="190">
        <f t="shared" si="1"/>
        <v>1.0759916402734326E-2</v>
      </c>
      <c r="M7" s="190">
        <f t="shared" si="1"/>
        <v>1.0504685328394991E-2</v>
      </c>
      <c r="N7" s="190">
        <f t="shared" si="1"/>
        <v>9.5685705365702312E-3</v>
      </c>
      <c r="O7" s="190">
        <f t="shared" si="1"/>
        <v>1.0606199904716229E-2</v>
      </c>
      <c r="P7" s="190">
        <f t="shared" si="1"/>
        <v>1.1036587382979857E-2</v>
      </c>
      <c r="Q7" s="190">
        <f t="shared" si="1"/>
        <v>1.1251487723972664E-2</v>
      </c>
      <c r="R7" s="190">
        <f t="shared" si="1"/>
        <v>1.049940950933026E-2</v>
      </c>
      <c r="S7" s="190">
        <f t="shared" si="1"/>
        <v>1.1018699369215401E-2</v>
      </c>
      <c r="T7" s="190">
        <f t="shared" si="1"/>
        <v>1.0981745915493946E-2</v>
      </c>
      <c r="U7" s="190">
        <f t="shared" si="1"/>
        <v>1.1304943710230386E-2</v>
      </c>
      <c r="V7" s="190">
        <f t="shared" si="1"/>
        <v>1.0930760235728698E-2</v>
      </c>
      <c r="W7" s="190">
        <f t="shared" si="1"/>
        <v>1.0870023172530274E-2</v>
      </c>
      <c r="X7" s="190">
        <f t="shared" si="1"/>
        <v>1.0518219329124001E-2</v>
      </c>
      <c r="Y7" s="190">
        <f t="shared" si="1"/>
        <v>1.0356244305379514E-2</v>
      </c>
      <c r="Z7" s="190">
        <f t="shared" si="1"/>
        <v>1.0335447430239952E-2</v>
      </c>
      <c r="AA7" s="190">
        <f t="shared" si="1"/>
        <v>1.0016676094411814E-2</v>
      </c>
      <c r="AB7" s="190">
        <f t="shared" si="1"/>
        <v>9.8118724383848832E-3</v>
      </c>
      <c r="AC7" s="190">
        <f t="shared" si="1"/>
        <v>9.5400672018324251E-3</v>
      </c>
      <c r="AD7" s="190">
        <f t="shared" si="1"/>
        <v>9.3179223744308537E-3</v>
      </c>
      <c r="AE7" s="190">
        <f t="shared" si="1"/>
        <v>9.2354346627447903E-3</v>
      </c>
      <c r="AF7" s="190">
        <f t="shared" si="1"/>
        <v>9.2804986954782009E-3</v>
      </c>
      <c r="AG7" s="190">
        <f t="shared" si="1"/>
        <v>9.392945748536663E-3</v>
      </c>
      <c r="AH7" s="190">
        <f t="shared" si="1"/>
        <v>9.4636681769146858E-3</v>
      </c>
      <c r="AI7" s="190">
        <f t="shared" si="1"/>
        <v>9.5009449864611462E-3</v>
      </c>
      <c r="AJ7" s="190">
        <f t="shared" si="1"/>
        <v>9.3946600549845716E-3</v>
      </c>
      <c r="AK7" s="190">
        <f t="shared" si="1"/>
        <v>9.3439828894164023E-3</v>
      </c>
      <c r="AL7" s="190">
        <f t="shared" si="1"/>
        <v>9.2872799030569997E-3</v>
      </c>
      <c r="AM7" s="190">
        <f t="shared" si="1"/>
        <v>9.1854174936283339E-3</v>
      </c>
      <c r="AN7" s="190">
        <f t="shared" si="1"/>
        <v>9.0660564117401865E-3</v>
      </c>
      <c r="AO7" s="190">
        <f t="shared" si="1"/>
        <v>9.0683589974853707E-3</v>
      </c>
      <c r="AP7" s="190">
        <f t="shared" si="1"/>
        <v>9.0124028285465396E-3</v>
      </c>
      <c r="AQ7" s="190">
        <f t="shared" si="1"/>
        <v>9.0394800954272103E-3</v>
      </c>
      <c r="AR7" s="190">
        <f t="shared" si="1"/>
        <v>9.1309596600983589E-3</v>
      </c>
      <c r="AS7" s="190">
        <f t="shared" si="1"/>
        <v>9.2068098698985246E-3</v>
      </c>
      <c r="AT7" s="190">
        <f t="shared" si="1"/>
        <v>9.3013947473734593E-3</v>
      </c>
      <c r="AU7" s="190">
        <f t="shared" si="1"/>
        <v>9.2492320269930151E-3</v>
      </c>
      <c r="AV7" s="190">
        <f t="shared" si="1"/>
        <v>9.2158516275073765E-3</v>
      </c>
    </row>
    <row r="8" spans="1:49" x14ac:dyDescent="0.35">
      <c r="A8" s="201" t="s">
        <v>505</v>
      </c>
      <c r="B8" s="191">
        <v>62.7</v>
      </c>
      <c r="C8" s="191">
        <v>54.2</v>
      </c>
      <c r="D8" s="191">
        <v>90.2</v>
      </c>
      <c r="E8" s="191">
        <v>95.9</v>
      </c>
      <c r="F8" s="191">
        <v>96.6</v>
      </c>
      <c r="G8" s="191">
        <v>97.590275000114403</v>
      </c>
      <c r="H8" s="191">
        <v>99.003185223491897</v>
      </c>
      <c r="I8" s="191">
        <v>100.319278382126</v>
      </c>
      <c r="J8" s="191">
        <v>101.564637612181</v>
      </c>
      <c r="K8" s="191">
        <v>102.592932098907</v>
      </c>
      <c r="L8" s="191">
        <v>103.69682347180201</v>
      </c>
      <c r="M8" s="191">
        <v>104.786125971928</v>
      </c>
      <c r="N8" s="191">
        <v>105.78877940954401</v>
      </c>
      <c r="O8" s="191">
        <v>106.910796351638</v>
      </c>
      <c r="P8" s="191">
        <v>108.090726697756</v>
      </c>
      <c r="Q8" s="191">
        <v>109.306908182272</v>
      </c>
      <c r="R8" s="191">
        <v>110.454566173476</v>
      </c>
      <c r="S8" s="191">
        <v>111.671631832098</v>
      </c>
      <c r="T8" s="191">
        <v>112.897981318847</v>
      </c>
      <c r="U8" s="191">
        <v>114.17428664265501</v>
      </c>
      <c r="V8" s="191">
        <v>115.422298395032</v>
      </c>
      <c r="W8" s="191">
        <v>116.676941453212</v>
      </c>
      <c r="X8" s="191">
        <v>117.90417511406901</v>
      </c>
      <c r="Y8" s="191">
        <v>119.125219556174</v>
      </c>
      <c r="Z8" s="193">
        <v>120.356432000513</v>
      </c>
      <c r="AA8" s="193">
        <v>121.562003395741</v>
      </c>
      <c r="AB8" s="193">
        <v>122.75475426641501</v>
      </c>
      <c r="AC8" s="193">
        <v>123.925842871461</v>
      </c>
      <c r="AD8" s="193">
        <v>125.080574255523</v>
      </c>
      <c r="AE8" s="193">
        <v>126.235747726638</v>
      </c>
      <c r="AF8" s="193">
        <v>127.407278418738</v>
      </c>
      <c r="AG8" s="193">
        <v>128.604008072894</v>
      </c>
      <c r="AH8" s="193">
        <v>129.821073731517</v>
      </c>
      <c r="AI8" s="193">
        <v>131.05449661112399</v>
      </c>
      <c r="AJ8" s="193">
        <v>132.28570905546201</v>
      </c>
      <c r="AK8" s="193">
        <v>133.52178445739099</v>
      </c>
      <c r="AL8" s="193">
        <v>134.76183864280199</v>
      </c>
      <c r="AM8" s="193">
        <v>135.999682392945</v>
      </c>
      <c r="AN8" s="193">
        <v>137.23266318549801</v>
      </c>
      <c r="AO8" s="193">
        <v>138.477138241446</v>
      </c>
      <c r="AP8" s="193">
        <v>139.72514999382199</v>
      </c>
      <c r="AQ8" s="193">
        <v>140.98819270602101</v>
      </c>
      <c r="AR8" s="193">
        <v>142.27555020617001</v>
      </c>
      <c r="AS8" s="193">
        <v>143.58545414605399</v>
      </c>
      <c r="AT8" s="193">
        <v>144.920999135047</v>
      </c>
      <c r="AU8" s="193">
        <v>146.26140708163101</v>
      </c>
      <c r="AV8" s="193">
        <v>147.60933050812599</v>
      </c>
    </row>
    <row r="9" spans="1:49" x14ac:dyDescent="0.35">
      <c r="A9" s="202" t="s">
        <v>507</v>
      </c>
      <c r="C9" s="190">
        <f>C8/B8-1</f>
        <v>-0.13556618819776711</v>
      </c>
      <c r="D9" s="190">
        <f t="shared" ref="D9:AV9" si="2">D8/C8-1</f>
        <v>0.66420664206642055</v>
      </c>
      <c r="E9" s="190">
        <f t="shared" si="2"/>
        <v>6.3192904656319326E-2</v>
      </c>
      <c r="F9" s="190">
        <f t="shared" si="2"/>
        <v>7.2992700729925808E-3</v>
      </c>
      <c r="G9" s="190">
        <f t="shared" si="2"/>
        <v>1.0251293997043609E-2</v>
      </c>
      <c r="H9" s="190">
        <f t="shared" si="2"/>
        <v>1.4477981780211646E-2</v>
      </c>
      <c r="I9" s="190">
        <f t="shared" si="2"/>
        <v>1.3293442586348458E-2</v>
      </c>
      <c r="J9" s="190">
        <f t="shared" si="2"/>
        <v>1.2413957218784022E-2</v>
      </c>
      <c r="K9" s="190">
        <f t="shared" si="2"/>
        <v>1.0124532621801796E-2</v>
      </c>
      <c r="L9" s="190">
        <f t="shared" si="2"/>
        <v>1.0759916402728109E-2</v>
      </c>
      <c r="M9" s="190">
        <f t="shared" si="2"/>
        <v>1.0504685328400765E-2</v>
      </c>
      <c r="N9" s="190">
        <f t="shared" si="2"/>
        <v>9.5685705365671225E-3</v>
      </c>
      <c r="O9" s="190">
        <f t="shared" si="2"/>
        <v>1.0606199904720448E-2</v>
      </c>
      <c r="P9" s="190">
        <f t="shared" si="2"/>
        <v>1.1036587382972307E-2</v>
      </c>
      <c r="Q9" s="190">
        <f t="shared" si="2"/>
        <v>1.1251487723981102E-2</v>
      </c>
      <c r="R9" s="190">
        <f t="shared" si="2"/>
        <v>1.0499409509326263E-2</v>
      </c>
      <c r="S9" s="190">
        <f t="shared" si="2"/>
        <v>1.1018699369209628E-2</v>
      </c>
      <c r="T9" s="190">
        <f t="shared" si="2"/>
        <v>1.0981745915496832E-2</v>
      </c>
      <c r="U9" s="190">
        <f t="shared" si="2"/>
        <v>1.130494371022861E-2</v>
      </c>
      <c r="V9" s="190">
        <f t="shared" si="2"/>
        <v>1.0930760235735359E-2</v>
      </c>
      <c r="W9" s="190">
        <f t="shared" si="2"/>
        <v>1.0870023172524057E-2</v>
      </c>
      <c r="X9" s="190">
        <f t="shared" si="2"/>
        <v>1.0518219329130662E-2</v>
      </c>
      <c r="Y9" s="190">
        <f t="shared" si="2"/>
        <v>1.0356244305374851E-2</v>
      </c>
      <c r="Z9" s="190">
        <f t="shared" si="2"/>
        <v>1.0335447430243061E-2</v>
      </c>
      <c r="AA9" s="190">
        <f t="shared" si="2"/>
        <v>1.0016676094409815E-2</v>
      </c>
      <c r="AB9" s="190">
        <f t="shared" si="2"/>
        <v>9.81187243838888E-3</v>
      </c>
      <c r="AC9" s="190">
        <f t="shared" si="2"/>
        <v>9.540067201832203E-3</v>
      </c>
      <c r="AD9" s="190">
        <f t="shared" si="2"/>
        <v>9.3179223744292994E-3</v>
      </c>
      <c r="AE9" s="190">
        <f t="shared" si="2"/>
        <v>9.2354346627407935E-3</v>
      </c>
      <c r="AF9" s="190">
        <f t="shared" si="2"/>
        <v>9.2804986954799773E-3</v>
      </c>
      <c r="AG9" s="190">
        <f t="shared" si="2"/>
        <v>9.3929457485373291E-3</v>
      </c>
      <c r="AH9" s="190">
        <f t="shared" si="2"/>
        <v>9.4636681769137976E-3</v>
      </c>
      <c r="AI9" s="190">
        <f t="shared" si="2"/>
        <v>9.500944986465143E-3</v>
      </c>
      <c r="AJ9" s="190">
        <f t="shared" si="2"/>
        <v>9.3946600549799086E-3</v>
      </c>
      <c r="AK9" s="190">
        <f t="shared" si="2"/>
        <v>9.343982889419733E-3</v>
      </c>
      <c r="AL9" s="190">
        <f t="shared" si="2"/>
        <v>9.287279903053669E-3</v>
      </c>
      <c r="AM9" s="190">
        <f t="shared" si="2"/>
        <v>9.1854174936276678E-3</v>
      </c>
      <c r="AN9" s="190">
        <f t="shared" si="2"/>
        <v>9.0660564117388542E-3</v>
      </c>
      <c r="AO9" s="190">
        <f t="shared" si="2"/>
        <v>9.06835899749181E-3</v>
      </c>
      <c r="AP9" s="190">
        <f t="shared" si="2"/>
        <v>9.0124028285447633E-3</v>
      </c>
      <c r="AQ9" s="190">
        <f t="shared" si="2"/>
        <v>9.0394800954221033E-3</v>
      </c>
      <c r="AR9" s="190">
        <f t="shared" si="2"/>
        <v>9.1309596600994691E-3</v>
      </c>
      <c r="AS9" s="190">
        <f t="shared" si="2"/>
        <v>9.2068098699025214E-3</v>
      </c>
      <c r="AT9" s="190">
        <f t="shared" si="2"/>
        <v>9.3013947473712388E-3</v>
      </c>
      <c r="AU9" s="190">
        <f t="shared" si="2"/>
        <v>9.2492320269950135E-3</v>
      </c>
      <c r="AV9" s="190">
        <f t="shared" si="2"/>
        <v>9.2158516275089308E-3</v>
      </c>
    </row>
    <row r="10" spans="1:49" x14ac:dyDescent="0.35">
      <c r="A10" s="201" t="s">
        <v>506</v>
      </c>
      <c r="B10" s="198">
        <v>-8.7164217569985995E-3</v>
      </c>
      <c r="C10" s="198">
        <v>-0.106496376458354</v>
      </c>
      <c r="D10" s="198">
        <v>4.3469224454166802E-2</v>
      </c>
      <c r="E10" s="198">
        <v>6.9717762817192996E-2</v>
      </c>
      <c r="F10" s="198">
        <v>1.7148842080763501E-2</v>
      </c>
      <c r="G10" s="198">
        <v>1.02512939970436E-2</v>
      </c>
      <c r="H10" s="198">
        <v>1.4477981780211899E-2</v>
      </c>
      <c r="I10" s="198">
        <v>1.32934425863493E-2</v>
      </c>
      <c r="J10" s="198">
        <v>1.2413957218780001E-2</v>
      </c>
      <c r="K10" s="198">
        <v>1.0124532621801101E-2</v>
      </c>
      <c r="L10" s="198">
        <v>1.0759916402732101E-2</v>
      </c>
      <c r="M10" s="198">
        <v>1.05046853283992E-2</v>
      </c>
      <c r="N10" s="198">
        <v>9.5685705365657903E-3</v>
      </c>
      <c r="O10" s="198">
        <v>1.0606199904719799E-2</v>
      </c>
      <c r="P10" s="198">
        <v>1.10365873829765E-2</v>
      </c>
      <c r="Q10" s="198">
        <v>1.1251487723976701E-2</v>
      </c>
      <c r="R10" s="198">
        <v>1.0499409509326501E-2</v>
      </c>
      <c r="S10" s="198">
        <v>1.1018699369216499E-2</v>
      </c>
      <c r="T10" s="198">
        <v>1.09817459154953E-2</v>
      </c>
      <c r="U10" s="198">
        <v>1.1304943710230201E-2</v>
      </c>
      <c r="V10" s="198">
        <v>1.09307602357296E-2</v>
      </c>
      <c r="W10" s="198">
        <v>1.0870023172530101E-2</v>
      </c>
      <c r="X10" s="198">
        <v>1.05182193291227E-2</v>
      </c>
      <c r="Y10" s="198">
        <v>1.0356244305377999E-2</v>
      </c>
      <c r="Z10" s="198">
        <v>1.03354474302404E-2</v>
      </c>
      <c r="AA10" s="198">
        <v>1.00166760944147E-2</v>
      </c>
      <c r="AB10" s="198">
        <v>9.8118724383848797E-3</v>
      </c>
      <c r="AC10" s="198">
        <v>9.5400672018324303E-3</v>
      </c>
      <c r="AD10" s="198">
        <v>9.3179223744292994E-3</v>
      </c>
      <c r="AE10" s="198">
        <v>9.2354346627459005E-3</v>
      </c>
      <c r="AF10" s="198">
        <v>9.2804986954770907E-3</v>
      </c>
      <c r="AG10" s="198">
        <v>9.3929457485384393E-3</v>
      </c>
      <c r="AH10" s="198">
        <v>9.4636681769117992E-3</v>
      </c>
      <c r="AI10" s="198">
        <v>9.5009449864638107E-3</v>
      </c>
      <c r="AJ10" s="198">
        <v>9.3946600549847901E-3</v>
      </c>
      <c r="AK10" s="198">
        <v>9.3439828894161803E-3</v>
      </c>
      <c r="AL10" s="198">
        <v>9.2872799030547792E-3</v>
      </c>
      <c r="AM10" s="198">
        <v>9.1854174936276695E-3</v>
      </c>
      <c r="AN10" s="198">
        <v>9.06605641174019E-3</v>
      </c>
      <c r="AO10" s="198">
        <v>9.0683589974873708E-3</v>
      </c>
      <c r="AP10" s="198">
        <v>9.0124028285472092E-3</v>
      </c>
      <c r="AQ10" s="198">
        <v>9.0394800954256595E-3</v>
      </c>
      <c r="AR10" s="198">
        <v>9.1309596600974707E-3</v>
      </c>
      <c r="AS10" s="198">
        <v>9.2068098698989704E-3</v>
      </c>
      <c r="AT10" s="198">
        <v>9.3013947473752408E-3</v>
      </c>
      <c r="AU10" s="198">
        <v>9.2492320269912404E-3</v>
      </c>
      <c r="AV10" s="198">
        <v>9.2158516275089308E-3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B686"/>
  <sheetViews>
    <sheetView topLeftCell="U1" workbookViewId="0">
      <selection activeCell="AB3" sqref="AB3"/>
    </sheetView>
  </sheetViews>
  <sheetFormatPr defaultColWidth="8.81640625" defaultRowHeight="14.5" x14ac:dyDescent="0.35"/>
  <cols>
    <col min="23" max="23" width="36.1796875" bestFit="1" customWidth="1"/>
    <col min="24" max="24" width="53" bestFit="1" customWidth="1"/>
    <col min="28" max="28" width="25.6328125" bestFit="1" customWidth="1"/>
  </cols>
  <sheetData>
    <row r="1" spans="1:54" x14ac:dyDescent="0.35">
      <c r="A1" s="45"/>
      <c r="B1" s="265" t="s">
        <v>77</v>
      </c>
      <c r="C1" s="262"/>
      <c r="D1" s="46"/>
      <c r="E1" s="46"/>
      <c r="F1" s="46"/>
      <c r="G1" s="47"/>
      <c r="H1" s="47"/>
      <c r="I1" s="47"/>
      <c r="J1" s="47"/>
      <c r="K1" s="47"/>
      <c r="L1" s="266" t="s">
        <v>78</v>
      </c>
      <c r="M1" s="262"/>
      <c r="N1" s="262"/>
      <c r="O1" s="262"/>
      <c r="P1" s="262"/>
      <c r="Q1" s="262"/>
      <c r="R1" s="47"/>
      <c r="S1" s="47"/>
      <c r="T1" s="267" t="s">
        <v>79</v>
      </c>
      <c r="U1" s="262"/>
      <c r="V1" s="262"/>
      <c r="W1" s="268" t="s">
        <v>80</v>
      </c>
      <c r="X1" s="262"/>
      <c r="Y1" s="262"/>
      <c r="Z1" s="262"/>
      <c r="AA1" s="262"/>
      <c r="AB1" s="262"/>
      <c r="AC1" s="262"/>
      <c r="AD1" s="262"/>
      <c r="AE1" s="48"/>
      <c r="AF1" s="49"/>
      <c r="AG1" s="48"/>
      <c r="AH1" s="48"/>
      <c r="AI1" s="48"/>
      <c r="AJ1" s="48"/>
      <c r="AK1" s="48"/>
      <c r="AL1" s="48"/>
      <c r="AM1" s="48"/>
      <c r="AN1" s="48"/>
      <c r="AO1" s="269" t="s">
        <v>81</v>
      </c>
      <c r="AP1" s="262"/>
      <c r="AQ1" s="262"/>
      <c r="AR1" s="262"/>
      <c r="AS1" s="262"/>
      <c r="AT1" s="262"/>
      <c r="AU1" s="50"/>
      <c r="AV1" s="50"/>
      <c r="AW1" s="51"/>
      <c r="AX1" s="51"/>
      <c r="AY1" s="51"/>
      <c r="AZ1" s="51"/>
      <c r="BA1" s="51"/>
    </row>
    <row r="2" spans="1:54" x14ac:dyDescent="0.35">
      <c r="A2" s="52" t="s">
        <v>82</v>
      </c>
      <c r="B2" s="52" t="s">
        <v>83</v>
      </c>
      <c r="C2" s="52" t="s">
        <v>84</v>
      </c>
      <c r="D2" s="52" t="s">
        <v>85</v>
      </c>
      <c r="E2" s="52" t="s">
        <v>86</v>
      </c>
      <c r="F2" s="52" t="s">
        <v>87</v>
      </c>
      <c r="G2" s="52" t="s">
        <v>88</v>
      </c>
      <c r="H2" s="52" t="s">
        <v>89</v>
      </c>
      <c r="I2" s="52" t="s">
        <v>90</v>
      </c>
      <c r="J2" s="52" t="s">
        <v>91</v>
      </c>
      <c r="K2" s="52" t="s">
        <v>92</v>
      </c>
      <c r="L2" s="52" t="s">
        <v>93</v>
      </c>
      <c r="M2" s="52"/>
      <c r="N2" s="52"/>
      <c r="O2" s="52"/>
      <c r="P2" s="52" t="s">
        <v>94</v>
      </c>
      <c r="Q2" s="52" t="s">
        <v>95</v>
      </c>
      <c r="R2" s="52" t="s">
        <v>96</v>
      </c>
      <c r="S2" s="52" t="s">
        <v>97</v>
      </c>
      <c r="T2" s="52" t="s">
        <v>98</v>
      </c>
      <c r="U2" s="52" t="s">
        <v>99</v>
      </c>
      <c r="V2" s="52" t="s">
        <v>100</v>
      </c>
      <c r="W2" s="52" t="s">
        <v>101</v>
      </c>
      <c r="X2" s="52" t="s">
        <v>102</v>
      </c>
      <c r="Y2" s="52" t="s">
        <v>103</v>
      </c>
      <c r="Z2" s="52" t="s">
        <v>104</v>
      </c>
      <c r="AA2" s="52" t="s">
        <v>105</v>
      </c>
      <c r="AB2" s="52" t="s">
        <v>106</v>
      </c>
      <c r="AC2" s="52" t="s">
        <v>107</v>
      </c>
      <c r="AD2" s="52" t="s">
        <v>108</v>
      </c>
      <c r="AE2" s="52" t="s">
        <v>109</v>
      </c>
      <c r="AF2" s="53" t="s">
        <v>110</v>
      </c>
      <c r="AG2" s="52" t="s">
        <v>111</v>
      </c>
      <c r="AH2" s="52" t="s">
        <v>112</v>
      </c>
      <c r="AI2" s="52" t="s">
        <v>113</v>
      </c>
      <c r="AJ2" s="52" t="s">
        <v>114</v>
      </c>
      <c r="AK2" s="52" t="s">
        <v>115</v>
      </c>
      <c r="AL2" s="52" t="s">
        <v>116</v>
      </c>
      <c r="AM2" s="52" t="s">
        <v>117</v>
      </c>
      <c r="AN2" s="52" t="s">
        <v>118</v>
      </c>
      <c r="AO2" s="52" t="s">
        <v>119</v>
      </c>
      <c r="AP2" s="52" t="s">
        <v>120</v>
      </c>
      <c r="AQ2" s="52" t="s">
        <v>121</v>
      </c>
      <c r="AR2" s="52" t="s">
        <v>122</v>
      </c>
      <c r="AS2" s="52" t="s">
        <v>123</v>
      </c>
      <c r="AT2" s="52" t="s">
        <v>124</v>
      </c>
      <c r="AU2" s="52" t="s">
        <v>125</v>
      </c>
      <c r="AV2" s="52" t="s">
        <v>126</v>
      </c>
      <c r="AW2" s="52"/>
      <c r="AX2" s="52"/>
      <c r="AY2" s="52"/>
      <c r="AZ2" s="52"/>
      <c r="BA2" s="52"/>
    </row>
    <row r="3" spans="1:54" x14ac:dyDescent="0.35">
      <c r="A3" s="52" t="s">
        <v>127</v>
      </c>
      <c r="B3" s="52" t="s">
        <v>128</v>
      </c>
      <c r="C3" s="52" t="s">
        <v>129</v>
      </c>
      <c r="D3" s="52" t="s">
        <v>130</v>
      </c>
      <c r="E3" s="52" t="s">
        <v>131</v>
      </c>
      <c r="F3" s="52" t="s">
        <v>132</v>
      </c>
      <c r="G3" s="52" t="s">
        <v>133</v>
      </c>
      <c r="H3" s="52" t="s">
        <v>134</v>
      </c>
      <c r="I3" s="52" t="s">
        <v>135</v>
      </c>
      <c r="J3" s="52" t="s">
        <v>136</v>
      </c>
      <c r="K3" s="52" t="s">
        <v>137</v>
      </c>
      <c r="L3" s="52" t="s">
        <v>138</v>
      </c>
      <c r="M3" s="52" t="s">
        <v>139</v>
      </c>
      <c r="N3" s="52" t="s">
        <v>140</v>
      </c>
      <c r="O3" s="52" t="s">
        <v>141</v>
      </c>
      <c r="P3" s="52" t="s">
        <v>142</v>
      </c>
      <c r="Q3" s="52" t="s">
        <v>143</v>
      </c>
      <c r="R3" s="52" t="s">
        <v>144</v>
      </c>
      <c r="S3" s="52" t="s">
        <v>145</v>
      </c>
      <c r="T3" s="52" t="s">
        <v>146</v>
      </c>
      <c r="U3" s="52" t="s">
        <v>147</v>
      </c>
      <c r="V3" s="52" t="s">
        <v>148</v>
      </c>
      <c r="W3" s="52" t="s">
        <v>149</v>
      </c>
      <c r="X3" s="52" t="s">
        <v>150</v>
      </c>
      <c r="Y3" s="52" t="s">
        <v>151</v>
      </c>
      <c r="Z3" s="52" t="s">
        <v>152</v>
      </c>
      <c r="AA3" s="52" t="s">
        <v>48</v>
      </c>
      <c r="AB3" s="52" t="s">
        <v>153</v>
      </c>
      <c r="AC3" s="52" t="s">
        <v>154</v>
      </c>
      <c r="AD3" s="52" t="s">
        <v>155</v>
      </c>
      <c r="AE3" s="52" t="s">
        <v>156</v>
      </c>
      <c r="AF3" s="53" t="s">
        <v>157</v>
      </c>
      <c r="AG3" s="52" t="s">
        <v>158</v>
      </c>
      <c r="AH3" s="52" t="s">
        <v>159</v>
      </c>
      <c r="AI3" s="52" t="s">
        <v>160</v>
      </c>
      <c r="AJ3" s="52" t="s">
        <v>161</v>
      </c>
      <c r="AK3" s="52" t="s">
        <v>162</v>
      </c>
      <c r="AL3" s="52" t="s">
        <v>163</v>
      </c>
      <c r="AM3" s="52" t="s">
        <v>164</v>
      </c>
      <c r="AN3" s="52" t="s">
        <v>165</v>
      </c>
      <c r="AO3" s="52" t="s">
        <v>166</v>
      </c>
      <c r="AP3" s="52" t="s">
        <v>167</v>
      </c>
      <c r="AQ3" s="52" t="s">
        <v>168</v>
      </c>
      <c r="AR3" s="52" t="s">
        <v>169</v>
      </c>
      <c r="AS3" s="52" t="s">
        <v>170</v>
      </c>
      <c r="AT3" s="52" t="s">
        <v>171</v>
      </c>
      <c r="AU3" s="52" t="s">
        <v>172</v>
      </c>
      <c r="AV3" s="52" t="s">
        <v>173</v>
      </c>
      <c r="AW3" s="52"/>
      <c r="AX3" s="52"/>
      <c r="AY3" s="52"/>
      <c r="AZ3" s="52"/>
      <c r="BA3" s="52"/>
    </row>
    <row r="4" spans="1:54" x14ac:dyDescent="0.35">
      <c r="A4" s="54">
        <v>2021</v>
      </c>
      <c r="B4" s="55">
        <v>25.86</v>
      </c>
      <c r="C4" s="55">
        <v>0.55000000000000004</v>
      </c>
      <c r="D4" s="56">
        <v>394.202</v>
      </c>
      <c r="E4" s="57">
        <v>0.14599999999999999</v>
      </c>
      <c r="F4" s="57">
        <v>0.08</v>
      </c>
      <c r="G4" s="57">
        <v>18.823</v>
      </c>
      <c r="H4" s="56">
        <v>19</v>
      </c>
      <c r="I4" s="57">
        <v>11.481999999999999</v>
      </c>
      <c r="J4" s="45">
        <v>1.5580000000000001</v>
      </c>
      <c r="K4" s="45">
        <v>0.74</v>
      </c>
      <c r="L4" s="56">
        <v>0.2</v>
      </c>
      <c r="M4" s="56">
        <v>43.1</v>
      </c>
      <c r="N4" s="56">
        <v>33.9</v>
      </c>
      <c r="O4" s="56">
        <v>118.5</v>
      </c>
      <c r="P4" s="56">
        <v>28</v>
      </c>
      <c r="Q4" s="45">
        <v>-2.0379999999999998</v>
      </c>
      <c r="R4" s="56">
        <v>14.31</v>
      </c>
      <c r="S4" s="57">
        <v>0.42</v>
      </c>
      <c r="T4" s="57">
        <v>83.15</v>
      </c>
      <c r="U4" s="56">
        <v>7.0000000000000007E-2</v>
      </c>
      <c r="V4" s="56">
        <v>0</v>
      </c>
      <c r="W4" s="56">
        <v>283.95749999999998</v>
      </c>
      <c r="X4" s="54">
        <v>0.52100000000000002</v>
      </c>
      <c r="Y4" s="54">
        <v>3.4</v>
      </c>
      <c r="Z4" s="56">
        <v>0</v>
      </c>
      <c r="AA4" s="54">
        <v>12.347</v>
      </c>
      <c r="AB4" s="54">
        <v>17.744</v>
      </c>
      <c r="AC4" s="58">
        <v>0.28599999999999998</v>
      </c>
      <c r="AD4" s="54">
        <v>2</v>
      </c>
      <c r="AE4" s="54">
        <v>1.415</v>
      </c>
      <c r="AF4" s="59">
        <v>10</v>
      </c>
      <c r="AG4" s="54">
        <v>2.7</v>
      </c>
      <c r="AH4" s="54">
        <v>10.51</v>
      </c>
      <c r="AI4" s="54">
        <v>0.751</v>
      </c>
      <c r="AJ4" s="54">
        <v>2.6</v>
      </c>
      <c r="AK4" s="56">
        <v>12.56</v>
      </c>
      <c r="AL4" s="56">
        <v>0.81</v>
      </c>
      <c r="AM4" s="56">
        <v>1.1599999999999999</v>
      </c>
      <c r="AN4" s="56">
        <v>-0.33</v>
      </c>
      <c r="AO4" s="54">
        <v>4.0999999999999996</v>
      </c>
      <c r="AP4" s="54">
        <v>3.8</v>
      </c>
      <c r="AQ4" s="54">
        <v>44.8</v>
      </c>
      <c r="AR4" s="57">
        <v>0.83</v>
      </c>
      <c r="AS4" s="45">
        <v>4.5110000000000001</v>
      </c>
      <c r="AT4" s="56">
        <v>3.0739999999999998</v>
      </c>
      <c r="AU4" s="60">
        <v>-0.28399999999999997</v>
      </c>
      <c r="AV4" s="54">
        <v>21.012</v>
      </c>
      <c r="AW4" s="45"/>
      <c r="AX4" s="45"/>
      <c r="AY4" s="45"/>
      <c r="AZ4" s="45"/>
      <c r="BA4" s="45"/>
      <c r="BB4">
        <f>SUM(W4:AN4)</f>
        <v>362.43149999999997</v>
      </c>
    </row>
    <row r="5" spans="1:54" x14ac:dyDescent="0.35">
      <c r="A5" s="54">
        <v>2022</v>
      </c>
      <c r="B5" s="55">
        <v>79.260000000000005</v>
      </c>
      <c r="C5" s="55">
        <v>15.61</v>
      </c>
      <c r="D5" s="56">
        <v>17.465</v>
      </c>
      <c r="E5" s="57">
        <v>0.317</v>
      </c>
      <c r="F5" s="57">
        <v>3.7919999999999998</v>
      </c>
      <c r="G5" s="56">
        <v>2.5950000000000002</v>
      </c>
      <c r="H5" s="54">
        <v>14.5</v>
      </c>
      <c r="I5" s="56">
        <v>25.070999999999998</v>
      </c>
      <c r="J5" s="45">
        <v>1.952</v>
      </c>
      <c r="K5" s="45">
        <v>0.61399999999999999</v>
      </c>
      <c r="L5" s="54">
        <v>0</v>
      </c>
      <c r="M5" s="54">
        <v>2.2999999999999998</v>
      </c>
      <c r="N5" s="54">
        <v>1.6</v>
      </c>
      <c r="O5" s="54">
        <v>6.2</v>
      </c>
      <c r="P5" s="56">
        <v>0</v>
      </c>
      <c r="Q5" s="56">
        <v>1.31</v>
      </c>
      <c r="R5" s="56">
        <v>8.61</v>
      </c>
      <c r="S5" s="56">
        <v>0.7</v>
      </c>
      <c r="T5" s="57">
        <v>60.22</v>
      </c>
      <c r="U5" s="56">
        <v>0.12</v>
      </c>
      <c r="V5" s="56">
        <v>4.7E-2</v>
      </c>
      <c r="W5" s="56">
        <v>77.092500000000001</v>
      </c>
      <c r="X5" s="54">
        <v>1.575</v>
      </c>
      <c r="Y5" s="54">
        <v>5.0999999999999996</v>
      </c>
      <c r="Z5" s="56">
        <v>0</v>
      </c>
      <c r="AA5" s="54">
        <v>46.79</v>
      </c>
      <c r="AB5" s="54">
        <v>45.838000000000001</v>
      </c>
      <c r="AC5" s="60">
        <v>0.30499999999999999</v>
      </c>
      <c r="AD5" s="54">
        <v>4.3</v>
      </c>
      <c r="AE5" s="54">
        <v>3.927</v>
      </c>
      <c r="AF5" s="59">
        <v>10</v>
      </c>
      <c r="AG5" s="54">
        <v>4.5</v>
      </c>
      <c r="AH5" s="54">
        <v>4.2880000000000003</v>
      </c>
      <c r="AI5" s="54">
        <v>1.9810000000000001</v>
      </c>
      <c r="AJ5" s="54">
        <v>3.7</v>
      </c>
      <c r="AK5" s="56">
        <v>11.91</v>
      </c>
      <c r="AL5" s="45">
        <v>1.1000000000000001</v>
      </c>
      <c r="AM5" s="56">
        <v>4.2</v>
      </c>
      <c r="AN5" s="56">
        <v>-1.34</v>
      </c>
      <c r="AO5" s="54">
        <v>11.3</v>
      </c>
      <c r="AP5" s="54">
        <v>0</v>
      </c>
      <c r="AQ5" s="54">
        <v>1.1000000000000001</v>
      </c>
      <c r="AR5" s="57">
        <v>1.75</v>
      </c>
      <c r="AS5" s="45">
        <v>1.7330000000000001</v>
      </c>
      <c r="AT5" s="45">
        <v>7.1440000000000001</v>
      </c>
      <c r="AU5" s="61">
        <v>81.608999999999995</v>
      </c>
      <c r="AV5" s="54">
        <v>5.6120000000000001</v>
      </c>
      <c r="AW5" s="45"/>
      <c r="AX5" s="45"/>
      <c r="AY5" s="45"/>
      <c r="AZ5" s="45"/>
      <c r="BA5" s="45"/>
      <c r="BB5">
        <f t="shared" ref="BB5:BB14" si="0">SUM(W5:AN5)</f>
        <v>225.26649999999998</v>
      </c>
    </row>
    <row r="6" spans="1:54" x14ac:dyDescent="0.35">
      <c r="A6" s="54">
        <v>2023</v>
      </c>
      <c r="B6" s="55">
        <v>0.7</v>
      </c>
      <c r="C6" s="55">
        <v>0.96</v>
      </c>
      <c r="D6" s="56">
        <v>0.48599999999999999</v>
      </c>
      <c r="E6" s="57">
        <v>0.45600000000000002</v>
      </c>
      <c r="F6" s="56">
        <v>0</v>
      </c>
      <c r="G6" s="62">
        <v>0.93700000000000006</v>
      </c>
      <c r="H6" s="54">
        <v>3</v>
      </c>
      <c r="I6" s="57">
        <v>7.891</v>
      </c>
      <c r="J6" s="45">
        <v>0.61699999999999999</v>
      </c>
      <c r="K6" s="45">
        <v>8.4000000000000005E-2</v>
      </c>
      <c r="L6" s="54">
        <v>0</v>
      </c>
      <c r="M6" s="54">
        <v>0</v>
      </c>
      <c r="N6" s="54">
        <v>0</v>
      </c>
      <c r="O6" s="54">
        <v>0</v>
      </c>
      <c r="P6" s="56">
        <v>0</v>
      </c>
      <c r="Q6" s="56">
        <v>0.318</v>
      </c>
      <c r="R6" s="57">
        <v>-0.11000000000000001</v>
      </c>
      <c r="S6" s="56">
        <v>0.2</v>
      </c>
      <c r="T6" s="57">
        <v>3.73</v>
      </c>
      <c r="U6" s="56">
        <v>0.06</v>
      </c>
      <c r="V6" s="56">
        <v>1.7000000000000001E-2</v>
      </c>
      <c r="W6" s="56">
        <v>1</v>
      </c>
      <c r="X6" s="54">
        <v>0.38100000000000001</v>
      </c>
      <c r="Y6" s="54">
        <v>0</v>
      </c>
      <c r="Z6" s="56">
        <v>0</v>
      </c>
      <c r="AA6" s="54">
        <v>38.595999999999997</v>
      </c>
      <c r="AB6" s="54">
        <v>12.164999999999999</v>
      </c>
      <c r="AC6" s="56">
        <v>0.14899999999999999</v>
      </c>
      <c r="AD6" s="54">
        <v>1.2</v>
      </c>
      <c r="AE6" s="54">
        <v>1.93</v>
      </c>
      <c r="AF6" s="59">
        <v>8</v>
      </c>
      <c r="AG6" s="54">
        <v>4.5</v>
      </c>
      <c r="AH6" s="54">
        <v>1.4379999999999999</v>
      </c>
      <c r="AI6" s="54">
        <v>0.76600000000000001</v>
      </c>
      <c r="AJ6" s="54">
        <v>2.6</v>
      </c>
      <c r="AK6" s="56">
        <v>8.69</v>
      </c>
      <c r="AL6" s="45">
        <v>0.53</v>
      </c>
      <c r="AM6" s="56">
        <v>2.7</v>
      </c>
      <c r="AN6" s="45">
        <v>-2.48</v>
      </c>
      <c r="AO6" s="54">
        <v>8.4</v>
      </c>
      <c r="AP6" s="54">
        <v>0</v>
      </c>
      <c r="AQ6" s="54">
        <v>0.3</v>
      </c>
      <c r="AR6" s="57">
        <v>1.8</v>
      </c>
      <c r="AS6" s="45">
        <v>0</v>
      </c>
      <c r="AT6" s="45">
        <v>0</v>
      </c>
      <c r="AU6" s="60">
        <v>1.3759999999999999</v>
      </c>
      <c r="AV6" s="54">
        <v>0.85</v>
      </c>
      <c r="AW6" s="45"/>
      <c r="AX6" s="45"/>
      <c r="AY6" s="45"/>
      <c r="AZ6" s="45"/>
      <c r="BA6" s="45"/>
      <c r="BB6">
        <f t="shared" si="0"/>
        <v>82.164999999999992</v>
      </c>
    </row>
    <row r="7" spans="1:54" x14ac:dyDescent="0.35">
      <c r="A7" s="54">
        <v>2024</v>
      </c>
      <c r="B7" s="55">
        <v>0.7</v>
      </c>
      <c r="C7" s="55">
        <v>0.96</v>
      </c>
      <c r="D7" s="54">
        <v>0</v>
      </c>
      <c r="E7" s="57">
        <v>0.51900000000000002</v>
      </c>
      <c r="F7" s="56">
        <v>0</v>
      </c>
      <c r="G7" s="63">
        <v>0.16</v>
      </c>
      <c r="H7" s="54">
        <v>2.8</v>
      </c>
      <c r="I7" s="56">
        <v>0.504</v>
      </c>
      <c r="J7" s="45">
        <v>0.47199999999999998</v>
      </c>
      <c r="K7" s="45">
        <v>2E-3</v>
      </c>
      <c r="L7" s="54">
        <v>0</v>
      </c>
      <c r="M7" s="54">
        <v>0</v>
      </c>
      <c r="N7" s="54">
        <v>0</v>
      </c>
      <c r="O7" s="54">
        <v>0</v>
      </c>
      <c r="P7" s="56">
        <v>0</v>
      </c>
      <c r="Q7" s="56">
        <v>0.34399999999999997</v>
      </c>
      <c r="R7" s="57">
        <v>0</v>
      </c>
      <c r="S7" s="57">
        <v>0.1</v>
      </c>
      <c r="T7" s="57">
        <v>0.73000000000000043</v>
      </c>
      <c r="U7" s="56">
        <v>0.06</v>
      </c>
      <c r="V7" s="56">
        <v>4.0000000000000001E-3</v>
      </c>
      <c r="W7" s="56">
        <v>0</v>
      </c>
      <c r="X7" s="54">
        <v>0.13100000000000001</v>
      </c>
      <c r="Y7" s="54">
        <v>0</v>
      </c>
      <c r="Z7" s="56">
        <v>0</v>
      </c>
      <c r="AA7" s="54">
        <v>31.911000000000001</v>
      </c>
      <c r="AB7" s="54">
        <v>4.4610000000000003</v>
      </c>
      <c r="AC7" s="56">
        <v>4.1000000000000002E-2</v>
      </c>
      <c r="AD7" s="54">
        <v>0.4</v>
      </c>
      <c r="AE7" s="54">
        <v>0.79600000000000004</v>
      </c>
      <c r="AF7" s="59">
        <v>0</v>
      </c>
      <c r="AG7" s="54">
        <v>3</v>
      </c>
      <c r="AH7" s="54">
        <v>0.27500000000000002</v>
      </c>
      <c r="AI7" s="54">
        <v>0.30099999999999999</v>
      </c>
      <c r="AJ7" s="54">
        <v>1</v>
      </c>
      <c r="AK7" s="45">
        <v>5.36</v>
      </c>
      <c r="AL7" s="45">
        <v>0.41</v>
      </c>
      <c r="AM7" s="45">
        <v>0.87</v>
      </c>
      <c r="AN7" s="45">
        <v>-2.6</v>
      </c>
      <c r="AO7" s="54">
        <v>0.2</v>
      </c>
      <c r="AP7" s="54">
        <v>0</v>
      </c>
      <c r="AQ7" s="54">
        <v>0</v>
      </c>
      <c r="AR7" s="57">
        <v>1.95</v>
      </c>
      <c r="AS7" s="45">
        <v>0</v>
      </c>
      <c r="AT7" s="45">
        <v>0</v>
      </c>
      <c r="AU7" s="60">
        <v>-0.875</v>
      </c>
      <c r="AV7" s="54">
        <v>0.09</v>
      </c>
      <c r="AW7" s="45"/>
      <c r="AX7" s="45"/>
      <c r="AY7" s="45"/>
      <c r="AZ7" s="45"/>
      <c r="BA7" s="45"/>
      <c r="BB7">
        <f t="shared" si="0"/>
        <v>46.355999999999987</v>
      </c>
    </row>
    <row r="8" spans="1:54" x14ac:dyDescent="0.35">
      <c r="A8" s="54">
        <v>2025</v>
      </c>
      <c r="B8" s="55">
        <v>0.7</v>
      </c>
      <c r="C8" s="55">
        <v>1.06</v>
      </c>
      <c r="D8" s="54">
        <v>0</v>
      </c>
      <c r="E8" s="57">
        <v>0.56999999999999995</v>
      </c>
      <c r="F8" s="56">
        <v>0</v>
      </c>
      <c r="G8" s="64">
        <v>3.3000000000000002E-2</v>
      </c>
      <c r="H8" s="54">
        <v>2</v>
      </c>
      <c r="I8" s="64">
        <v>0</v>
      </c>
      <c r="J8" s="45">
        <v>0.21299999999999999</v>
      </c>
      <c r="K8" s="45">
        <v>2E-3</v>
      </c>
      <c r="L8" s="54">
        <v>0</v>
      </c>
      <c r="M8" s="54">
        <v>0</v>
      </c>
      <c r="N8" s="54">
        <v>0</v>
      </c>
      <c r="O8" s="54">
        <v>0</v>
      </c>
      <c r="P8" s="56">
        <v>0</v>
      </c>
      <c r="Q8" s="56">
        <v>0.157</v>
      </c>
      <c r="R8" s="57">
        <v>0</v>
      </c>
      <c r="S8" s="57">
        <v>0</v>
      </c>
      <c r="T8" s="56">
        <v>-2.73</v>
      </c>
      <c r="U8" s="56">
        <v>7.0000000000000007E-2</v>
      </c>
      <c r="V8" s="56">
        <v>0</v>
      </c>
      <c r="W8" s="54">
        <v>0</v>
      </c>
      <c r="X8" s="54">
        <v>0.112</v>
      </c>
      <c r="Y8" s="54">
        <v>0</v>
      </c>
      <c r="Z8" s="56">
        <v>0</v>
      </c>
      <c r="AA8" s="54">
        <v>23.099</v>
      </c>
      <c r="AB8" s="54">
        <v>1.782</v>
      </c>
      <c r="AC8" s="56">
        <v>1.2999999999999999E-2</v>
      </c>
      <c r="AD8" s="54">
        <v>0.3</v>
      </c>
      <c r="AE8" s="54">
        <v>5.3999999999999999E-2</v>
      </c>
      <c r="AF8" s="59">
        <v>0</v>
      </c>
      <c r="AG8" s="54">
        <v>0.2</v>
      </c>
      <c r="AH8" s="54">
        <v>0.13100000000000001</v>
      </c>
      <c r="AI8" s="54">
        <v>7.3999999999999996E-2</v>
      </c>
      <c r="AJ8" s="54">
        <v>0</v>
      </c>
      <c r="AK8" s="45">
        <v>3.73</v>
      </c>
      <c r="AL8" s="65">
        <v>0.15</v>
      </c>
      <c r="AM8" s="45">
        <v>0.33</v>
      </c>
      <c r="AN8" s="45">
        <v>-2.71</v>
      </c>
      <c r="AO8" s="54">
        <v>0</v>
      </c>
      <c r="AP8" s="54">
        <v>0</v>
      </c>
      <c r="AQ8" s="54">
        <v>0</v>
      </c>
      <c r="AR8" s="57">
        <v>1.43</v>
      </c>
      <c r="AS8" s="45">
        <v>0</v>
      </c>
      <c r="AT8" s="45">
        <v>0</v>
      </c>
      <c r="AU8" s="60">
        <v>-2.3410000000000002</v>
      </c>
      <c r="AV8" s="54">
        <v>0.01</v>
      </c>
      <c r="AW8" s="45"/>
      <c r="AX8" s="45"/>
      <c r="AY8" s="45"/>
      <c r="AZ8" s="45"/>
      <c r="BA8" s="45"/>
      <c r="BB8">
        <f t="shared" si="0"/>
        <v>27.264999999999997</v>
      </c>
    </row>
    <row r="9" spans="1:54" x14ac:dyDescent="0.35">
      <c r="A9" s="54">
        <v>2026</v>
      </c>
      <c r="B9" s="55">
        <v>0.7</v>
      </c>
      <c r="C9" s="55">
        <v>1.07</v>
      </c>
      <c r="D9" s="54">
        <v>0</v>
      </c>
      <c r="E9" s="57">
        <v>0.60099999999999998</v>
      </c>
      <c r="F9" s="56">
        <v>0</v>
      </c>
      <c r="G9" s="60">
        <v>3.2000000000000001E-2</v>
      </c>
      <c r="H9" s="54">
        <v>0.3</v>
      </c>
      <c r="I9" s="57">
        <v>0</v>
      </c>
      <c r="J9" s="45">
        <v>0.188</v>
      </c>
      <c r="K9" s="45">
        <v>2E-3</v>
      </c>
      <c r="L9" s="54">
        <v>0</v>
      </c>
      <c r="M9" s="54">
        <v>0</v>
      </c>
      <c r="N9" s="54">
        <v>0</v>
      </c>
      <c r="O9" s="54">
        <v>0</v>
      </c>
      <c r="P9" s="56">
        <v>-19</v>
      </c>
      <c r="Q9" s="56">
        <v>0</v>
      </c>
      <c r="R9" s="56">
        <v>0</v>
      </c>
      <c r="S9" s="57">
        <v>0</v>
      </c>
      <c r="T9" s="56">
        <v>-22.33</v>
      </c>
      <c r="U9" s="56">
        <v>7.0000000000000007E-2</v>
      </c>
      <c r="V9" s="56">
        <v>0</v>
      </c>
      <c r="W9" s="66">
        <v>0</v>
      </c>
      <c r="X9" s="54">
        <v>0.05</v>
      </c>
      <c r="Y9" s="54">
        <v>0</v>
      </c>
      <c r="Z9" s="56">
        <v>0</v>
      </c>
      <c r="AA9" s="54">
        <v>10.766999999999999</v>
      </c>
      <c r="AB9" s="54">
        <v>0</v>
      </c>
      <c r="AC9" s="56">
        <v>3.0000000000000001E-3</v>
      </c>
      <c r="AD9" s="54">
        <v>0.2</v>
      </c>
      <c r="AE9" s="54">
        <v>3.7999999999999999E-2</v>
      </c>
      <c r="AF9" s="59">
        <v>0</v>
      </c>
      <c r="AG9" s="54">
        <v>0</v>
      </c>
      <c r="AH9" s="54">
        <v>2.5999999999999999E-2</v>
      </c>
      <c r="AI9" s="54">
        <v>0</v>
      </c>
      <c r="AJ9" s="54">
        <v>0</v>
      </c>
      <c r="AK9" s="45">
        <v>2.56</v>
      </c>
      <c r="AL9" s="65">
        <v>0.1</v>
      </c>
      <c r="AM9" s="45">
        <v>0.17</v>
      </c>
      <c r="AN9" s="45">
        <v>-2.6700000000000004</v>
      </c>
      <c r="AO9" s="54">
        <v>0</v>
      </c>
      <c r="AP9" s="54">
        <v>0</v>
      </c>
      <c r="AQ9" s="54">
        <v>0</v>
      </c>
      <c r="AR9" s="45">
        <v>0.88</v>
      </c>
      <c r="AS9" s="45">
        <v>0</v>
      </c>
      <c r="AT9" s="45">
        <v>0</v>
      </c>
      <c r="AU9" s="56">
        <v>-2.8200000000000003</v>
      </c>
      <c r="AV9" s="54">
        <v>-0.21</v>
      </c>
      <c r="AW9" s="45"/>
      <c r="AX9" s="45"/>
      <c r="AY9" s="45"/>
      <c r="AZ9" s="45"/>
      <c r="BA9" s="45"/>
      <c r="BB9">
        <f t="shared" si="0"/>
        <v>11.244</v>
      </c>
    </row>
    <row r="10" spans="1:54" x14ac:dyDescent="0.35">
      <c r="A10" s="54">
        <v>2027</v>
      </c>
      <c r="B10" s="55">
        <v>0.3</v>
      </c>
      <c r="C10" s="55">
        <v>1.08</v>
      </c>
      <c r="D10" s="54">
        <v>0</v>
      </c>
      <c r="E10" s="57">
        <v>0.63300000000000001</v>
      </c>
      <c r="F10" s="63">
        <v>0</v>
      </c>
      <c r="G10" s="54">
        <v>3.2000000000000001E-2</v>
      </c>
      <c r="H10" s="54">
        <v>0</v>
      </c>
      <c r="I10" s="56">
        <v>0</v>
      </c>
      <c r="J10" s="45">
        <v>0</v>
      </c>
      <c r="K10" s="45">
        <v>0</v>
      </c>
      <c r="L10" s="54">
        <v>0</v>
      </c>
      <c r="M10" s="54">
        <v>0</v>
      </c>
      <c r="N10" s="54">
        <v>0</v>
      </c>
      <c r="O10" s="54">
        <v>0</v>
      </c>
      <c r="P10" s="56">
        <v>-12</v>
      </c>
      <c r="Q10" s="57">
        <v>0</v>
      </c>
      <c r="R10" s="56">
        <v>0</v>
      </c>
      <c r="S10" s="57">
        <v>0</v>
      </c>
      <c r="T10" s="56">
        <v>-18.080000000000002</v>
      </c>
      <c r="U10" s="56">
        <v>0.08</v>
      </c>
      <c r="V10" s="56">
        <v>0</v>
      </c>
      <c r="W10" s="56">
        <v>0</v>
      </c>
      <c r="X10" s="54">
        <v>0.03</v>
      </c>
      <c r="Y10" s="54">
        <v>0</v>
      </c>
      <c r="Z10" s="56">
        <v>0</v>
      </c>
      <c r="AA10" s="54">
        <v>4.0789999999999997</v>
      </c>
      <c r="AB10" s="54">
        <v>0</v>
      </c>
      <c r="AC10" s="54">
        <v>0</v>
      </c>
      <c r="AD10" s="54">
        <v>0.1</v>
      </c>
      <c r="AE10" s="54">
        <v>1.7000000000000001E-2</v>
      </c>
      <c r="AF10" s="59">
        <v>0</v>
      </c>
      <c r="AG10" s="54">
        <v>0</v>
      </c>
      <c r="AH10" s="54">
        <v>0</v>
      </c>
      <c r="AI10" s="54">
        <v>0</v>
      </c>
      <c r="AJ10" s="54">
        <v>0</v>
      </c>
      <c r="AK10" s="65">
        <v>2.23</v>
      </c>
      <c r="AL10" s="65">
        <v>0.1</v>
      </c>
      <c r="AM10" s="65">
        <v>0.06</v>
      </c>
      <c r="AN10" s="45">
        <v>-2.73</v>
      </c>
      <c r="AO10" s="54">
        <v>0</v>
      </c>
      <c r="AP10" s="54">
        <v>0</v>
      </c>
      <c r="AQ10" s="54">
        <v>0</v>
      </c>
      <c r="AR10" s="45">
        <v>0.28000000000000003</v>
      </c>
      <c r="AS10" s="45">
        <v>0</v>
      </c>
      <c r="AT10" s="45">
        <v>0</v>
      </c>
      <c r="AU10" s="64">
        <v>-5.0069999999999997</v>
      </c>
      <c r="AV10" s="54">
        <v>-0.09</v>
      </c>
      <c r="AW10" s="45"/>
      <c r="AX10" s="45"/>
      <c r="AY10" s="45"/>
      <c r="AZ10" s="45"/>
      <c r="BA10" s="45"/>
      <c r="BB10">
        <f t="shared" si="0"/>
        <v>3.8859999999999988</v>
      </c>
    </row>
    <row r="11" spans="1:54" x14ac:dyDescent="0.35">
      <c r="A11" s="54">
        <v>2028</v>
      </c>
      <c r="B11" s="55">
        <v>0.3</v>
      </c>
      <c r="C11" s="55">
        <v>1.08</v>
      </c>
      <c r="D11" s="54">
        <v>0</v>
      </c>
      <c r="E11" s="57">
        <v>0.63300000000000001</v>
      </c>
      <c r="F11" s="63">
        <v>0</v>
      </c>
      <c r="G11" s="67">
        <v>3.3000000000000002E-2</v>
      </c>
      <c r="H11" s="54">
        <v>0</v>
      </c>
      <c r="I11" s="56">
        <v>0</v>
      </c>
      <c r="J11" s="45">
        <v>0</v>
      </c>
      <c r="K11" s="45">
        <v>0</v>
      </c>
      <c r="L11" s="54">
        <v>0</v>
      </c>
      <c r="M11" s="54">
        <v>0</v>
      </c>
      <c r="N11" s="54">
        <v>0</v>
      </c>
      <c r="O11" s="54">
        <v>0</v>
      </c>
      <c r="P11" s="56">
        <v>0</v>
      </c>
      <c r="Q11" s="56">
        <v>0</v>
      </c>
      <c r="R11" s="56">
        <v>0</v>
      </c>
      <c r="S11" s="56">
        <v>0</v>
      </c>
      <c r="T11" s="56">
        <v>-8.42</v>
      </c>
      <c r="U11" s="56">
        <v>0.08</v>
      </c>
      <c r="V11" s="56">
        <v>0</v>
      </c>
      <c r="W11" s="56">
        <v>0</v>
      </c>
      <c r="X11" s="54">
        <v>0</v>
      </c>
      <c r="Y11" s="54">
        <v>0</v>
      </c>
      <c r="Z11" s="56">
        <v>0</v>
      </c>
      <c r="AA11" s="54">
        <v>1.635</v>
      </c>
      <c r="AB11" s="54">
        <v>0</v>
      </c>
      <c r="AC11" s="54">
        <v>0</v>
      </c>
      <c r="AD11" s="54">
        <v>0.1</v>
      </c>
      <c r="AE11" s="54">
        <v>1E-3</v>
      </c>
      <c r="AF11" s="59">
        <v>0</v>
      </c>
      <c r="AG11" s="54">
        <v>0</v>
      </c>
      <c r="AH11" s="54">
        <v>0</v>
      </c>
      <c r="AI11" s="54">
        <v>0</v>
      </c>
      <c r="AJ11" s="54">
        <v>0</v>
      </c>
      <c r="AK11" s="65">
        <v>1.71</v>
      </c>
      <c r="AL11" s="45">
        <v>0</v>
      </c>
      <c r="AM11" s="65">
        <v>0.03</v>
      </c>
      <c r="AN11" s="45">
        <v>-2.77</v>
      </c>
      <c r="AO11" s="54">
        <v>0</v>
      </c>
      <c r="AP11" s="54">
        <v>0</v>
      </c>
      <c r="AQ11" s="54">
        <v>0</v>
      </c>
      <c r="AR11" s="45">
        <v>0.1</v>
      </c>
      <c r="AS11" s="45">
        <v>0</v>
      </c>
      <c r="AT11" s="45">
        <v>0</v>
      </c>
      <c r="AU11" s="64">
        <v>-5.069</v>
      </c>
      <c r="AV11" s="54">
        <v>-0.09</v>
      </c>
      <c r="AW11" s="45"/>
      <c r="AX11" s="45"/>
      <c r="AY11" s="45"/>
      <c r="AZ11" s="45"/>
      <c r="BA11" s="45"/>
      <c r="BB11">
        <f t="shared" si="0"/>
        <v>0.70599999999999952</v>
      </c>
    </row>
    <row r="12" spans="1:54" x14ac:dyDescent="0.35">
      <c r="A12" s="54">
        <v>2029</v>
      </c>
      <c r="B12" s="55">
        <v>0.3</v>
      </c>
      <c r="C12" s="55">
        <v>1.08</v>
      </c>
      <c r="D12" s="54">
        <v>0</v>
      </c>
      <c r="E12" s="57">
        <v>0.63300000000000001</v>
      </c>
      <c r="F12" s="63">
        <v>0</v>
      </c>
      <c r="G12" s="56">
        <v>3.3000000000000002E-2</v>
      </c>
      <c r="H12" s="54">
        <v>0</v>
      </c>
      <c r="I12" s="56">
        <v>0</v>
      </c>
      <c r="J12" s="45">
        <v>0</v>
      </c>
      <c r="K12" s="45">
        <v>0</v>
      </c>
      <c r="L12" s="54">
        <v>0</v>
      </c>
      <c r="M12" s="54">
        <v>0</v>
      </c>
      <c r="N12" s="54">
        <v>0</v>
      </c>
      <c r="O12" s="54">
        <v>0</v>
      </c>
      <c r="P12" s="56">
        <v>0</v>
      </c>
      <c r="Q12" s="56">
        <v>0</v>
      </c>
      <c r="R12" s="56">
        <v>0</v>
      </c>
      <c r="S12" s="56">
        <v>0</v>
      </c>
      <c r="T12" s="54">
        <v>-9.39</v>
      </c>
      <c r="U12" s="56">
        <v>0.08</v>
      </c>
      <c r="V12" s="56">
        <v>0</v>
      </c>
      <c r="W12" s="68">
        <v>0</v>
      </c>
      <c r="X12" s="54">
        <v>0</v>
      </c>
      <c r="Y12" s="54">
        <v>0</v>
      </c>
      <c r="Z12" s="56">
        <v>0</v>
      </c>
      <c r="AA12" s="54">
        <v>-1.7000000000000001E-2</v>
      </c>
      <c r="AB12" s="54">
        <v>0</v>
      </c>
      <c r="AC12" s="54">
        <v>0</v>
      </c>
      <c r="AD12" s="54">
        <v>0</v>
      </c>
      <c r="AE12" s="54">
        <v>0</v>
      </c>
      <c r="AF12" s="59">
        <v>0</v>
      </c>
      <c r="AG12" s="54">
        <v>0</v>
      </c>
      <c r="AH12" s="54">
        <v>0</v>
      </c>
      <c r="AI12" s="54">
        <v>0</v>
      </c>
      <c r="AJ12" s="54">
        <v>0</v>
      </c>
      <c r="AK12" s="65">
        <v>1</v>
      </c>
      <c r="AL12" s="45">
        <v>0</v>
      </c>
      <c r="AM12" s="65">
        <v>0.01</v>
      </c>
      <c r="AN12" s="45">
        <v>-2.75</v>
      </c>
      <c r="AO12" s="54">
        <v>0</v>
      </c>
      <c r="AP12" s="54">
        <v>0</v>
      </c>
      <c r="AQ12" s="54">
        <v>0</v>
      </c>
      <c r="AR12" s="45">
        <v>0</v>
      </c>
      <c r="AS12" s="69">
        <v>0</v>
      </c>
      <c r="AT12" s="45">
        <v>0</v>
      </c>
      <c r="AU12" s="64">
        <v>-5.1180000000000003</v>
      </c>
      <c r="AV12" s="54">
        <v>-0.1</v>
      </c>
      <c r="AW12" s="45"/>
      <c r="AX12" s="45"/>
      <c r="AY12" s="45"/>
      <c r="AZ12" s="45"/>
      <c r="BA12" s="45"/>
      <c r="BB12">
        <f t="shared" si="0"/>
        <v>-1.7570000000000001</v>
      </c>
    </row>
    <row r="13" spans="1:54" x14ac:dyDescent="0.35">
      <c r="A13" s="54">
        <v>2030</v>
      </c>
      <c r="B13" s="55">
        <v>0.3</v>
      </c>
      <c r="C13" s="55">
        <v>1.1800000000000002</v>
      </c>
      <c r="D13" s="54">
        <v>0</v>
      </c>
      <c r="E13" s="57">
        <v>0.63300000000000001</v>
      </c>
      <c r="F13" s="63">
        <v>0</v>
      </c>
      <c r="G13" s="56">
        <v>3.3000000000000002E-2</v>
      </c>
      <c r="H13" s="54">
        <v>0</v>
      </c>
      <c r="I13" s="56">
        <v>0</v>
      </c>
      <c r="J13" s="45">
        <v>0</v>
      </c>
      <c r="K13" s="45">
        <v>0</v>
      </c>
      <c r="L13" s="54">
        <v>0</v>
      </c>
      <c r="M13" s="54">
        <v>0</v>
      </c>
      <c r="N13" s="54">
        <v>0</v>
      </c>
      <c r="O13" s="54">
        <v>0</v>
      </c>
      <c r="P13" s="56">
        <v>0</v>
      </c>
      <c r="Q13" s="57">
        <v>0</v>
      </c>
      <c r="R13" s="54">
        <v>0</v>
      </c>
      <c r="S13" s="56">
        <v>0</v>
      </c>
      <c r="T13" s="56">
        <v>-9.18</v>
      </c>
      <c r="U13" s="56">
        <v>0.09</v>
      </c>
      <c r="V13" s="56">
        <v>0</v>
      </c>
      <c r="W13" s="70">
        <v>0</v>
      </c>
      <c r="X13" s="54">
        <v>0</v>
      </c>
      <c r="Y13" s="54">
        <v>0</v>
      </c>
      <c r="Z13" s="56">
        <v>-5.4089999999999998</v>
      </c>
      <c r="AA13" s="54">
        <v>-1.9E-2</v>
      </c>
      <c r="AB13" s="54">
        <v>0</v>
      </c>
      <c r="AC13" s="54">
        <v>0</v>
      </c>
      <c r="AD13" s="54">
        <v>0</v>
      </c>
      <c r="AE13" s="54">
        <v>0</v>
      </c>
      <c r="AF13" s="59">
        <v>0</v>
      </c>
      <c r="AG13" s="54">
        <v>0</v>
      </c>
      <c r="AH13" s="54">
        <v>0</v>
      </c>
      <c r="AI13" s="54">
        <v>0</v>
      </c>
      <c r="AJ13" s="54">
        <v>0</v>
      </c>
      <c r="AK13" s="45">
        <v>0.8</v>
      </c>
      <c r="AL13" s="45">
        <v>0</v>
      </c>
      <c r="AM13" s="45">
        <v>0.01</v>
      </c>
      <c r="AN13" s="45">
        <v>-2.71</v>
      </c>
      <c r="AO13" s="54">
        <v>0</v>
      </c>
      <c r="AP13" s="54">
        <v>0</v>
      </c>
      <c r="AQ13" s="54">
        <v>0</v>
      </c>
      <c r="AR13" s="54">
        <v>0</v>
      </c>
      <c r="AS13" s="45">
        <v>0</v>
      </c>
      <c r="AT13" s="45">
        <v>0</v>
      </c>
      <c r="AU13" s="56">
        <v>-5.8319999999999999</v>
      </c>
      <c r="AV13" s="54">
        <v>-0.11</v>
      </c>
      <c r="AW13" s="45"/>
      <c r="AX13" s="45"/>
      <c r="AY13" s="45"/>
      <c r="AZ13" s="45"/>
      <c r="BA13" s="45"/>
      <c r="BB13">
        <f t="shared" si="0"/>
        <v>-7.3280000000000003</v>
      </c>
    </row>
    <row r="14" spans="1:54" x14ac:dyDescent="0.35">
      <c r="A14" s="54">
        <v>2031</v>
      </c>
      <c r="B14" s="55">
        <v>0.3</v>
      </c>
      <c r="C14" s="55">
        <v>1.1900000000000002</v>
      </c>
      <c r="D14" s="54">
        <v>0</v>
      </c>
      <c r="E14" s="57">
        <v>0.63300000000000001</v>
      </c>
      <c r="F14" s="63">
        <v>0</v>
      </c>
      <c r="G14" s="45">
        <v>0</v>
      </c>
      <c r="H14" s="54">
        <v>0</v>
      </c>
      <c r="I14" s="54">
        <v>0</v>
      </c>
      <c r="J14" s="45">
        <v>0</v>
      </c>
      <c r="K14" s="45">
        <v>0</v>
      </c>
      <c r="L14" s="54">
        <v>0</v>
      </c>
      <c r="M14" s="54">
        <v>0</v>
      </c>
      <c r="N14" s="54">
        <v>0</v>
      </c>
      <c r="O14" s="54">
        <v>0</v>
      </c>
      <c r="P14" s="56">
        <v>0</v>
      </c>
      <c r="Q14" s="54">
        <v>0</v>
      </c>
      <c r="R14" s="56">
        <v>0</v>
      </c>
      <c r="S14" s="56">
        <v>0</v>
      </c>
      <c r="T14" s="56">
        <v>-9.33</v>
      </c>
      <c r="U14" s="56">
        <v>0.09</v>
      </c>
      <c r="V14" s="56">
        <v>0</v>
      </c>
      <c r="W14" s="71">
        <v>0</v>
      </c>
      <c r="X14" s="54">
        <v>0</v>
      </c>
      <c r="Y14" s="54">
        <v>0</v>
      </c>
      <c r="Z14" s="56">
        <v>-0.26900000000000002</v>
      </c>
      <c r="AA14" s="54">
        <v>-1.9E-2</v>
      </c>
      <c r="AB14" s="54">
        <v>0</v>
      </c>
      <c r="AC14" s="54">
        <v>0</v>
      </c>
      <c r="AD14" s="54">
        <v>0</v>
      </c>
      <c r="AE14" s="54">
        <v>0</v>
      </c>
      <c r="AF14" s="59">
        <v>0</v>
      </c>
      <c r="AG14" s="54">
        <v>0</v>
      </c>
      <c r="AH14" s="54">
        <v>0</v>
      </c>
      <c r="AI14" s="54">
        <v>0</v>
      </c>
      <c r="AJ14" s="54">
        <v>0</v>
      </c>
      <c r="AK14" s="45">
        <v>0</v>
      </c>
      <c r="AL14" s="45">
        <v>0</v>
      </c>
      <c r="AM14" s="45">
        <v>0</v>
      </c>
      <c r="AN14" s="45">
        <v>-2.77</v>
      </c>
      <c r="AO14" s="54">
        <v>0</v>
      </c>
      <c r="AP14" s="54">
        <v>0</v>
      </c>
      <c r="AQ14" s="54">
        <v>0</v>
      </c>
      <c r="AR14" s="54">
        <v>0</v>
      </c>
      <c r="AS14" s="45">
        <v>0</v>
      </c>
      <c r="AT14" s="45">
        <v>0</v>
      </c>
      <c r="AU14" s="56">
        <v>-5.4350000000000005</v>
      </c>
      <c r="AV14" s="54">
        <v>-2.29</v>
      </c>
      <c r="AW14" s="45"/>
      <c r="AX14" s="45"/>
      <c r="AY14" s="45"/>
      <c r="AZ14" s="45"/>
      <c r="BA14" s="45"/>
      <c r="BB14">
        <f t="shared" si="0"/>
        <v>-3.0579999999999998</v>
      </c>
    </row>
    <row r="15" spans="1:54" x14ac:dyDescent="0.35">
      <c r="A15" s="45" t="s">
        <v>60</v>
      </c>
      <c r="B15" s="54">
        <f t="shared" ref="B15:AV15" si="1">SUM(B4:B14)</f>
        <v>109.42</v>
      </c>
      <c r="C15" s="54">
        <f t="shared" si="1"/>
        <v>25.819999999999997</v>
      </c>
      <c r="D15" s="54">
        <f t="shared" si="1"/>
        <v>412.15299999999996</v>
      </c>
      <c r="E15" s="54">
        <f t="shared" si="1"/>
        <v>5.774</v>
      </c>
      <c r="F15" s="54">
        <f t="shared" si="1"/>
        <v>3.8719999999999999</v>
      </c>
      <c r="G15" s="54">
        <f t="shared" si="1"/>
        <v>22.711000000000006</v>
      </c>
      <c r="H15" s="54">
        <f t="shared" si="1"/>
        <v>41.599999999999994</v>
      </c>
      <c r="I15" s="54">
        <f t="shared" si="1"/>
        <v>44.947999999999993</v>
      </c>
      <c r="J15" s="54">
        <f t="shared" si="1"/>
        <v>5</v>
      </c>
      <c r="K15" s="54">
        <f t="shared" si="1"/>
        <v>1.4440000000000002</v>
      </c>
      <c r="L15" s="54">
        <f t="shared" si="1"/>
        <v>0.2</v>
      </c>
      <c r="M15" s="54">
        <f t="shared" si="1"/>
        <v>45.4</v>
      </c>
      <c r="N15" s="54">
        <f t="shared" si="1"/>
        <v>35.5</v>
      </c>
      <c r="O15" s="54">
        <f t="shared" si="1"/>
        <v>124.7</v>
      </c>
      <c r="P15" s="54">
        <f t="shared" si="1"/>
        <v>-3</v>
      </c>
      <c r="Q15" s="54">
        <f t="shared" si="1"/>
        <v>9.100000000000022E-2</v>
      </c>
      <c r="R15" s="54">
        <f t="shared" si="1"/>
        <v>22.810000000000002</v>
      </c>
      <c r="S15" s="54">
        <f t="shared" si="1"/>
        <v>1.42</v>
      </c>
      <c r="T15" s="54">
        <f t="shared" si="1"/>
        <v>68.36999999999999</v>
      </c>
      <c r="U15" s="54">
        <f t="shared" si="1"/>
        <v>0.86999999999999988</v>
      </c>
      <c r="V15" s="54">
        <f t="shared" si="1"/>
        <v>6.8000000000000005E-2</v>
      </c>
      <c r="W15" s="54">
        <f t="shared" si="1"/>
        <v>362.04999999999995</v>
      </c>
      <c r="X15" s="54">
        <f t="shared" si="1"/>
        <v>2.8000000000000003</v>
      </c>
      <c r="Y15" s="54">
        <f t="shared" si="1"/>
        <v>8.5</v>
      </c>
      <c r="Z15" s="54">
        <f t="shared" si="1"/>
        <v>-5.6779999999999999</v>
      </c>
      <c r="AA15" s="54">
        <f t="shared" si="1"/>
        <v>169.16899999999998</v>
      </c>
      <c r="AB15" s="54">
        <f t="shared" si="1"/>
        <v>81.99</v>
      </c>
      <c r="AC15" s="72">
        <f t="shared" si="1"/>
        <v>0.79700000000000004</v>
      </c>
      <c r="AD15" s="54">
        <f t="shared" si="1"/>
        <v>8.6</v>
      </c>
      <c r="AE15" s="54">
        <f t="shared" si="1"/>
        <v>8.177999999999999</v>
      </c>
      <c r="AF15" s="73">
        <f t="shared" si="1"/>
        <v>28</v>
      </c>
      <c r="AG15" s="54">
        <f t="shared" si="1"/>
        <v>14.899999999999999</v>
      </c>
      <c r="AH15" s="54">
        <f t="shared" si="1"/>
        <v>16.667999999999999</v>
      </c>
      <c r="AI15" s="54">
        <f t="shared" si="1"/>
        <v>3.8730000000000002</v>
      </c>
      <c r="AJ15" s="54">
        <f t="shared" si="1"/>
        <v>9.9</v>
      </c>
      <c r="AK15" s="54">
        <f t="shared" si="1"/>
        <v>50.54999999999999</v>
      </c>
      <c r="AL15" s="54">
        <f t="shared" si="1"/>
        <v>3.2000000000000006</v>
      </c>
      <c r="AM15" s="54">
        <f t="shared" si="1"/>
        <v>9.5399999999999991</v>
      </c>
      <c r="AN15" s="54">
        <f t="shared" si="1"/>
        <v>-25.860000000000003</v>
      </c>
      <c r="AO15" s="54">
        <f t="shared" si="1"/>
        <v>24</v>
      </c>
      <c r="AP15" s="54">
        <f t="shared" si="1"/>
        <v>3.8</v>
      </c>
      <c r="AQ15" s="54">
        <f t="shared" si="1"/>
        <v>46.199999999999996</v>
      </c>
      <c r="AR15" s="54">
        <f t="shared" si="1"/>
        <v>9.02</v>
      </c>
      <c r="AS15" s="54">
        <f t="shared" si="1"/>
        <v>6.2439999999999998</v>
      </c>
      <c r="AT15" s="54">
        <f t="shared" si="1"/>
        <v>10.218</v>
      </c>
      <c r="AU15" s="54">
        <f t="shared" si="1"/>
        <v>50.203999999999979</v>
      </c>
      <c r="AV15" s="54">
        <f t="shared" si="1"/>
        <v>24.684000000000005</v>
      </c>
      <c r="AW15" s="45"/>
      <c r="AX15" s="45"/>
      <c r="AY15" s="45"/>
      <c r="AZ15" s="45"/>
      <c r="BA15" s="45"/>
    </row>
    <row r="16" spans="1:54" x14ac:dyDescent="0.35">
      <c r="A16" s="45"/>
      <c r="B16" s="45"/>
      <c r="C16" s="45" t="s">
        <v>174</v>
      </c>
      <c r="D16" s="45" t="s">
        <v>175</v>
      </c>
      <c r="E16" s="57"/>
      <c r="F16" s="57"/>
      <c r="G16" s="45"/>
      <c r="J16" s="45"/>
      <c r="K16" s="45"/>
      <c r="L16" s="45"/>
      <c r="M16" s="45"/>
      <c r="N16" s="45"/>
      <c r="O16" s="45"/>
      <c r="P16" s="45"/>
      <c r="Q16" s="45"/>
      <c r="R16" s="45"/>
      <c r="S16" s="45"/>
      <c r="T16" s="45"/>
      <c r="U16" s="45"/>
      <c r="V16" s="45"/>
      <c r="W16" s="45"/>
      <c r="X16" s="45"/>
      <c r="Y16" s="45"/>
      <c r="Z16" s="45"/>
      <c r="AA16" s="45"/>
      <c r="AB16" s="45"/>
      <c r="AC16" s="45"/>
      <c r="AD16" s="45"/>
      <c r="AE16" s="45"/>
      <c r="AF16" s="59"/>
      <c r="AG16" s="45"/>
      <c r="AH16" s="45"/>
      <c r="AI16" s="45"/>
      <c r="AJ16" s="45"/>
      <c r="AK16" s="45"/>
      <c r="AL16" s="45"/>
      <c r="AM16" s="45"/>
      <c r="AN16" s="45"/>
      <c r="AO16" s="45"/>
      <c r="AP16" s="45"/>
      <c r="AQ16" s="45"/>
      <c r="AR16" s="45"/>
      <c r="AS16" s="45"/>
      <c r="AT16" s="45"/>
      <c r="AU16" s="45"/>
      <c r="AV16" s="45"/>
      <c r="AW16" s="45"/>
      <c r="AX16" s="45"/>
      <c r="AY16" s="45"/>
      <c r="AZ16" s="45"/>
      <c r="BA16" s="45"/>
    </row>
    <row r="17" spans="1:53" x14ac:dyDescent="0.35">
      <c r="A17" s="45"/>
      <c r="B17" s="45" t="s">
        <v>176</v>
      </c>
      <c r="C17" s="45" t="s">
        <v>177</v>
      </c>
      <c r="D17" s="45" t="s">
        <v>178</v>
      </c>
      <c r="E17" s="57"/>
      <c r="F17" s="57"/>
      <c r="G17" s="57"/>
      <c r="J17" s="57"/>
      <c r="K17" s="57"/>
      <c r="L17" s="45"/>
      <c r="R17" s="57"/>
      <c r="S17" s="57"/>
      <c r="AE17" s="57"/>
      <c r="AF17" s="74"/>
      <c r="AO17" s="45"/>
      <c r="AP17" s="45"/>
      <c r="AQ17" s="45"/>
      <c r="AR17" s="45"/>
      <c r="AS17" s="45"/>
      <c r="AT17" s="45"/>
      <c r="AU17" s="45"/>
      <c r="AV17" s="45"/>
      <c r="AW17" s="45"/>
      <c r="AX17" s="45"/>
      <c r="AY17" s="45"/>
      <c r="AZ17" s="45"/>
      <c r="BA17" s="45"/>
    </row>
    <row r="18" spans="1:53" x14ac:dyDescent="0.35">
      <c r="A18" s="45" t="s">
        <v>179</v>
      </c>
      <c r="B18" s="54">
        <f>SUM(B15:F15)</f>
        <v>557.03899999999999</v>
      </c>
      <c r="C18" s="54">
        <v>600</v>
      </c>
      <c r="D18" s="54">
        <f t="shared" ref="D18:D21" si="2">C18-B18</f>
        <v>42.961000000000013</v>
      </c>
      <c r="E18" s="45"/>
      <c r="F18" s="45"/>
      <c r="G18" s="57"/>
      <c r="J18" s="57"/>
      <c r="K18" s="57"/>
      <c r="L18" s="45"/>
      <c r="R18" s="57"/>
      <c r="S18" s="57"/>
      <c r="X18" s="54"/>
      <c r="AB18" s="75"/>
      <c r="AE18" s="57"/>
      <c r="AF18" s="74"/>
      <c r="AO18" s="45"/>
      <c r="AP18" s="45"/>
      <c r="AQ18" s="45"/>
      <c r="AR18" s="45"/>
      <c r="AS18" s="45"/>
      <c r="AT18" s="45"/>
      <c r="AU18" s="45"/>
      <c r="AV18" s="45"/>
      <c r="AW18" s="45"/>
      <c r="AX18" s="45"/>
      <c r="AY18" s="45"/>
      <c r="AZ18" s="45"/>
      <c r="BA18" s="45"/>
    </row>
    <row r="19" spans="1:53" x14ac:dyDescent="0.35">
      <c r="A19" s="45" t="s">
        <v>180</v>
      </c>
      <c r="B19" s="54">
        <f>SUM(G15:S15)</f>
        <v>342.82400000000001</v>
      </c>
      <c r="C19" s="54">
        <v>400</v>
      </c>
      <c r="D19" s="54">
        <f t="shared" si="2"/>
        <v>57.175999999999988</v>
      </c>
      <c r="E19" s="45"/>
      <c r="F19" s="45"/>
      <c r="G19" s="57" t="s">
        <v>181</v>
      </c>
      <c r="J19" s="57"/>
      <c r="K19" s="57"/>
      <c r="L19" s="45"/>
      <c r="R19" s="57"/>
      <c r="S19" s="57"/>
      <c r="X19" s="54"/>
      <c r="AB19" s="75"/>
      <c r="AE19" s="57"/>
      <c r="AF19" s="74"/>
      <c r="AO19" s="45"/>
      <c r="AP19" s="45"/>
      <c r="AQ19" s="45"/>
      <c r="AR19" s="45"/>
      <c r="AS19" s="45"/>
      <c r="AT19" s="45"/>
      <c r="AU19" s="45"/>
      <c r="AV19" s="45"/>
      <c r="AW19" s="45"/>
      <c r="AX19" s="45"/>
      <c r="AY19" s="45"/>
      <c r="AZ19" s="45"/>
      <c r="BA19" s="45"/>
    </row>
    <row r="20" spans="1:53" x14ac:dyDescent="0.35">
      <c r="A20" s="45" t="s">
        <v>182</v>
      </c>
      <c r="B20" s="54">
        <f>SUM(T15:AN15)</f>
        <v>816.4849999999999</v>
      </c>
      <c r="C20" s="54">
        <v>750</v>
      </c>
      <c r="D20" s="54">
        <f t="shared" si="2"/>
        <v>-66.4849999999999</v>
      </c>
      <c r="E20" s="45"/>
      <c r="F20" s="45"/>
      <c r="G20" s="57" t="s">
        <v>183</v>
      </c>
      <c r="J20" s="64">
        <v>0</v>
      </c>
      <c r="K20" s="57">
        <v>0</v>
      </c>
      <c r="L20" s="45"/>
      <c r="R20" s="57"/>
      <c r="S20" s="57"/>
      <c r="X20" s="54"/>
      <c r="Y20" s="66"/>
      <c r="AB20" s="68"/>
      <c r="AC20" s="70"/>
      <c r="AD20" s="71"/>
      <c r="AE20" s="71"/>
      <c r="AF20" s="76"/>
      <c r="AG20" s="66"/>
      <c r="AH20" s="66"/>
      <c r="AK20" s="61"/>
      <c r="AL20" s="61"/>
      <c r="AO20" s="45"/>
      <c r="AP20" s="45"/>
      <c r="AQ20" s="45"/>
      <c r="AR20" s="45"/>
      <c r="AS20" s="45"/>
      <c r="AT20" s="45"/>
      <c r="AU20" s="45"/>
      <c r="AV20" s="45"/>
      <c r="AW20" s="69"/>
      <c r="AX20" s="45"/>
      <c r="AY20" s="45"/>
      <c r="AZ20" s="45"/>
      <c r="BA20" s="45"/>
    </row>
    <row r="21" spans="1:53" x14ac:dyDescent="0.35">
      <c r="A21" s="45" t="s">
        <v>184</v>
      </c>
      <c r="B21" s="54">
        <f>SUM(AO15:AV15)</f>
        <v>174.36999999999998</v>
      </c>
      <c r="C21" s="54">
        <v>150</v>
      </c>
      <c r="D21" s="54">
        <f t="shared" si="2"/>
        <v>-24.369999999999976</v>
      </c>
      <c r="E21" s="45"/>
      <c r="F21" s="45"/>
      <c r="G21" s="75"/>
      <c r="H21" s="75"/>
      <c r="I21" s="63"/>
      <c r="K21" s="57"/>
      <c r="L21" s="45"/>
      <c r="M21" s="63"/>
      <c r="N21" s="63"/>
      <c r="O21" s="75"/>
      <c r="P21" s="75"/>
      <c r="Q21" s="75"/>
      <c r="R21" s="57"/>
      <c r="S21" s="57"/>
      <c r="T21" s="75"/>
      <c r="U21" s="75"/>
      <c r="V21" s="75"/>
      <c r="W21" s="75"/>
      <c r="X21" s="75"/>
      <c r="Y21" s="68"/>
      <c r="Z21" s="75"/>
      <c r="AA21" s="75"/>
      <c r="AB21" s="75"/>
      <c r="AC21" s="70"/>
      <c r="AD21" s="75"/>
      <c r="AE21" s="75"/>
      <c r="AF21" s="77"/>
      <c r="AG21" s="60"/>
      <c r="AH21" s="60"/>
      <c r="AI21" s="60"/>
      <c r="AJ21" s="60"/>
      <c r="AK21" s="60"/>
      <c r="AL21" s="78"/>
      <c r="AM21" s="78"/>
      <c r="AN21" s="78"/>
      <c r="AO21" s="45"/>
      <c r="AP21" s="45"/>
      <c r="AQ21" s="45"/>
      <c r="AR21" s="45"/>
      <c r="AS21" s="45"/>
      <c r="AT21" s="45"/>
      <c r="AU21" s="45"/>
      <c r="AV21" s="45"/>
      <c r="AW21" s="45"/>
      <c r="AX21" s="45"/>
      <c r="AY21" s="45"/>
      <c r="AZ21" s="45"/>
      <c r="BA21" s="45"/>
    </row>
    <row r="22" spans="1:53" x14ac:dyDescent="0.35">
      <c r="A22" s="56" t="s">
        <v>185</v>
      </c>
      <c r="B22" s="56">
        <f t="shared" ref="B22:D22" si="3">SUM(B18:B21)</f>
        <v>1890.7179999999998</v>
      </c>
      <c r="C22" s="56">
        <f t="shared" si="3"/>
        <v>1900</v>
      </c>
      <c r="D22" s="56">
        <f t="shared" si="3"/>
        <v>9.2820000000001244</v>
      </c>
      <c r="E22" s="57"/>
      <c r="F22" s="57"/>
      <c r="G22" s="57"/>
      <c r="I22" s="79"/>
      <c r="K22" s="57"/>
      <c r="N22" s="75"/>
      <c r="R22" s="57"/>
      <c r="S22" s="57"/>
      <c r="T22" s="80"/>
      <c r="U22" s="80"/>
      <c r="V22" s="80"/>
      <c r="W22" s="80"/>
      <c r="X22" s="80"/>
      <c r="Y22" s="79"/>
      <c r="Z22" s="79"/>
      <c r="AA22" s="79"/>
      <c r="AB22" s="75"/>
      <c r="AC22" s="70"/>
      <c r="AD22" s="80"/>
      <c r="AE22" s="80"/>
      <c r="AF22" s="74"/>
      <c r="AL22" s="61"/>
      <c r="AM22" s="60"/>
      <c r="AN22" s="60"/>
      <c r="AP22" s="57"/>
      <c r="AR22" s="57"/>
      <c r="AS22" s="57"/>
      <c r="AT22" s="57"/>
    </row>
    <row r="23" spans="1:53" x14ac:dyDescent="0.35">
      <c r="E23" s="57"/>
      <c r="F23" s="57"/>
      <c r="G23" s="57"/>
      <c r="I23" s="63"/>
      <c r="K23" s="57"/>
      <c r="N23" s="75"/>
      <c r="R23" s="57"/>
      <c r="S23" s="57"/>
      <c r="T23" s="66"/>
      <c r="U23" s="66"/>
      <c r="V23" s="66"/>
      <c r="W23" s="66"/>
      <c r="X23" s="54"/>
      <c r="Y23" s="81"/>
      <c r="Z23" s="81"/>
      <c r="AA23" s="81"/>
      <c r="AB23" s="75"/>
      <c r="AC23" s="70"/>
      <c r="AE23" s="57"/>
      <c r="AF23" s="74"/>
      <c r="AM23" s="60"/>
      <c r="AN23" s="60"/>
      <c r="AR23" s="57"/>
      <c r="AS23" s="57"/>
      <c r="AT23" s="57"/>
    </row>
    <row r="24" spans="1:53" x14ac:dyDescent="0.35">
      <c r="E24" s="57"/>
      <c r="F24" s="57"/>
      <c r="G24" s="57"/>
      <c r="I24" s="63"/>
      <c r="K24" s="57"/>
      <c r="N24" s="63"/>
      <c r="R24" s="57"/>
      <c r="S24" s="57"/>
      <c r="T24" s="66"/>
      <c r="U24" s="66"/>
      <c r="V24" s="66"/>
      <c r="W24" s="66"/>
      <c r="X24" s="54"/>
      <c r="Y24" s="81"/>
      <c r="Z24" s="81"/>
      <c r="AA24" s="81"/>
      <c r="AB24" s="75"/>
      <c r="AC24" s="70"/>
      <c r="AE24" s="57"/>
      <c r="AF24" s="74"/>
      <c r="AL24" s="45"/>
      <c r="AM24" s="60"/>
      <c r="AN24" s="60"/>
      <c r="AR24" s="57"/>
      <c r="AS24" s="57"/>
      <c r="AT24" s="57"/>
    </row>
    <row r="25" spans="1:53" x14ac:dyDescent="0.35">
      <c r="E25" s="57"/>
      <c r="F25" s="57"/>
      <c r="G25" s="57"/>
      <c r="I25" s="63"/>
      <c r="K25" s="57"/>
      <c r="N25" s="63"/>
      <c r="R25" s="57"/>
      <c r="S25" s="57"/>
      <c r="T25" s="66"/>
      <c r="U25" s="66"/>
      <c r="V25" s="66"/>
      <c r="W25" s="66"/>
      <c r="X25" s="54"/>
      <c r="Y25" s="81"/>
      <c r="Z25" s="81"/>
      <c r="AA25" s="81"/>
      <c r="AB25" s="75"/>
      <c r="AC25" s="70"/>
      <c r="AE25" s="57"/>
      <c r="AF25" s="74"/>
      <c r="AL25" s="45"/>
      <c r="AM25" s="60"/>
      <c r="AN25" s="60"/>
      <c r="AR25" s="57"/>
      <c r="AS25" s="57"/>
      <c r="AT25" s="57"/>
    </row>
    <row r="26" spans="1:53" x14ac:dyDescent="0.35">
      <c r="E26" s="57"/>
      <c r="F26" s="57"/>
      <c r="G26" s="57"/>
      <c r="I26" s="63"/>
      <c r="K26" s="57"/>
      <c r="N26" s="63"/>
      <c r="R26" s="57"/>
      <c r="S26" s="57"/>
      <c r="T26" s="66"/>
      <c r="U26" s="66"/>
      <c r="V26" s="66"/>
      <c r="W26" s="66"/>
      <c r="X26" s="54"/>
      <c r="Y26" s="54"/>
      <c r="Z26" s="67"/>
      <c r="AA26" s="67"/>
      <c r="AC26" s="70"/>
      <c r="AE26" s="57"/>
      <c r="AF26" s="74"/>
      <c r="AL26" s="45"/>
      <c r="AM26" s="60"/>
      <c r="AN26" s="60"/>
      <c r="AR26" s="57"/>
      <c r="AS26" s="57"/>
      <c r="AT26" s="57"/>
    </row>
    <row r="27" spans="1:53" x14ac:dyDescent="0.35">
      <c r="B27" s="55"/>
      <c r="C27" s="55"/>
      <c r="D27" s="55"/>
      <c r="E27" s="55"/>
      <c r="F27" s="55"/>
      <c r="G27" s="57"/>
      <c r="I27" s="63"/>
      <c r="J27" s="64"/>
      <c r="K27" s="57"/>
      <c r="L27" s="55"/>
      <c r="M27" s="55"/>
      <c r="N27" s="55"/>
      <c r="O27" s="55"/>
      <c r="P27" s="55"/>
      <c r="Q27" s="55"/>
      <c r="R27" s="57"/>
      <c r="S27" s="57"/>
      <c r="T27" s="66"/>
      <c r="U27" s="66"/>
      <c r="V27" s="66"/>
      <c r="W27" s="66"/>
      <c r="X27" s="54"/>
      <c r="Y27" s="54"/>
      <c r="Z27" s="67"/>
      <c r="AA27" s="67"/>
      <c r="AC27" s="70"/>
      <c r="AE27" s="57"/>
      <c r="AF27" s="74"/>
      <c r="AL27" s="65"/>
      <c r="AM27" s="60"/>
      <c r="AN27" s="60"/>
      <c r="AR27" s="57"/>
      <c r="AS27" s="57"/>
      <c r="AT27" s="57"/>
    </row>
    <row r="28" spans="1:53" x14ac:dyDescent="0.35">
      <c r="C28" s="57"/>
      <c r="E28" s="57"/>
      <c r="F28" s="57"/>
      <c r="G28" s="57"/>
      <c r="I28" s="63"/>
      <c r="J28" s="64"/>
      <c r="K28" s="57"/>
      <c r="N28" s="63"/>
      <c r="R28" s="57"/>
      <c r="S28" s="57"/>
      <c r="T28" s="66"/>
      <c r="U28" s="66"/>
      <c r="V28" s="66"/>
      <c r="W28" s="66"/>
      <c r="X28" s="54"/>
      <c r="Y28" s="54"/>
      <c r="Z28" s="67"/>
      <c r="AA28" s="67"/>
      <c r="AC28" s="70"/>
      <c r="AE28" s="57"/>
      <c r="AF28" s="74"/>
      <c r="AL28" s="65"/>
      <c r="AM28" s="60"/>
      <c r="AN28" s="60"/>
      <c r="AR28" s="57"/>
      <c r="AS28" s="57"/>
      <c r="AT28" s="57"/>
    </row>
    <row r="29" spans="1:53" x14ac:dyDescent="0.35">
      <c r="E29" s="57"/>
      <c r="F29" s="57"/>
      <c r="G29" s="57"/>
      <c r="I29" s="63"/>
      <c r="J29" s="57"/>
      <c r="K29" s="57"/>
      <c r="N29" s="63"/>
      <c r="R29" s="57"/>
      <c r="S29" s="57"/>
      <c r="T29" s="66"/>
      <c r="U29" s="66"/>
      <c r="V29" s="66"/>
      <c r="W29" s="66"/>
      <c r="X29" s="54"/>
      <c r="Y29" s="54"/>
      <c r="Z29" s="67"/>
      <c r="AA29" s="67"/>
      <c r="AC29" s="70"/>
      <c r="AE29" s="57"/>
      <c r="AF29" s="74"/>
      <c r="AL29" s="65"/>
      <c r="AM29" s="60"/>
      <c r="AN29" s="60"/>
      <c r="AR29" s="57"/>
      <c r="AS29" s="57"/>
      <c r="AT29" s="57"/>
    </row>
    <row r="30" spans="1:53" x14ac:dyDescent="0.35">
      <c r="D30" s="57"/>
      <c r="E30" s="57"/>
      <c r="F30" s="57"/>
      <c r="G30" s="57"/>
      <c r="I30" s="63"/>
      <c r="J30" s="57"/>
      <c r="K30" s="57"/>
      <c r="N30" s="63"/>
      <c r="R30" s="57"/>
      <c r="S30" s="57"/>
      <c r="T30" s="66"/>
      <c r="U30" s="66"/>
      <c r="V30" s="66"/>
      <c r="W30" s="66"/>
      <c r="X30" s="54"/>
      <c r="Y30" s="54"/>
      <c r="Z30" s="67"/>
      <c r="AA30" s="67"/>
      <c r="AE30" s="57"/>
      <c r="AF30" s="74"/>
      <c r="AL30" s="45"/>
      <c r="AM30" s="60"/>
      <c r="AN30" s="60"/>
      <c r="AR30" s="57"/>
      <c r="AS30" s="57"/>
      <c r="AT30" s="57"/>
    </row>
    <row r="31" spans="1:53" x14ac:dyDescent="0.35">
      <c r="E31" s="57"/>
      <c r="F31" s="57"/>
      <c r="J31" s="57"/>
      <c r="K31" s="57"/>
      <c r="N31" s="63"/>
      <c r="R31" s="57"/>
      <c r="S31" s="57"/>
      <c r="AE31" s="57"/>
      <c r="AF31" s="74"/>
      <c r="AH31" s="57"/>
      <c r="AI31" s="57"/>
      <c r="AJ31" s="57"/>
      <c r="AK31" s="57"/>
      <c r="AL31" s="69"/>
      <c r="AM31" s="60"/>
      <c r="AN31" s="60"/>
      <c r="AR31" s="57"/>
      <c r="AS31" s="57"/>
      <c r="AT31" s="57"/>
    </row>
    <row r="32" spans="1:53" x14ac:dyDescent="0.35">
      <c r="E32" s="57"/>
      <c r="F32" s="57"/>
      <c r="J32" s="57"/>
      <c r="K32" s="57"/>
      <c r="R32" s="57"/>
      <c r="S32" s="57"/>
      <c r="AE32" s="57"/>
      <c r="AF32" s="74"/>
      <c r="AH32" s="57"/>
      <c r="AI32" s="57"/>
      <c r="AJ32" s="57"/>
      <c r="AK32" s="57"/>
      <c r="AL32" s="57"/>
      <c r="AM32" s="57"/>
      <c r="AN32" s="57"/>
      <c r="AR32" s="57"/>
      <c r="AS32" s="57"/>
      <c r="AT32" s="57"/>
    </row>
    <row r="33" spans="3:46" x14ac:dyDescent="0.35">
      <c r="C33" s="63"/>
      <c r="E33" s="57"/>
      <c r="F33" s="57"/>
      <c r="J33" s="57"/>
      <c r="K33" s="57"/>
      <c r="R33" s="57"/>
      <c r="S33" s="57"/>
      <c r="AE33" s="57"/>
      <c r="AF33" s="74"/>
      <c r="AH33" s="57"/>
      <c r="AI33" s="57"/>
      <c r="AJ33" s="57"/>
      <c r="AK33" s="57"/>
      <c r="AL33" s="57"/>
      <c r="AM33" s="57"/>
      <c r="AN33" s="57"/>
      <c r="AR33" s="57"/>
      <c r="AS33" s="57"/>
      <c r="AT33" s="57"/>
    </row>
    <row r="34" spans="3:46" x14ac:dyDescent="0.35">
      <c r="E34" s="57"/>
      <c r="F34" s="57"/>
      <c r="J34" s="57"/>
      <c r="K34" s="57"/>
      <c r="R34" s="57"/>
      <c r="S34" s="57"/>
      <c r="AE34" s="57"/>
      <c r="AF34" s="74"/>
      <c r="AH34" s="57"/>
      <c r="AI34" s="57"/>
      <c r="AJ34" s="57"/>
      <c r="AK34" s="57"/>
      <c r="AL34" s="57"/>
      <c r="AM34" s="57"/>
      <c r="AN34" s="57"/>
      <c r="AR34" s="57"/>
      <c r="AS34" s="57"/>
      <c r="AT34" s="57"/>
    </row>
    <row r="35" spans="3:46" x14ac:dyDescent="0.35">
      <c r="D35" s="63"/>
      <c r="E35" s="57"/>
      <c r="F35" s="57"/>
      <c r="J35" s="57"/>
      <c r="K35" s="57"/>
      <c r="R35" s="57"/>
      <c r="S35" s="57"/>
      <c r="AE35" s="57"/>
      <c r="AF35" s="74"/>
      <c r="AH35" s="57"/>
      <c r="AI35" s="57"/>
      <c r="AJ35" s="57"/>
      <c r="AK35" s="57"/>
      <c r="AL35" s="57"/>
      <c r="AM35" s="57"/>
      <c r="AN35" s="57"/>
      <c r="AR35" s="57"/>
      <c r="AS35" s="57"/>
      <c r="AT35" s="57"/>
    </row>
    <row r="36" spans="3:46" x14ac:dyDescent="0.35">
      <c r="C36" s="57"/>
      <c r="E36" s="57"/>
      <c r="F36" s="57"/>
      <c r="J36" s="57"/>
      <c r="K36" s="57"/>
      <c r="R36" s="57"/>
      <c r="S36" s="57"/>
      <c r="AE36" s="57"/>
      <c r="AF36" s="74"/>
      <c r="AH36" s="57"/>
      <c r="AI36" s="57"/>
      <c r="AJ36" s="57"/>
      <c r="AK36" s="57"/>
      <c r="AL36" s="57"/>
      <c r="AM36" s="57"/>
      <c r="AN36" s="57"/>
      <c r="AR36" s="57"/>
      <c r="AS36" s="57"/>
      <c r="AT36" s="57"/>
    </row>
    <row r="37" spans="3:46" x14ac:dyDescent="0.35">
      <c r="E37" s="57"/>
      <c r="F37" s="57"/>
      <c r="J37" s="57"/>
      <c r="K37" s="57"/>
      <c r="R37" s="57"/>
      <c r="S37" s="57"/>
      <c r="AE37" s="57"/>
      <c r="AF37" s="74"/>
      <c r="AH37" s="57"/>
      <c r="AI37" s="57"/>
      <c r="AJ37" s="57"/>
      <c r="AK37" s="57"/>
      <c r="AL37" s="57"/>
      <c r="AM37" s="57"/>
      <c r="AN37" s="57"/>
      <c r="AR37" s="57"/>
      <c r="AS37" s="57"/>
      <c r="AT37" s="57"/>
    </row>
    <row r="38" spans="3:46" x14ac:dyDescent="0.35">
      <c r="C38" s="79"/>
      <c r="D38" s="57"/>
      <c r="E38" s="57"/>
      <c r="F38" s="57"/>
      <c r="J38" s="57"/>
      <c r="K38" s="57"/>
      <c r="R38" s="57"/>
      <c r="S38" s="57"/>
      <c r="AE38" s="57"/>
      <c r="AF38" s="74"/>
      <c r="AH38" s="57"/>
      <c r="AI38" s="57"/>
      <c r="AJ38" s="57"/>
      <c r="AK38" s="57"/>
      <c r="AL38" s="57"/>
      <c r="AM38" s="57"/>
      <c r="AN38" s="57"/>
      <c r="AR38" s="57"/>
      <c r="AS38" s="57"/>
      <c r="AT38" s="57"/>
    </row>
    <row r="39" spans="3:46" x14ac:dyDescent="0.35">
      <c r="E39" s="57"/>
      <c r="F39" s="57"/>
      <c r="J39" s="57"/>
      <c r="K39" s="57"/>
      <c r="R39" s="57"/>
      <c r="S39" s="57"/>
      <c r="AE39" s="57"/>
      <c r="AF39" s="74"/>
      <c r="AH39" s="57"/>
      <c r="AI39" s="57"/>
      <c r="AJ39" s="57"/>
      <c r="AK39" s="57"/>
      <c r="AL39" s="57"/>
      <c r="AM39" s="57"/>
      <c r="AN39" s="57"/>
      <c r="AR39" s="57"/>
      <c r="AS39" s="57"/>
      <c r="AT39" s="57"/>
    </row>
    <row r="40" spans="3:46" x14ac:dyDescent="0.35">
      <c r="E40" s="57"/>
      <c r="F40" s="57"/>
      <c r="J40" s="57"/>
      <c r="K40" s="57"/>
      <c r="R40" s="57"/>
      <c r="S40" s="57"/>
      <c r="AE40" s="57"/>
      <c r="AF40" s="74"/>
      <c r="AH40" s="57"/>
      <c r="AI40" s="57"/>
      <c r="AJ40" s="57"/>
      <c r="AK40" s="57"/>
      <c r="AL40" s="57"/>
      <c r="AM40" s="57"/>
      <c r="AN40" s="57"/>
      <c r="AR40" s="57"/>
      <c r="AS40" s="57"/>
      <c r="AT40" s="57"/>
    </row>
    <row r="41" spans="3:46" x14ac:dyDescent="0.35">
      <c r="E41" s="57"/>
      <c r="F41" s="57"/>
      <c r="J41" s="57"/>
      <c r="K41" s="57"/>
      <c r="R41" s="57"/>
      <c r="S41" s="57"/>
      <c r="AE41" s="57"/>
      <c r="AF41" s="74"/>
      <c r="AH41" s="57"/>
      <c r="AI41" s="57"/>
      <c r="AJ41" s="57"/>
      <c r="AK41" s="57"/>
      <c r="AL41" s="57"/>
      <c r="AM41" s="57"/>
      <c r="AN41" s="57"/>
      <c r="AR41" s="57"/>
      <c r="AS41" s="57"/>
      <c r="AT41" s="57"/>
    </row>
    <row r="42" spans="3:46" x14ac:dyDescent="0.35">
      <c r="E42" s="57"/>
      <c r="F42" s="57"/>
      <c r="J42" s="57"/>
      <c r="K42" s="57"/>
      <c r="R42" s="57"/>
      <c r="S42" s="57"/>
      <c r="AE42" s="57"/>
      <c r="AF42" s="74"/>
      <c r="AH42" s="57"/>
      <c r="AI42" s="57"/>
      <c r="AJ42" s="57"/>
      <c r="AK42" s="57"/>
      <c r="AL42" s="57"/>
      <c r="AM42" s="57"/>
      <c r="AN42" s="57"/>
      <c r="AP42" s="57"/>
      <c r="AR42" s="57"/>
      <c r="AS42" s="57"/>
      <c r="AT42" s="57"/>
    </row>
    <row r="43" spans="3:46" x14ac:dyDescent="0.35">
      <c r="E43" s="57"/>
      <c r="F43" s="57"/>
      <c r="J43" s="57"/>
      <c r="K43" s="57"/>
      <c r="R43" s="57"/>
      <c r="S43" s="57"/>
      <c r="AE43" s="57"/>
      <c r="AF43" s="74"/>
      <c r="AH43" s="57"/>
      <c r="AI43" s="57"/>
      <c r="AJ43" s="57"/>
      <c r="AK43" s="57"/>
      <c r="AL43" s="57"/>
      <c r="AM43" s="57"/>
      <c r="AN43" s="57"/>
      <c r="AP43" s="57"/>
      <c r="AR43" s="57"/>
      <c r="AS43" s="57"/>
      <c r="AT43" s="57"/>
    </row>
    <row r="44" spans="3:46" x14ac:dyDescent="0.35">
      <c r="E44" s="57"/>
      <c r="F44" s="57"/>
      <c r="J44" s="57"/>
      <c r="K44" s="57"/>
      <c r="R44" s="57"/>
      <c r="S44" s="57"/>
      <c r="AE44" s="57"/>
      <c r="AF44" s="74"/>
      <c r="AH44" s="57"/>
      <c r="AI44" s="57"/>
      <c r="AJ44" s="57"/>
      <c r="AK44" s="57"/>
      <c r="AL44" s="57"/>
      <c r="AM44" s="57"/>
      <c r="AN44" s="57"/>
      <c r="AP44" s="57"/>
      <c r="AR44" s="57"/>
      <c r="AS44" s="57"/>
      <c r="AT44" s="57"/>
    </row>
    <row r="45" spans="3:46" x14ac:dyDescent="0.35">
      <c r="E45" s="57"/>
      <c r="F45" s="57"/>
      <c r="J45" s="57"/>
      <c r="K45" s="57"/>
      <c r="R45" s="57"/>
      <c r="S45" s="57"/>
      <c r="AE45" s="57"/>
      <c r="AF45" s="74"/>
      <c r="AH45" s="57"/>
      <c r="AI45" s="57"/>
      <c r="AJ45" s="57"/>
      <c r="AK45" s="57"/>
      <c r="AL45" s="57"/>
      <c r="AM45" s="57"/>
      <c r="AN45" s="57"/>
      <c r="AP45" s="57"/>
      <c r="AR45" s="57"/>
      <c r="AS45" s="57"/>
      <c r="AT45" s="57"/>
    </row>
    <row r="46" spans="3:46" x14ac:dyDescent="0.35">
      <c r="E46" s="57"/>
      <c r="F46" s="57"/>
      <c r="J46" s="57"/>
      <c r="K46" s="57"/>
      <c r="R46" s="57"/>
      <c r="S46" s="57"/>
      <c r="AE46" s="57"/>
      <c r="AF46" s="74"/>
      <c r="AH46" s="57"/>
      <c r="AI46" s="57"/>
      <c r="AJ46" s="57"/>
      <c r="AK46" s="57"/>
      <c r="AL46" s="57"/>
      <c r="AM46" s="57"/>
      <c r="AN46" s="57"/>
      <c r="AP46" s="57"/>
      <c r="AR46" s="57"/>
      <c r="AS46" s="57"/>
      <c r="AT46" s="57"/>
    </row>
    <row r="47" spans="3:46" x14ac:dyDescent="0.35">
      <c r="E47" s="57"/>
      <c r="F47" s="57"/>
      <c r="J47" s="57"/>
      <c r="K47" s="57"/>
      <c r="R47" s="57"/>
      <c r="S47" s="57"/>
      <c r="AE47" s="57"/>
      <c r="AF47" s="74"/>
      <c r="AH47" s="57"/>
      <c r="AI47" s="57"/>
      <c r="AJ47" s="57"/>
      <c r="AK47" s="57"/>
      <c r="AL47" s="57"/>
      <c r="AM47" s="57"/>
      <c r="AN47" s="57"/>
      <c r="AP47" s="57"/>
      <c r="AR47" s="57"/>
      <c r="AS47" s="57"/>
      <c r="AT47" s="57"/>
    </row>
    <row r="48" spans="3:46" x14ac:dyDescent="0.35">
      <c r="E48" s="57"/>
      <c r="F48" s="57"/>
      <c r="J48" s="57"/>
      <c r="K48" s="57"/>
      <c r="R48" s="57"/>
      <c r="S48" s="57"/>
      <c r="AE48" s="57"/>
      <c r="AF48" s="74"/>
      <c r="AH48" s="57"/>
      <c r="AI48" s="57"/>
      <c r="AJ48" s="57"/>
      <c r="AK48" s="57"/>
      <c r="AL48" s="57"/>
      <c r="AM48" s="57"/>
      <c r="AN48" s="57"/>
      <c r="AP48" s="57"/>
      <c r="AR48" s="57"/>
      <c r="AS48" s="57"/>
      <c r="AT48" s="57"/>
    </row>
    <row r="49" spans="5:46" x14ac:dyDescent="0.35">
      <c r="E49" s="57"/>
      <c r="F49" s="57"/>
      <c r="J49" s="57"/>
      <c r="K49" s="57"/>
      <c r="R49" s="57"/>
      <c r="S49" s="57"/>
      <c r="AE49" s="57"/>
      <c r="AF49" s="74"/>
      <c r="AH49" s="57"/>
      <c r="AI49" s="57"/>
      <c r="AJ49" s="57"/>
      <c r="AK49" s="57"/>
      <c r="AL49" s="57"/>
      <c r="AM49" s="57"/>
      <c r="AN49" s="57"/>
      <c r="AP49" s="57"/>
      <c r="AR49" s="57"/>
      <c r="AS49" s="57"/>
      <c r="AT49" s="57"/>
    </row>
    <row r="50" spans="5:46" x14ac:dyDescent="0.35">
      <c r="E50" s="57"/>
      <c r="F50" s="57"/>
      <c r="J50" s="57"/>
      <c r="K50" s="57"/>
      <c r="R50" s="57"/>
      <c r="S50" s="57"/>
      <c r="AE50" s="57"/>
      <c r="AF50" s="74"/>
      <c r="AH50" s="57"/>
      <c r="AI50" s="57"/>
      <c r="AJ50" s="57"/>
      <c r="AK50" s="57"/>
      <c r="AL50" s="57"/>
      <c r="AM50" s="57"/>
      <c r="AN50" s="57"/>
      <c r="AP50" s="57"/>
      <c r="AR50" s="57"/>
      <c r="AS50" s="57"/>
      <c r="AT50" s="57"/>
    </row>
    <row r="51" spans="5:46" x14ac:dyDescent="0.35">
      <c r="E51" s="57"/>
      <c r="F51" s="57"/>
      <c r="J51" s="57"/>
      <c r="K51" s="57"/>
      <c r="R51" s="57"/>
      <c r="S51" s="57"/>
      <c r="AE51" s="57"/>
      <c r="AF51" s="74"/>
      <c r="AH51" s="57"/>
      <c r="AI51" s="57"/>
      <c r="AJ51" s="57"/>
      <c r="AK51" s="57"/>
      <c r="AL51" s="57"/>
      <c r="AM51" s="57"/>
      <c r="AN51" s="57"/>
      <c r="AP51" s="57"/>
      <c r="AR51" s="57"/>
      <c r="AS51" s="57"/>
      <c r="AT51" s="57"/>
    </row>
    <row r="52" spans="5:46" x14ac:dyDescent="0.35">
      <c r="E52" s="57"/>
      <c r="F52" s="57"/>
      <c r="J52" s="57"/>
      <c r="K52" s="57"/>
      <c r="R52" s="57"/>
      <c r="S52" s="57"/>
      <c r="AE52" s="57"/>
      <c r="AF52" s="74"/>
      <c r="AH52" s="57"/>
      <c r="AI52" s="57"/>
      <c r="AJ52" s="57"/>
      <c r="AK52" s="57"/>
      <c r="AL52" s="57"/>
      <c r="AM52" s="57"/>
      <c r="AN52" s="57"/>
      <c r="AP52" s="57"/>
      <c r="AR52" s="57"/>
      <c r="AS52" s="57"/>
      <c r="AT52" s="57"/>
    </row>
    <row r="53" spans="5:46" x14ac:dyDescent="0.35">
      <c r="E53" s="57"/>
      <c r="F53" s="57"/>
      <c r="J53" s="57"/>
      <c r="K53" s="57"/>
      <c r="R53" s="57"/>
      <c r="S53" s="57"/>
      <c r="AE53" s="57"/>
      <c r="AF53" s="74"/>
      <c r="AH53" s="57"/>
      <c r="AI53" s="57"/>
      <c r="AJ53" s="57"/>
      <c r="AK53" s="57"/>
      <c r="AL53" s="57"/>
      <c r="AM53" s="57"/>
      <c r="AN53" s="57"/>
      <c r="AP53" s="57"/>
      <c r="AR53" s="57"/>
      <c r="AS53" s="57"/>
      <c r="AT53" s="57"/>
    </row>
    <row r="54" spans="5:46" x14ac:dyDescent="0.35">
      <c r="E54" s="57"/>
      <c r="F54" s="57"/>
      <c r="J54" s="57"/>
      <c r="K54" s="57"/>
      <c r="R54" s="57"/>
      <c r="S54" s="57"/>
      <c r="AE54" s="57"/>
      <c r="AF54" s="74"/>
      <c r="AH54" s="57"/>
      <c r="AI54" s="57"/>
      <c r="AJ54" s="57"/>
      <c r="AK54" s="57"/>
      <c r="AL54" s="57"/>
      <c r="AM54" s="57"/>
      <c r="AN54" s="57"/>
      <c r="AP54" s="57"/>
      <c r="AR54" s="57"/>
      <c r="AS54" s="57"/>
      <c r="AT54" s="57"/>
    </row>
    <row r="55" spans="5:46" x14ac:dyDescent="0.35">
      <c r="E55" s="57"/>
      <c r="F55" s="57"/>
      <c r="J55" s="57"/>
      <c r="K55" s="57"/>
      <c r="R55" s="57"/>
      <c r="S55" s="57"/>
      <c r="AE55" s="57"/>
      <c r="AF55" s="74"/>
      <c r="AH55" s="57"/>
      <c r="AI55" s="57"/>
      <c r="AJ55" s="57"/>
      <c r="AK55" s="57"/>
      <c r="AL55" s="57"/>
      <c r="AM55" s="57"/>
      <c r="AN55" s="57"/>
      <c r="AP55" s="57"/>
      <c r="AR55" s="57"/>
      <c r="AS55" s="57"/>
      <c r="AT55" s="57"/>
    </row>
    <row r="56" spans="5:46" x14ac:dyDescent="0.35">
      <c r="E56" s="57"/>
      <c r="F56" s="57"/>
      <c r="J56" s="57"/>
      <c r="K56" s="57"/>
      <c r="R56" s="57"/>
      <c r="S56" s="57"/>
      <c r="AE56" s="57"/>
      <c r="AF56" s="74"/>
      <c r="AH56" s="57"/>
      <c r="AI56" s="57"/>
      <c r="AJ56" s="57"/>
      <c r="AK56" s="57"/>
      <c r="AL56" s="57"/>
      <c r="AM56" s="57"/>
      <c r="AN56" s="57"/>
      <c r="AP56" s="57"/>
      <c r="AR56" s="57"/>
      <c r="AS56" s="57"/>
      <c r="AT56" s="57"/>
    </row>
    <row r="57" spans="5:46" x14ac:dyDescent="0.35">
      <c r="E57" s="57"/>
      <c r="F57" s="57"/>
      <c r="J57" s="57"/>
      <c r="K57" s="57"/>
      <c r="R57" s="57"/>
      <c r="S57" s="57"/>
      <c r="AE57" s="57"/>
      <c r="AF57" s="74"/>
      <c r="AH57" s="57"/>
      <c r="AI57" s="57"/>
      <c r="AJ57" s="57"/>
      <c r="AK57" s="57"/>
      <c r="AL57" s="57"/>
      <c r="AM57" s="57"/>
      <c r="AN57" s="57"/>
      <c r="AP57" s="57"/>
      <c r="AR57" s="57"/>
      <c r="AS57" s="57"/>
      <c r="AT57" s="57"/>
    </row>
    <row r="58" spans="5:46" x14ac:dyDescent="0.35">
      <c r="E58" s="57"/>
      <c r="F58" s="57"/>
      <c r="J58" s="57"/>
      <c r="K58" s="57"/>
      <c r="R58" s="57"/>
      <c r="S58" s="57"/>
      <c r="AE58" s="57"/>
      <c r="AF58" s="74"/>
      <c r="AH58" s="57"/>
      <c r="AI58" s="57"/>
      <c r="AJ58" s="57"/>
      <c r="AK58" s="57"/>
      <c r="AL58" s="57"/>
      <c r="AM58" s="57"/>
      <c r="AN58" s="57"/>
      <c r="AP58" s="57"/>
      <c r="AR58" s="57"/>
      <c r="AS58" s="57"/>
      <c r="AT58" s="57"/>
    </row>
    <row r="59" spans="5:46" x14ac:dyDescent="0.35">
      <c r="E59" s="57"/>
      <c r="F59" s="57"/>
      <c r="J59" s="57"/>
      <c r="K59" s="57"/>
      <c r="R59" s="57"/>
      <c r="S59" s="57"/>
      <c r="AE59" s="57"/>
      <c r="AF59" s="74"/>
      <c r="AH59" s="57"/>
      <c r="AI59" s="57"/>
      <c r="AJ59" s="57"/>
      <c r="AK59" s="57"/>
      <c r="AL59" s="57"/>
      <c r="AM59" s="57"/>
      <c r="AN59" s="57"/>
      <c r="AP59" s="57"/>
      <c r="AR59" s="57"/>
      <c r="AS59" s="57"/>
      <c r="AT59" s="57"/>
    </row>
    <row r="60" spans="5:46" x14ac:dyDescent="0.35">
      <c r="E60" s="57"/>
      <c r="F60" s="57"/>
      <c r="J60" s="57"/>
      <c r="K60" s="57"/>
      <c r="R60" s="57"/>
      <c r="S60" s="57"/>
      <c r="AE60" s="57"/>
      <c r="AF60" s="74"/>
      <c r="AH60" s="57"/>
      <c r="AI60" s="57"/>
      <c r="AJ60" s="57"/>
      <c r="AK60" s="57"/>
      <c r="AL60" s="57"/>
      <c r="AM60" s="57"/>
      <c r="AN60" s="57"/>
      <c r="AP60" s="57"/>
      <c r="AR60" s="57"/>
      <c r="AS60" s="57"/>
      <c r="AT60" s="57"/>
    </row>
    <row r="61" spans="5:46" x14ac:dyDescent="0.35">
      <c r="E61" s="57"/>
      <c r="F61" s="57"/>
      <c r="J61" s="57"/>
      <c r="K61" s="57"/>
      <c r="R61" s="57"/>
      <c r="S61" s="57"/>
      <c r="AE61" s="57"/>
      <c r="AF61" s="74"/>
      <c r="AH61" s="57"/>
      <c r="AI61" s="57"/>
      <c r="AJ61" s="57"/>
      <c r="AK61" s="57"/>
      <c r="AL61" s="57"/>
      <c r="AM61" s="57"/>
      <c r="AN61" s="57"/>
      <c r="AP61" s="57"/>
      <c r="AR61" s="57"/>
      <c r="AS61" s="57"/>
      <c r="AT61" s="57"/>
    </row>
    <row r="62" spans="5:46" x14ac:dyDescent="0.35">
      <c r="E62" s="57"/>
      <c r="F62" s="57"/>
      <c r="J62" s="57"/>
      <c r="K62" s="57"/>
      <c r="R62" s="57"/>
      <c r="S62" s="57"/>
      <c r="AE62" s="57"/>
      <c r="AF62" s="74"/>
      <c r="AH62" s="57"/>
      <c r="AI62" s="57"/>
      <c r="AJ62" s="57"/>
      <c r="AK62" s="57"/>
      <c r="AL62" s="57"/>
      <c r="AM62" s="57"/>
      <c r="AN62" s="57"/>
      <c r="AP62" s="57"/>
      <c r="AR62" s="57"/>
      <c r="AS62" s="57"/>
      <c r="AT62" s="57"/>
    </row>
    <row r="63" spans="5:46" x14ac:dyDescent="0.35">
      <c r="E63" s="57"/>
      <c r="F63" s="57"/>
      <c r="J63" s="57"/>
      <c r="K63" s="57"/>
      <c r="R63" s="57"/>
      <c r="S63" s="57"/>
      <c r="AE63" s="57"/>
      <c r="AF63" s="74"/>
      <c r="AH63" s="57"/>
      <c r="AI63" s="57"/>
      <c r="AJ63" s="57"/>
      <c r="AK63" s="57"/>
      <c r="AL63" s="57"/>
      <c r="AM63" s="57"/>
      <c r="AN63" s="57"/>
      <c r="AP63" s="57"/>
      <c r="AR63" s="57"/>
      <c r="AS63" s="57"/>
      <c r="AT63" s="57"/>
    </row>
    <row r="64" spans="5:46" x14ac:dyDescent="0.35">
      <c r="E64" s="57"/>
      <c r="F64" s="57"/>
      <c r="J64" s="57"/>
      <c r="K64" s="57"/>
      <c r="R64" s="57"/>
      <c r="S64" s="57"/>
      <c r="AE64" s="57"/>
      <c r="AF64" s="74"/>
      <c r="AH64" s="57"/>
      <c r="AI64" s="57"/>
      <c r="AJ64" s="57"/>
      <c r="AK64" s="57"/>
      <c r="AL64" s="57"/>
      <c r="AM64" s="57"/>
      <c r="AN64" s="57"/>
      <c r="AP64" s="57"/>
      <c r="AR64" s="57"/>
      <c r="AS64" s="57"/>
      <c r="AT64" s="57"/>
    </row>
    <row r="65" spans="5:46" x14ac:dyDescent="0.35">
      <c r="E65" s="57"/>
      <c r="F65" s="57"/>
      <c r="J65" s="57"/>
      <c r="K65" s="57"/>
      <c r="R65" s="57"/>
      <c r="S65" s="57"/>
      <c r="AE65" s="57"/>
      <c r="AF65" s="74"/>
      <c r="AH65" s="57"/>
      <c r="AI65" s="57"/>
      <c r="AJ65" s="57"/>
      <c r="AK65" s="57"/>
      <c r="AL65" s="57"/>
      <c r="AM65" s="57"/>
      <c r="AN65" s="57"/>
      <c r="AP65" s="57"/>
      <c r="AR65" s="57"/>
      <c r="AS65" s="57"/>
      <c r="AT65" s="57"/>
    </row>
    <row r="66" spans="5:46" x14ac:dyDescent="0.35">
      <c r="E66" s="57"/>
      <c r="F66" s="57"/>
      <c r="J66" s="57"/>
      <c r="K66" s="57"/>
      <c r="R66" s="57"/>
      <c r="S66" s="57"/>
      <c r="AE66" s="57"/>
      <c r="AF66" s="74"/>
      <c r="AH66" s="57"/>
      <c r="AI66" s="57"/>
      <c r="AJ66" s="57"/>
      <c r="AK66" s="57"/>
      <c r="AL66" s="57"/>
      <c r="AM66" s="57"/>
      <c r="AN66" s="57"/>
      <c r="AP66" s="57"/>
      <c r="AR66" s="57"/>
      <c r="AS66" s="57"/>
      <c r="AT66" s="57"/>
    </row>
    <row r="67" spans="5:46" x14ac:dyDescent="0.35">
      <c r="E67" s="57"/>
      <c r="F67" s="57"/>
      <c r="J67" s="57"/>
      <c r="K67" s="57"/>
      <c r="R67" s="57"/>
      <c r="S67" s="57"/>
      <c r="AE67" s="57"/>
      <c r="AF67" s="74"/>
      <c r="AH67" s="57"/>
      <c r="AI67" s="57"/>
      <c r="AJ67" s="57"/>
      <c r="AK67" s="57"/>
      <c r="AL67" s="57"/>
      <c r="AM67" s="57"/>
      <c r="AN67" s="57"/>
      <c r="AP67" s="57"/>
      <c r="AR67" s="57"/>
      <c r="AS67" s="57"/>
      <c r="AT67" s="57"/>
    </row>
    <row r="68" spans="5:46" x14ac:dyDescent="0.35">
      <c r="E68" s="57"/>
      <c r="F68" s="57"/>
      <c r="J68" s="57"/>
      <c r="K68" s="57"/>
      <c r="R68" s="57"/>
      <c r="S68" s="57"/>
      <c r="AE68" s="57"/>
      <c r="AF68" s="74"/>
      <c r="AH68" s="57"/>
      <c r="AI68" s="57"/>
      <c r="AJ68" s="57"/>
      <c r="AK68" s="57"/>
      <c r="AL68" s="57"/>
      <c r="AM68" s="57"/>
      <c r="AN68" s="57"/>
      <c r="AP68" s="57"/>
      <c r="AR68" s="57"/>
      <c r="AS68" s="57"/>
      <c r="AT68" s="57"/>
    </row>
    <row r="69" spans="5:46" x14ac:dyDescent="0.35">
      <c r="E69" s="57"/>
      <c r="F69" s="57"/>
      <c r="J69" s="57"/>
      <c r="K69" s="57"/>
      <c r="R69" s="57"/>
      <c r="S69" s="57"/>
      <c r="AE69" s="57"/>
      <c r="AF69" s="74"/>
      <c r="AH69" s="57"/>
      <c r="AI69" s="57"/>
      <c r="AJ69" s="57"/>
      <c r="AK69" s="57"/>
      <c r="AL69" s="57"/>
      <c r="AM69" s="57"/>
      <c r="AN69" s="57"/>
      <c r="AP69" s="57"/>
      <c r="AR69" s="57"/>
      <c r="AS69" s="57"/>
      <c r="AT69" s="57"/>
    </row>
    <row r="70" spans="5:46" x14ac:dyDescent="0.35">
      <c r="E70" s="57"/>
      <c r="F70" s="57"/>
      <c r="J70" s="57"/>
      <c r="K70" s="57"/>
      <c r="R70" s="57"/>
      <c r="S70" s="57"/>
      <c r="AE70" s="57"/>
      <c r="AF70" s="74"/>
      <c r="AH70" s="57"/>
      <c r="AI70" s="57"/>
      <c r="AJ70" s="57"/>
      <c r="AK70" s="57"/>
      <c r="AL70" s="57"/>
      <c r="AM70" s="57"/>
      <c r="AN70" s="57"/>
      <c r="AP70" s="57"/>
      <c r="AR70" s="57"/>
      <c r="AS70" s="57"/>
      <c r="AT70" s="57"/>
    </row>
    <row r="71" spans="5:46" x14ac:dyDescent="0.35">
      <c r="E71" s="57"/>
      <c r="F71" s="57"/>
      <c r="J71" s="57"/>
      <c r="K71" s="57"/>
      <c r="R71" s="57"/>
      <c r="S71" s="57"/>
      <c r="AE71" s="57"/>
      <c r="AF71" s="74"/>
      <c r="AH71" s="57"/>
      <c r="AI71" s="57"/>
      <c r="AJ71" s="57"/>
      <c r="AK71" s="57"/>
      <c r="AL71" s="57"/>
      <c r="AM71" s="57"/>
      <c r="AN71" s="57"/>
      <c r="AP71" s="57"/>
      <c r="AR71" s="57"/>
      <c r="AS71" s="57"/>
      <c r="AT71" s="57"/>
    </row>
    <row r="72" spans="5:46" x14ac:dyDescent="0.35">
      <c r="E72" s="57"/>
      <c r="F72" s="57"/>
      <c r="J72" s="57"/>
      <c r="K72" s="57"/>
      <c r="R72" s="57"/>
      <c r="S72" s="57"/>
      <c r="AE72" s="57"/>
      <c r="AF72" s="74"/>
      <c r="AH72" s="57"/>
      <c r="AI72" s="57"/>
      <c r="AJ72" s="57"/>
      <c r="AK72" s="57"/>
      <c r="AL72" s="57"/>
      <c r="AM72" s="57"/>
      <c r="AN72" s="57"/>
      <c r="AP72" s="57"/>
      <c r="AR72" s="57"/>
      <c r="AS72" s="57"/>
      <c r="AT72" s="57"/>
    </row>
    <row r="73" spans="5:46" x14ac:dyDescent="0.35">
      <c r="E73" s="57"/>
      <c r="F73" s="57"/>
      <c r="J73" s="57"/>
      <c r="K73" s="57"/>
      <c r="R73" s="57"/>
      <c r="S73" s="57"/>
      <c r="AE73" s="57"/>
      <c r="AF73" s="74"/>
      <c r="AH73" s="57"/>
      <c r="AI73" s="57"/>
      <c r="AJ73" s="57"/>
      <c r="AK73" s="57"/>
      <c r="AL73" s="57"/>
      <c r="AM73" s="57"/>
      <c r="AN73" s="57"/>
      <c r="AP73" s="57"/>
      <c r="AR73" s="57"/>
      <c r="AS73" s="57"/>
      <c r="AT73" s="57"/>
    </row>
    <row r="74" spans="5:46" x14ac:dyDescent="0.35">
      <c r="E74" s="57"/>
      <c r="F74" s="57"/>
      <c r="J74" s="57"/>
      <c r="K74" s="57"/>
      <c r="R74" s="57"/>
      <c r="S74" s="57"/>
      <c r="AE74" s="57"/>
      <c r="AF74" s="74"/>
      <c r="AH74" s="57"/>
      <c r="AI74" s="57"/>
      <c r="AJ74" s="57"/>
      <c r="AK74" s="57"/>
      <c r="AL74" s="57"/>
      <c r="AM74" s="57"/>
      <c r="AN74" s="57"/>
      <c r="AP74" s="57"/>
      <c r="AR74" s="57"/>
      <c r="AS74" s="57"/>
      <c r="AT74" s="57"/>
    </row>
    <row r="75" spans="5:46" x14ac:dyDescent="0.35">
      <c r="E75" s="57"/>
      <c r="F75" s="57"/>
      <c r="J75" s="57"/>
      <c r="K75" s="57"/>
      <c r="R75" s="57"/>
      <c r="S75" s="57"/>
      <c r="AE75" s="57"/>
      <c r="AF75" s="74"/>
      <c r="AH75" s="57"/>
      <c r="AI75" s="57"/>
      <c r="AJ75" s="57"/>
      <c r="AK75" s="57"/>
      <c r="AL75" s="57"/>
      <c r="AM75" s="57"/>
      <c r="AN75" s="57"/>
      <c r="AP75" s="57"/>
      <c r="AR75" s="57"/>
      <c r="AS75" s="57"/>
      <c r="AT75" s="57"/>
    </row>
    <row r="76" spans="5:46" x14ac:dyDescent="0.35">
      <c r="E76" s="57"/>
      <c r="F76" s="57"/>
      <c r="J76" s="57"/>
      <c r="K76" s="57"/>
      <c r="R76" s="57"/>
      <c r="S76" s="57"/>
      <c r="AE76" s="57"/>
      <c r="AF76" s="74"/>
      <c r="AH76" s="57"/>
      <c r="AI76" s="57"/>
      <c r="AJ76" s="57"/>
      <c r="AK76" s="57"/>
      <c r="AL76" s="57"/>
      <c r="AM76" s="57"/>
      <c r="AN76" s="57"/>
      <c r="AP76" s="57"/>
      <c r="AR76" s="57"/>
      <c r="AS76" s="57"/>
      <c r="AT76" s="57"/>
    </row>
    <row r="77" spans="5:46" x14ac:dyDescent="0.35">
      <c r="E77" s="57"/>
      <c r="F77" s="57"/>
      <c r="J77" s="57"/>
      <c r="K77" s="57"/>
      <c r="R77" s="57"/>
      <c r="S77" s="57"/>
      <c r="AE77" s="57"/>
      <c r="AF77" s="74"/>
      <c r="AH77" s="57"/>
      <c r="AI77" s="57"/>
      <c r="AJ77" s="57"/>
      <c r="AK77" s="57"/>
      <c r="AL77" s="57"/>
      <c r="AM77" s="57"/>
      <c r="AN77" s="57"/>
      <c r="AP77" s="57"/>
      <c r="AR77" s="57"/>
      <c r="AS77" s="57"/>
      <c r="AT77" s="57"/>
    </row>
    <row r="78" spans="5:46" x14ac:dyDescent="0.35">
      <c r="E78" s="57"/>
      <c r="F78" s="57"/>
      <c r="J78" s="57"/>
      <c r="K78" s="57"/>
      <c r="R78" s="57"/>
      <c r="S78" s="57"/>
      <c r="AE78" s="57"/>
      <c r="AF78" s="74"/>
      <c r="AH78" s="57"/>
      <c r="AI78" s="57"/>
      <c r="AJ78" s="57"/>
      <c r="AK78" s="57"/>
      <c r="AL78" s="57"/>
      <c r="AM78" s="57"/>
      <c r="AN78" s="57"/>
      <c r="AP78" s="57"/>
      <c r="AR78" s="57"/>
      <c r="AS78" s="57"/>
      <c r="AT78" s="57"/>
    </row>
    <row r="79" spans="5:46" x14ac:dyDescent="0.35">
      <c r="E79" s="57"/>
      <c r="F79" s="57"/>
      <c r="J79" s="57"/>
      <c r="K79" s="57"/>
      <c r="R79" s="57"/>
      <c r="S79" s="57"/>
      <c r="AE79" s="57"/>
      <c r="AF79" s="74"/>
      <c r="AH79" s="57"/>
      <c r="AI79" s="57"/>
      <c r="AJ79" s="57"/>
      <c r="AK79" s="57"/>
      <c r="AL79" s="57"/>
      <c r="AM79" s="57"/>
      <c r="AN79" s="57"/>
      <c r="AP79" s="57"/>
      <c r="AR79" s="57"/>
      <c r="AS79" s="57"/>
      <c r="AT79" s="57"/>
    </row>
    <row r="80" spans="5:46" x14ac:dyDescent="0.35">
      <c r="E80" s="57"/>
      <c r="F80" s="57"/>
      <c r="J80" s="57"/>
      <c r="K80" s="57"/>
      <c r="R80" s="57"/>
      <c r="S80" s="57"/>
      <c r="AE80" s="57"/>
      <c r="AF80" s="74"/>
      <c r="AH80" s="57"/>
      <c r="AI80" s="57"/>
      <c r="AJ80" s="57"/>
      <c r="AK80" s="57"/>
      <c r="AL80" s="57"/>
      <c r="AM80" s="57"/>
      <c r="AN80" s="57"/>
      <c r="AP80" s="57"/>
      <c r="AR80" s="57"/>
      <c r="AS80" s="57"/>
      <c r="AT80" s="57"/>
    </row>
    <row r="81" spans="5:46" x14ac:dyDescent="0.35">
      <c r="E81" s="57"/>
      <c r="F81" s="57"/>
      <c r="J81" s="57"/>
      <c r="K81" s="57"/>
      <c r="R81" s="57"/>
      <c r="S81" s="57"/>
      <c r="AE81" s="57"/>
      <c r="AF81" s="74"/>
      <c r="AH81" s="57"/>
      <c r="AI81" s="57"/>
      <c r="AJ81" s="57"/>
      <c r="AK81" s="57"/>
      <c r="AL81" s="57"/>
      <c r="AM81" s="57"/>
      <c r="AN81" s="57"/>
      <c r="AP81" s="57"/>
      <c r="AR81" s="57"/>
      <c r="AS81" s="57"/>
      <c r="AT81" s="57"/>
    </row>
    <row r="82" spans="5:46" x14ac:dyDescent="0.35">
      <c r="E82" s="57"/>
      <c r="F82" s="57"/>
      <c r="J82" s="57"/>
      <c r="K82" s="57"/>
      <c r="R82" s="57"/>
      <c r="S82" s="57"/>
      <c r="AE82" s="57"/>
      <c r="AF82" s="74"/>
      <c r="AH82" s="57"/>
      <c r="AI82" s="57"/>
      <c r="AJ82" s="57"/>
      <c r="AK82" s="57"/>
      <c r="AL82" s="57"/>
      <c r="AM82" s="57"/>
      <c r="AN82" s="57"/>
      <c r="AP82" s="57"/>
      <c r="AR82" s="57"/>
      <c r="AS82" s="57"/>
      <c r="AT82" s="57"/>
    </row>
    <row r="83" spans="5:46" x14ac:dyDescent="0.35">
      <c r="E83" s="57"/>
      <c r="F83" s="57"/>
      <c r="J83" s="57"/>
      <c r="K83" s="57"/>
      <c r="R83" s="57"/>
      <c r="S83" s="57"/>
      <c r="AE83" s="57"/>
      <c r="AF83" s="74"/>
      <c r="AH83" s="57"/>
      <c r="AI83" s="57"/>
      <c r="AJ83" s="57"/>
      <c r="AK83" s="57"/>
      <c r="AL83" s="57"/>
      <c r="AM83" s="57"/>
      <c r="AN83" s="57"/>
      <c r="AP83" s="57"/>
      <c r="AR83" s="57"/>
      <c r="AS83" s="57"/>
      <c r="AT83" s="57"/>
    </row>
    <row r="84" spans="5:46" x14ac:dyDescent="0.35">
      <c r="E84" s="57"/>
      <c r="F84" s="57"/>
      <c r="J84" s="57"/>
      <c r="K84" s="57"/>
      <c r="R84" s="57"/>
      <c r="S84" s="57"/>
      <c r="AE84" s="57"/>
      <c r="AF84" s="74"/>
      <c r="AH84" s="57"/>
      <c r="AI84" s="57"/>
      <c r="AJ84" s="57"/>
      <c r="AK84" s="57"/>
      <c r="AL84" s="57"/>
      <c r="AM84" s="57"/>
      <c r="AN84" s="57"/>
      <c r="AP84" s="57"/>
      <c r="AR84" s="57"/>
      <c r="AS84" s="57"/>
      <c r="AT84" s="57"/>
    </row>
    <row r="85" spans="5:46" x14ac:dyDescent="0.35">
      <c r="E85" s="57"/>
      <c r="F85" s="57"/>
      <c r="J85" s="57"/>
      <c r="K85" s="57"/>
      <c r="R85" s="57"/>
      <c r="S85" s="57"/>
      <c r="AE85" s="57"/>
      <c r="AF85" s="74"/>
      <c r="AH85" s="57"/>
      <c r="AI85" s="57"/>
      <c r="AJ85" s="57"/>
      <c r="AK85" s="57"/>
      <c r="AL85" s="57"/>
      <c r="AM85" s="57"/>
      <c r="AN85" s="57"/>
      <c r="AP85" s="57"/>
      <c r="AR85" s="57"/>
      <c r="AS85" s="57"/>
      <c r="AT85" s="57"/>
    </row>
    <row r="86" spans="5:46" x14ac:dyDescent="0.35">
      <c r="E86" s="57"/>
      <c r="F86" s="57"/>
      <c r="J86" s="57"/>
      <c r="K86" s="57"/>
      <c r="R86" s="57"/>
      <c r="S86" s="57"/>
      <c r="AE86" s="57"/>
      <c r="AF86" s="74"/>
      <c r="AH86" s="57"/>
      <c r="AI86" s="57"/>
      <c r="AJ86" s="57"/>
      <c r="AK86" s="57"/>
      <c r="AL86" s="57"/>
      <c r="AM86" s="57"/>
      <c r="AN86" s="57"/>
      <c r="AP86" s="57"/>
      <c r="AR86" s="57"/>
      <c r="AS86" s="57"/>
      <c r="AT86" s="57"/>
    </row>
    <row r="87" spans="5:46" x14ac:dyDescent="0.35">
      <c r="E87" s="57"/>
      <c r="F87" s="57"/>
      <c r="J87" s="57"/>
      <c r="K87" s="57"/>
      <c r="R87" s="57"/>
      <c r="S87" s="57"/>
      <c r="AE87" s="57"/>
      <c r="AF87" s="74"/>
      <c r="AH87" s="57"/>
      <c r="AI87" s="57"/>
      <c r="AJ87" s="57"/>
      <c r="AK87" s="57"/>
      <c r="AL87" s="57"/>
      <c r="AM87" s="57"/>
      <c r="AN87" s="57"/>
      <c r="AP87" s="57"/>
      <c r="AR87" s="57"/>
      <c r="AS87" s="57"/>
      <c r="AT87" s="57"/>
    </row>
    <row r="88" spans="5:46" x14ac:dyDescent="0.35">
      <c r="E88" s="57"/>
      <c r="F88" s="57"/>
      <c r="J88" s="57"/>
      <c r="K88" s="57"/>
      <c r="R88" s="57"/>
      <c r="S88" s="57"/>
      <c r="AE88" s="57"/>
      <c r="AF88" s="74"/>
      <c r="AH88" s="57"/>
      <c r="AI88" s="57"/>
      <c r="AJ88" s="57"/>
      <c r="AK88" s="57"/>
      <c r="AL88" s="57"/>
      <c r="AM88" s="57"/>
      <c r="AN88" s="57"/>
      <c r="AP88" s="57"/>
      <c r="AR88" s="57"/>
      <c r="AS88" s="57"/>
      <c r="AT88" s="57"/>
    </row>
    <row r="89" spans="5:46" x14ac:dyDescent="0.35">
      <c r="E89" s="57"/>
      <c r="F89" s="57"/>
      <c r="J89" s="57"/>
      <c r="K89" s="57"/>
      <c r="R89" s="57"/>
      <c r="S89" s="57"/>
      <c r="AE89" s="57"/>
      <c r="AF89" s="74"/>
      <c r="AH89" s="57"/>
      <c r="AI89" s="57"/>
      <c r="AJ89" s="57"/>
      <c r="AK89" s="57"/>
      <c r="AL89" s="57"/>
      <c r="AM89" s="57"/>
      <c r="AN89" s="57"/>
      <c r="AP89" s="57"/>
      <c r="AR89" s="57"/>
      <c r="AS89" s="57"/>
      <c r="AT89" s="57"/>
    </row>
    <row r="90" spans="5:46" x14ac:dyDescent="0.35">
      <c r="E90" s="57"/>
      <c r="F90" s="57"/>
      <c r="J90" s="57"/>
      <c r="K90" s="57"/>
      <c r="R90" s="57"/>
      <c r="S90" s="57"/>
      <c r="AE90" s="57"/>
      <c r="AF90" s="74"/>
      <c r="AH90" s="57"/>
      <c r="AI90" s="57"/>
      <c r="AJ90" s="57"/>
      <c r="AK90" s="57"/>
      <c r="AL90" s="57"/>
      <c r="AM90" s="57"/>
      <c r="AN90" s="57"/>
      <c r="AP90" s="57"/>
      <c r="AR90" s="57"/>
      <c r="AS90" s="57"/>
      <c r="AT90" s="57"/>
    </row>
    <row r="91" spans="5:46" x14ac:dyDescent="0.35">
      <c r="E91" s="57"/>
      <c r="F91" s="57"/>
      <c r="J91" s="57"/>
      <c r="K91" s="57"/>
      <c r="R91" s="57"/>
      <c r="S91" s="57"/>
      <c r="AE91" s="57"/>
      <c r="AF91" s="74"/>
      <c r="AH91" s="57"/>
      <c r="AI91" s="57"/>
      <c r="AJ91" s="57"/>
      <c r="AK91" s="57"/>
      <c r="AL91" s="57"/>
      <c r="AM91" s="57"/>
      <c r="AN91" s="57"/>
      <c r="AP91" s="57"/>
      <c r="AR91" s="57"/>
      <c r="AS91" s="57"/>
      <c r="AT91" s="57"/>
    </row>
    <row r="92" spans="5:46" x14ac:dyDescent="0.35">
      <c r="E92" s="57"/>
      <c r="F92" s="57"/>
      <c r="J92" s="57"/>
      <c r="K92" s="57"/>
      <c r="R92" s="57"/>
      <c r="S92" s="57"/>
      <c r="AE92" s="57"/>
      <c r="AF92" s="74"/>
      <c r="AH92" s="57"/>
      <c r="AI92" s="57"/>
      <c r="AJ92" s="57"/>
      <c r="AK92" s="57"/>
      <c r="AL92" s="57"/>
      <c r="AM92" s="57"/>
      <c r="AN92" s="57"/>
      <c r="AP92" s="57"/>
      <c r="AR92" s="57"/>
      <c r="AS92" s="57"/>
      <c r="AT92" s="57"/>
    </row>
    <row r="93" spans="5:46" x14ac:dyDescent="0.35">
      <c r="E93" s="57"/>
      <c r="F93" s="57"/>
      <c r="J93" s="57"/>
      <c r="K93" s="57"/>
      <c r="R93" s="57"/>
      <c r="S93" s="57"/>
      <c r="AE93" s="57"/>
      <c r="AF93" s="74"/>
      <c r="AH93" s="57"/>
      <c r="AI93" s="57"/>
      <c r="AJ93" s="57"/>
      <c r="AK93" s="57"/>
      <c r="AL93" s="57"/>
      <c r="AM93" s="57"/>
      <c r="AN93" s="57"/>
      <c r="AP93" s="57"/>
      <c r="AR93" s="57"/>
      <c r="AS93" s="57"/>
      <c r="AT93" s="57"/>
    </row>
    <row r="94" spans="5:46" x14ac:dyDescent="0.35">
      <c r="E94" s="57"/>
      <c r="F94" s="57"/>
      <c r="J94" s="57"/>
      <c r="K94" s="57"/>
      <c r="R94" s="57"/>
      <c r="S94" s="57"/>
      <c r="AE94" s="57"/>
      <c r="AF94" s="74"/>
      <c r="AH94" s="57"/>
      <c r="AI94" s="57"/>
      <c r="AJ94" s="57"/>
      <c r="AK94" s="57"/>
      <c r="AL94" s="57"/>
      <c r="AM94" s="57"/>
      <c r="AN94" s="57"/>
      <c r="AP94" s="57"/>
      <c r="AR94" s="57"/>
      <c r="AS94" s="57"/>
      <c r="AT94" s="57"/>
    </row>
    <row r="95" spans="5:46" x14ac:dyDescent="0.35">
      <c r="E95" s="57"/>
      <c r="F95" s="57"/>
      <c r="J95" s="57"/>
      <c r="K95" s="57"/>
      <c r="R95" s="57"/>
      <c r="S95" s="57"/>
      <c r="AE95" s="57"/>
      <c r="AF95" s="74"/>
      <c r="AH95" s="57"/>
      <c r="AI95" s="57"/>
      <c r="AJ95" s="57"/>
      <c r="AK95" s="57"/>
      <c r="AL95" s="57"/>
      <c r="AM95" s="57"/>
      <c r="AN95" s="57"/>
      <c r="AP95" s="57"/>
      <c r="AR95" s="57"/>
      <c r="AS95" s="57"/>
      <c r="AT95" s="57"/>
    </row>
    <row r="96" spans="5:46" x14ac:dyDescent="0.35">
      <c r="E96" s="57"/>
      <c r="F96" s="57"/>
      <c r="J96" s="57"/>
      <c r="K96" s="57"/>
      <c r="R96" s="57"/>
      <c r="S96" s="57"/>
      <c r="AE96" s="57"/>
      <c r="AF96" s="74"/>
      <c r="AH96" s="57"/>
      <c r="AI96" s="57"/>
      <c r="AJ96" s="57"/>
      <c r="AK96" s="57"/>
      <c r="AL96" s="57"/>
      <c r="AM96" s="57"/>
      <c r="AN96" s="57"/>
      <c r="AP96" s="57"/>
      <c r="AR96" s="57"/>
      <c r="AS96" s="57"/>
      <c r="AT96" s="57"/>
    </row>
    <row r="97" spans="5:46" x14ac:dyDescent="0.35">
      <c r="E97" s="57"/>
      <c r="F97" s="57"/>
      <c r="J97" s="57"/>
      <c r="K97" s="57"/>
      <c r="R97" s="57"/>
      <c r="S97" s="57"/>
      <c r="AE97" s="57"/>
      <c r="AF97" s="74"/>
      <c r="AH97" s="57"/>
      <c r="AI97" s="57"/>
      <c r="AJ97" s="57"/>
      <c r="AK97" s="57"/>
      <c r="AL97" s="57"/>
      <c r="AM97" s="57"/>
      <c r="AN97" s="57"/>
      <c r="AP97" s="57"/>
      <c r="AR97" s="57"/>
      <c r="AS97" s="57"/>
      <c r="AT97" s="57"/>
    </row>
    <row r="98" spans="5:46" x14ac:dyDescent="0.35">
      <c r="E98" s="57"/>
      <c r="F98" s="57"/>
      <c r="J98" s="57"/>
      <c r="K98" s="57"/>
      <c r="R98" s="57"/>
      <c r="S98" s="57"/>
      <c r="AE98" s="57"/>
      <c r="AF98" s="74"/>
      <c r="AH98" s="57"/>
      <c r="AI98" s="57"/>
      <c r="AJ98" s="57"/>
      <c r="AK98" s="57"/>
      <c r="AL98" s="57"/>
      <c r="AM98" s="57"/>
      <c r="AN98" s="57"/>
      <c r="AP98" s="57"/>
      <c r="AR98" s="57"/>
      <c r="AS98" s="57"/>
      <c r="AT98" s="57"/>
    </row>
    <row r="99" spans="5:46" x14ac:dyDescent="0.35">
      <c r="E99" s="57"/>
      <c r="F99" s="57"/>
      <c r="J99" s="57"/>
      <c r="K99" s="57"/>
      <c r="R99" s="57"/>
      <c r="S99" s="57"/>
      <c r="AE99" s="57"/>
      <c r="AF99" s="74"/>
      <c r="AH99" s="57"/>
      <c r="AI99" s="57"/>
      <c r="AJ99" s="57"/>
      <c r="AK99" s="57"/>
      <c r="AL99" s="57"/>
      <c r="AM99" s="57"/>
      <c r="AN99" s="57"/>
      <c r="AP99" s="57"/>
      <c r="AR99" s="57"/>
      <c r="AS99" s="57"/>
      <c r="AT99" s="57"/>
    </row>
    <row r="100" spans="5:46" x14ac:dyDescent="0.35">
      <c r="E100" s="57"/>
      <c r="F100" s="57"/>
      <c r="J100" s="57"/>
      <c r="K100" s="57"/>
      <c r="R100" s="57"/>
      <c r="S100" s="57"/>
      <c r="AE100" s="57"/>
      <c r="AF100" s="74"/>
      <c r="AH100" s="57"/>
      <c r="AI100" s="57"/>
      <c r="AJ100" s="57"/>
      <c r="AK100" s="57"/>
      <c r="AL100" s="57"/>
      <c r="AM100" s="57"/>
      <c r="AN100" s="57"/>
      <c r="AP100" s="57"/>
      <c r="AR100" s="57"/>
      <c r="AS100" s="57"/>
      <c r="AT100" s="57"/>
    </row>
    <row r="101" spans="5:46" x14ac:dyDescent="0.35">
      <c r="E101" s="57"/>
      <c r="F101" s="57"/>
      <c r="J101" s="57"/>
      <c r="K101" s="57"/>
      <c r="R101" s="57"/>
      <c r="S101" s="57"/>
      <c r="AE101" s="57"/>
      <c r="AF101" s="74"/>
      <c r="AH101" s="57"/>
      <c r="AI101" s="57"/>
      <c r="AJ101" s="57"/>
      <c r="AK101" s="57"/>
      <c r="AL101" s="57"/>
      <c r="AM101" s="57"/>
      <c r="AN101" s="57"/>
      <c r="AP101" s="57"/>
      <c r="AR101" s="57"/>
      <c r="AS101" s="57"/>
      <c r="AT101" s="57"/>
    </row>
    <row r="102" spans="5:46" x14ac:dyDescent="0.35">
      <c r="E102" s="57"/>
      <c r="F102" s="57"/>
      <c r="J102" s="57"/>
      <c r="K102" s="57"/>
      <c r="R102" s="57"/>
      <c r="S102" s="57"/>
      <c r="AE102" s="57"/>
      <c r="AF102" s="74"/>
      <c r="AH102" s="57"/>
      <c r="AI102" s="57"/>
      <c r="AJ102" s="57"/>
      <c r="AK102" s="57"/>
      <c r="AL102" s="57"/>
      <c r="AM102" s="57"/>
      <c r="AN102" s="57"/>
      <c r="AP102" s="57"/>
      <c r="AR102" s="57"/>
      <c r="AS102" s="57"/>
      <c r="AT102" s="57"/>
    </row>
    <row r="103" spans="5:46" x14ac:dyDescent="0.35">
      <c r="E103" s="57"/>
      <c r="F103" s="57"/>
      <c r="J103" s="57"/>
      <c r="K103" s="57"/>
      <c r="R103" s="57"/>
      <c r="S103" s="57"/>
      <c r="AE103" s="57"/>
      <c r="AF103" s="74"/>
      <c r="AH103" s="57"/>
      <c r="AI103" s="57"/>
      <c r="AJ103" s="57"/>
      <c r="AK103" s="57"/>
      <c r="AL103" s="57"/>
      <c r="AM103" s="57"/>
      <c r="AN103" s="57"/>
      <c r="AP103" s="57"/>
      <c r="AR103" s="57"/>
      <c r="AS103" s="57"/>
      <c r="AT103" s="57"/>
    </row>
    <row r="104" spans="5:46" x14ac:dyDescent="0.35">
      <c r="E104" s="57"/>
      <c r="F104" s="57"/>
      <c r="J104" s="57"/>
      <c r="K104" s="57"/>
      <c r="R104" s="57"/>
      <c r="S104" s="57"/>
      <c r="AE104" s="57"/>
      <c r="AF104" s="74"/>
      <c r="AH104" s="57"/>
      <c r="AI104" s="57"/>
      <c r="AJ104" s="57"/>
      <c r="AK104" s="57"/>
      <c r="AL104" s="57"/>
      <c r="AM104" s="57"/>
      <c r="AN104" s="57"/>
      <c r="AP104" s="57"/>
      <c r="AR104" s="57"/>
      <c r="AS104" s="57"/>
      <c r="AT104" s="57"/>
    </row>
    <row r="105" spans="5:46" x14ac:dyDescent="0.35">
      <c r="E105" s="57"/>
      <c r="F105" s="57"/>
      <c r="J105" s="57"/>
      <c r="K105" s="57"/>
      <c r="R105" s="57"/>
      <c r="S105" s="57"/>
      <c r="AE105" s="57"/>
      <c r="AF105" s="74"/>
      <c r="AH105" s="57"/>
      <c r="AI105" s="57"/>
      <c r="AJ105" s="57"/>
      <c r="AK105" s="57"/>
      <c r="AL105" s="57"/>
      <c r="AM105" s="57"/>
      <c r="AN105" s="57"/>
      <c r="AP105" s="57"/>
      <c r="AR105" s="57"/>
      <c r="AS105" s="57"/>
      <c r="AT105" s="57"/>
    </row>
    <row r="106" spans="5:46" x14ac:dyDescent="0.35">
      <c r="E106" s="57"/>
      <c r="F106" s="57"/>
      <c r="J106" s="57"/>
      <c r="K106" s="57"/>
      <c r="R106" s="57"/>
      <c r="S106" s="57"/>
      <c r="AE106" s="57"/>
      <c r="AF106" s="74"/>
      <c r="AH106" s="57"/>
      <c r="AI106" s="57"/>
      <c r="AJ106" s="57"/>
      <c r="AK106" s="57"/>
      <c r="AL106" s="57"/>
      <c r="AM106" s="57"/>
      <c r="AN106" s="57"/>
      <c r="AP106" s="57"/>
      <c r="AR106" s="57"/>
      <c r="AS106" s="57"/>
      <c r="AT106" s="57"/>
    </row>
    <row r="107" spans="5:46" x14ac:dyDescent="0.35">
      <c r="E107" s="57"/>
      <c r="F107" s="57"/>
      <c r="J107" s="57"/>
      <c r="K107" s="57"/>
      <c r="R107" s="57"/>
      <c r="S107" s="57"/>
      <c r="AE107" s="57"/>
      <c r="AF107" s="74"/>
      <c r="AH107" s="57"/>
      <c r="AI107" s="57"/>
      <c r="AJ107" s="57"/>
      <c r="AK107" s="57"/>
      <c r="AL107" s="57"/>
      <c r="AM107" s="57"/>
      <c r="AN107" s="57"/>
      <c r="AP107" s="57"/>
      <c r="AR107" s="57"/>
      <c r="AS107" s="57"/>
      <c r="AT107" s="57"/>
    </row>
    <row r="108" spans="5:46" x14ac:dyDescent="0.35">
      <c r="E108" s="57"/>
      <c r="F108" s="57"/>
      <c r="J108" s="57"/>
      <c r="K108" s="57"/>
      <c r="R108" s="57"/>
      <c r="S108" s="57"/>
      <c r="AE108" s="57"/>
      <c r="AF108" s="74"/>
      <c r="AH108" s="57"/>
      <c r="AI108" s="57"/>
      <c r="AJ108" s="57"/>
      <c r="AK108" s="57"/>
      <c r="AL108" s="57"/>
      <c r="AM108" s="57"/>
      <c r="AN108" s="57"/>
      <c r="AP108" s="57"/>
      <c r="AR108" s="57"/>
      <c r="AS108" s="57"/>
      <c r="AT108" s="57"/>
    </row>
    <row r="109" spans="5:46" x14ac:dyDescent="0.35">
      <c r="E109" s="57"/>
      <c r="F109" s="57"/>
      <c r="J109" s="57"/>
      <c r="K109" s="57"/>
      <c r="R109" s="57"/>
      <c r="S109" s="57"/>
      <c r="AE109" s="57"/>
      <c r="AF109" s="74"/>
      <c r="AH109" s="57"/>
      <c r="AI109" s="57"/>
      <c r="AJ109" s="57"/>
      <c r="AK109" s="57"/>
      <c r="AL109" s="57"/>
      <c r="AM109" s="57"/>
      <c r="AN109" s="57"/>
      <c r="AP109" s="57"/>
      <c r="AR109" s="57"/>
      <c r="AS109" s="57"/>
      <c r="AT109" s="57"/>
    </row>
    <row r="110" spans="5:46" x14ac:dyDescent="0.35">
      <c r="E110" s="57"/>
      <c r="F110" s="57"/>
      <c r="J110" s="57"/>
      <c r="K110" s="57"/>
      <c r="R110" s="57"/>
      <c r="S110" s="57"/>
      <c r="AE110" s="57"/>
      <c r="AF110" s="74"/>
      <c r="AH110" s="57"/>
      <c r="AI110" s="57"/>
      <c r="AJ110" s="57"/>
      <c r="AK110" s="57"/>
      <c r="AL110" s="57"/>
      <c r="AM110" s="57"/>
      <c r="AN110" s="57"/>
      <c r="AP110" s="57"/>
      <c r="AR110" s="57"/>
      <c r="AS110" s="57"/>
      <c r="AT110" s="57"/>
    </row>
    <row r="111" spans="5:46" x14ac:dyDescent="0.35">
      <c r="E111" s="57"/>
      <c r="F111" s="57"/>
      <c r="J111" s="57"/>
      <c r="K111" s="57"/>
      <c r="R111" s="57"/>
      <c r="S111" s="57"/>
      <c r="AE111" s="57"/>
      <c r="AF111" s="74"/>
      <c r="AH111" s="57"/>
      <c r="AI111" s="57"/>
      <c r="AJ111" s="57"/>
      <c r="AK111" s="57"/>
      <c r="AL111" s="57"/>
      <c r="AM111" s="57"/>
      <c r="AN111" s="57"/>
      <c r="AP111" s="57"/>
      <c r="AR111" s="57"/>
      <c r="AS111" s="57"/>
      <c r="AT111" s="57"/>
    </row>
    <row r="112" spans="5:46" x14ac:dyDescent="0.35">
      <c r="E112" s="57"/>
      <c r="F112" s="57"/>
      <c r="J112" s="57"/>
      <c r="K112" s="57"/>
      <c r="R112" s="57"/>
      <c r="S112" s="57"/>
      <c r="AE112" s="57"/>
      <c r="AF112" s="74"/>
      <c r="AH112" s="57"/>
      <c r="AI112" s="57"/>
      <c r="AJ112" s="57"/>
      <c r="AK112" s="57"/>
      <c r="AL112" s="57"/>
      <c r="AM112" s="57"/>
      <c r="AN112" s="57"/>
      <c r="AP112" s="57"/>
      <c r="AR112" s="57"/>
      <c r="AS112" s="57"/>
      <c r="AT112" s="57"/>
    </row>
    <row r="113" spans="5:46" x14ac:dyDescent="0.35">
      <c r="E113" s="57"/>
      <c r="F113" s="57"/>
      <c r="J113" s="57"/>
      <c r="K113" s="57"/>
      <c r="R113" s="57"/>
      <c r="S113" s="57"/>
      <c r="AE113" s="57"/>
      <c r="AF113" s="74"/>
      <c r="AH113" s="57"/>
      <c r="AI113" s="57"/>
      <c r="AJ113" s="57"/>
      <c r="AK113" s="57"/>
      <c r="AL113" s="57"/>
      <c r="AM113" s="57"/>
      <c r="AN113" s="57"/>
      <c r="AP113" s="57"/>
      <c r="AR113" s="57"/>
      <c r="AS113" s="57"/>
      <c r="AT113" s="57"/>
    </row>
    <row r="114" spans="5:46" x14ac:dyDescent="0.35">
      <c r="E114" s="57"/>
      <c r="F114" s="57"/>
      <c r="J114" s="57"/>
      <c r="K114" s="57"/>
      <c r="R114" s="57"/>
      <c r="S114" s="57"/>
      <c r="AE114" s="57"/>
      <c r="AF114" s="74"/>
      <c r="AH114" s="57"/>
      <c r="AI114" s="57"/>
      <c r="AJ114" s="57"/>
      <c r="AK114" s="57"/>
      <c r="AL114" s="57"/>
      <c r="AM114" s="57"/>
      <c r="AN114" s="57"/>
      <c r="AP114" s="57"/>
      <c r="AR114" s="57"/>
      <c r="AS114" s="57"/>
      <c r="AT114" s="57"/>
    </row>
    <row r="115" spans="5:46" x14ac:dyDescent="0.35">
      <c r="E115" s="57"/>
      <c r="F115" s="57"/>
      <c r="J115" s="57"/>
      <c r="K115" s="57"/>
      <c r="R115" s="57"/>
      <c r="S115" s="57"/>
      <c r="AE115" s="57"/>
      <c r="AF115" s="74"/>
      <c r="AH115" s="57"/>
      <c r="AI115" s="57"/>
      <c r="AJ115" s="57"/>
      <c r="AK115" s="57"/>
      <c r="AL115" s="57"/>
      <c r="AM115" s="57"/>
      <c r="AN115" s="57"/>
      <c r="AP115" s="57"/>
      <c r="AR115" s="57"/>
      <c r="AS115" s="57"/>
      <c r="AT115" s="57"/>
    </row>
    <row r="116" spans="5:46" x14ac:dyDescent="0.35">
      <c r="E116" s="57"/>
      <c r="F116" s="57"/>
      <c r="J116" s="57"/>
      <c r="K116" s="57"/>
      <c r="R116" s="57"/>
      <c r="S116" s="57"/>
      <c r="AE116" s="57"/>
      <c r="AF116" s="74"/>
      <c r="AH116" s="57"/>
      <c r="AI116" s="57"/>
      <c r="AJ116" s="57"/>
      <c r="AK116" s="57"/>
      <c r="AL116" s="57"/>
      <c r="AM116" s="57"/>
      <c r="AN116" s="57"/>
      <c r="AP116" s="57"/>
      <c r="AR116" s="57"/>
      <c r="AS116" s="57"/>
      <c r="AT116" s="57"/>
    </row>
    <row r="117" spans="5:46" x14ac:dyDescent="0.35">
      <c r="E117" s="57"/>
      <c r="F117" s="57"/>
      <c r="J117" s="57"/>
      <c r="K117" s="57"/>
      <c r="R117" s="57"/>
      <c r="S117" s="57"/>
      <c r="AE117" s="57"/>
      <c r="AF117" s="74"/>
      <c r="AH117" s="57"/>
      <c r="AI117" s="57"/>
      <c r="AJ117" s="57"/>
      <c r="AK117" s="57"/>
      <c r="AL117" s="57"/>
      <c r="AM117" s="57"/>
      <c r="AN117" s="57"/>
      <c r="AP117" s="57"/>
      <c r="AR117" s="57"/>
      <c r="AS117" s="57"/>
      <c r="AT117" s="57"/>
    </row>
    <row r="118" spans="5:46" x14ac:dyDescent="0.35">
      <c r="E118" s="57"/>
      <c r="F118" s="57"/>
      <c r="J118" s="57"/>
      <c r="K118" s="57"/>
      <c r="R118" s="57"/>
      <c r="S118" s="57"/>
      <c r="AE118" s="57"/>
      <c r="AF118" s="74"/>
      <c r="AH118" s="57"/>
      <c r="AI118" s="57"/>
      <c r="AJ118" s="57"/>
      <c r="AK118" s="57"/>
      <c r="AL118" s="57"/>
      <c r="AM118" s="57"/>
      <c r="AN118" s="57"/>
      <c r="AP118" s="57"/>
      <c r="AR118" s="57"/>
      <c r="AS118" s="57"/>
      <c r="AT118" s="57"/>
    </row>
    <row r="119" spans="5:46" x14ac:dyDescent="0.35">
      <c r="E119" s="57"/>
      <c r="F119" s="57"/>
      <c r="J119" s="57"/>
      <c r="K119" s="57"/>
      <c r="R119" s="57"/>
      <c r="S119" s="57"/>
      <c r="AE119" s="57"/>
      <c r="AF119" s="74"/>
      <c r="AH119" s="57"/>
      <c r="AI119" s="57"/>
      <c r="AJ119" s="57"/>
      <c r="AK119" s="57"/>
      <c r="AL119" s="57"/>
      <c r="AM119" s="57"/>
      <c r="AN119" s="57"/>
      <c r="AP119" s="57"/>
      <c r="AR119" s="57"/>
      <c r="AS119" s="57"/>
      <c r="AT119" s="57"/>
    </row>
    <row r="120" spans="5:46" x14ac:dyDescent="0.35">
      <c r="E120" s="57"/>
      <c r="F120" s="57"/>
      <c r="J120" s="57"/>
      <c r="K120" s="57"/>
      <c r="R120" s="57"/>
      <c r="S120" s="57"/>
      <c r="AE120" s="57"/>
      <c r="AF120" s="74"/>
      <c r="AH120" s="57"/>
      <c r="AI120" s="57"/>
      <c r="AJ120" s="57"/>
      <c r="AK120" s="57"/>
      <c r="AL120" s="57"/>
      <c r="AM120" s="57"/>
      <c r="AN120" s="57"/>
      <c r="AP120" s="57"/>
      <c r="AR120" s="57"/>
      <c r="AS120" s="57"/>
      <c r="AT120" s="57"/>
    </row>
    <row r="121" spans="5:46" x14ac:dyDescent="0.35">
      <c r="E121" s="57"/>
      <c r="F121" s="57"/>
      <c r="J121" s="57"/>
      <c r="K121" s="57"/>
      <c r="R121" s="57"/>
      <c r="S121" s="57"/>
      <c r="AE121" s="57"/>
      <c r="AF121" s="74"/>
      <c r="AH121" s="57"/>
      <c r="AI121" s="57"/>
      <c r="AJ121" s="57"/>
      <c r="AK121" s="57"/>
      <c r="AL121" s="57"/>
      <c r="AM121" s="57"/>
      <c r="AN121" s="57"/>
      <c r="AP121" s="57"/>
      <c r="AR121" s="57"/>
      <c r="AS121" s="57"/>
      <c r="AT121" s="57"/>
    </row>
    <row r="122" spans="5:46" x14ac:dyDescent="0.35">
      <c r="E122" s="57"/>
      <c r="F122" s="57"/>
      <c r="J122" s="57"/>
      <c r="K122" s="57"/>
      <c r="R122" s="57"/>
      <c r="S122" s="57"/>
      <c r="AE122" s="57"/>
      <c r="AF122" s="74"/>
      <c r="AH122" s="57"/>
      <c r="AI122" s="57"/>
      <c r="AJ122" s="57"/>
      <c r="AK122" s="57"/>
      <c r="AL122" s="57"/>
      <c r="AM122" s="57"/>
      <c r="AN122" s="57"/>
      <c r="AP122" s="57"/>
      <c r="AR122" s="57"/>
      <c r="AS122" s="57"/>
      <c r="AT122" s="57"/>
    </row>
    <row r="123" spans="5:46" x14ac:dyDescent="0.35">
      <c r="E123" s="57"/>
      <c r="F123" s="57"/>
      <c r="J123" s="57"/>
      <c r="K123" s="57"/>
      <c r="R123" s="57"/>
      <c r="S123" s="57"/>
      <c r="AE123" s="57"/>
      <c r="AF123" s="74"/>
      <c r="AH123" s="57"/>
      <c r="AI123" s="57"/>
      <c r="AJ123" s="57"/>
      <c r="AK123" s="57"/>
      <c r="AL123" s="57"/>
      <c r="AM123" s="57"/>
      <c r="AN123" s="57"/>
      <c r="AP123" s="57"/>
      <c r="AR123" s="57"/>
      <c r="AS123" s="57"/>
      <c r="AT123" s="57"/>
    </row>
    <row r="124" spans="5:46" x14ac:dyDescent="0.35">
      <c r="E124" s="57"/>
      <c r="F124" s="57"/>
      <c r="J124" s="57"/>
      <c r="K124" s="57"/>
      <c r="R124" s="57"/>
      <c r="S124" s="57"/>
      <c r="AE124" s="57"/>
      <c r="AF124" s="74"/>
      <c r="AH124" s="57"/>
      <c r="AI124" s="57"/>
      <c r="AJ124" s="57"/>
      <c r="AK124" s="57"/>
      <c r="AL124" s="57"/>
      <c r="AM124" s="57"/>
      <c r="AN124" s="57"/>
      <c r="AP124" s="57"/>
      <c r="AR124" s="57"/>
      <c r="AS124" s="57"/>
      <c r="AT124" s="57"/>
    </row>
    <row r="125" spans="5:46" x14ac:dyDescent="0.35">
      <c r="E125" s="57"/>
      <c r="F125" s="57"/>
      <c r="J125" s="57"/>
      <c r="K125" s="57"/>
      <c r="R125" s="57"/>
      <c r="S125" s="57"/>
      <c r="AE125" s="57"/>
      <c r="AF125" s="74"/>
      <c r="AH125" s="57"/>
      <c r="AI125" s="57"/>
      <c r="AJ125" s="57"/>
      <c r="AK125" s="57"/>
      <c r="AL125" s="57"/>
      <c r="AM125" s="57"/>
      <c r="AN125" s="57"/>
      <c r="AP125" s="57"/>
      <c r="AR125" s="57"/>
      <c r="AS125" s="57"/>
      <c r="AT125" s="57"/>
    </row>
    <row r="126" spans="5:46" x14ac:dyDescent="0.35">
      <c r="E126" s="57"/>
      <c r="F126" s="57"/>
      <c r="J126" s="57"/>
      <c r="K126" s="57"/>
      <c r="R126" s="57"/>
      <c r="S126" s="57"/>
      <c r="AE126" s="57"/>
      <c r="AF126" s="74"/>
      <c r="AH126" s="57"/>
      <c r="AI126" s="57"/>
      <c r="AJ126" s="57"/>
      <c r="AK126" s="57"/>
      <c r="AL126" s="57"/>
      <c r="AM126" s="57"/>
      <c r="AN126" s="57"/>
      <c r="AP126" s="57"/>
      <c r="AR126" s="57"/>
      <c r="AS126" s="57"/>
      <c r="AT126" s="57"/>
    </row>
    <row r="127" spans="5:46" x14ac:dyDescent="0.35">
      <c r="E127" s="57"/>
      <c r="F127" s="57"/>
      <c r="J127" s="57"/>
      <c r="K127" s="57"/>
      <c r="R127" s="57"/>
      <c r="S127" s="57"/>
      <c r="AE127" s="57"/>
      <c r="AF127" s="74"/>
      <c r="AH127" s="57"/>
      <c r="AI127" s="57"/>
      <c r="AJ127" s="57"/>
      <c r="AK127" s="57"/>
      <c r="AL127" s="57"/>
      <c r="AM127" s="57"/>
      <c r="AN127" s="57"/>
      <c r="AP127" s="57"/>
      <c r="AR127" s="57"/>
      <c r="AS127" s="57"/>
      <c r="AT127" s="57"/>
    </row>
    <row r="128" spans="5:46" x14ac:dyDescent="0.35">
      <c r="E128" s="57"/>
      <c r="F128" s="57"/>
      <c r="J128" s="57"/>
      <c r="K128" s="57"/>
      <c r="R128" s="57"/>
      <c r="S128" s="57"/>
      <c r="AE128" s="57"/>
      <c r="AF128" s="74"/>
      <c r="AH128" s="57"/>
      <c r="AI128" s="57"/>
      <c r="AJ128" s="57"/>
      <c r="AK128" s="57"/>
      <c r="AL128" s="57"/>
      <c r="AM128" s="57"/>
      <c r="AN128" s="57"/>
      <c r="AP128" s="57"/>
      <c r="AR128" s="57"/>
      <c r="AS128" s="57"/>
      <c r="AT128" s="57"/>
    </row>
    <row r="129" spans="5:46" x14ac:dyDescent="0.35">
      <c r="E129" s="57"/>
      <c r="F129" s="57"/>
      <c r="J129" s="57"/>
      <c r="K129" s="57"/>
      <c r="R129" s="57"/>
      <c r="S129" s="57"/>
      <c r="AE129" s="57"/>
      <c r="AF129" s="74"/>
      <c r="AH129" s="57"/>
      <c r="AI129" s="57"/>
      <c r="AJ129" s="57"/>
      <c r="AK129" s="57"/>
      <c r="AL129" s="57"/>
      <c r="AM129" s="57"/>
      <c r="AN129" s="57"/>
      <c r="AP129" s="57"/>
      <c r="AR129" s="57"/>
      <c r="AS129" s="57"/>
      <c r="AT129" s="57"/>
    </row>
    <row r="130" spans="5:46" x14ac:dyDescent="0.35">
      <c r="E130" s="57"/>
      <c r="F130" s="57"/>
      <c r="J130" s="57"/>
      <c r="K130" s="57"/>
      <c r="R130" s="57"/>
      <c r="S130" s="57"/>
      <c r="AE130" s="57"/>
      <c r="AF130" s="74"/>
      <c r="AH130" s="57"/>
      <c r="AI130" s="57"/>
      <c r="AJ130" s="57"/>
      <c r="AK130" s="57"/>
      <c r="AL130" s="57"/>
      <c r="AM130" s="57"/>
      <c r="AN130" s="57"/>
      <c r="AP130" s="57"/>
      <c r="AR130" s="57"/>
      <c r="AS130" s="57"/>
      <c r="AT130" s="57"/>
    </row>
    <row r="131" spans="5:46" x14ac:dyDescent="0.35">
      <c r="E131" s="57"/>
      <c r="F131" s="57"/>
      <c r="J131" s="57"/>
      <c r="K131" s="57"/>
      <c r="R131" s="57"/>
      <c r="S131" s="57"/>
      <c r="AE131" s="57"/>
      <c r="AF131" s="74"/>
      <c r="AH131" s="57"/>
      <c r="AI131" s="57"/>
      <c r="AJ131" s="57"/>
      <c r="AK131" s="57"/>
      <c r="AL131" s="57"/>
      <c r="AM131" s="57"/>
      <c r="AN131" s="57"/>
      <c r="AP131" s="57"/>
      <c r="AR131" s="57"/>
      <c r="AS131" s="57"/>
      <c r="AT131" s="57"/>
    </row>
    <row r="132" spans="5:46" x14ac:dyDescent="0.35">
      <c r="E132" s="57"/>
      <c r="F132" s="57"/>
      <c r="J132" s="57"/>
      <c r="K132" s="57"/>
      <c r="R132" s="57"/>
      <c r="S132" s="57"/>
      <c r="AE132" s="57"/>
      <c r="AF132" s="74"/>
      <c r="AH132" s="57"/>
      <c r="AI132" s="57"/>
      <c r="AJ132" s="57"/>
      <c r="AK132" s="57"/>
      <c r="AL132" s="57"/>
      <c r="AM132" s="57"/>
      <c r="AN132" s="57"/>
      <c r="AP132" s="57"/>
      <c r="AR132" s="57"/>
      <c r="AS132" s="57"/>
      <c r="AT132" s="57"/>
    </row>
    <row r="133" spans="5:46" x14ac:dyDescent="0.35">
      <c r="E133" s="57"/>
      <c r="F133" s="57"/>
      <c r="J133" s="57"/>
      <c r="K133" s="57"/>
      <c r="R133" s="57"/>
      <c r="S133" s="57"/>
      <c r="AE133" s="57"/>
      <c r="AF133" s="74"/>
      <c r="AH133" s="57"/>
      <c r="AI133" s="57"/>
      <c r="AJ133" s="57"/>
      <c r="AK133" s="57"/>
      <c r="AL133" s="57"/>
      <c r="AM133" s="57"/>
      <c r="AN133" s="57"/>
      <c r="AP133" s="57"/>
      <c r="AR133" s="57"/>
      <c r="AS133" s="57"/>
      <c r="AT133" s="57"/>
    </row>
    <row r="134" spans="5:46" x14ac:dyDescent="0.35">
      <c r="E134" s="57"/>
      <c r="F134" s="57"/>
      <c r="J134" s="57"/>
      <c r="K134" s="57"/>
      <c r="R134" s="57"/>
      <c r="S134" s="57"/>
      <c r="AE134" s="57"/>
      <c r="AF134" s="74"/>
      <c r="AH134" s="57"/>
      <c r="AI134" s="57"/>
      <c r="AJ134" s="57"/>
      <c r="AK134" s="57"/>
      <c r="AL134" s="57"/>
      <c r="AM134" s="57"/>
      <c r="AN134" s="57"/>
      <c r="AP134" s="57"/>
      <c r="AR134" s="57"/>
      <c r="AS134" s="57"/>
      <c r="AT134" s="57"/>
    </row>
    <row r="135" spans="5:46" x14ac:dyDescent="0.35">
      <c r="E135" s="57"/>
      <c r="F135" s="57"/>
      <c r="J135" s="57"/>
      <c r="K135" s="57"/>
      <c r="R135" s="57"/>
      <c r="S135" s="57"/>
      <c r="AE135" s="57"/>
      <c r="AF135" s="74"/>
      <c r="AH135" s="57"/>
      <c r="AI135" s="57"/>
      <c r="AJ135" s="57"/>
      <c r="AK135" s="57"/>
      <c r="AL135" s="57"/>
      <c r="AM135" s="57"/>
      <c r="AN135" s="57"/>
      <c r="AP135" s="57"/>
      <c r="AR135" s="57"/>
      <c r="AS135" s="57"/>
      <c r="AT135" s="57"/>
    </row>
    <row r="136" spans="5:46" x14ac:dyDescent="0.35">
      <c r="E136" s="57"/>
      <c r="F136" s="57"/>
      <c r="J136" s="57"/>
      <c r="K136" s="57"/>
      <c r="R136" s="57"/>
      <c r="S136" s="57"/>
      <c r="AE136" s="57"/>
      <c r="AF136" s="74"/>
      <c r="AH136" s="57"/>
      <c r="AI136" s="57"/>
      <c r="AJ136" s="57"/>
      <c r="AK136" s="57"/>
      <c r="AL136" s="57"/>
      <c r="AM136" s="57"/>
      <c r="AN136" s="57"/>
      <c r="AP136" s="57"/>
      <c r="AR136" s="57"/>
      <c r="AS136" s="57"/>
      <c r="AT136" s="57"/>
    </row>
    <row r="137" spans="5:46" x14ac:dyDescent="0.35">
      <c r="E137" s="57"/>
      <c r="F137" s="57"/>
      <c r="J137" s="57"/>
      <c r="K137" s="57"/>
      <c r="R137" s="57"/>
      <c r="S137" s="57"/>
      <c r="AE137" s="57"/>
      <c r="AF137" s="74"/>
      <c r="AH137" s="57"/>
      <c r="AI137" s="57"/>
      <c r="AJ137" s="57"/>
      <c r="AK137" s="57"/>
      <c r="AL137" s="57"/>
      <c r="AM137" s="57"/>
      <c r="AN137" s="57"/>
      <c r="AP137" s="57"/>
      <c r="AR137" s="57"/>
      <c r="AS137" s="57"/>
      <c r="AT137" s="57"/>
    </row>
    <row r="138" spans="5:46" x14ac:dyDescent="0.35">
      <c r="E138" s="57"/>
      <c r="F138" s="57"/>
      <c r="J138" s="57"/>
      <c r="K138" s="57"/>
      <c r="R138" s="57"/>
      <c r="S138" s="57"/>
      <c r="AE138" s="57"/>
      <c r="AF138" s="74"/>
      <c r="AH138" s="57"/>
      <c r="AI138" s="57"/>
      <c r="AJ138" s="57"/>
      <c r="AK138" s="57"/>
      <c r="AL138" s="57"/>
      <c r="AM138" s="57"/>
      <c r="AN138" s="57"/>
      <c r="AP138" s="57"/>
      <c r="AR138" s="57"/>
      <c r="AS138" s="57"/>
      <c r="AT138" s="57"/>
    </row>
    <row r="139" spans="5:46" x14ac:dyDescent="0.35">
      <c r="E139" s="57"/>
      <c r="F139" s="57"/>
      <c r="J139" s="57"/>
      <c r="K139" s="57"/>
      <c r="R139" s="57"/>
      <c r="S139" s="57"/>
      <c r="AE139" s="57"/>
      <c r="AF139" s="74"/>
      <c r="AH139" s="57"/>
      <c r="AI139" s="57"/>
      <c r="AJ139" s="57"/>
      <c r="AK139" s="57"/>
      <c r="AL139" s="57"/>
      <c r="AM139" s="57"/>
      <c r="AN139" s="57"/>
      <c r="AP139" s="57"/>
      <c r="AR139" s="57"/>
      <c r="AS139" s="57"/>
      <c r="AT139" s="57"/>
    </row>
    <row r="140" spans="5:46" x14ac:dyDescent="0.35">
      <c r="E140" s="57"/>
      <c r="F140" s="57"/>
      <c r="J140" s="57"/>
      <c r="K140" s="57"/>
      <c r="R140" s="57"/>
      <c r="S140" s="57"/>
      <c r="AE140" s="57"/>
      <c r="AF140" s="74"/>
      <c r="AH140" s="57"/>
      <c r="AI140" s="57"/>
      <c r="AJ140" s="57"/>
      <c r="AK140" s="57"/>
      <c r="AL140" s="57"/>
      <c r="AM140" s="57"/>
      <c r="AN140" s="57"/>
      <c r="AP140" s="57"/>
      <c r="AR140" s="57"/>
      <c r="AS140" s="57"/>
      <c r="AT140" s="57"/>
    </row>
    <row r="141" spans="5:46" x14ac:dyDescent="0.35">
      <c r="E141" s="57"/>
      <c r="F141" s="57"/>
      <c r="J141" s="57"/>
      <c r="K141" s="57"/>
      <c r="R141" s="57"/>
      <c r="S141" s="57"/>
      <c r="AE141" s="57"/>
      <c r="AF141" s="74"/>
      <c r="AH141" s="57"/>
      <c r="AI141" s="57"/>
      <c r="AJ141" s="57"/>
      <c r="AK141" s="57"/>
      <c r="AL141" s="57"/>
      <c r="AM141" s="57"/>
      <c r="AN141" s="57"/>
      <c r="AP141" s="57"/>
      <c r="AR141" s="57"/>
      <c r="AS141" s="57"/>
      <c r="AT141" s="57"/>
    </row>
    <row r="142" spans="5:46" x14ac:dyDescent="0.35">
      <c r="E142" s="57"/>
      <c r="F142" s="57"/>
      <c r="J142" s="57"/>
      <c r="K142" s="57"/>
      <c r="R142" s="57"/>
      <c r="S142" s="57"/>
      <c r="AE142" s="57"/>
      <c r="AF142" s="74"/>
      <c r="AH142" s="57"/>
      <c r="AI142" s="57"/>
      <c r="AJ142" s="57"/>
      <c r="AK142" s="57"/>
      <c r="AL142" s="57"/>
      <c r="AM142" s="57"/>
      <c r="AN142" s="57"/>
      <c r="AP142" s="57"/>
      <c r="AR142" s="57"/>
      <c r="AS142" s="57"/>
      <c r="AT142" s="57"/>
    </row>
    <row r="143" spans="5:46" x14ac:dyDescent="0.35">
      <c r="E143" s="57"/>
      <c r="F143" s="57"/>
      <c r="J143" s="57"/>
      <c r="K143" s="57"/>
      <c r="R143" s="57"/>
      <c r="S143" s="57"/>
      <c r="AE143" s="57"/>
      <c r="AF143" s="74"/>
      <c r="AH143" s="57"/>
      <c r="AI143" s="57"/>
      <c r="AJ143" s="57"/>
      <c r="AK143" s="57"/>
      <c r="AL143" s="57"/>
      <c r="AM143" s="57"/>
      <c r="AN143" s="57"/>
      <c r="AP143" s="57"/>
      <c r="AR143" s="57"/>
      <c r="AS143" s="57"/>
      <c r="AT143" s="57"/>
    </row>
    <row r="144" spans="5:46" x14ac:dyDescent="0.35">
      <c r="E144" s="57"/>
      <c r="F144" s="57"/>
      <c r="J144" s="57"/>
      <c r="K144" s="57"/>
      <c r="R144" s="57"/>
      <c r="S144" s="57"/>
      <c r="AE144" s="57"/>
      <c r="AF144" s="74"/>
      <c r="AH144" s="57"/>
      <c r="AI144" s="57"/>
      <c r="AJ144" s="57"/>
      <c r="AK144" s="57"/>
      <c r="AL144" s="57"/>
      <c r="AM144" s="57"/>
      <c r="AN144" s="57"/>
      <c r="AP144" s="57"/>
      <c r="AR144" s="57"/>
      <c r="AS144" s="57"/>
      <c r="AT144" s="57"/>
    </row>
    <row r="145" spans="5:46" x14ac:dyDescent="0.35">
      <c r="E145" s="57"/>
      <c r="F145" s="57"/>
      <c r="J145" s="57"/>
      <c r="K145" s="57"/>
      <c r="R145" s="57"/>
      <c r="S145" s="57"/>
      <c r="AE145" s="57"/>
      <c r="AF145" s="74"/>
      <c r="AH145" s="57"/>
      <c r="AI145" s="57"/>
      <c r="AJ145" s="57"/>
      <c r="AK145" s="57"/>
      <c r="AL145" s="57"/>
      <c r="AM145" s="57"/>
      <c r="AN145" s="57"/>
      <c r="AP145" s="57"/>
      <c r="AR145" s="57"/>
      <c r="AS145" s="57"/>
      <c r="AT145" s="57"/>
    </row>
    <row r="146" spans="5:46" x14ac:dyDescent="0.35">
      <c r="E146" s="57"/>
      <c r="F146" s="57"/>
      <c r="J146" s="57"/>
      <c r="K146" s="57"/>
      <c r="R146" s="57"/>
      <c r="S146" s="57"/>
      <c r="AE146" s="57"/>
      <c r="AF146" s="74"/>
      <c r="AH146" s="57"/>
      <c r="AI146" s="57"/>
      <c r="AJ146" s="57"/>
      <c r="AK146" s="57"/>
      <c r="AL146" s="57"/>
      <c r="AM146" s="57"/>
      <c r="AN146" s="57"/>
      <c r="AP146" s="57"/>
      <c r="AR146" s="57"/>
      <c r="AS146" s="57"/>
      <c r="AT146" s="57"/>
    </row>
    <row r="147" spans="5:46" x14ac:dyDescent="0.35">
      <c r="E147" s="57"/>
      <c r="F147" s="57"/>
      <c r="J147" s="57"/>
      <c r="K147" s="57"/>
      <c r="R147" s="57"/>
      <c r="S147" s="57"/>
      <c r="AE147" s="57"/>
      <c r="AF147" s="74"/>
      <c r="AH147" s="57"/>
      <c r="AI147" s="57"/>
      <c r="AJ147" s="57"/>
      <c r="AK147" s="57"/>
      <c r="AL147" s="57"/>
      <c r="AM147" s="57"/>
      <c r="AN147" s="57"/>
      <c r="AP147" s="57"/>
      <c r="AR147" s="57"/>
      <c r="AS147" s="57"/>
      <c r="AT147" s="57"/>
    </row>
    <row r="148" spans="5:46" x14ac:dyDescent="0.35">
      <c r="E148" s="57"/>
      <c r="F148" s="57"/>
      <c r="J148" s="57"/>
      <c r="K148" s="57"/>
      <c r="R148" s="57"/>
      <c r="S148" s="57"/>
      <c r="AE148" s="57"/>
      <c r="AF148" s="74"/>
      <c r="AH148" s="57"/>
      <c r="AI148" s="57"/>
      <c r="AJ148" s="57"/>
      <c r="AK148" s="57"/>
      <c r="AL148" s="57"/>
      <c r="AM148" s="57"/>
      <c r="AN148" s="57"/>
      <c r="AP148" s="57"/>
      <c r="AR148" s="57"/>
      <c r="AS148" s="57"/>
      <c r="AT148" s="57"/>
    </row>
    <row r="149" spans="5:46" x14ac:dyDescent="0.35">
      <c r="E149" s="57"/>
      <c r="F149" s="57"/>
      <c r="J149" s="57"/>
      <c r="K149" s="57"/>
      <c r="R149" s="57"/>
      <c r="S149" s="57"/>
      <c r="AE149" s="57"/>
      <c r="AF149" s="74"/>
      <c r="AH149" s="57"/>
      <c r="AI149" s="57"/>
      <c r="AJ149" s="57"/>
      <c r="AK149" s="57"/>
      <c r="AL149" s="57"/>
      <c r="AM149" s="57"/>
      <c r="AN149" s="57"/>
      <c r="AP149" s="57"/>
      <c r="AR149" s="57"/>
      <c r="AS149" s="57"/>
      <c r="AT149" s="57"/>
    </row>
    <row r="150" spans="5:46" x14ac:dyDescent="0.35">
      <c r="E150" s="57"/>
      <c r="F150" s="57"/>
      <c r="J150" s="57"/>
      <c r="K150" s="57"/>
      <c r="R150" s="57"/>
      <c r="S150" s="57"/>
      <c r="AE150" s="57"/>
      <c r="AF150" s="74"/>
      <c r="AH150" s="57"/>
      <c r="AI150" s="57"/>
      <c r="AJ150" s="57"/>
      <c r="AK150" s="57"/>
      <c r="AL150" s="57"/>
      <c r="AM150" s="57"/>
      <c r="AN150" s="57"/>
      <c r="AP150" s="57"/>
      <c r="AR150" s="57"/>
      <c r="AS150" s="57"/>
      <c r="AT150" s="57"/>
    </row>
    <row r="151" spans="5:46" x14ac:dyDescent="0.35">
      <c r="E151" s="57"/>
      <c r="F151" s="57"/>
      <c r="J151" s="57"/>
      <c r="K151" s="57"/>
      <c r="R151" s="57"/>
      <c r="S151" s="57"/>
      <c r="AE151" s="57"/>
      <c r="AF151" s="74"/>
      <c r="AH151" s="57"/>
      <c r="AI151" s="57"/>
      <c r="AJ151" s="57"/>
      <c r="AK151" s="57"/>
      <c r="AL151" s="57"/>
      <c r="AM151" s="57"/>
      <c r="AN151" s="57"/>
      <c r="AP151" s="57"/>
      <c r="AR151" s="57"/>
      <c r="AS151" s="57"/>
      <c r="AT151" s="57"/>
    </row>
    <row r="152" spans="5:46" x14ac:dyDescent="0.35">
      <c r="E152" s="57"/>
      <c r="F152" s="57"/>
      <c r="J152" s="57"/>
      <c r="K152" s="57"/>
      <c r="R152" s="57"/>
      <c r="S152" s="57"/>
      <c r="AE152" s="57"/>
      <c r="AF152" s="74"/>
      <c r="AH152" s="57"/>
      <c r="AI152" s="57"/>
      <c r="AJ152" s="57"/>
      <c r="AK152" s="57"/>
      <c r="AL152" s="57"/>
      <c r="AM152" s="57"/>
      <c r="AN152" s="57"/>
      <c r="AP152" s="57"/>
      <c r="AR152" s="57"/>
      <c r="AS152" s="57"/>
      <c r="AT152" s="57"/>
    </row>
    <row r="153" spans="5:46" x14ac:dyDescent="0.35">
      <c r="E153" s="57"/>
      <c r="F153" s="57"/>
      <c r="J153" s="57"/>
      <c r="K153" s="57"/>
      <c r="R153" s="57"/>
      <c r="S153" s="57"/>
      <c r="AE153" s="57"/>
      <c r="AF153" s="74"/>
      <c r="AH153" s="57"/>
      <c r="AI153" s="57"/>
      <c r="AJ153" s="57"/>
      <c r="AK153" s="57"/>
      <c r="AL153" s="57"/>
      <c r="AM153" s="57"/>
      <c r="AN153" s="57"/>
      <c r="AP153" s="57"/>
      <c r="AR153" s="57"/>
      <c r="AS153" s="57"/>
      <c r="AT153" s="57"/>
    </row>
    <row r="154" spans="5:46" x14ac:dyDescent="0.35">
      <c r="E154" s="57"/>
      <c r="F154" s="57"/>
      <c r="J154" s="57"/>
      <c r="K154" s="57"/>
      <c r="R154" s="57"/>
      <c r="S154" s="57"/>
      <c r="AE154" s="57"/>
      <c r="AF154" s="74"/>
      <c r="AH154" s="57"/>
      <c r="AI154" s="57"/>
      <c r="AJ154" s="57"/>
      <c r="AK154" s="57"/>
      <c r="AL154" s="57"/>
      <c r="AM154" s="57"/>
      <c r="AN154" s="57"/>
      <c r="AP154" s="57"/>
      <c r="AR154" s="57"/>
      <c r="AS154" s="57"/>
      <c r="AT154" s="57"/>
    </row>
    <row r="155" spans="5:46" x14ac:dyDescent="0.35">
      <c r="E155" s="57"/>
      <c r="F155" s="57"/>
      <c r="J155" s="57"/>
      <c r="K155" s="57"/>
      <c r="R155" s="57"/>
      <c r="S155" s="57"/>
      <c r="AE155" s="57"/>
      <c r="AF155" s="74"/>
      <c r="AH155" s="57"/>
      <c r="AI155" s="57"/>
      <c r="AJ155" s="57"/>
      <c r="AK155" s="57"/>
      <c r="AL155" s="57"/>
      <c r="AM155" s="57"/>
      <c r="AN155" s="57"/>
      <c r="AP155" s="57"/>
      <c r="AR155" s="57"/>
      <c r="AS155" s="57"/>
      <c r="AT155" s="57"/>
    </row>
    <row r="156" spans="5:46" x14ac:dyDescent="0.35">
      <c r="E156" s="57"/>
      <c r="F156" s="57"/>
      <c r="J156" s="57"/>
      <c r="K156" s="57"/>
      <c r="R156" s="57"/>
      <c r="S156" s="57"/>
      <c r="AE156" s="57"/>
      <c r="AF156" s="74"/>
      <c r="AH156" s="57"/>
      <c r="AI156" s="57"/>
      <c r="AJ156" s="57"/>
      <c r="AK156" s="57"/>
      <c r="AL156" s="57"/>
      <c r="AM156" s="57"/>
      <c r="AN156" s="57"/>
      <c r="AP156" s="57"/>
      <c r="AR156" s="57"/>
      <c r="AS156" s="57"/>
      <c r="AT156" s="57"/>
    </row>
    <row r="157" spans="5:46" x14ac:dyDescent="0.35">
      <c r="E157" s="57"/>
      <c r="F157" s="57"/>
      <c r="J157" s="57"/>
      <c r="K157" s="57"/>
      <c r="R157" s="57"/>
      <c r="S157" s="57"/>
      <c r="AE157" s="57"/>
      <c r="AF157" s="74"/>
      <c r="AH157" s="57"/>
      <c r="AI157" s="57"/>
      <c r="AJ157" s="57"/>
      <c r="AK157" s="57"/>
      <c r="AL157" s="57"/>
      <c r="AM157" s="57"/>
      <c r="AN157" s="57"/>
      <c r="AP157" s="57"/>
      <c r="AR157" s="57"/>
      <c r="AS157" s="57"/>
      <c r="AT157" s="57"/>
    </row>
    <row r="158" spans="5:46" x14ac:dyDescent="0.35">
      <c r="E158" s="57"/>
      <c r="F158" s="57"/>
      <c r="J158" s="57"/>
      <c r="K158" s="57"/>
      <c r="R158" s="57"/>
      <c r="S158" s="57"/>
      <c r="AE158" s="57"/>
      <c r="AF158" s="74"/>
      <c r="AH158" s="57"/>
      <c r="AI158" s="57"/>
      <c r="AJ158" s="57"/>
      <c r="AK158" s="57"/>
      <c r="AL158" s="57"/>
      <c r="AM158" s="57"/>
      <c r="AN158" s="57"/>
      <c r="AP158" s="57"/>
      <c r="AR158" s="57"/>
      <c r="AS158" s="57"/>
      <c r="AT158" s="57"/>
    </row>
    <row r="159" spans="5:46" x14ac:dyDescent="0.35">
      <c r="E159" s="57"/>
      <c r="F159" s="57"/>
      <c r="J159" s="57"/>
      <c r="K159" s="57"/>
      <c r="R159" s="57"/>
      <c r="S159" s="57"/>
      <c r="AE159" s="57"/>
      <c r="AF159" s="74"/>
      <c r="AH159" s="57"/>
      <c r="AI159" s="57"/>
      <c r="AJ159" s="57"/>
      <c r="AK159" s="57"/>
      <c r="AL159" s="57"/>
      <c r="AM159" s="57"/>
      <c r="AN159" s="57"/>
      <c r="AP159" s="57"/>
      <c r="AR159" s="57"/>
      <c r="AS159" s="57"/>
      <c r="AT159" s="57"/>
    </row>
    <row r="160" spans="5:46" x14ac:dyDescent="0.35">
      <c r="E160" s="57"/>
      <c r="F160" s="57"/>
      <c r="J160" s="57"/>
      <c r="K160" s="57"/>
      <c r="R160" s="57"/>
      <c r="S160" s="57"/>
      <c r="AE160" s="57"/>
      <c r="AF160" s="74"/>
      <c r="AH160" s="57"/>
      <c r="AI160" s="57"/>
      <c r="AJ160" s="57"/>
      <c r="AK160" s="57"/>
      <c r="AL160" s="57"/>
      <c r="AM160" s="57"/>
      <c r="AN160" s="57"/>
      <c r="AP160" s="57"/>
      <c r="AR160" s="57"/>
      <c r="AS160" s="57"/>
      <c r="AT160" s="57"/>
    </row>
    <row r="161" spans="5:46" x14ac:dyDescent="0.35">
      <c r="E161" s="57"/>
      <c r="F161" s="57"/>
      <c r="J161" s="57"/>
      <c r="K161" s="57"/>
      <c r="R161" s="57"/>
      <c r="S161" s="57"/>
      <c r="AE161" s="57"/>
      <c r="AF161" s="74"/>
      <c r="AH161" s="57"/>
      <c r="AI161" s="57"/>
      <c r="AJ161" s="57"/>
      <c r="AK161" s="57"/>
      <c r="AL161" s="57"/>
      <c r="AM161" s="57"/>
      <c r="AN161" s="57"/>
      <c r="AP161" s="57"/>
      <c r="AR161" s="57"/>
      <c r="AS161" s="57"/>
      <c r="AT161" s="57"/>
    </row>
    <row r="162" spans="5:46" x14ac:dyDescent="0.35">
      <c r="E162" s="57"/>
      <c r="F162" s="57"/>
      <c r="J162" s="57"/>
      <c r="K162" s="57"/>
      <c r="R162" s="57"/>
      <c r="S162" s="57"/>
      <c r="AE162" s="57"/>
      <c r="AF162" s="74"/>
      <c r="AH162" s="57"/>
      <c r="AI162" s="57"/>
      <c r="AJ162" s="57"/>
      <c r="AK162" s="57"/>
      <c r="AL162" s="57"/>
      <c r="AM162" s="57"/>
      <c r="AN162" s="57"/>
      <c r="AP162" s="57"/>
      <c r="AR162" s="57"/>
      <c r="AS162" s="57"/>
      <c r="AT162" s="57"/>
    </row>
    <row r="163" spans="5:46" x14ac:dyDescent="0.35">
      <c r="E163" s="57"/>
      <c r="F163" s="57"/>
      <c r="J163" s="57"/>
      <c r="K163" s="57"/>
      <c r="R163" s="57"/>
      <c r="S163" s="57"/>
      <c r="AE163" s="57"/>
      <c r="AF163" s="74"/>
      <c r="AH163" s="57"/>
      <c r="AI163" s="57"/>
      <c r="AJ163" s="57"/>
      <c r="AK163" s="57"/>
      <c r="AL163" s="57"/>
      <c r="AM163" s="57"/>
      <c r="AN163" s="57"/>
      <c r="AP163" s="57"/>
      <c r="AR163" s="57"/>
      <c r="AS163" s="57"/>
      <c r="AT163" s="57"/>
    </row>
    <row r="164" spans="5:46" x14ac:dyDescent="0.35">
      <c r="E164" s="57"/>
      <c r="F164" s="57"/>
      <c r="J164" s="57"/>
      <c r="K164" s="57"/>
      <c r="R164" s="57"/>
      <c r="S164" s="57"/>
      <c r="AE164" s="57"/>
      <c r="AF164" s="74"/>
      <c r="AH164" s="57"/>
      <c r="AI164" s="57"/>
      <c r="AJ164" s="57"/>
      <c r="AK164" s="57"/>
      <c r="AL164" s="57"/>
      <c r="AM164" s="57"/>
      <c r="AN164" s="57"/>
      <c r="AP164" s="57"/>
      <c r="AR164" s="57"/>
      <c r="AS164" s="57"/>
      <c r="AT164" s="57"/>
    </row>
    <row r="165" spans="5:46" x14ac:dyDescent="0.35">
      <c r="E165" s="57"/>
      <c r="F165" s="57"/>
      <c r="J165" s="57"/>
      <c r="K165" s="57"/>
      <c r="R165" s="57"/>
      <c r="S165" s="57"/>
      <c r="AE165" s="57"/>
      <c r="AF165" s="74"/>
      <c r="AH165" s="57"/>
      <c r="AI165" s="57"/>
      <c r="AJ165" s="57"/>
      <c r="AK165" s="57"/>
      <c r="AL165" s="57"/>
      <c r="AM165" s="57"/>
      <c r="AN165" s="57"/>
      <c r="AP165" s="57"/>
      <c r="AR165" s="57"/>
      <c r="AS165" s="57"/>
      <c r="AT165" s="57"/>
    </row>
    <row r="166" spans="5:46" x14ac:dyDescent="0.35">
      <c r="E166" s="57"/>
      <c r="F166" s="57"/>
      <c r="J166" s="57"/>
      <c r="K166" s="57"/>
      <c r="R166" s="57"/>
      <c r="S166" s="57"/>
      <c r="AE166" s="57"/>
      <c r="AF166" s="74"/>
      <c r="AH166" s="57"/>
      <c r="AI166" s="57"/>
      <c r="AJ166" s="57"/>
      <c r="AK166" s="57"/>
      <c r="AL166" s="57"/>
      <c r="AM166" s="57"/>
      <c r="AN166" s="57"/>
      <c r="AP166" s="57"/>
      <c r="AR166" s="57"/>
      <c r="AS166" s="57"/>
      <c r="AT166" s="57"/>
    </row>
    <row r="167" spans="5:46" x14ac:dyDescent="0.35">
      <c r="E167" s="57"/>
      <c r="F167" s="57"/>
      <c r="J167" s="57"/>
      <c r="K167" s="57"/>
      <c r="R167" s="57"/>
      <c r="S167" s="57"/>
      <c r="AE167" s="57"/>
      <c r="AF167" s="74"/>
      <c r="AH167" s="57"/>
      <c r="AI167" s="57"/>
      <c r="AJ167" s="57"/>
      <c r="AK167" s="57"/>
      <c r="AL167" s="57"/>
      <c r="AM167" s="57"/>
      <c r="AN167" s="57"/>
      <c r="AP167" s="57"/>
      <c r="AR167" s="57"/>
      <c r="AS167" s="57"/>
      <c r="AT167" s="57"/>
    </row>
    <row r="168" spans="5:46" x14ac:dyDescent="0.35">
      <c r="E168" s="57"/>
      <c r="F168" s="57"/>
      <c r="J168" s="57"/>
      <c r="K168" s="57"/>
      <c r="R168" s="57"/>
      <c r="S168" s="57"/>
      <c r="AE168" s="57"/>
      <c r="AF168" s="74"/>
      <c r="AH168" s="57"/>
      <c r="AI168" s="57"/>
      <c r="AJ168" s="57"/>
      <c r="AK168" s="57"/>
      <c r="AL168" s="57"/>
      <c r="AM168" s="57"/>
      <c r="AN168" s="57"/>
      <c r="AP168" s="57"/>
      <c r="AR168" s="57"/>
      <c r="AS168" s="57"/>
      <c r="AT168" s="57"/>
    </row>
    <row r="169" spans="5:46" x14ac:dyDescent="0.35">
      <c r="E169" s="57"/>
      <c r="F169" s="57"/>
      <c r="J169" s="57"/>
      <c r="K169" s="57"/>
      <c r="R169" s="57"/>
      <c r="S169" s="57"/>
      <c r="AE169" s="57"/>
      <c r="AF169" s="74"/>
      <c r="AH169" s="57"/>
      <c r="AI169" s="57"/>
      <c r="AJ169" s="57"/>
      <c r="AK169" s="57"/>
      <c r="AL169" s="57"/>
      <c r="AM169" s="57"/>
      <c r="AN169" s="57"/>
      <c r="AP169" s="57"/>
      <c r="AR169" s="57"/>
      <c r="AS169" s="57"/>
      <c r="AT169" s="57"/>
    </row>
    <row r="170" spans="5:46" x14ac:dyDescent="0.35">
      <c r="E170" s="57"/>
      <c r="F170" s="57"/>
      <c r="J170" s="57"/>
      <c r="K170" s="57"/>
      <c r="R170" s="57"/>
      <c r="S170" s="57"/>
      <c r="AE170" s="57"/>
      <c r="AF170" s="74"/>
      <c r="AH170" s="57"/>
      <c r="AI170" s="57"/>
      <c r="AJ170" s="57"/>
      <c r="AK170" s="57"/>
      <c r="AL170" s="57"/>
      <c r="AM170" s="57"/>
      <c r="AN170" s="57"/>
      <c r="AP170" s="57"/>
      <c r="AR170" s="57"/>
      <c r="AS170" s="57"/>
      <c r="AT170" s="57"/>
    </row>
    <row r="171" spans="5:46" x14ac:dyDescent="0.35">
      <c r="E171" s="57"/>
      <c r="F171" s="57"/>
      <c r="J171" s="57"/>
      <c r="K171" s="57"/>
      <c r="R171" s="57"/>
      <c r="S171" s="57"/>
      <c r="AE171" s="57"/>
      <c r="AF171" s="74"/>
      <c r="AH171" s="57"/>
      <c r="AI171" s="57"/>
      <c r="AJ171" s="57"/>
      <c r="AK171" s="57"/>
      <c r="AL171" s="57"/>
      <c r="AM171" s="57"/>
      <c r="AN171" s="57"/>
      <c r="AP171" s="57"/>
      <c r="AR171" s="57"/>
      <c r="AS171" s="57"/>
      <c r="AT171" s="57"/>
    </row>
    <row r="172" spans="5:46" x14ac:dyDescent="0.35">
      <c r="E172" s="57"/>
      <c r="F172" s="57"/>
      <c r="J172" s="57"/>
      <c r="K172" s="57"/>
      <c r="R172" s="57"/>
      <c r="S172" s="57"/>
      <c r="AE172" s="57"/>
      <c r="AF172" s="74"/>
      <c r="AH172" s="57"/>
      <c r="AI172" s="57"/>
      <c r="AJ172" s="57"/>
      <c r="AK172" s="57"/>
      <c r="AL172" s="57"/>
      <c r="AM172" s="57"/>
      <c r="AN172" s="57"/>
      <c r="AP172" s="57"/>
      <c r="AR172" s="57"/>
      <c r="AS172" s="57"/>
      <c r="AT172" s="57"/>
    </row>
    <row r="173" spans="5:46" x14ac:dyDescent="0.35">
      <c r="E173" s="57"/>
      <c r="F173" s="57"/>
      <c r="J173" s="57"/>
      <c r="K173" s="57"/>
      <c r="R173" s="57"/>
      <c r="S173" s="57"/>
      <c r="AE173" s="57"/>
      <c r="AF173" s="74"/>
      <c r="AH173" s="57"/>
      <c r="AI173" s="57"/>
      <c r="AJ173" s="57"/>
      <c r="AK173" s="57"/>
      <c r="AL173" s="57"/>
      <c r="AM173" s="57"/>
      <c r="AN173" s="57"/>
      <c r="AP173" s="57"/>
      <c r="AR173" s="57"/>
      <c r="AS173" s="57"/>
      <c r="AT173" s="57"/>
    </row>
    <row r="174" spans="5:46" x14ac:dyDescent="0.35">
      <c r="E174" s="57"/>
      <c r="F174" s="57"/>
      <c r="J174" s="57"/>
      <c r="K174" s="57"/>
      <c r="R174" s="57"/>
      <c r="S174" s="57"/>
      <c r="AE174" s="57"/>
      <c r="AF174" s="74"/>
      <c r="AH174" s="57"/>
      <c r="AI174" s="57"/>
      <c r="AJ174" s="57"/>
      <c r="AK174" s="57"/>
      <c r="AL174" s="57"/>
      <c r="AM174" s="57"/>
      <c r="AN174" s="57"/>
      <c r="AP174" s="57"/>
      <c r="AR174" s="57"/>
      <c r="AS174" s="57"/>
      <c r="AT174" s="57"/>
    </row>
    <row r="175" spans="5:46" x14ac:dyDescent="0.35">
      <c r="E175" s="57"/>
      <c r="F175" s="57"/>
      <c r="J175" s="57"/>
      <c r="K175" s="57"/>
      <c r="R175" s="57"/>
      <c r="S175" s="57"/>
      <c r="AE175" s="57"/>
      <c r="AF175" s="74"/>
      <c r="AH175" s="57"/>
      <c r="AI175" s="57"/>
      <c r="AJ175" s="57"/>
      <c r="AK175" s="57"/>
      <c r="AL175" s="57"/>
      <c r="AM175" s="57"/>
      <c r="AN175" s="57"/>
      <c r="AP175" s="57"/>
      <c r="AR175" s="57"/>
      <c r="AS175" s="57"/>
      <c r="AT175" s="57"/>
    </row>
    <row r="176" spans="5:46" x14ac:dyDescent="0.35">
      <c r="E176" s="57"/>
      <c r="F176" s="57"/>
      <c r="J176" s="57"/>
      <c r="K176" s="57"/>
      <c r="R176" s="57"/>
      <c r="S176" s="57"/>
      <c r="AE176" s="57"/>
      <c r="AF176" s="74"/>
      <c r="AH176" s="57"/>
      <c r="AI176" s="57"/>
      <c r="AJ176" s="57"/>
      <c r="AK176" s="57"/>
      <c r="AL176" s="57"/>
      <c r="AM176" s="57"/>
      <c r="AN176" s="57"/>
      <c r="AP176" s="57"/>
      <c r="AR176" s="57"/>
      <c r="AS176" s="57"/>
      <c r="AT176" s="57"/>
    </row>
    <row r="177" spans="5:46" x14ac:dyDescent="0.35">
      <c r="E177" s="57"/>
      <c r="F177" s="57"/>
      <c r="J177" s="57"/>
      <c r="K177" s="57"/>
      <c r="R177" s="57"/>
      <c r="S177" s="57"/>
      <c r="AE177" s="57"/>
      <c r="AF177" s="74"/>
      <c r="AH177" s="57"/>
      <c r="AI177" s="57"/>
      <c r="AJ177" s="57"/>
      <c r="AK177" s="57"/>
      <c r="AL177" s="57"/>
      <c r="AM177" s="57"/>
      <c r="AN177" s="57"/>
      <c r="AP177" s="57"/>
      <c r="AR177" s="57"/>
      <c r="AS177" s="57"/>
      <c r="AT177" s="57"/>
    </row>
    <row r="178" spans="5:46" x14ac:dyDescent="0.35">
      <c r="E178" s="57"/>
      <c r="F178" s="57"/>
      <c r="J178" s="57"/>
      <c r="K178" s="57"/>
      <c r="R178" s="57"/>
      <c r="S178" s="57"/>
      <c r="AE178" s="57"/>
      <c r="AF178" s="74"/>
      <c r="AH178" s="57"/>
      <c r="AI178" s="57"/>
      <c r="AJ178" s="57"/>
      <c r="AK178" s="57"/>
      <c r="AL178" s="57"/>
      <c r="AM178" s="57"/>
      <c r="AN178" s="57"/>
      <c r="AP178" s="57"/>
      <c r="AR178" s="57"/>
      <c r="AS178" s="57"/>
      <c r="AT178" s="57"/>
    </row>
    <row r="179" spans="5:46" x14ac:dyDescent="0.35">
      <c r="E179" s="57"/>
      <c r="F179" s="57"/>
      <c r="J179" s="57"/>
      <c r="K179" s="57"/>
      <c r="R179" s="57"/>
      <c r="S179" s="57"/>
      <c r="AE179" s="57"/>
      <c r="AF179" s="74"/>
      <c r="AH179" s="57"/>
      <c r="AI179" s="57"/>
      <c r="AJ179" s="57"/>
      <c r="AK179" s="57"/>
      <c r="AL179" s="57"/>
      <c r="AM179" s="57"/>
      <c r="AN179" s="57"/>
      <c r="AP179" s="57"/>
      <c r="AR179" s="57"/>
      <c r="AS179" s="57"/>
      <c r="AT179" s="57"/>
    </row>
    <row r="180" spans="5:46" x14ac:dyDescent="0.35">
      <c r="E180" s="57"/>
      <c r="F180" s="57"/>
      <c r="J180" s="57"/>
      <c r="K180" s="57"/>
      <c r="R180" s="57"/>
      <c r="S180" s="57"/>
      <c r="AE180" s="57"/>
      <c r="AF180" s="74"/>
      <c r="AH180" s="57"/>
      <c r="AI180" s="57"/>
      <c r="AJ180" s="57"/>
      <c r="AK180" s="57"/>
      <c r="AL180" s="57"/>
      <c r="AM180" s="57"/>
      <c r="AN180" s="57"/>
      <c r="AP180" s="57"/>
      <c r="AR180" s="57"/>
      <c r="AS180" s="57"/>
      <c r="AT180" s="57"/>
    </row>
    <row r="181" spans="5:46" x14ac:dyDescent="0.35">
      <c r="E181" s="57"/>
      <c r="F181" s="57"/>
      <c r="J181" s="57"/>
      <c r="K181" s="57"/>
      <c r="R181" s="57"/>
      <c r="S181" s="57"/>
      <c r="AE181" s="57"/>
      <c r="AF181" s="74"/>
      <c r="AH181" s="57"/>
      <c r="AI181" s="57"/>
      <c r="AJ181" s="57"/>
      <c r="AK181" s="57"/>
      <c r="AL181" s="57"/>
      <c r="AM181" s="57"/>
      <c r="AN181" s="57"/>
      <c r="AP181" s="57"/>
      <c r="AR181" s="57"/>
      <c r="AS181" s="57"/>
      <c r="AT181" s="57"/>
    </row>
    <row r="182" spans="5:46" x14ac:dyDescent="0.35">
      <c r="E182" s="57"/>
      <c r="F182" s="57"/>
      <c r="J182" s="57"/>
      <c r="K182" s="57"/>
      <c r="R182" s="57"/>
      <c r="S182" s="57"/>
      <c r="AE182" s="57"/>
      <c r="AF182" s="74"/>
      <c r="AH182" s="57"/>
      <c r="AI182" s="57"/>
      <c r="AJ182" s="57"/>
      <c r="AK182" s="57"/>
      <c r="AL182" s="57"/>
      <c r="AM182" s="57"/>
      <c r="AN182" s="57"/>
      <c r="AP182" s="57"/>
      <c r="AR182" s="57"/>
      <c r="AS182" s="57"/>
      <c r="AT182" s="57"/>
    </row>
    <row r="183" spans="5:46" x14ac:dyDescent="0.35">
      <c r="E183" s="57"/>
      <c r="F183" s="57"/>
      <c r="J183" s="57"/>
      <c r="K183" s="57"/>
      <c r="R183" s="57"/>
      <c r="S183" s="57"/>
      <c r="AE183" s="57"/>
      <c r="AF183" s="74"/>
      <c r="AH183" s="57"/>
      <c r="AI183" s="57"/>
      <c r="AJ183" s="57"/>
      <c r="AK183" s="57"/>
      <c r="AL183" s="57"/>
      <c r="AM183" s="57"/>
      <c r="AN183" s="57"/>
      <c r="AP183" s="57"/>
      <c r="AR183" s="57"/>
      <c r="AS183" s="57"/>
      <c r="AT183" s="57"/>
    </row>
    <row r="184" spans="5:46" x14ac:dyDescent="0.35">
      <c r="E184" s="57"/>
      <c r="F184" s="57"/>
      <c r="J184" s="57"/>
      <c r="K184" s="57"/>
      <c r="R184" s="57"/>
      <c r="S184" s="57"/>
      <c r="AE184" s="57"/>
      <c r="AF184" s="74"/>
      <c r="AH184" s="57"/>
      <c r="AI184" s="57"/>
      <c r="AJ184" s="57"/>
      <c r="AK184" s="57"/>
      <c r="AL184" s="57"/>
      <c r="AM184" s="57"/>
      <c r="AN184" s="57"/>
      <c r="AP184" s="57"/>
      <c r="AR184" s="57"/>
      <c r="AS184" s="57"/>
      <c r="AT184" s="57"/>
    </row>
    <row r="185" spans="5:46" x14ac:dyDescent="0.35">
      <c r="E185" s="57"/>
      <c r="F185" s="57"/>
      <c r="J185" s="57"/>
      <c r="K185" s="57"/>
      <c r="R185" s="57"/>
      <c r="S185" s="57"/>
      <c r="AE185" s="57"/>
      <c r="AF185" s="74"/>
      <c r="AH185" s="57"/>
      <c r="AI185" s="57"/>
      <c r="AJ185" s="57"/>
      <c r="AK185" s="57"/>
      <c r="AL185" s="57"/>
      <c r="AM185" s="57"/>
      <c r="AN185" s="57"/>
      <c r="AP185" s="57"/>
      <c r="AR185" s="57"/>
      <c r="AS185" s="57"/>
      <c r="AT185" s="57"/>
    </row>
    <row r="186" spans="5:46" x14ac:dyDescent="0.35">
      <c r="E186" s="57"/>
      <c r="F186" s="57"/>
      <c r="J186" s="57"/>
      <c r="K186" s="57"/>
      <c r="R186" s="57"/>
      <c r="S186" s="57"/>
      <c r="AE186" s="57"/>
      <c r="AF186" s="74"/>
      <c r="AH186" s="57"/>
      <c r="AI186" s="57"/>
      <c r="AJ186" s="57"/>
      <c r="AK186" s="57"/>
      <c r="AL186" s="57"/>
      <c r="AM186" s="57"/>
      <c r="AN186" s="57"/>
      <c r="AP186" s="57"/>
      <c r="AR186" s="57"/>
      <c r="AS186" s="57"/>
      <c r="AT186" s="57"/>
    </row>
    <row r="187" spans="5:46" x14ac:dyDescent="0.35">
      <c r="E187" s="57"/>
      <c r="F187" s="57"/>
      <c r="J187" s="57"/>
      <c r="K187" s="57"/>
      <c r="R187" s="57"/>
      <c r="S187" s="57"/>
      <c r="AE187" s="57"/>
      <c r="AF187" s="74"/>
      <c r="AH187" s="57"/>
      <c r="AI187" s="57"/>
      <c r="AJ187" s="57"/>
      <c r="AK187" s="57"/>
      <c r="AL187" s="57"/>
      <c r="AM187" s="57"/>
      <c r="AN187" s="57"/>
      <c r="AP187" s="57"/>
      <c r="AR187" s="57"/>
      <c r="AS187" s="57"/>
      <c r="AT187" s="57"/>
    </row>
    <row r="188" spans="5:46" x14ac:dyDescent="0.35">
      <c r="E188" s="57"/>
      <c r="F188" s="57"/>
      <c r="J188" s="57"/>
      <c r="K188" s="57"/>
      <c r="R188" s="57"/>
      <c r="S188" s="57"/>
      <c r="AE188" s="57"/>
      <c r="AF188" s="74"/>
      <c r="AH188" s="57"/>
      <c r="AI188" s="57"/>
      <c r="AJ188" s="57"/>
      <c r="AK188" s="57"/>
      <c r="AL188" s="57"/>
      <c r="AM188" s="57"/>
      <c r="AN188" s="57"/>
      <c r="AP188" s="57"/>
      <c r="AR188" s="57"/>
      <c r="AS188" s="57"/>
      <c r="AT188" s="57"/>
    </row>
    <row r="189" spans="5:46" x14ac:dyDescent="0.35">
      <c r="E189" s="57"/>
      <c r="F189" s="57"/>
      <c r="J189" s="57"/>
      <c r="K189" s="57"/>
      <c r="R189" s="57"/>
      <c r="S189" s="57"/>
      <c r="AE189" s="57"/>
      <c r="AF189" s="74"/>
      <c r="AH189" s="57"/>
      <c r="AI189" s="57"/>
      <c r="AJ189" s="57"/>
      <c r="AK189" s="57"/>
      <c r="AL189" s="57"/>
      <c r="AM189" s="57"/>
      <c r="AN189" s="57"/>
      <c r="AP189" s="57"/>
      <c r="AR189" s="57"/>
      <c r="AS189" s="57"/>
      <c r="AT189" s="57"/>
    </row>
    <row r="190" spans="5:46" x14ac:dyDescent="0.35">
      <c r="E190" s="57"/>
      <c r="F190" s="57"/>
      <c r="J190" s="57"/>
      <c r="K190" s="57"/>
      <c r="R190" s="57"/>
      <c r="S190" s="57"/>
      <c r="AE190" s="57"/>
      <c r="AF190" s="74"/>
      <c r="AH190" s="57"/>
      <c r="AI190" s="57"/>
      <c r="AJ190" s="57"/>
      <c r="AK190" s="57"/>
      <c r="AL190" s="57"/>
      <c r="AM190" s="57"/>
      <c r="AN190" s="57"/>
      <c r="AP190" s="57"/>
      <c r="AR190" s="57"/>
      <c r="AS190" s="57"/>
      <c r="AT190" s="57"/>
    </row>
    <row r="191" spans="5:46" x14ac:dyDescent="0.35">
      <c r="E191" s="57"/>
      <c r="F191" s="57"/>
      <c r="J191" s="57"/>
      <c r="K191" s="57"/>
      <c r="R191" s="57"/>
      <c r="S191" s="57"/>
      <c r="AE191" s="57"/>
      <c r="AF191" s="74"/>
      <c r="AH191" s="57"/>
      <c r="AI191" s="57"/>
      <c r="AJ191" s="57"/>
      <c r="AK191" s="57"/>
      <c r="AL191" s="57"/>
      <c r="AM191" s="57"/>
      <c r="AN191" s="57"/>
      <c r="AP191" s="57"/>
      <c r="AR191" s="57"/>
      <c r="AS191" s="57"/>
      <c r="AT191" s="57"/>
    </row>
    <row r="192" spans="5:46" x14ac:dyDescent="0.35">
      <c r="E192" s="57"/>
      <c r="F192" s="57"/>
      <c r="J192" s="57"/>
      <c r="K192" s="57"/>
      <c r="R192" s="57"/>
      <c r="S192" s="57"/>
      <c r="AE192" s="57"/>
      <c r="AF192" s="74"/>
      <c r="AH192" s="57"/>
      <c r="AI192" s="57"/>
      <c r="AJ192" s="57"/>
      <c r="AK192" s="57"/>
      <c r="AL192" s="57"/>
      <c r="AM192" s="57"/>
      <c r="AN192" s="57"/>
      <c r="AP192" s="57"/>
      <c r="AR192" s="57"/>
      <c r="AS192" s="57"/>
      <c r="AT192" s="57"/>
    </row>
    <row r="193" spans="5:46" x14ac:dyDescent="0.35">
      <c r="E193" s="57"/>
      <c r="F193" s="57"/>
      <c r="J193" s="57"/>
      <c r="K193" s="57"/>
      <c r="R193" s="57"/>
      <c r="S193" s="57"/>
      <c r="AE193" s="57"/>
      <c r="AF193" s="74"/>
      <c r="AH193" s="57"/>
      <c r="AI193" s="57"/>
      <c r="AJ193" s="57"/>
      <c r="AK193" s="57"/>
      <c r="AL193" s="57"/>
      <c r="AM193" s="57"/>
      <c r="AN193" s="57"/>
      <c r="AP193" s="57"/>
      <c r="AR193" s="57"/>
      <c r="AS193" s="57"/>
      <c r="AT193" s="57"/>
    </row>
    <row r="194" spans="5:46" x14ac:dyDescent="0.35">
      <c r="E194" s="57"/>
      <c r="F194" s="57"/>
      <c r="J194" s="57"/>
      <c r="K194" s="57"/>
      <c r="R194" s="57"/>
      <c r="S194" s="57"/>
      <c r="AE194" s="57"/>
      <c r="AF194" s="74"/>
      <c r="AH194" s="57"/>
      <c r="AI194" s="57"/>
      <c r="AJ194" s="57"/>
      <c r="AK194" s="57"/>
      <c r="AL194" s="57"/>
      <c r="AM194" s="57"/>
      <c r="AN194" s="57"/>
      <c r="AP194" s="57"/>
      <c r="AR194" s="57"/>
      <c r="AS194" s="57"/>
      <c r="AT194" s="57"/>
    </row>
    <row r="195" spans="5:46" x14ac:dyDescent="0.35">
      <c r="E195" s="57"/>
      <c r="F195" s="57"/>
      <c r="J195" s="57"/>
      <c r="K195" s="57"/>
      <c r="R195" s="57"/>
      <c r="S195" s="57"/>
      <c r="AE195" s="57"/>
      <c r="AF195" s="74"/>
      <c r="AH195" s="57"/>
      <c r="AI195" s="57"/>
      <c r="AJ195" s="57"/>
      <c r="AK195" s="57"/>
      <c r="AL195" s="57"/>
      <c r="AM195" s="57"/>
      <c r="AN195" s="57"/>
      <c r="AP195" s="57"/>
      <c r="AR195" s="57"/>
      <c r="AS195" s="57"/>
      <c r="AT195" s="57"/>
    </row>
    <row r="196" spans="5:46" x14ac:dyDescent="0.35">
      <c r="E196" s="57"/>
      <c r="F196" s="57"/>
      <c r="J196" s="57"/>
      <c r="K196" s="57"/>
      <c r="R196" s="57"/>
      <c r="S196" s="57"/>
      <c r="AE196" s="57"/>
      <c r="AF196" s="74"/>
      <c r="AH196" s="57"/>
      <c r="AI196" s="57"/>
      <c r="AJ196" s="57"/>
      <c r="AK196" s="57"/>
      <c r="AL196" s="57"/>
      <c r="AM196" s="57"/>
      <c r="AN196" s="57"/>
      <c r="AP196" s="57"/>
      <c r="AR196" s="57"/>
      <c r="AS196" s="57"/>
      <c r="AT196" s="57"/>
    </row>
    <row r="197" spans="5:46" x14ac:dyDescent="0.35">
      <c r="E197" s="57"/>
      <c r="F197" s="57"/>
      <c r="J197" s="57"/>
      <c r="K197" s="57"/>
      <c r="R197" s="57"/>
      <c r="S197" s="57"/>
      <c r="AE197" s="57"/>
      <c r="AF197" s="74"/>
      <c r="AH197" s="57"/>
      <c r="AI197" s="57"/>
      <c r="AJ197" s="57"/>
      <c r="AK197" s="57"/>
      <c r="AL197" s="57"/>
      <c r="AM197" s="57"/>
      <c r="AN197" s="57"/>
      <c r="AP197" s="57"/>
      <c r="AR197" s="57"/>
      <c r="AS197" s="57"/>
      <c r="AT197" s="57"/>
    </row>
    <row r="198" spans="5:46" x14ac:dyDescent="0.35">
      <c r="E198" s="57"/>
      <c r="F198" s="57"/>
      <c r="J198" s="57"/>
      <c r="K198" s="57"/>
      <c r="R198" s="57"/>
      <c r="S198" s="57"/>
      <c r="AE198" s="57"/>
      <c r="AF198" s="74"/>
      <c r="AH198" s="57"/>
      <c r="AI198" s="57"/>
      <c r="AJ198" s="57"/>
      <c r="AK198" s="57"/>
      <c r="AL198" s="57"/>
      <c r="AM198" s="57"/>
      <c r="AN198" s="57"/>
      <c r="AP198" s="57"/>
      <c r="AR198" s="57"/>
      <c r="AS198" s="57"/>
      <c r="AT198" s="57"/>
    </row>
    <row r="199" spans="5:46" x14ac:dyDescent="0.35">
      <c r="E199" s="57"/>
      <c r="F199" s="57"/>
      <c r="J199" s="57"/>
      <c r="K199" s="57"/>
      <c r="R199" s="57"/>
      <c r="S199" s="57"/>
      <c r="AE199" s="57"/>
      <c r="AF199" s="74"/>
      <c r="AH199" s="57"/>
      <c r="AI199" s="57"/>
      <c r="AJ199" s="57"/>
      <c r="AK199" s="57"/>
      <c r="AL199" s="57"/>
      <c r="AM199" s="57"/>
      <c r="AN199" s="57"/>
      <c r="AP199" s="57"/>
      <c r="AR199" s="57"/>
      <c r="AS199" s="57"/>
      <c r="AT199" s="57"/>
    </row>
    <row r="200" spans="5:46" x14ac:dyDescent="0.35">
      <c r="E200" s="57"/>
      <c r="F200" s="57"/>
      <c r="J200" s="57"/>
      <c r="K200" s="57"/>
      <c r="R200" s="57"/>
      <c r="S200" s="57"/>
      <c r="AE200" s="57"/>
      <c r="AF200" s="74"/>
      <c r="AH200" s="57"/>
      <c r="AI200" s="57"/>
      <c r="AJ200" s="57"/>
      <c r="AK200" s="57"/>
      <c r="AL200" s="57"/>
      <c r="AM200" s="57"/>
      <c r="AN200" s="57"/>
      <c r="AP200" s="57"/>
      <c r="AR200" s="57"/>
      <c r="AS200" s="57"/>
      <c r="AT200" s="57"/>
    </row>
    <row r="201" spans="5:46" x14ac:dyDescent="0.35">
      <c r="E201" s="57"/>
      <c r="F201" s="57"/>
      <c r="J201" s="57"/>
      <c r="K201" s="57"/>
      <c r="R201" s="57"/>
      <c r="S201" s="57"/>
      <c r="AE201" s="57"/>
      <c r="AF201" s="74"/>
      <c r="AH201" s="57"/>
      <c r="AI201" s="57"/>
      <c r="AJ201" s="57"/>
      <c r="AK201" s="57"/>
      <c r="AL201" s="57"/>
      <c r="AM201" s="57"/>
      <c r="AN201" s="57"/>
      <c r="AP201" s="57"/>
      <c r="AR201" s="57"/>
      <c r="AS201" s="57"/>
      <c r="AT201" s="57"/>
    </row>
    <row r="202" spans="5:46" x14ac:dyDescent="0.35">
      <c r="E202" s="57"/>
      <c r="F202" s="57"/>
      <c r="J202" s="57"/>
      <c r="K202" s="57"/>
      <c r="R202" s="57"/>
      <c r="S202" s="57"/>
      <c r="AE202" s="57"/>
      <c r="AF202" s="74"/>
      <c r="AH202" s="57"/>
      <c r="AI202" s="57"/>
      <c r="AJ202" s="57"/>
      <c r="AK202" s="57"/>
      <c r="AL202" s="57"/>
      <c r="AM202" s="57"/>
      <c r="AN202" s="57"/>
      <c r="AP202" s="57"/>
      <c r="AR202" s="57"/>
      <c r="AS202" s="57"/>
      <c r="AT202" s="57"/>
    </row>
    <row r="203" spans="5:46" x14ac:dyDescent="0.35">
      <c r="E203" s="57"/>
      <c r="F203" s="57"/>
      <c r="J203" s="57"/>
      <c r="K203" s="57"/>
      <c r="R203" s="57"/>
      <c r="S203" s="57"/>
      <c r="AE203" s="57"/>
      <c r="AF203" s="74"/>
      <c r="AH203" s="57"/>
      <c r="AI203" s="57"/>
      <c r="AJ203" s="57"/>
      <c r="AK203" s="57"/>
      <c r="AL203" s="57"/>
      <c r="AM203" s="57"/>
      <c r="AN203" s="57"/>
      <c r="AP203" s="57"/>
      <c r="AR203" s="57"/>
      <c r="AS203" s="57"/>
      <c r="AT203" s="57"/>
    </row>
    <row r="204" spans="5:46" x14ac:dyDescent="0.35">
      <c r="E204" s="57"/>
      <c r="F204" s="57"/>
      <c r="J204" s="57"/>
      <c r="K204" s="57"/>
      <c r="R204" s="57"/>
      <c r="S204" s="57"/>
      <c r="AE204" s="57"/>
      <c r="AF204" s="74"/>
      <c r="AH204" s="57"/>
      <c r="AI204" s="57"/>
      <c r="AJ204" s="57"/>
      <c r="AK204" s="57"/>
      <c r="AL204" s="57"/>
      <c r="AM204" s="57"/>
      <c r="AN204" s="57"/>
      <c r="AP204" s="57"/>
      <c r="AR204" s="57"/>
      <c r="AS204" s="57"/>
      <c r="AT204" s="57"/>
    </row>
    <row r="205" spans="5:46" x14ac:dyDescent="0.35">
      <c r="E205" s="57"/>
      <c r="F205" s="57"/>
      <c r="J205" s="57"/>
      <c r="K205" s="57"/>
      <c r="R205" s="57"/>
      <c r="S205" s="57"/>
      <c r="AE205" s="57"/>
      <c r="AF205" s="74"/>
      <c r="AH205" s="57"/>
      <c r="AI205" s="57"/>
      <c r="AJ205" s="57"/>
      <c r="AK205" s="57"/>
      <c r="AL205" s="57"/>
      <c r="AM205" s="57"/>
      <c r="AN205" s="57"/>
      <c r="AP205" s="57"/>
      <c r="AR205" s="57"/>
      <c r="AS205" s="57"/>
      <c r="AT205" s="57"/>
    </row>
    <row r="206" spans="5:46" x14ac:dyDescent="0.35">
      <c r="E206" s="57"/>
      <c r="F206" s="57"/>
      <c r="J206" s="57"/>
      <c r="K206" s="57"/>
      <c r="R206" s="57"/>
      <c r="S206" s="57"/>
      <c r="AE206" s="57"/>
      <c r="AF206" s="74"/>
      <c r="AH206" s="57"/>
      <c r="AI206" s="57"/>
      <c r="AJ206" s="57"/>
      <c r="AK206" s="57"/>
      <c r="AL206" s="57"/>
      <c r="AM206" s="57"/>
      <c r="AN206" s="57"/>
      <c r="AP206" s="57"/>
      <c r="AR206" s="57"/>
      <c r="AS206" s="57"/>
      <c r="AT206" s="57"/>
    </row>
    <row r="207" spans="5:46" x14ac:dyDescent="0.35">
      <c r="E207" s="57"/>
      <c r="F207" s="57"/>
      <c r="J207" s="57"/>
      <c r="K207" s="57"/>
      <c r="R207" s="57"/>
      <c r="S207" s="57"/>
      <c r="AE207" s="57"/>
      <c r="AF207" s="74"/>
      <c r="AH207" s="57"/>
      <c r="AI207" s="57"/>
      <c r="AJ207" s="57"/>
      <c r="AK207" s="57"/>
      <c r="AL207" s="57"/>
      <c r="AM207" s="57"/>
      <c r="AN207" s="57"/>
      <c r="AP207" s="57"/>
      <c r="AR207" s="57"/>
      <c r="AS207" s="57"/>
      <c r="AT207" s="57"/>
    </row>
    <row r="208" spans="5:46" x14ac:dyDescent="0.35">
      <c r="E208" s="57"/>
      <c r="F208" s="57"/>
      <c r="J208" s="57"/>
      <c r="K208" s="57"/>
      <c r="R208" s="57"/>
      <c r="S208" s="57"/>
      <c r="AE208" s="57"/>
      <c r="AF208" s="74"/>
      <c r="AH208" s="57"/>
      <c r="AI208" s="57"/>
      <c r="AJ208" s="57"/>
      <c r="AK208" s="57"/>
      <c r="AL208" s="57"/>
      <c r="AM208" s="57"/>
      <c r="AN208" s="57"/>
      <c r="AP208" s="57"/>
      <c r="AR208" s="57"/>
      <c r="AS208" s="57"/>
      <c r="AT208" s="57"/>
    </row>
    <row r="209" spans="5:46" x14ac:dyDescent="0.35">
      <c r="E209" s="57"/>
      <c r="F209" s="57"/>
      <c r="J209" s="57"/>
      <c r="K209" s="57"/>
      <c r="R209" s="57"/>
      <c r="S209" s="57"/>
      <c r="AE209" s="57"/>
      <c r="AF209" s="74"/>
      <c r="AH209" s="57"/>
      <c r="AI209" s="57"/>
      <c r="AJ209" s="57"/>
      <c r="AK209" s="57"/>
      <c r="AL209" s="57"/>
      <c r="AM209" s="57"/>
      <c r="AN209" s="57"/>
      <c r="AP209" s="57"/>
      <c r="AR209" s="57"/>
      <c r="AS209" s="57"/>
      <c r="AT209" s="57"/>
    </row>
    <row r="210" spans="5:46" x14ac:dyDescent="0.35">
      <c r="E210" s="57"/>
      <c r="F210" s="57"/>
      <c r="J210" s="57"/>
      <c r="K210" s="57"/>
      <c r="R210" s="57"/>
      <c r="S210" s="57"/>
      <c r="AE210" s="57"/>
      <c r="AF210" s="74"/>
      <c r="AH210" s="57"/>
      <c r="AI210" s="57"/>
      <c r="AJ210" s="57"/>
      <c r="AK210" s="57"/>
      <c r="AL210" s="57"/>
      <c r="AM210" s="57"/>
      <c r="AN210" s="57"/>
      <c r="AP210" s="57"/>
      <c r="AR210" s="57"/>
      <c r="AS210" s="57"/>
      <c r="AT210" s="57"/>
    </row>
    <row r="211" spans="5:46" x14ac:dyDescent="0.35">
      <c r="E211" s="57"/>
      <c r="F211" s="57"/>
      <c r="J211" s="57"/>
      <c r="K211" s="57"/>
      <c r="R211" s="57"/>
      <c r="S211" s="57"/>
      <c r="AE211" s="57"/>
      <c r="AF211" s="74"/>
      <c r="AH211" s="57"/>
      <c r="AI211" s="57"/>
      <c r="AJ211" s="57"/>
      <c r="AK211" s="57"/>
      <c r="AL211" s="57"/>
      <c r="AM211" s="57"/>
      <c r="AN211" s="57"/>
      <c r="AP211" s="57"/>
      <c r="AR211" s="57"/>
      <c r="AS211" s="57"/>
      <c r="AT211" s="57"/>
    </row>
    <row r="212" spans="5:46" x14ac:dyDescent="0.35">
      <c r="E212" s="57"/>
      <c r="F212" s="57"/>
      <c r="J212" s="57"/>
      <c r="K212" s="57"/>
      <c r="R212" s="57"/>
      <c r="S212" s="57"/>
      <c r="AE212" s="57"/>
      <c r="AF212" s="74"/>
      <c r="AH212" s="57"/>
      <c r="AI212" s="57"/>
      <c r="AJ212" s="57"/>
      <c r="AK212" s="57"/>
      <c r="AL212" s="57"/>
      <c r="AM212" s="57"/>
      <c r="AN212" s="57"/>
      <c r="AP212" s="57"/>
      <c r="AR212" s="57"/>
      <c r="AS212" s="57"/>
      <c r="AT212" s="57"/>
    </row>
    <row r="213" spans="5:46" x14ac:dyDescent="0.35">
      <c r="E213" s="57"/>
      <c r="F213" s="57"/>
      <c r="J213" s="57"/>
      <c r="K213" s="57"/>
      <c r="R213" s="57"/>
      <c r="S213" s="57"/>
      <c r="AE213" s="57"/>
      <c r="AF213" s="74"/>
      <c r="AH213" s="57"/>
      <c r="AI213" s="57"/>
      <c r="AJ213" s="57"/>
      <c r="AK213" s="57"/>
      <c r="AL213" s="57"/>
      <c r="AM213" s="57"/>
      <c r="AN213" s="57"/>
      <c r="AP213" s="57"/>
      <c r="AR213" s="57"/>
      <c r="AS213" s="57"/>
      <c r="AT213" s="57"/>
    </row>
    <row r="214" spans="5:46" x14ac:dyDescent="0.35">
      <c r="E214" s="57"/>
      <c r="F214" s="57"/>
      <c r="J214" s="57"/>
      <c r="K214" s="57"/>
      <c r="R214" s="57"/>
      <c r="S214" s="57"/>
      <c r="AE214" s="57"/>
      <c r="AF214" s="74"/>
      <c r="AH214" s="57"/>
      <c r="AI214" s="57"/>
      <c r="AJ214" s="57"/>
      <c r="AK214" s="57"/>
      <c r="AL214" s="57"/>
      <c r="AM214" s="57"/>
      <c r="AN214" s="57"/>
      <c r="AP214" s="57"/>
      <c r="AR214" s="57"/>
      <c r="AS214" s="57"/>
      <c r="AT214" s="57"/>
    </row>
    <row r="215" spans="5:46" x14ac:dyDescent="0.35">
      <c r="E215" s="57"/>
      <c r="F215" s="57"/>
      <c r="J215" s="57"/>
      <c r="K215" s="57"/>
      <c r="R215" s="57"/>
      <c r="S215" s="57"/>
      <c r="AE215" s="57"/>
      <c r="AF215" s="74"/>
      <c r="AH215" s="57"/>
      <c r="AI215" s="57"/>
      <c r="AJ215" s="57"/>
      <c r="AK215" s="57"/>
      <c r="AL215" s="57"/>
      <c r="AM215" s="57"/>
      <c r="AN215" s="57"/>
      <c r="AP215" s="57"/>
      <c r="AR215" s="57"/>
      <c r="AS215" s="57"/>
      <c r="AT215" s="57"/>
    </row>
    <row r="216" spans="5:46" x14ac:dyDescent="0.35">
      <c r="E216" s="57"/>
      <c r="F216" s="57"/>
      <c r="J216" s="57"/>
      <c r="K216" s="57"/>
      <c r="R216" s="57"/>
      <c r="S216" s="57"/>
      <c r="AE216" s="57"/>
      <c r="AF216" s="74"/>
      <c r="AH216" s="57"/>
      <c r="AI216" s="57"/>
      <c r="AJ216" s="57"/>
      <c r="AK216" s="57"/>
      <c r="AL216" s="57"/>
      <c r="AM216" s="57"/>
      <c r="AN216" s="57"/>
      <c r="AP216" s="57"/>
      <c r="AR216" s="57"/>
      <c r="AS216" s="57"/>
      <c r="AT216" s="57"/>
    </row>
    <row r="217" spans="5:46" x14ac:dyDescent="0.35">
      <c r="E217" s="57"/>
      <c r="F217" s="57"/>
      <c r="J217" s="57"/>
      <c r="K217" s="57"/>
      <c r="R217" s="57"/>
      <c r="S217" s="57"/>
      <c r="AE217" s="57"/>
      <c r="AF217" s="74"/>
      <c r="AH217" s="57"/>
      <c r="AI217" s="57"/>
      <c r="AJ217" s="57"/>
      <c r="AK217" s="57"/>
      <c r="AL217" s="57"/>
      <c r="AM217" s="57"/>
      <c r="AN217" s="57"/>
      <c r="AP217" s="57"/>
      <c r="AR217" s="57"/>
      <c r="AS217" s="57"/>
      <c r="AT217" s="57"/>
    </row>
    <row r="218" spans="5:46" x14ac:dyDescent="0.35">
      <c r="E218" s="57"/>
      <c r="F218" s="57"/>
      <c r="J218" s="57"/>
      <c r="K218" s="57"/>
      <c r="R218" s="57"/>
      <c r="S218" s="57"/>
      <c r="AE218" s="57"/>
      <c r="AF218" s="74"/>
      <c r="AH218" s="57"/>
      <c r="AI218" s="57"/>
      <c r="AJ218" s="57"/>
      <c r="AK218" s="57"/>
      <c r="AL218" s="57"/>
      <c r="AM218" s="57"/>
      <c r="AN218" s="57"/>
      <c r="AP218" s="57"/>
      <c r="AR218" s="57"/>
      <c r="AS218" s="57"/>
      <c r="AT218" s="57"/>
    </row>
    <row r="219" spans="5:46" x14ac:dyDescent="0.35">
      <c r="E219" s="57"/>
      <c r="F219" s="57"/>
      <c r="J219" s="57"/>
      <c r="K219" s="57"/>
      <c r="R219" s="57"/>
      <c r="S219" s="57"/>
      <c r="AE219" s="57"/>
      <c r="AF219" s="74"/>
      <c r="AH219" s="57"/>
      <c r="AI219" s="57"/>
      <c r="AJ219" s="57"/>
      <c r="AK219" s="57"/>
      <c r="AL219" s="57"/>
      <c r="AM219" s="57"/>
      <c r="AN219" s="57"/>
      <c r="AP219" s="57"/>
      <c r="AR219" s="57"/>
      <c r="AS219" s="57"/>
      <c r="AT219" s="57"/>
    </row>
    <row r="220" spans="5:46" x14ac:dyDescent="0.35">
      <c r="E220" s="57"/>
      <c r="F220" s="57"/>
      <c r="J220" s="57"/>
      <c r="K220" s="57"/>
      <c r="R220" s="57"/>
      <c r="S220" s="57"/>
      <c r="AE220" s="57"/>
      <c r="AF220" s="74"/>
      <c r="AH220" s="57"/>
      <c r="AI220" s="57"/>
      <c r="AJ220" s="57"/>
      <c r="AK220" s="57"/>
      <c r="AL220" s="57"/>
      <c r="AM220" s="57"/>
      <c r="AN220" s="57"/>
      <c r="AP220" s="57"/>
      <c r="AR220" s="57"/>
      <c r="AS220" s="57"/>
      <c r="AT220" s="57"/>
    </row>
    <row r="221" spans="5:46" x14ac:dyDescent="0.35">
      <c r="E221" s="57"/>
      <c r="F221" s="57"/>
      <c r="J221" s="57"/>
      <c r="K221" s="57"/>
      <c r="R221" s="57"/>
      <c r="S221" s="57"/>
      <c r="AE221" s="57"/>
      <c r="AF221" s="74"/>
      <c r="AH221" s="57"/>
      <c r="AI221" s="57"/>
      <c r="AJ221" s="57"/>
      <c r="AK221" s="57"/>
      <c r="AL221" s="57"/>
      <c r="AM221" s="57"/>
      <c r="AN221" s="57"/>
      <c r="AP221" s="57"/>
      <c r="AR221" s="57"/>
      <c r="AS221" s="57"/>
      <c r="AT221" s="57"/>
    </row>
    <row r="222" spans="5:46" x14ac:dyDescent="0.35">
      <c r="E222" s="57"/>
      <c r="F222" s="57"/>
      <c r="J222" s="57"/>
      <c r="K222" s="57"/>
      <c r="R222" s="57"/>
      <c r="S222" s="57"/>
      <c r="AE222" s="57"/>
      <c r="AF222" s="74"/>
      <c r="AH222" s="57"/>
      <c r="AI222" s="57"/>
      <c r="AJ222" s="57"/>
      <c r="AK222" s="57"/>
      <c r="AL222" s="57"/>
      <c r="AM222" s="57"/>
      <c r="AN222" s="57"/>
      <c r="AP222" s="57"/>
      <c r="AR222" s="57"/>
      <c r="AS222" s="57"/>
      <c r="AT222" s="57"/>
    </row>
    <row r="223" spans="5:46" x14ac:dyDescent="0.35">
      <c r="E223" s="57"/>
      <c r="F223" s="57"/>
      <c r="J223" s="57"/>
      <c r="K223" s="57"/>
      <c r="R223" s="57"/>
      <c r="S223" s="57"/>
      <c r="AE223" s="57"/>
      <c r="AF223" s="74"/>
      <c r="AH223" s="57"/>
      <c r="AI223" s="57"/>
      <c r="AJ223" s="57"/>
      <c r="AK223" s="57"/>
      <c r="AL223" s="57"/>
      <c r="AM223" s="57"/>
      <c r="AN223" s="57"/>
      <c r="AP223" s="57"/>
      <c r="AR223" s="57"/>
      <c r="AS223" s="57"/>
      <c r="AT223" s="57"/>
    </row>
    <row r="224" spans="5:46" x14ac:dyDescent="0.35">
      <c r="E224" s="57"/>
      <c r="F224" s="57"/>
      <c r="J224" s="57"/>
      <c r="K224" s="57"/>
      <c r="R224" s="57"/>
      <c r="S224" s="57"/>
      <c r="AE224" s="57"/>
      <c r="AF224" s="74"/>
      <c r="AH224" s="57"/>
      <c r="AI224" s="57"/>
      <c r="AJ224" s="57"/>
      <c r="AK224" s="57"/>
      <c r="AL224" s="57"/>
      <c r="AM224" s="57"/>
      <c r="AN224" s="57"/>
      <c r="AP224" s="57"/>
      <c r="AR224" s="57"/>
      <c r="AS224" s="57"/>
      <c r="AT224" s="57"/>
    </row>
    <row r="225" spans="5:46" x14ac:dyDescent="0.35">
      <c r="E225" s="57"/>
      <c r="F225" s="57"/>
      <c r="J225" s="57"/>
      <c r="K225" s="57"/>
      <c r="R225" s="57"/>
      <c r="S225" s="57"/>
      <c r="AE225" s="57"/>
      <c r="AF225" s="74"/>
      <c r="AH225" s="57"/>
      <c r="AI225" s="57"/>
      <c r="AJ225" s="57"/>
      <c r="AK225" s="57"/>
      <c r="AL225" s="57"/>
      <c r="AM225" s="57"/>
      <c r="AN225" s="57"/>
      <c r="AP225" s="57"/>
      <c r="AR225" s="57"/>
      <c r="AS225" s="57"/>
      <c r="AT225" s="57"/>
    </row>
    <row r="226" spans="5:46" x14ac:dyDescent="0.35">
      <c r="E226" s="57"/>
      <c r="F226" s="57"/>
      <c r="J226" s="57"/>
      <c r="K226" s="57"/>
      <c r="R226" s="57"/>
      <c r="S226" s="57"/>
      <c r="AE226" s="57"/>
      <c r="AF226" s="74"/>
      <c r="AH226" s="57"/>
      <c r="AI226" s="57"/>
      <c r="AJ226" s="57"/>
      <c r="AK226" s="57"/>
      <c r="AL226" s="57"/>
      <c r="AM226" s="57"/>
      <c r="AN226" s="57"/>
      <c r="AP226" s="57"/>
      <c r="AR226" s="57"/>
      <c r="AS226" s="57"/>
      <c r="AT226" s="57"/>
    </row>
    <row r="227" spans="5:46" x14ac:dyDescent="0.35">
      <c r="E227" s="57"/>
      <c r="F227" s="57"/>
      <c r="J227" s="57"/>
      <c r="K227" s="57"/>
      <c r="R227" s="57"/>
      <c r="S227" s="57"/>
      <c r="AE227" s="57"/>
      <c r="AF227" s="74"/>
      <c r="AH227" s="57"/>
      <c r="AI227" s="57"/>
      <c r="AJ227" s="57"/>
      <c r="AK227" s="57"/>
      <c r="AL227" s="57"/>
      <c r="AM227" s="57"/>
      <c r="AN227" s="57"/>
      <c r="AP227" s="57"/>
      <c r="AR227" s="57"/>
      <c r="AS227" s="57"/>
      <c r="AT227" s="57"/>
    </row>
    <row r="228" spans="5:46" x14ac:dyDescent="0.35">
      <c r="E228" s="57"/>
      <c r="F228" s="57"/>
      <c r="J228" s="57"/>
      <c r="K228" s="57"/>
      <c r="R228" s="57"/>
      <c r="S228" s="57"/>
      <c r="AE228" s="57"/>
      <c r="AF228" s="74"/>
      <c r="AH228" s="57"/>
      <c r="AI228" s="57"/>
      <c r="AJ228" s="57"/>
      <c r="AK228" s="57"/>
      <c r="AL228" s="57"/>
      <c r="AM228" s="57"/>
      <c r="AN228" s="57"/>
      <c r="AP228" s="57"/>
      <c r="AR228" s="57"/>
      <c r="AS228" s="57"/>
      <c r="AT228" s="57"/>
    </row>
    <row r="229" spans="5:46" x14ac:dyDescent="0.35">
      <c r="E229" s="57"/>
      <c r="F229" s="57"/>
      <c r="J229" s="57"/>
      <c r="K229" s="57"/>
      <c r="R229" s="57"/>
      <c r="S229" s="57"/>
      <c r="AE229" s="57"/>
      <c r="AF229" s="74"/>
      <c r="AH229" s="57"/>
      <c r="AI229" s="57"/>
      <c r="AJ229" s="57"/>
      <c r="AK229" s="57"/>
      <c r="AL229" s="57"/>
      <c r="AM229" s="57"/>
      <c r="AN229" s="57"/>
      <c r="AP229" s="57"/>
      <c r="AR229" s="57"/>
      <c r="AS229" s="57"/>
      <c r="AT229" s="57"/>
    </row>
    <row r="230" spans="5:46" x14ac:dyDescent="0.35">
      <c r="E230" s="57"/>
      <c r="F230" s="57"/>
      <c r="J230" s="57"/>
      <c r="K230" s="57"/>
      <c r="R230" s="57"/>
      <c r="S230" s="57"/>
      <c r="AE230" s="57"/>
      <c r="AF230" s="74"/>
      <c r="AH230" s="57"/>
      <c r="AI230" s="57"/>
      <c r="AJ230" s="57"/>
      <c r="AK230" s="57"/>
      <c r="AL230" s="57"/>
      <c r="AM230" s="57"/>
      <c r="AN230" s="57"/>
      <c r="AP230" s="57"/>
      <c r="AR230" s="57"/>
      <c r="AS230" s="57"/>
      <c r="AT230" s="57"/>
    </row>
    <row r="231" spans="5:46" x14ac:dyDescent="0.35">
      <c r="E231" s="57"/>
      <c r="F231" s="57"/>
      <c r="J231" s="57"/>
      <c r="K231" s="57"/>
      <c r="R231" s="57"/>
      <c r="S231" s="57"/>
      <c r="AE231" s="57"/>
      <c r="AF231" s="74"/>
      <c r="AH231" s="57"/>
      <c r="AI231" s="57"/>
      <c r="AJ231" s="57"/>
      <c r="AK231" s="57"/>
      <c r="AL231" s="57"/>
      <c r="AM231" s="57"/>
      <c r="AN231" s="57"/>
      <c r="AP231" s="57"/>
      <c r="AR231" s="57"/>
      <c r="AS231" s="57"/>
      <c r="AT231" s="57"/>
    </row>
    <row r="232" spans="5:46" x14ac:dyDescent="0.35">
      <c r="E232" s="57"/>
      <c r="F232" s="57"/>
      <c r="J232" s="57"/>
      <c r="K232" s="57"/>
      <c r="R232" s="57"/>
      <c r="S232" s="57"/>
      <c r="AE232" s="57"/>
      <c r="AF232" s="74"/>
      <c r="AH232" s="57"/>
      <c r="AI232" s="57"/>
      <c r="AJ232" s="57"/>
      <c r="AK232" s="57"/>
      <c r="AL232" s="57"/>
      <c r="AM232" s="57"/>
      <c r="AN232" s="57"/>
      <c r="AP232" s="57"/>
      <c r="AR232" s="57"/>
      <c r="AS232" s="57"/>
      <c r="AT232" s="57"/>
    </row>
    <row r="233" spans="5:46" x14ac:dyDescent="0.35">
      <c r="E233" s="57"/>
      <c r="F233" s="57"/>
      <c r="J233" s="57"/>
      <c r="K233" s="57"/>
      <c r="R233" s="57"/>
      <c r="S233" s="57"/>
      <c r="AE233" s="57"/>
      <c r="AF233" s="74"/>
      <c r="AH233" s="57"/>
      <c r="AI233" s="57"/>
      <c r="AJ233" s="57"/>
      <c r="AK233" s="57"/>
      <c r="AL233" s="57"/>
      <c r="AM233" s="57"/>
      <c r="AN233" s="57"/>
      <c r="AP233" s="57"/>
      <c r="AR233" s="57"/>
      <c r="AS233" s="57"/>
      <c r="AT233" s="57"/>
    </row>
    <row r="234" spans="5:46" x14ac:dyDescent="0.35">
      <c r="E234" s="57"/>
      <c r="F234" s="57"/>
      <c r="J234" s="57"/>
      <c r="K234" s="57"/>
      <c r="R234" s="57"/>
      <c r="S234" s="57"/>
      <c r="AE234" s="57"/>
      <c r="AF234" s="74"/>
      <c r="AH234" s="57"/>
      <c r="AI234" s="57"/>
      <c r="AJ234" s="57"/>
      <c r="AK234" s="57"/>
      <c r="AL234" s="57"/>
      <c r="AM234" s="57"/>
      <c r="AN234" s="57"/>
      <c r="AP234" s="57"/>
      <c r="AR234" s="57"/>
      <c r="AS234" s="57"/>
      <c r="AT234" s="57"/>
    </row>
    <row r="235" spans="5:46" x14ac:dyDescent="0.35">
      <c r="E235" s="57"/>
      <c r="F235" s="57"/>
      <c r="J235" s="57"/>
      <c r="K235" s="57"/>
      <c r="R235" s="57"/>
      <c r="S235" s="57"/>
      <c r="AE235" s="57"/>
      <c r="AF235" s="74"/>
      <c r="AH235" s="57"/>
      <c r="AI235" s="57"/>
      <c r="AJ235" s="57"/>
      <c r="AK235" s="57"/>
      <c r="AL235" s="57"/>
      <c r="AM235" s="57"/>
      <c r="AN235" s="57"/>
      <c r="AP235" s="57"/>
      <c r="AR235" s="57"/>
      <c r="AS235" s="57"/>
      <c r="AT235" s="57"/>
    </row>
    <row r="236" spans="5:46" x14ac:dyDescent="0.35">
      <c r="E236" s="57"/>
      <c r="F236" s="57"/>
      <c r="J236" s="57"/>
      <c r="K236" s="57"/>
      <c r="R236" s="57"/>
      <c r="S236" s="57"/>
      <c r="AE236" s="57"/>
      <c r="AF236" s="74"/>
      <c r="AH236" s="57"/>
      <c r="AI236" s="57"/>
      <c r="AJ236" s="57"/>
      <c r="AK236" s="57"/>
      <c r="AL236" s="57"/>
      <c r="AM236" s="57"/>
      <c r="AN236" s="57"/>
      <c r="AP236" s="57"/>
      <c r="AR236" s="57"/>
      <c r="AS236" s="57"/>
      <c r="AT236" s="57"/>
    </row>
    <row r="237" spans="5:46" x14ac:dyDescent="0.35">
      <c r="E237" s="57"/>
      <c r="F237" s="57"/>
      <c r="J237" s="57"/>
      <c r="K237" s="57"/>
      <c r="R237" s="57"/>
      <c r="S237" s="57"/>
      <c r="AE237" s="57"/>
      <c r="AF237" s="74"/>
      <c r="AH237" s="57"/>
      <c r="AI237" s="57"/>
      <c r="AJ237" s="57"/>
      <c r="AK237" s="57"/>
      <c r="AL237" s="57"/>
      <c r="AM237" s="57"/>
      <c r="AN237" s="57"/>
      <c r="AP237" s="57"/>
      <c r="AR237" s="57"/>
      <c r="AS237" s="57"/>
      <c r="AT237" s="57"/>
    </row>
    <row r="238" spans="5:46" x14ac:dyDescent="0.35">
      <c r="E238" s="57"/>
      <c r="F238" s="57"/>
      <c r="J238" s="57"/>
      <c r="K238" s="57"/>
      <c r="R238" s="57"/>
      <c r="S238" s="57"/>
      <c r="AE238" s="57"/>
      <c r="AF238" s="74"/>
      <c r="AH238" s="57"/>
      <c r="AI238" s="57"/>
      <c r="AJ238" s="57"/>
      <c r="AK238" s="57"/>
      <c r="AL238" s="57"/>
      <c r="AM238" s="57"/>
      <c r="AN238" s="57"/>
      <c r="AP238" s="57"/>
      <c r="AR238" s="57"/>
      <c r="AS238" s="57"/>
      <c r="AT238" s="57"/>
    </row>
    <row r="239" spans="5:46" x14ac:dyDescent="0.35">
      <c r="E239" s="57"/>
      <c r="F239" s="57"/>
      <c r="J239" s="57"/>
      <c r="K239" s="57"/>
      <c r="R239" s="57"/>
      <c r="S239" s="57"/>
      <c r="AE239" s="57"/>
      <c r="AF239" s="74"/>
      <c r="AH239" s="57"/>
      <c r="AI239" s="57"/>
      <c r="AJ239" s="57"/>
      <c r="AK239" s="57"/>
      <c r="AL239" s="57"/>
      <c r="AM239" s="57"/>
      <c r="AN239" s="57"/>
      <c r="AP239" s="57"/>
      <c r="AR239" s="57"/>
      <c r="AS239" s="57"/>
      <c r="AT239" s="57"/>
    </row>
    <row r="240" spans="5:46" x14ac:dyDescent="0.35">
      <c r="E240" s="57"/>
      <c r="F240" s="57"/>
      <c r="J240" s="57"/>
      <c r="K240" s="57"/>
      <c r="R240" s="57"/>
      <c r="S240" s="57"/>
      <c r="AE240" s="57"/>
      <c r="AF240" s="74"/>
      <c r="AH240" s="57"/>
      <c r="AI240" s="57"/>
      <c r="AJ240" s="57"/>
      <c r="AK240" s="57"/>
      <c r="AL240" s="57"/>
      <c r="AM240" s="57"/>
      <c r="AN240" s="57"/>
      <c r="AP240" s="57"/>
      <c r="AR240" s="57"/>
      <c r="AS240" s="57"/>
      <c r="AT240" s="57"/>
    </row>
    <row r="241" spans="5:46" x14ac:dyDescent="0.35">
      <c r="E241" s="57"/>
      <c r="F241" s="57"/>
      <c r="J241" s="57"/>
      <c r="K241" s="57"/>
      <c r="R241" s="57"/>
      <c r="S241" s="57"/>
      <c r="AE241" s="57"/>
      <c r="AF241" s="74"/>
      <c r="AH241" s="57"/>
      <c r="AI241" s="57"/>
      <c r="AJ241" s="57"/>
      <c r="AK241" s="57"/>
      <c r="AL241" s="57"/>
      <c r="AM241" s="57"/>
      <c r="AN241" s="57"/>
      <c r="AP241" s="57"/>
      <c r="AR241" s="57"/>
      <c r="AS241" s="57"/>
      <c r="AT241" s="57"/>
    </row>
    <row r="242" spans="5:46" x14ac:dyDescent="0.35">
      <c r="E242" s="57"/>
      <c r="F242" s="57"/>
      <c r="J242" s="57"/>
      <c r="K242" s="57"/>
      <c r="R242" s="57"/>
      <c r="S242" s="57"/>
      <c r="AE242" s="57"/>
      <c r="AF242" s="74"/>
      <c r="AH242" s="57"/>
      <c r="AI242" s="57"/>
      <c r="AJ242" s="57"/>
      <c r="AK242" s="57"/>
      <c r="AL242" s="57"/>
      <c r="AM242" s="57"/>
      <c r="AN242" s="57"/>
      <c r="AP242" s="57"/>
      <c r="AR242" s="57"/>
      <c r="AS242" s="57"/>
      <c r="AT242" s="57"/>
    </row>
    <row r="243" spans="5:46" x14ac:dyDescent="0.35">
      <c r="E243" s="57"/>
      <c r="F243" s="57"/>
      <c r="J243" s="57"/>
      <c r="K243" s="57"/>
      <c r="R243" s="57"/>
      <c r="S243" s="57"/>
      <c r="AE243" s="57"/>
      <c r="AF243" s="74"/>
      <c r="AH243" s="57"/>
      <c r="AI243" s="57"/>
      <c r="AJ243" s="57"/>
      <c r="AK243" s="57"/>
      <c r="AL243" s="57"/>
      <c r="AM243" s="57"/>
      <c r="AN243" s="57"/>
      <c r="AP243" s="57"/>
      <c r="AR243" s="57"/>
      <c r="AS243" s="57"/>
      <c r="AT243" s="57"/>
    </row>
    <row r="244" spans="5:46" x14ac:dyDescent="0.35">
      <c r="E244" s="57"/>
      <c r="F244" s="57"/>
      <c r="J244" s="57"/>
      <c r="K244" s="57"/>
      <c r="R244" s="57"/>
      <c r="S244" s="57"/>
      <c r="AE244" s="57"/>
      <c r="AF244" s="74"/>
      <c r="AH244" s="57"/>
      <c r="AI244" s="57"/>
      <c r="AJ244" s="57"/>
      <c r="AK244" s="57"/>
      <c r="AL244" s="57"/>
      <c r="AM244" s="57"/>
      <c r="AN244" s="57"/>
      <c r="AP244" s="57"/>
      <c r="AR244" s="57"/>
      <c r="AS244" s="57"/>
      <c r="AT244" s="57"/>
    </row>
    <row r="245" spans="5:46" x14ac:dyDescent="0.35">
      <c r="E245" s="57"/>
      <c r="F245" s="57"/>
      <c r="J245" s="57"/>
      <c r="K245" s="57"/>
      <c r="R245" s="57"/>
      <c r="S245" s="57"/>
      <c r="AE245" s="57"/>
      <c r="AF245" s="74"/>
      <c r="AH245" s="57"/>
      <c r="AI245" s="57"/>
      <c r="AJ245" s="57"/>
      <c r="AK245" s="57"/>
      <c r="AL245" s="57"/>
      <c r="AM245" s="57"/>
      <c r="AN245" s="57"/>
      <c r="AP245" s="57"/>
      <c r="AR245" s="57"/>
      <c r="AS245" s="57"/>
      <c r="AT245" s="57"/>
    </row>
    <row r="246" spans="5:46" x14ac:dyDescent="0.35">
      <c r="E246" s="57"/>
      <c r="F246" s="57"/>
      <c r="J246" s="57"/>
      <c r="K246" s="57"/>
      <c r="R246" s="57"/>
      <c r="S246" s="57"/>
      <c r="AE246" s="57"/>
      <c r="AF246" s="74"/>
      <c r="AH246" s="57"/>
      <c r="AI246" s="57"/>
      <c r="AJ246" s="57"/>
      <c r="AK246" s="57"/>
      <c r="AL246" s="57"/>
      <c r="AM246" s="57"/>
      <c r="AN246" s="57"/>
      <c r="AP246" s="57"/>
      <c r="AR246" s="57"/>
      <c r="AS246" s="57"/>
      <c r="AT246" s="57"/>
    </row>
    <row r="247" spans="5:46" x14ac:dyDescent="0.35">
      <c r="E247" s="57"/>
      <c r="F247" s="57"/>
      <c r="J247" s="57"/>
      <c r="K247" s="57"/>
      <c r="R247" s="57"/>
      <c r="S247" s="57"/>
      <c r="AE247" s="57"/>
      <c r="AF247" s="74"/>
      <c r="AH247" s="57"/>
      <c r="AI247" s="57"/>
      <c r="AJ247" s="57"/>
      <c r="AK247" s="57"/>
      <c r="AL247" s="57"/>
      <c r="AM247" s="57"/>
      <c r="AN247" s="57"/>
      <c r="AP247" s="57"/>
      <c r="AR247" s="57"/>
      <c r="AS247" s="57"/>
      <c r="AT247" s="57"/>
    </row>
    <row r="248" spans="5:46" x14ac:dyDescent="0.35">
      <c r="E248" s="57"/>
      <c r="F248" s="57"/>
      <c r="J248" s="57"/>
      <c r="K248" s="57"/>
      <c r="R248" s="57"/>
      <c r="S248" s="57"/>
      <c r="AE248" s="57"/>
      <c r="AF248" s="74"/>
      <c r="AH248" s="57"/>
      <c r="AI248" s="57"/>
      <c r="AJ248" s="57"/>
      <c r="AK248" s="57"/>
      <c r="AL248" s="57"/>
      <c r="AM248" s="57"/>
      <c r="AN248" s="57"/>
      <c r="AP248" s="57"/>
      <c r="AR248" s="57"/>
      <c r="AS248" s="57"/>
      <c r="AT248" s="57"/>
    </row>
    <row r="249" spans="5:46" x14ac:dyDescent="0.35">
      <c r="E249" s="57"/>
      <c r="F249" s="57"/>
      <c r="J249" s="57"/>
      <c r="K249" s="57"/>
      <c r="R249" s="57"/>
      <c r="S249" s="57"/>
      <c r="AE249" s="57"/>
      <c r="AF249" s="74"/>
      <c r="AH249" s="57"/>
      <c r="AI249" s="57"/>
      <c r="AJ249" s="57"/>
      <c r="AK249" s="57"/>
      <c r="AL249" s="57"/>
      <c r="AM249" s="57"/>
      <c r="AN249" s="57"/>
      <c r="AP249" s="57"/>
      <c r="AR249" s="57"/>
      <c r="AS249" s="57"/>
      <c r="AT249" s="57"/>
    </row>
    <row r="250" spans="5:46" x14ac:dyDescent="0.35">
      <c r="E250" s="57"/>
      <c r="F250" s="57"/>
      <c r="J250" s="57"/>
      <c r="K250" s="57"/>
      <c r="R250" s="57"/>
      <c r="S250" s="57"/>
      <c r="AE250" s="57"/>
      <c r="AF250" s="74"/>
      <c r="AH250" s="57"/>
      <c r="AI250" s="57"/>
      <c r="AJ250" s="57"/>
      <c r="AK250" s="57"/>
      <c r="AL250" s="57"/>
      <c r="AM250" s="57"/>
      <c r="AN250" s="57"/>
      <c r="AP250" s="57"/>
      <c r="AR250" s="57"/>
      <c r="AS250" s="57"/>
      <c r="AT250" s="57"/>
    </row>
    <row r="251" spans="5:46" x14ac:dyDescent="0.35">
      <c r="E251" s="57"/>
      <c r="F251" s="57"/>
      <c r="J251" s="57"/>
      <c r="K251" s="57"/>
      <c r="R251" s="57"/>
      <c r="S251" s="57"/>
      <c r="AE251" s="57"/>
      <c r="AF251" s="74"/>
      <c r="AH251" s="57"/>
      <c r="AI251" s="57"/>
      <c r="AJ251" s="57"/>
      <c r="AK251" s="57"/>
      <c r="AL251" s="57"/>
      <c r="AM251" s="57"/>
      <c r="AN251" s="57"/>
      <c r="AP251" s="57"/>
      <c r="AR251" s="57"/>
      <c r="AS251" s="57"/>
      <c r="AT251" s="57"/>
    </row>
    <row r="252" spans="5:46" x14ac:dyDescent="0.35">
      <c r="E252" s="57"/>
      <c r="F252" s="57"/>
      <c r="J252" s="57"/>
      <c r="K252" s="57"/>
      <c r="R252" s="57"/>
      <c r="S252" s="57"/>
      <c r="AE252" s="57"/>
      <c r="AF252" s="74"/>
      <c r="AH252" s="57"/>
      <c r="AI252" s="57"/>
      <c r="AJ252" s="57"/>
      <c r="AK252" s="57"/>
      <c r="AL252" s="57"/>
      <c r="AM252" s="57"/>
      <c r="AN252" s="57"/>
      <c r="AP252" s="57"/>
      <c r="AR252" s="57"/>
      <c r="AS252" s="57"/>
      <c r="AT252" s="57"/>
    </row>
    <row r="253" spans="5:46" x14ac:dyDescent="0.35">
      <c r="E253" s="57"/>
      <c r="F253" s="57"/>
      <c r="J253" s="57"/>
      <c r="K253" s="57"/>
      <c r="R253" s="57"/>
      <c r="S253" s="57"/>
      <c r="AE253" s="57"/>
      <c r="AF253" s="74"/>
      <c r="AH253" s="57"/>
      <c r="AI253" s="57"/>
      <c r="AJ253" s="57"/>
      <c r="AK253" s="57"/>
      <c r="AL253" s="57"/>
      <c r="AM253" s="57"/>
      <c r="AN253" s="57"/>
      <c r="AP253" s="57"/>
      <c r="AR253" s="57"/>
      <c r="AS253" s="57"/>
      <c r="AT253" s="57"/>
    </row>
    <row r="254" spans="5:46" x14ac:dyDescent="0.35">
      <c r="E254" s="57"/>
      <c r="F254" s="57"/>
      <c r="J254" s="57"/>
      <c r="K254" s="57"/>
      <c r="R254" s="57"/>
      <c r="S254" s="57"/>
      <c r="AE254" s="57"/>
      <c r="AF254" s="74"/>
      <c r="AH254" s="57"/>
      <c r="AI254" s="57"/>
      <c r="AJ254" s="57"/>
      <c r="AK254" s="57"/>
      <c r="AL254" s="57"/>
      <c r="AM254" s="57"/>
      <c r="AN254" s="57"/>
      <c r="AP254" s="57"/>
      <c r="AR254" s="57"/>
      <c r="AS254" s="57"/>
      <c r="AT254" s="57"/>
    </row>
    <row r="255" spans="5:46" x14ac:dyDescent="0.35">
      <c r="E255" s="57"/>
      <c r="F255" s="57"/>
      <c r="J255" s="57"/>
      <c r="K255" s="57"/>
      <c r="R255" s="57"/>
      <c r="S255" s="57"/>
      <c r="AE255" s="57"/>
      <c r="AF255" s="74"/>
      <c r="AH255" s="57"/>
      <c r="AI255" s="57"/>
      <c r="AJ255" s="57"/>
      <c r="AK255" s="57"/>
      <c r="AL255" s="57"/>
      <c r="AM255" s="57"/>
      <c r="AN255" s="57"/>
      <c r="AP255" s="57"/>
      <c r="AR255" s="57"/>
      <c r="AS255" s="57"/>
      <c r="AT255" s="57"/>
    </row>
    <row r="256" spans="5:46" x14ac:dyDescent="0.35">
      <c r="E256" s="57"/>
      <c r="F256" s="57"/>
      <c r="J256" s="57"/>
      <c r="K256" s="57"/>
      <c r="R256" s="57"/>
      <c r="S256" s="57"/>
      <c r="AE256" s="57"/>
      <c r="AF256" s="74"/>
      <c r="AH256" s="57"/>
      <c r="AI256" s="57"/>
      <c r="AJ256" s="57"/>
      <c r="AK256" s="57"/>
      <c r="AL256" s="57"/>
      <c r="AM256" s="57"/>
      <c r="AN256" s="57"/>
      <c r="AP256" s="57"/>
      <c r="AR256" s="57"/>
      <c r="AS256" s="57"/>
      <c r="AT256" s="57"/>
    </row>
    <row r="257" spans="5:46" x14ac:dyDescent="0.35">
      <c r="E257" s="57"/>
      <c r="F257" s="57"/>
      <c r="J257" s="57"/>
      <c r="K257" s="57"/>
      <c r="R257" s="57"/>
      <c r="S257" s="57"/>
      <c r="AE257" s="57"/>
      <c r="AF257" s="74"/>
      <c r="AH257" s="57"/>
      <c r="AI257" s="57"/>
      <c r="AJ257" s="57"/>
      <c r="AK257" s="57"/>
      <c r="AL257" s="57"/>
      <c r="AM257" s="57"/>
      <c r="AN257" s="57"/>
      <c r="AP257" s="57"/>
      <c r="AR257" s="57"/>
      <c r="AS257" s="57"/>
      <c r="AT257" s="57"/>
    </row>
    <row r="258" spans="5:46" x14ac:dyDescent="0.35">
      <c r="E258" s="57"/>
      <c r="F258" s="57"/>
      <c r="J258" s="57"/>
      <c r="K258" s="57"/>
      <c r="R258" s="57"/>
      <c r="S258" s="57"/>
      <c r="AE258" s="57"/>
      <c r="AF258" s="74"/>
      <c r="AH258" s="57"/>
      <c r="AI258" s="57"/>
      <c r="AJ258" s="57"/>
      <c r="AK258" s="57"/>
      <c r="AL258" s="57"/>
      <c r="AM258" s="57"/>
      <c r="AN258" s="57"/>
      <c r="AP258" s="57"/>
      <c r="AR258" s="57"/>
      <c r="AS258" s="57"/>
      <c r="AT258" s="57"/>
    </row>
    <row r="259" spans="5:46" x14ac:dyDescent="0.35">
      <c r="E259" s="57"/>
      <c r="F259" s="57"/>
      <c r="J259" s="57"/>
      <c r="K259" s="57"/>
      <c r="R259" s="57"/>
      <c r="S259" s="57"/>
      <c r="AE259" s="57"/>
      <c r="AF259" s="74"/>
      <c r="AH259" s="57"/>
      <c r="AI259" s="57"/>
      <c r="AJ259" s="57"/>
      <c r="AK259" s="57"/>
      <c r="AL259" s="57"/>
      <c r="AM259" s="57"/>
      <c r="AN259" s="57"/>
      <c r="AP259" s="57"/>
      <c r="AR259" s="57"/>
      <c r="AS259" s="57"/>
      <c r="AT259" s="57"/>
    </row>
    <row r="260" spans="5:46" x14ac:dyDescent="0.35">
      <c r="E260" s="57"/>
      <c r="F260" s="57"/>
      <c r="J260" s="57"/>
      <c r="K260" s="57"/>
      <c r="R260" s="57"/>
      <c r="S260" s="57"/>
      <c r="AE260" s="57"/>
      <c r="AF260" s="74"/>
      <c r="AH260" s="57"/>
      <c r="AI260" s="57"/>
      <c r="AJ260" s="57"/>
      <c r="AK260" s="57"/>
      <c r="AL260" s="57"/>
      <c r="AM260" s="57"/>
      <c r="AN260" s="57"/>
      <c r="AP260" s="57"/>
      <c r="AR260" s="57"/>
      <c r="AS260" s="57"/>
      <c r="AT260" s="57"/>
    </row>
    <row r="261" spans="5:46" x14ac:dyDescent="0.35">
      <c r="E261" s="57"/>
      <c r="F261" s="57"/>
      <c r="J261" s="57"/>
      <c r="K261" s="57"/>
      <c r="R261" s="57"/>
      <c r="S261" s="57"/>
      <c r="AE261" s="57"/>
      <c r="AF261" s="74"/>
      <c r="AH261" s="57"/>
      <c r="AI261" s="57"/>
      <c r="AJ261" s="57"/>
      <c r="AK261" s="57"/>
      <c r="AL261" s="57"/>
      <c r="AM261" s="57"/>
      <c r="AN261" s="57"/>
      <c r="AP261" s="57"/>
      <c r="AR261" s="57"/>
      <c r="AS261" s="57"/>
      <c r="AT261" s="57"/>
    </row>
    <row r="262" spans="5:46" x14ac:dyDescent="0.35">
      <c r="E262" s="57"/>
      <c r="F262" s="57"/>
      <c r="J262" s="57"/>
      <c r="K262" s="57"/>
      <c r="R262" s="57"/>
      <c r="S262" s="57"/>
      <c r="AE262" s="57"/>
      <c r="AF262" s="74"/>
      <c r="AH262" s="57"/>
      <c r="AI262" s="57"/>
      <c r="AJ262" s="57"/>
      <c r="AK262" s="57"/>
      <c r="AL262" s="57"/>
      <c r="AM262" s="57"/>
      <c r="AN262" s="57"/>
      <c r="AP262" s="57"/>
      <c r="AR262" s="57"/>
      <c r="AS262" s="57"/>
      <c r="AT262" s="57"/>
    </row>
    <row r="263" spans="5:46" x14ac:dyDescent="0.35">
      <c r="E263" s="57"/>
      <c r="F263" s="57"/>
      <c r="J263" s="57"/>
      <c r="K263" s="57"/>
      <c r="R263" s="57"/>
      <c r="S263" s="57"/>
      <c r="AE263" s="57"/>
      <c r="AF263" s="74"/>
      <c r="AH263" s="57"/>
      <c r="AI263" s="57"/>
      <c r="AJ263" s="57"/>
      <c r="AK263" s="57"/>
      <c r="AL263" s="57"/>
      <c r="AM263" s="57"/>
      <c r="AN263" s="57"/>
      <c r="AP263" s="57"/>
      <c r="AR263" s="57"/>
      <c r="AS263" s="57"/>
      <c r="AT263" s="57"/>
    </row>
    <row r="264" spans="5:46" x14ac:dyDescent="0.35">
      <c r="E264" s="57"/>
      <c r="F264" s="57"/>
      <c r="J264" s="57"/>
      <c r="K264" s="57"/>
      <c r="R264" s="57"/>
      <c r="S264" s="57"/>
      <c r="AE264" s="57"/>
      <c r="AF264" s="74"/>
      <c r="AH264" s="57"/>
      <c r="AI264" s="57"/>
      <c r="AJ264" s="57"/>
      <c r="AK264" s="57"/>
      <c r="AL264" s="57"/>
      <c r="AM264" s="57"/>
      <c r="AN264" s="57"/>
      <c r="AP264" s="57"/>
      <c r="AR264" s="57"/>
      <c r="AS264" s="57"/>
      <c r="AT264" s="57"/>
    </row>
    <row r="265" spans="5:46" x14ac:dyDescent="0.35">
      <c r="E265" s="57"/>
      <c r="F265" s="57"/>
      <c r="J265" s="57"/>
      <c r="K265" s="57"/>
      <c r="R265" s="57"/>
      <c r="S265" s="57"/>
      <c r="AE265" s="57"/>
      <c r="AF265" s="74"/>
      <c r="AH265" s="57"/>
      <c r="AI265" s="57"/>
      <c r="AJ265" s="57"/>
      <c r="AK265" s="57"/>
      <c r="AL265" s="57"/>
      <c r="AM265" s="57"/>
      <c r="AN265" s="57"/>
      <c r="AP265" s="57"/>
      <c r="AR265" s="57"/>
      <c r="AS265" s="57"/>
      <c r="AT265" s="57"/>
    </row>
    <row r="266" spans="5:46" x14ac:dyDescent="0.35">
      <c r="E266" s="57"/>
      <c r="F266" s="57"/>
      <c r="J266" s="57"/>
      <c r="K266" s="57"/>
      <c r="R266" s="57"/>
      <c r="S266" s="57"/>
      <c r="AE266" s="57"/>
      <c r="AF266" s="74"/>
      <c r="AH266" s="57"/>
      <c r="AI266" s="57"/>
      <c r="AJ266" s="57"/>
      <c r="AK266" s="57"/>
      <c r="AL266" s="57"/>
      <c r="AM266" s="57"/>
      <c r="AN266" s="57"/>
      <c r="AP266" s="57"/>
      <c r="AR266" s="57"/>
      <c r="AS266" s="57"/>
      <c r="AT266" s="57"/>
    </row>
    <row r="267" spans="5:46" x14ac:dyDescent="0.35">
      <c r="E267" s="57"/>
      <c r="F267" s="57"/>
      <c r="J267" s="57"/>
      <c r="K267" s="57"/>
      <c r="R267" s="57"/>
      <c r="S267" s="57"/>
      <c r="AE267" s="57"/>
      <c r="AF267" s="74"/>
      <c r="AH267" s="57"/>
      <c r="AI267" s="57"/>
      <c r="AJ267" s="57"/>
      <c r="AK267" s="57"/>
      <c r="AL267" s="57"/>
      <c r="AM267" s="57"/>
      <c r="AN267" s="57"/>
      <c r="AP267" s="57"/>
      <c r="AR267" s="57"/>
      <c r="AS267" s="57"/>
      <c r="AT267" s="57"/>
    </row>
    <row r="268" spans="5:46" x14ac:dyDescent="0.35">
      <c r="E268" s="57"/>
      <c r="F268" s="57"/>
      <c r="J268" s="57"/>
      <c r="K268" s="57"/>
      <c r="R268" s="57"/>
      <c r="S268" s="57"/>
      <c r="AE268" s="57"/>
      <c r="AF268" s="74"/>
      <c r="AH268" s="57"/>
      <c r="AI268" s="57"/>
      <c r="AJ268" s="57"/>
      <c r="AK268" s="57"/>
      <c r="AL268" s="57"/>
      <c r="AM268" s="57"/>
      <c r="AN268" s="57"/>
      <c r="AP268" s="57"/>
      <c r="AR268" s="57"/>
      <c r="AS268" s="57"/>
      <c r="AT268" s="57"/>
    </row>
    <row r="269" spans="5:46" x14ac:dyDescent="0.35">
      <c r="E269" s="57"/>
      <c r="F269" s="57"/>
      <c r="J269" s="57"/>
      <c r="K269" s="57"/>
      <c r="R269" s="57"/>
      <c r="S269" s="57"/>
      <c r="AE269" s="57"/>
      <c r="AF269" s="74"/>
      <c r="AH269" s="57"/>
      <c r="AI269" s="57"/>
      <c r="AJ269" s="57"/>
      <c r="AK269" s="57"/>
      <c r="AL269" s="57"/>
      <c r="AM269" s="57"/>
      <c r="AN269" s="57"/>
      <c r="AP269" s="57"/>
      <c r="AR269" s="57"/>
      <c r="AS269" s="57"/>
      <c r="AT269" s="57"/>
    </row>
    <row r="270" spans="5:46" x14ac:dyDescent="0.35">
      <c r="E270" s="57"/>
      <c r="F270" s="57"/>
      <c r="J270" s="57"/>
      <c r="K270" s="57"/>
      <c r="R270" s="57"/>
      <c r="S270" s="57"/>
      <c r="AE270" s="57"/>
      <c r="AF270" s="74"/>
      <c r="AH270" s="57"/>
      <c r="AI270" s="57"/>
      <c r="AJ270" s="57"/>
      <c r="AK270" s="57"/>
      <c r="AL270" s="57"/>
      <c r="AM270" s="57"/>
      <c r="AN270" s="57"/>
      <c r="AP270" s="57"/>
      <c r="AR270" s="57"/>
      <c r="AS270" s="57"/>
      <c r="AT270" s="57"/>
    </row>
    <row r="271" spans="5:46" x14ac:dyDescent="0.35">
      <c r="E271" s="57"/>
      <c r="F271" s="57"/>
      <c r="J271" s="57"/>
      <c r="K271" s="57"/>
      <c r="R271" s="57"/>
      <c r="S271" s="57"/>
      <c r="AE271" s="57"/>
      <c r="AF271" s="74"/>
      <c r="AH271" s="57"/>
      <c r="AI271" s="57"/>
      <c r="AJ271" s="57"/>
      <c r="AK271" s="57"/>
      <c r="AL271" s="57"/>
      <c r="AM271" s="57"/>
      <c r="AN271" s="57"/>
      <c r="AP271" s="57"/>
      <c r="AR271" s="57"/>
      <c r="AS271" s="57"/>
      <c r="AT271" s="57"/>
    </row>
    <row r="272" spans="5:46" x14ac:dyDescent="0.35">
      <c r="E272" s="57"/>
      <c r="F272" s="57"/>
      <c r="J272" s="57"/>
      <c r="K272" s="57"/>
      <c r="R272" s="57"/>
      <c r="S272" s="57"/>
      <c r="AE272" s="57"/>
      <c r="AF272" s="74"/>
      <c r="AH272" s="57"/>
      <c r="AI272" s="57"/>
      <c r="AJ272" s="57"/>
      <c r="AK272" s="57"/>
      <c r="AL272" s="57"/>
      <c r="AM272" s="57"/>
      <c r="AN272" s="57"/>
      <c r="AP272" s="57"/>
      <c r="AR272" s="57"/>
      <c r="AS272" s="57"/>
      <c r="AT272" s="57"/>
    </row>
    <row r="273" spans="5:46" x14ac:dyDescent="0.35">
      <c r="E273" s="57"/>
      <c r="F273" s="57"/>
      <c r="J273" s="57"/>
      <c r="K273" s="57"/>
      <c r="R273" s="57"/>
      <c r="S273" s="57"/>
      <c r="AE273" s="57"/>
      <c r="AF273" s="74"/>
      <c r="AH273" s="57"/>
      <c r="AI273" s="57"/>
      <c r="AJ273" s="57"/>
      <c r="AK273" s="57"/>
      <c r="AL273" s="57"/>
      <c r="AM273" s="57"/>
      <c r="AN273" s="57"/>
      <c r="AP273" s="57"/>
      <c r="AR273" s="57"/>
      <c r="AS273" s="57"/>
      <c r="AT273" s="57"/>
    </row>
    <row r="274" spans="5:46" x14ac:dyDescent="0.35">
      <c r="E274" s="57"/>
      <c r="F274" s="57"/>
      <c r="J274" s="57"/>
      <c r="K274" s="57"/>
      <c r="R274" s="57"/>
      <c r="S274" s="57"/>
      <c r="AE274" s="57"/>
      <c r="AF274" s="74"/>
      <c r="AH274" s="57"/>
      <c r="AI274" s="57"/>
      <c r="AJ274" s="57"/>
      <c r="AK274" s="57"/>
      <c r="AL274" s="57"/>
      <c r="AM274" s="57"/>
      <c r="AN274" s="57"/>
      <c r="AP274" s="57"/>
      <c r="AR274" s="57"/>
      <c r="AS274" s="57"/>
      <c r="AT274" s="57"/>
    </row>
    <row r="275" spans="5:46" x14ac:dyDescent="0.35">
      <c r="E275" s="57"/>
      <c r="F275" s="57"/>
      <c r="J275" s="57"/>
      <c r="K275" s="57"/>
      <c r="R275" s="57"/>
      <c r="S275" s="57"/>
      <c r="AE275" s="57"/>
      <c r="AF275" s="74"/>
      <c r="AH275" s="57"/>
      <c r="AI275" s="57"/>
      <c r="AJ275" s="57"/>
      <c r="AK275" s="57"/>
      <c r="AL275" s="57"/>
      <c r="AM275" s="57"/>
      <c r="AN275" s="57"/>
      <c r="AP275" s="57"/>
      <c r="AR275" s="57"/>
      <c r="AS275" s="57"/>
      <c r="AT275" s="57"/>
    </row>
    <row r="276" spans="5:46" x14ac:dyDescent="0.35">
      <c r="E276" s="57"/>
      <c r="F276" s="57"/>
      <c r="J276" s="57"/>
      <c r="K276" s="57"/>
      <c r="R276" s="57"/>
      <c r="S276" s="57"/>
      <c r="AE276" s="57"/>
      <c r="AF276" s="74"/>
      <c r="AH276" s="57"/>
      <c r="AI276" s="57"/>
      <c r="AJ276" s="57"/>
      <c r="AK276" s="57"/>
      <c r="AL276" s="57"/>
      <c r="AM276" s="57"/>
      <c r="AN276" s="57"/>
      <c r="AP276" s="57"/>
      <c r="AR276" s="57"/>
      <c r="AS276" s="57"/>
      <c r="AT276" s="57"/>
    </row>
    <row r="277" spans="5:46" x14ac:dyDescent="0.35">
      <c r="E277" s="57"/>
      <c r="F277" s="57"/>
      <c r="J277" s="57"/>
      <c r="K277" s="57"/>
      <c r="R277" s="57"/>
      <c r="S277" s="57"/>
      <c r="AE277" s="57"/>
      <c r="AF277" s="74"/>
      <c r="AH277" s="57"/>
      <c r="AI277" s="57"/>
      <c r="AJ277" s="57"/>
      <c r="AK277" s="57"/>
      <c r="AL277" s="57"/>
      <c r="AM277" s="57"/>
      <c r="AN277" s="57"/>
      <c r="AP277" s="57"/>
      <c r="AR277" s="57"/>
      <c r="AS277" s="57"/>
      <c r="AT277" s="57"/>
    </row>
    <row r="278" spans="5:46" x14ac:dyDescent="0.35">
      <c r="E278" s="57"/>
      <c r="F278" s="57"/>
      <c r="J278" s="57"/>
      <c r="K278" s="57"/>
      <c r="R278" s="57"/>
      <c r="S278" s="57"/>
      <c r="AE278" s="57"/>
      <c r="AF278" s="74"/>
      <c r="AH278" s="57"/>
      <c r="AI278" s="57"/>
      <c r="AJ278" s="57"/>
      <c r="AK278" s="57"/>
      <c r="AL278" s="57"/>
      <c r="AM278" s="57"/>
      <c r="AN278" s="57"/>
      <c r="AP278" s="57"/>
      <c r="AR278" s="57"/>
      <c r="AS278" s="57"/>
      <c r="AT278" s="57"/>
    </row>
    <row r="279" spans="5:46" x14ac:dyDescent="0.35">
      <c r="E279" s="57"/>
      <c r="F279" s="57"/>
      <c r="J279" s="57"/>
      <c r="K279" s="57"/>
      <c r="R279" s="57"/>
      <c r="S279" s="57"/>
      <c r="AE279" s="57"/>
      <c r="AF279" s="74"/>
      <c r="AH279" s="57"/>
      <c r="AI279" s="57"/>
      <c r="AJ279" s="57"/>
      <c r="AK279" s="57"/>
      <c r="AL279" s="57"/>
      <c r="AM279" s="57"/>
      <c r="AN279" s="57"/>
      <c r="AP279" s="57"/>
      <c r="AR279" s="57"/>
      <c r="AS279" s="57"/>
      <c r="AT279" s="57"/>
    </row>
    <row r="280" spans="5:46" x14ac:dyDescent="0.35">
      <c r="E280" s="57"/>
      <c r="F280" s="57"/>
      <c r="J280" s="57"/>
      <c r="K280" s="57"/>
      <c r="R280" s="57"/>
      <c r="S280" s="57"/>
      <c r="AE280" s="57"/>
      <c r="AF280" s="74"/>
      <c r="AH280" s="57"/>
      <c r="AI280" s="57"/>
      <c r="AJ280" s="57"/>
      <c r="AK280" s="57"/>
      <c r="AL280" s="57"/>
      <c r="AM280" s="57"/>
      <c r="AN280" s="57"/>
      <c r="AP280" s="57"/>
      <c r="AR280" s="57"/>
      <c r="AS280" s="57"/>
      <c r="AT280" s="57"/>
    </row>
    <row r="281" spans="5:46" x14ac:dyDescent="0.35">
      <c r="E281" s="57"/>
      <c r="F281" s="57"/>
      <c r="J281" s="57"/>
      <c r="K281" s="57"/>
      <c r="R281" s="57"/>
      <c r="S281" s="57"/>
      <c r="AE281" s="57"/>
      <c r="AF281" s="74"/>
      <c r="AH281" s="57"/>
      <c r="AI281" s="57"/>
      <c r="AJ281" s="57"/>
      <c r="AK281" s="57"/>
      <c r="AL281" s="57"/>
      <c r="AM281" s="57"/>
      <c r="AN281" s="57"/>
      <c r="AP281" s="57"/>
      <c r="AR281" s="57"/>
      <c r="AS281" s="57"/>
      <c r="AT281" s="57"/>
    </row>
    <row r="282" spans="5:46" x14ac:dyDescent="0.35">
      <c r="E282" s="57"/>
      <c r="F282" s="57"/>
      <c r="J282" s="57"/>
      <c r="K282" s="57"/>
      <c r="R282" s="57"/>
      <c r="S282" s="57"/>
      <c r="AE282" s="57"/>
      <c r="AF282" s="74"/>
      <c r="AH282" s="57"/>
      <c r="AI282" s="57"/>
      <c r="AJ282" s="57"/>
      <c r="AK282" s="57"/>
      <c r="AL282" s="57"/>
      <c r="AM282" s="57"/>
      <c r="AN282" s="57"/>
      <c r="AP282" s="57"/>
      <c r="AR282" s="57"/>
      <c r="AS282" s="57"/>
      <c r="AT282" s="57"/>
    </row>
    <row r="283" spans="5:46" x14ac:dyDescent="0.35">
      <c r="E283" s="57"/>
      <c r="F283" s="57"/>
      <c r="J283" s="57"/>
      <c r="K283" s="57"/>
      <c r="R283" s="57"/>
      <c r="S283" s="57"/>
      <c r="AE283" s="57"/>
      <c r="AF283" s="74"/>
      <c r="AH283" s="57"/>
      <c r="AI283" s="57"/>
      <c r="AJ283" s="57"/>
      <c r="AK283" s="57"/>
      <c r="AL283" s="57"/>
      <c r="AM283" s="57"/>
      <c r="AN283" s="57"/>
      <c r="AP283" s="57"/>
      <c r="AR283" s="57"/>
      <c r="AS283" s="57"/>
      <c r="AT283" s="57"/>
    </row>
    <row r="284" spans="5:46" x14ac:dyDescent="0.35">
      <c r="E284" s="57"/>
      <c r="F284" s="57"/>
      <c r="J284" s="57"/>
      <c r="K284" s="57"/>
      <c r="R284" s="57"/>
      <c r="S284" s="57"/>
      <c r="AE284" s="57"/>
      <c r="AF284" s="74"/>
      <c r="AH284" s="57"/>
      <c r="AI284" s="57"/>
      <c r="AJ284" s="57"/>
      <c r="AK284" s="57"/>
      <c r="AL284" s="57"/>
      <c r="AM284" s="57"/>
      <c r="AN284" s="57"/>
      <c r="AP284" s="57"/>
      <c r="AR284" s="57"/>
      <c r="AS284" s="57"/>
      <c r="AT284" s="57"/>
    </row>
    <row r="285" spans="5:46" x14ac:dyDescent="0.35">
      <c r="E285" s="57"/>
      <c r="F285" s="57"/>
      <c r="J285" s="57"/>
      <c r="K285" s="57"/>
      <c r="R285" s="57"/>
      <c r="S285" s="57"/>
      <c r="AE285" s="57"/>
      <c r="AF285" s="74"/>
      <c r="AH285" s="57"/>
      <c r="AI285" s="57"/>
      <c r="AJ285" s="57"/>
      <c r="AK285" s="57"/>
      <c r="AL285" s="57"/>
      <c r="AM285" s="57"/>
      <c r="AN285" s="57"/>
      <c r="AP285" s="57"/>
      <c r="AR285" s="57"/>
      <c r="AS285" s="57"/>
      <c r="AT285" s="57"/>
    </row>
    <row r="286" spans="5:46" x14ac:dyDescent="0.35">
      <c r="E286" s="57"/>
      <c r="F286" s="57"/>
      <c r="J286" s="57"/>
      <c r="K286" s="57"/>
      <c r="R286" s="57"/>
      <c r="S286" s="57"/>
      <c r="AE286" s="57"/>
      <c r="AF286" s="74"/>
      <c r="AH286" s="57"/>
      <c r="AI286" s="57"/>
      <c r="AJ286" s="57"/>
      <c r="AK286" s="57"/>
      <c r="AL286" s="57"/>
      <c r="AM286" s="57"/>
      <c r="AN286" s="57"/>
      <c r="AP286" s="57"/>
      <c r="AR286" s="57"/>
      <c r="AS286" s="57"/>
      <c r="AT286" s="57"/>
    </row>
    <row r="287" spans="5:46" x14ac:dyDescent="0.35">
      <c r="E287" s="57"/>
      <c r="F287" s="57"/>
      <c r="J287" s="57"/>
      <c r="K287" s="57"/>
      <c r="R287" s="57"/>
      <c r="S287" s="57"/>
      <c r="AE287" s="57"/>
      <c r="AF287" s="74"/>
      <c r="AH287" s="57"/>
      <c r="AI287" s="57"/>
      <c r="AJ287" s="57"/>
      <c r="AK287" s="57"/>
      <c r="AL287" s="57"/>
      <c r="AM287" s="57"/>
      <c r="AN287" s="57"/>
      <c r="AP287" s="57"/>
      <c r="AR287" s="57"/>
      <c r="AS287" s="57"/>
      <c r="AT287" s="57"/>
    </row>
    <row r="288" spans="5:46" x14ac:dyDescent="0.35">
      <c r="E288" s="57"/>
      <c r="F288" s="57"/>
      <c r="J288" s="57"/>
      <c r="K288" s="57"/>
      <c r="R288" s="57"/>
      <c r="S288" s="57"/>
      <c r="AE288" s="57"/>
      <c r="AF288" s="74"/>
      <c r="AH288" s="57"/>
      <c r="AI288" s="57"/>
      <c r="AJ288" s="57"/>
      <c r="AK288" s="57"/>
      <c r="AL288" s="57"/>
      <c r="AM288" s="57"/>
      <c r="AN288" s="57"/>
      <c r="AP288" s="57"/>
      <c r="AR288" s="57"/>
      <c r="AS288" s="57"/>
      <c r="AT288" s="57"/>
    </row>
    <row r="289" spans="5:46" x14ac:dyDescent="0.35">
      <c r="E289" s="57"/>
      <c r="F289" s="57"/>
      <c r="J289" s="57"/>
      <c r="K289" s="57"/>
      <c r="R289" s="57"/>
      <c r="S289" s="57"/>
      <c r="AE289" s="57"/>
      <c r="AF289" s="74"/>
      <c r="AH289" s="57"/>
      <c r="AI289" s="57"/>
      <c r="AJ289" s="57"/>
      <c r="AK289" s="57"/>
      <c r="AL289" s="57"/>
      <c r="AM289" s="57"/>
      <c r="AN289" s="57"/>
      <c r="AP289" s="57"/>
      <c r="AR289" s="57"/>
      <c r="AS289" s="57"/>
      <c r="AT289" s="57"/>
    </row>
    <row r="290" spans="5:46" x14ac:dyDescent="0.35">
      <c r="E290" s="57"/>
      <c r="F290" s="57"/>
      <c r="J290" s="57"/>
      <c r="K290" s="57"/>
      <c r="R290" s="57"/>
      <c r="S290" s="57"/>
      <c r="AE290" s="57"/>
      <c r="AF290" s="74"/>
      <c r="AH290" s="57"/>
      <c r="AI290" s="57"/>
      <c r="AJ290" s="57"/>
      <c r="AK290" s="57"/>
      <c r="AL290" s="57"/>
      <c r="AM290" s="57"/>
      <c r="AN290" s="57"/>
      <c r="AP290" s="57"/>
      <c r="AR290" s="57"/>
      <c r="AS290" s="57"/>
      <c r="AT290" s="57"/>
    </row>
    <row r="291" spans="5:46" x14ac:dyDescent="0.35">
      <c r="E291" s="57"/>
      <c r="F291" s="57"/>
      <c r="J291" s="57"/>
      <c r="K291" s="57"/>
      <c r="R291" s="57"/>
      <c r="S291" s="57"/>
      <c r="AE291" s="57"/>
      <c r="AF291" s="74"/>
      <c r="AH291" s="57"/>
      <c r="AI291" s="57"/>
      <c r="AJ291" s="57"/>
      <c r="AK291" s="57"/>
      <c r="AL291" s="57"/>
      <c r="AM291" s="57"/>
      <c r="AN291" s="57"/>
      <c r="AP291" s="57"/>
      <c r="AR291" s="57"/>
      <c r="AS291" s="57"/>
      <c r="AT291" s="57"/>
    </row>
    <row r="292" spans="5:46" x14ac:dyDescent="0.35">
      <c r="E292" s="57"/>
      <c r="F292" s="57"/>
      <c r="J292" s="57"/>
      <c r="K292" s="57"/>
      <c r="R292" s="57"/>
      <c r="S292" s="57"/>
      <c r="AE292" s="57"/>
      <c r="AF292" s="74"/>
      <c r="AH292" s="57"/>
      <c r="AI292" s="57"/>
      <c r="AJ292" s="57"/>
      <c r="AK292" s="57"/>
      <c r="AL292" s="57"/>
      <c r="AM292" s="57"/>
      <c r="AN292" s="57"/>
      <c r="AP292" s="57"/>
      <c r="AR292" s="57"/>
      <c r="AS292" s="57"/>
      <c r="AT292" s="57"/>
    </row>
    <row r="293" spans="5:46" x14ac:dyDescent="0.35">
      <c r="E293" s="57"/>
      <c r="F293" s="57"/>
      <c r="J293" s="57"/>
      <c r="K293" s="57"/>
      <c r="R293" s="57"/>
      <c r="S293" s="57"/>
      <c r="AE293" s="57"/>
      <c r="AF293" s="74"/>
      <c r="AH293" s="57"/>
      <c r="AI293" s="57"/>
      <c r="AJ293" s="57"/>
      <c r="AK293" s="57"/>
      <c r="AL293" s="57"/>
      <c r="AM293" s="57"/>
      <c r="AN293" s="57"/>
      <c r="AP293" s="57"/>
      <c r="AR293" s="57"/>
      <c r="AS293" s="57"/>
      <c r="AT293" s="57"/>
    </row>
    <row r="294" spans="5:46" x14ac:dyDescent="0.35">
      <c r="E294" s="57"/>
      <c r="F294" s="57"/>
      <c r="J294" s="57"/>
      <c r="K294" s="57"/>
      <c r="R294" s="57"/>
      <c r="S294" s="57"/>
      <c r="AE294" s="57"/>
      <c r="AF294" s="74"/>
      <c r="AH294" s="57"/>
      <c r="AI294" s="57"/>
      <c r="AJ294" s="57"/>
      <c r="AK294" s="57"/>
      <c r="AL294" s="57"/>
      <c r="AM294" s="57"/>
      <c r="AN294" s="57"/>
      <c r="AP294" s="57"/>
      <c r="AR294" s="57"/>
      <c r="AS294" s="57"/>
      <c r="AT294" s="57"/>
    </row>
    <row r="295" spans="5:46" x14ac:dyDescent="0.35">
      <c r="E295" s="57"/>
      <c r="F295" s="57"/>
      <c r="J295" s="57"/>
      <c r="K295" s="57"/>
      <c r="R295" s="57"/>
      <c r="S295" s="57"/>
      <c r="AE295" s="57"/>
      <c r="AF295" s="74"/>
      <c r="AH295" s="57"/>
      <c r="AI295" s="57"/>
      <c r="AJ295" s="57"/>
      <c r="AK295" s="57"/>
      <c r="AL295" s="57"/>
      <c r="AM295" s="57"/>
      <c r="AN295" s="57"/>
      <c r="AP295" s="57"/>
      <c r="AR295" s="57"/>
      <c r="AS295" s="57"/>
      <c r="AT295" s="57"/>
    </row>
    <row r="296" spans="5:46" x14ac:dyDescent="0.35">
      <c r="E296" s="57"/>
      <c r="F296" s="57"/>
      <c r="J296" s="57"/>
      <c r="K296" s="57"/>
      <c r="R296" s="57"/>
      <c r="S296" s="57"/>
      <c r="AE296" s="57"/>
      <c r="AF296" s="74"/>
      <c r="AH296" s="57"/>
      <c r="AI296" s="57"/>
      <c r="AJ296" s="57"/>
      <c r="AK296" s="57"/>
      <c r="AL296" s="57"/>
      <c r="AM296" s="57"/>
      <c r="AN296" s="57"/>
      <c r="AP296" s="57"/>
      <c r="AR296" s="57"/>
      <c r="AS296" s="57"/>
      <c r="AT296" s="57"/>
    </row>
    <row r="297" spans="5:46" x14ac:dyDescent="0.35">
      <c r="E297" s="57"/>
      <c r="F297" s="57"/>
      <c r="J297" s="57"/>
      <c r="K297" s="57"/>
      <c r="R297" s="57"/>
      <c r="S297" s="57"/>
      <c r="AE297" s="57"/>
      <c r="AF297" s="74"/>
      <c r="AH297" s="57"/>
      <c r="AI297" s="57"/>
      <c r="AJ297" s="57"/>
      <c r="AK297" s="57"/>
      <c r="AL297" s="57"/>
      <c r="AM297" s="57"/>
      <c r="AN297" s="57"/>
      <c r="AP297" s="57"/>
      <c r="AR297" s="57"/>
      <c r="AS297" s="57"/>
      <c r="AT297" s="57"/>
    </row>
    <row r="298" spans="5:46" x14ac:dyDescent="0.35">
      <c r="E298" s="57"/>
      <c r="F298" s="57"/>
      <c r="J298" s="57"/>
      <c r="K298" s="57"/>
      <c r="R298" s="57"/>
      <c r="S298" s="57"/>
      <c r="AE298" s="57"/>
      <c r="AF298" s="74"/>
      <c r="AH298" s="57"/>
      <c r="AI298" s="57"/>
      <c r="AJ298" s="57"/>
      <c r="AK298" s="57"/>
      <c r="AL298" s="57"/>
      <c r="AM298" s="57"/>
      <c r="AN298" s="57"/>
      <c r="AP298" s="57"/>
      <c r="AR298" s="57"/>
      <c r="AS298" s="57"/>
      <c r="AT298" s="57"/>
    </row>
    <row r="299" spans="5:46" x14ac:dyDescent="0.35">
      <c r="E299" s="57"/>
      <c r="F299" s="57"/>
      <c r="J299" s="57"/>
      <c r="K299" s="57"/>
      <c r="R299" s="57"/>
      <c r="S299" s="57"/>
      <c r="AE299" s="57"/>
      <c r="AF299" s="74"/>
      <c r="AH299" s="57"/>
      <c r="AI299" s="57"/>
      <c r="AJ299" s="57"/>
      <c r="AK299" s="57"/>
      <c r="AL299" s="57"/>
      <c r="AM299" s="57"/>
      <c r="AN299" s="57"/>
      <c r="AP299" s="57"/>
      <c r="AR299" s="57"/>
      <c r="AS299" s="57"/>
      <c r="AT299" s="57"/>
    </row>
    <row r="300" spans="5:46" x14ac:dyDescent="0.35">
      <c r="E300" s="57"/>
      <c r="F300" s="57"/>
      <c r="J300" s="57"/>
      <c r="K300" s="57"/>
      <c r="R300" s="57"/>
      <c r="S300" s="57"/>
      <c r="AE300" s="57"/>
      <c r="AF300" s="74"/>
      <c r="AH300" s="57"/>
      <c r="AI300" s="57"/>
      <c r="AJ300" s="57"/>
      <c r="AK300" s="57"/>
      <c r="AL300" s="57"/>
      <c r="AM300" s="57"/>
      <c r="AN300" s="57"/>
      <c r="AP300" s="57"/>
      <c r="AR300" s="57"/>
      <c r="AS300" s="57"/>
      <c r="AT300" s="57"/>
    </row>
    <row r="301" spans="5:46" x14ac:dyDescent="0.35">
      <c r="E301" s="57"/>
      <c r="F301" s="57"/>
      <c r="J301" s="57"/>
      <c r="K301" s="57"/>
      <c r="R301" s="57"/>
      <c r="S301" s="57"/>
      <c r="AE301" s="57"/>
      <c r="AF301" s="74"/>
      <c r="AH301" s="57"/>
      <c r="AI301" s="57"/>
      <c r="AJ301" s="57"/>
      <c r="AK301" s="57"/>
      <c r="AL301" s="57"/>
      <c r="AM301" s="57"/>
      <c r="AN301" s="57"/>
      <c r="AP301" s="57"/>
      <c r="AR301" s="57"/>
      <c r="AS301" s="57"/>
      <c r="AT301" s="57"/>
    </row>
    <row r="302" spans="5:46" x14ac:dyDescent="0.35">
      <c r="E302" s="57"/>
      <c r="F302" s="57"/>
      <c r="J302" s="57"/>
      <c r="K302" s="57"/>
      <c r="R302" s="57"/>
      <c r="S302" s="57"/>
      <c r="AE302" s="57"/>
      <c r="AF302" s="74"/>
      <c r="AH302" s="57"/>
      <c r="AI302" s="57"/>
      <c r="AJ302" s="57"/>
      <c r="AK302" s="57"/>
      <c r="AL302" s="57"/>
      <c r="AM302" s="57"/>
      <c r="AN302" s="57"/>
      <c r="AP302" s="57"/>
      <c r="AR302" s="57"/>
      <c r="AS302" s="57"/>
      <c r="AT302" s="57"/>
    </row>
    <row r="303" spans="5:46" x14ac:dyDescent="0.35">
      <c r="E303" s="57"/>
      <c r="F303" s="57"/>
      <c r="J303" s="57"/>
      <c r="K303" s="57"/>
      <c r="R303" s="57"/>
      <c r="S303" s="57"/>
      <c r="AE303" s="57"/>
      <c r="AF303" s="74"/>
      <c r="AH303" s="57"/>
      <c r="AI303" s="57"/>
      <c r="AJ303" s="57"/>
      <c r="AK303" s="57"/>
      <c r="AL303" s="57"/>
      <c r="AM303" s="57"/>
      <c r="AN303" s="57"/>
      <c r="AP303" s="57"/>
      <c r="AR303" s="57"/>
      <c r="AS303" s="57"/>
      <c r="AT303" s="57"/>
    </row>
    <row r="304" spans="5:46" x14ac:dyDescent="0.35">
      <c r="E304" s="57"/>
      <c r="F304" s="57"/>
      <c r="J304" s="57"/>
      <c r="K304" s="57"/>
      <c r="R304" s="57"/>
      <c r="S304" s="57"/>
      <c r="AE304" s="57"/>
      <c r="AF304" s="74"/>
      <c r="AH304" s="57"/>
      <c r="AI304" s="57"/>
      <c r="AJ304" s="57"/>
      <c r="AK304" s="57"/>
      <c r="AL304" s="57"/>
      <c r="AM304" s="57"/>
      <c r="AN304" s="57"/>
      <c r="AP304" s="57"/>
      <c r="AR304" s="57"/>
      <c r="AS304" s="57"/>
      <c r="AT304" s="57"/>
    </row>
    <row r="305" spans="5:46" x14ac:dyDescent="0.35">
      <c r="E305" s="57"/>
      <c r="F305" s="57"/>
      <c r="J305" s="57"/>
      <c r="K305" s="57"/>
      <c r="R305" s="57"/>
      <c r="S305" s="57"/>
      <c r="AE305" s="57"/>
      <c r="AF305" s="74"/>
      <c r="AH305" s="57"/>
      <c r="AI305" s="57"/>
      <c r="AJ305" s="57"/>
      <c r="AK305" s="57"/>
      <c r="AL305" s="57"/>
      <c r="AM305" s="57"/>
      <c r="AN305" s="57"/>
      <c r="AP305" s="57"/>
      <c r="AR305" s="57"/>
      <c r="AS305" s="57"/>
      <c r="AT305" s="57"/>
    </row>
    <row r="306" spans="5:46" x14ac:dyDescent="0.35">
      <c r="E306" s="57"/>
      <c r="F306" s="57"/>
      <c r="J306" s="57"/>
      <c r="K306" s="57"/>
      <c r="R306" s="57"/>
      <c r="S306" s="57"/>
      <c r="AE306" s="57"/>
      <c r="AF306" s="74"/>
      <c r="AH306" s="57"/>
      <c r="AI306" s="57"/>
      <c r="AJ306" s="57"/>
      <c r="AK306" s="57"/>
      <c r="AL306" s="57"/>
      <c r="AM306" s="57"/>
      <c r="AN306" s="57"/>
      <c r="AP306" s="57"/>
      <c r="AR306" s="57"/>
      <c r="AS306" s="57"/>
      <c r="AT306" s="57"/>
    </row>
    <row r="307" spans="5:46" x14ac:dyDescent="0.35">
      <c r="E307" s="57"/>
      <c r="F307" s="57"/>
      <c r="J307" s="57"/>
      <c r="K307" s="57"/>
      <c r="R307" s="57"/>
      <c r="S307" s="57"/>
      <c r="AE307" s="57"/>
      <c r="AF307" s="74"/>
      <c r="AH307" s="57"/>
      <c r="AI307" s="57"/>
      <c r="AJ307" s="57"/>
      <c r="AK307" s="57"/>
      <c r="AL307" s="57"/>
      <c r="AM307" s="57"/>
      <c r="AN307" s="57"/>
      <c r="AP307" s="57"/>
      <c r="AR307" s="57"/>
      <c r="AS307" s="57"/>
      <c r="AT307" s="57"/>
    </row>
    <row r="308" spans="5:46" x14ac:dyDescent="0.35">
      <c r="E308" s="57"/>
      <c r="F308" s="57"/>
      <c r="J308" s="57"/>
      <c r="K308" s="57"/>
      <c r="R308" s="57"/>
      <c r="S308" s="57"/>
      <c r="AE308" s="57"/>
      <c r="AF308" s="74"/>
      <c r="AH308" s="57"/>
      <c r="AI308" s="57"/>
      <c r="AJ308" s="57"/>
      <c r="AK308" s="57"/>
      <c r="AL308" s="57"/>
      <c r="AM308" s="57"/>
      <c r="AN308" s="57"/>
      <c r="AP308" s="57"/>
      <c r="AR308" s="57"/>
      <c r="AS308" s="57"/>
      <c r="AT308" s="57"/>
    </row>
    <row r="309" spans="5:46" x14ac:dyDescent="0.35">
      <c r="E309" s="57"/>
      <c r="F309" s="57"/>
      <c r="J309" s="57"/>
      <c r="K309" s="57"/>
      <c r="R309" s="57"/>
      <c r="S309" s="57"/>
      <c r="AE309" s="57"/>
      <c r="AF309" s="74"/>
      <c r="AH309" s="57"/>
      <c r="AI309" s="57"/>
      <c r="AJ309" s="57"/>
      <c r="AK309" s="57"/>
      <c r="AL309" s="57"/>
      <c r="AM309" s="57"/>
      <c r="AN309" s="57"/>
      <c r="AP309" s="57"/>
      <c r="AR309" s="57"/>
      <c r="AS309" s="57"/>
      <c r="AT309" s="57"/>
    </row>
    <row r="310" spans="5:46" x14ac:dyDescent="0.35">
      <c r="E310" s="57"/>
      <c r="F310" s="57"/>
      <c r="J310" s="57"/>
      <c r="K310" s="57"/>
      <c r="R310" s="57"/>
      <c r="S310" s="57"/>
      <c r="AE310" s="57"/>
      <c r="AF310" s="74"/>
      <c r="AH310" s="57"/>
      <c r="AI310" s="57"/>
      <c r="AJ310" s="57"/>
      <c r="AK310" s="57"/>
      <c r="AL310" s="57"/>
      <c r="AM310" s="57"/>
      <c r="AN310" s="57"/>
      <c r="AP310" s="57"/>
      <c r="AR310" s="57"/>
      <c r="AS310" s="57"/>
      <c r="AT310" s="57"/>
    </row>
    <row r="311" spans="5:46" x14ac:dyDescent="0.35">
      <c r="E311" s="57"/>
      <c r="F311" s="57"/>
      <c r="J311" s="57"/>
      <c r="K311" s="57"/>
      <c r="R311" s="57"/>
      <c r="S311" s="57"/>
      <c r="AE311" s="57"/>
      <c r="AF311" s="74"/>
      <c r="AH311" s="57"/>
      <c r="AI311" s="57"/>
      <c r="AJ311" s="57"/>
      <c r="AK311" s="57"/>
      <c r="AL311" s="57"/>
      <c r="AM311" s="57"/>
      <c r="AN311" s="57"/>
      <c r="AP311" s="57"/>
      <c r="AR311" s="57"/>
      <c r="AS311" s="57"/>
      <c r="AT311" s="57"/>
    </row>
    <row r="312" spans="5:46" x14ac:dyDescent="0.35">
      <c r="E312" s="57"/>
      <c r="F312" s="57"/>
      <c r="J312" s="57"/>
      <c r="K312" s="57"/>
      <c r="R312" s="57"/>
      <c r="S312" s="57"/>
      <c r="AE312" s="57"/>
      <c r="AF312" s="74"/>
      <c r="AH312" s="57"/>
      <c r="AI312" s="57"/>
      <c r="AJ312" s="57"/>
      <c r="AK312" s="57"/>
      <c r="AL312" s="57"/>
      <c r="AM312" s="57"/>
      <c r="AN312" s="57"/>
      <c r="AP312" s="57"/>
      <c r="AR312" s="57"/>
      <c r="AS312" s="57"/>
      <c r="AT312" s="57"/>
    </row>
    <row r="313" spans="5:46" x14ac:dyDescent="0.35">
      <c r="E313" s="57"/>
      <c r="F313" s="57"/>
      <c r="J313" s="57"/>
      <c r="K313" s="57"/>
      <c r="R313" s="57"/>
      <c r="S313" s="57"/>
      <c r="AE313" s="57"/>
      <c r="AF313" s="74"/>
      <c r="AH313" s="57"/>
      <c r="AI313" s="57"/>
      <c r="AJ313" s="57"/>
      <c r="AK313" s="57"/>
      <c r="AL313" s="57"/>
      <c r="AM313" s="57"/>
      <c r="AN313" s="57"/>
      <c r="AP313" s="57"/>
      <c r="AR313" s="57"/>
      <c r="AS313" s="57"/>
      <c r="AT313" s="57"/>
    </row>
    <row r="314" spans="5:46" x14ac:dyDescent="0.35">
      <c r="E314" s="57"/>
      <c r="F314" s="57"/>
      <c r="J314" s="57"/>
      <c r="K314" s="57"/>
      <c r="R314" s="57"/>
      <c r="S314" s="57"/>
      <c r="AE314" s="57"/>
      <c r="AF314" s="74"/>
      <c r="AH314" s="57"/>
      <c r="AI314" s="57"/>
      <c r="AJ314" s="57"/>
      <c r="AK314" s="57"/>
      <c r="AL314" s="57"/>
      <c r="AM314" s="57"/>
      <c r="AN314" s="57"/>
      <c r="AP314" s="57"/>
      <c r="AR314" s="57"/>
      <c r="AS314" s="57"/>
      <c r="AT314" s="57"/>
    </row>
    <row r="315" spans="5:46" x14ac:dyDescent="0.35">
      <c r="E315" s="57"/>
      <c r="F315" s="57"/>
      <c r="J315" s="57"/>
      <c r="K315" s="57"/>
      <c r="R315" s="57"/>
      <c r="S315" s="57"/>
      <c r="AE315" s="57"/>
      <c r="AF315" s="74"/>
      <c r="AH315" s="57"/>
      <c r="AI315" s="57"/>
      <c r="AJ315" s="57"/>
      <c r="AK315" s="57"/>
      <c r="AL315" s="57"/>
      <c r="AM315" s="57"/>
      <c r="AN315" s="57"/>
      <c r="AP315" s="57"/>
      <c r="AR315" s="57"/>
      <c r="AS315" s="57"/>
      <c r="AT315" s="57"/>
    </row>
    <row r="316" spans="5:46" x14ac:dyDescent="0.35">
      <c r="E316" s="57"/>
      <c r="F316" s="57"/>
      <c r="J316" s="57"/>
      <c r="K316" s="57"/>
      <c r="R316" s="57"/>
      <c r="S316" s="57"/>
      <c r="AE316" s="57"/>
      <c r="AF316" s="74"/>
      <c r="AH316" s="57"/>
      <c r="AI316" s="57"/>
      <c r="AJ316" s="57"/>
      <c r="AK316" s="57"/>
      <c r="AL316" s="57"/>
      <c r="AM316" s="57"/>
      <c r="AN316" s="57"/>
      <c r="AP316" s="57"/>
      <c r="AR316" s="57"/>
      <c r="AS316" s="57"/>
      <c r="AT316" s="57"/>
    </row>
    <row r="317" spans="5:46" x14ac:dyDescent="0.35">
      <c r="E317" s="57"/>
      <c r="F317" s="57"/>
      <c r="J317" s="57"/>
      <c r="K317" s="57"/>
      <c r="R317" s="57"/>
      <c r="S317" s="57"/>
      <c r="AE317" s="57"/>
      <c r="AF317" s="74"/>
      <c r="AH317" s="57"/>
      <c r="AI317" s="57"/>
      <c r="AJ317" s="57"/>
      <c r="AK317" s="57"/>
      <c r="AL317" s="57"/>
      <c r="AM317" s="57"/>
      <c r="AN317" s="57"/>
      <c r="AP317" s="57"/>
      <c r="AR317" s="57"/>
      <c r="AS317" s="57"/>
      <c r="AT317" s="57"/>
    </row>
    <row r="318" spans="5:46" x14ac:dyDescent="0.35">
      <c r="E318" s="57"/>
      <c r="F318" s="57"/>
      <c r="J318" s="57"/>
      <c r="K318" s="57"/>
      <c r="R318" s="57"/>
      <c r="S318" s="57"/>
      <c r="AE318" s="57"/>
      <c r="AF318" s="74"/>
      <c r="AH318" s="57"/>
      <c r="AI318" s="57"/>
      <c r="AJ318" s="57"/>
      <c r="AK318" s="57"/>
      <c r="AL318" s="57"/>
      <c r="AM318" s="57"/>
      <c r="AN318" s="57"/>
      <c r="AP318" s="57"/>
      <c r="AR318" s="57"/>
      <c r="AS318" s="57"/>
      <c r="AT318" s="57"/>
    </row>
    <row r="319" spans="5:46" x14ac:dyDescent="0.35">
      <c r="E319" s="57"/>
      <c r="F319" s="57"/>
      <c r="J319" s="57"/>
      <c r="K319" s="57"/>
      <c r="R319" s="57"/>
      <c r="S319" s="57"/>
      <c r="AE319" s="57"/>
      <c r="AF319" s="74"/>
      <c r="AH319" s="57"/>
      <c r="AI319" s="57"/>
      <c r="AJ319" s="57"/>
      <c r="AK319" s="57"/>
      <c r="AL319" s="57"/>
      <c r="AM319" s="57"/>
      <c r="AN319" s="57"/>
      <c r="AP319" s="57"/>
      <c r="AR319" s="57"/>
      <c r="AS319" s="57"/>
      <c r="AT319" s="57"/>
    </row>
    <row r="320" spans="5:46" x14ac:dyDescent="0.35">
      <c r="E320" s="57"/>
      <c r="F320" s="57"/>
      <c r="J320" s="57"/>
      <c r="K320" s="57"/>
      <c r="R320" s="57"/>
      <c r="S320" s="57"/>
      <c r="AE320" s="57"/>
      <c r="AF320" s="74"/>
      <c r="AH320" s="57"/>
      <c r="AI320" s="57"/>
      <c r="AJ320" s="57"/>
      <c r="AK320" s="57"/>
      <c r="AL320" s="57"/>
      <c r="AM320" s="57"/>
      <c r="AN320" s="57"/>
      <c r="AP320" s="57"/>
      <c r="AR320" s="57"/>
      <c r="AS320" s="57"/>
      <c r="AT320" s="57"/>
    </row>
    <row r="321" spans="5:46" x14ac:dyDescent="0.35">
      <c r="E321" s="57"/>
      <c r="F321" s="57"/>
      <c r="J321" s="57"/>
      <c r="K321" s="57"/>
      <c r="R321" s="57"/>
      <c r="S321" s="57"/>
      <c r="AE321" s="57"/>
      <c r="AF321" s="74"/>
      <c r="AH321" s="57"/>
      <c r="AI321" s="57"/>
      <c r="AJ321" s="57"/>
      <c r="AK321" s="57"/>
      <c r="AL321" s="57"/>
      <c r="AM321" s="57"/>
      <c r="AN321" s="57"/>
      <c r="AP321" s="57"/>
      <c r="AR321" s="57"/>
      <c r="AS321" s="57"/>
      <c r="AT321" s="57"/>
    </row>
    <row r="322" spans="5:46" x14ac:dyDescent="0.35">
      <c r="E322" s="57"/>
      <c r="F322" s="57"/>
      <c r="J322" s="57"/>
      <c r="K322" s="57"/>
      <c r="R322" s="57"/>
      <c r="S322" s="57"/>
      <c r="AE322" s="57"/>
      <c r="AF322" s="74"/>
      <c r="AH322" s="57"/>
      <c r="AI322" s="57"/>
      <c r="AJ322" s="57"/>
      <c r="AK322" s="57"/>
      <c r="AL322" s="57"/>
      <c r="AM322" s="57"/>
      <c r="AN322" s="57"/>
      <c r="AP322" s="57"/>
      <c r="AR322" s="57"/>
      <c r="AS322" s="57"/>
      <c r="AT322" s="57"/>
    </row>
    <row r="323" spans="5:46" x14ac:dyDescent="0.35">
      <c r="E323" s="57"/>
      <c r="F323" s="57"/>
      <c r="J323" s="57"/>
      <c r="K323" s="57"/>
      <c r="R323" s="57"/>
      <c r="S323" s="57"/>
      <c r="AE323" s="57"/>
      <c r="AF323" s="74"/>
      <c r="AH323" s="57"/>
      <c r="AI323" s="57"/>
      <c r="AJ323" s="57"/>
      <c r="AK323" s="57"/>
      <c r="AL323" s="57"/>
      <c r="AM323" s="57"/>
      <c r="AN323" s="57"/>
      <c r="AP323" s="57"/>
      <c r="AR323" s="57"/>
      <c r="AS323" s="57"/>
      <c r="AT323" s="57"/>
    </row>
    <row r="324" spans="5:46" x14ac:dyDescent="0.35">
      <c r="E324" s="57"/>
      <c r="F324" s="57"/>
      <c r="J324" s="57"/>
      <c r="K324" s="57"/>
      <c r="R324" s="57"/>
      <c r="S324" s="57"/>
      <c r="AE324" s="57"/>
      <c r="AF324" s="74"/>
      <c r="AH324" s="57"/>
      <c r="AI324" s="57"/>
      <c r="AJ324" s="57"/>
      <c r="AK324" s="57"/>
      <c r="AL324" s="57"/>
      <c r="AM324" s="57"/>
      <c r="AN324" s="57"/>
      <c r="AP324" s="57"/>
      <c r="AR324" s="57"/>
      <c r="AS324" s="57"/>
      <c r="AT324" s="57"/>
    </row>
    <row r="325" spans="5:46" x14ac:dyDescent="0.35">
      <c r="E325" s="57"/>
      <c r="F325" s="57"/>
      <c r="J325" s="57"/>
      <c r="K325" s="57"/>
      <c r="R325" s="57"/>
      <c r="S325" s="57"/>
      <c r="AE325" s="57"/>
      <c r="AF325" s="74"/>
      <c r="AH325" s="57"/>
      <c r="AI325" s="57"/>
      <c r="AJ325" s="57"/>
      <c r="AK325" s="57"/>
      <c r="AL325" s="57"/>
      <c r="AM325" s="57"/>
      <c r="AN325" s="57"/>
      <c r="AP325" s="57"/>
      <c r="AR325" s="57"/>
      <c r="AS325" s="57"/>
      <c r="AT325" s="57"/>
    </row>
    <row r="326" spans="5:46" x14ac:dyDescent="0.35">
      <c r="E326" s="57"/>
      <c r="F326" s="57"/>
      <c r="J326" s="57"/>
      <c r="K326" s="57"/>
      <c r="R326" s="57"/>
      <c r="S326" s="57"/>
      <c r="AE326" s="57"/>
      <c r="AF326" s="74"/>
      <c r="AH326" s="57"/>
      <c r="AI326" s="57"/>
      <c r="AJ326" s="57"/>
      <c r="AK326" s="57"/>
      <c r="AL326" s="57"/>
      <c r="AM326" s="57"/>
      <c r="AN326" s="57"/>
      <c r="AP326" s="57"/>
      <c r="AR326" s="57"/>
      <c r="AS326" s="57"/>
      <c r="AT326" s="57"/>
    </row>
    <row r="327" spans="5:46" x14ac:dyDescent="0.35">
      <c r="E327" s="57"/>
      <c r="F327" s="57"/>
      <c r="J327" s="57"/>
      <c r="K327" s="57"/>
      <c r="R327" s="57"/>
      <c r="S327" s="57"/>
      <c r="AE327" s="57"/>
      <c r="AF327" s="74"/>
      <c r="AH327" s="57"/>
      <c r="AI327" s="57"/>
      <c r="AJ327" s="57"/>
      <c r="AK327" s="57"/>
      <c r="AL327" s="57"/>
      <c r="AM327" s="57"/>
      <c r="AN327" s="57"/>
      <c r="AP327" s="57"/>
      <c r="AR327" s="57"/>
      <c r="AS327" s="57"/>
      <c r="AT327" s="57"/>
    </row>
    <row r="328" spans="5:46" x14ac:dyDescent="0.35">
      <c r="E328" s="57"/>
      <c r="F328" s="57"/>
      <c r="J328" s="57"/>
      <c r="K328" s="57"/>
      <c r="R328" s="57"/>
      <c r="S328" s="57"/>
      <c r="AE328" s="57"/>
      <c r="AF328" s="74"/>
      <c r="AH328" s="57"/>
      <c r="AI328" s="57"/>
      <c r="AJ328" s="57"/>
      <c r="AK328" s="57"/>
      <c r="AL328" s="57"/>
      <c r="AM328" s="57"/>
      <c r="AN328" s="57"/>
      <c r="AP328" s="57"/>
      <c r="AR328" s="57"/>
      <c r="AS328" s="57"/>
      <c r="AT328" s="57"/>
    </row>
    <row r="329" spans="5:46" x14ac:dyDescent="0.35">
      <c r="E329" s="57"/>
      <c r="F329" s="57"/>
      <c r="J329" s="57"/>
      <c r="K329" s="57"/>
      <c r="R329" s="57"/>
      <c r="S329" s="57"/>
      <c r="AE329" s="57"/>
      <c r="AF329" s="74"/>
      <c r="AH329" s="57"/>
      <c r="AI329" s="57"/>
      <c r="AJ329" s="57"/>
      <c r="AK329" s="57"/>
      <c r="AL329" s="57"/>
      <c r="AM329" s="57"/>
      <c r="AN329" s="57"/>
      <c r="AP329" s="57"/>
      <c r="AR329" s="57"/>
      <c r="AS329" s="57"/>
      <c r="AT329" s="57"/>
    </row>
    <row r="330" spans="5:46" x14ac:dyDescent="0.35">
      <c r="E330" s="57"/>
      <c r="F330" s="57"/>
      <c r="J330" s="57"/>
      <c r="K330" s="57"/>
      <c r="R330" s="57"/>
      <c r="S330" s="57"/>
      <c r="AE330" s="57"/>
      <c r="AF330" s="74"/>
      <c r="AH330" s="57"/>
      <c r="AI330" s="57"/>
      <c r="AJ330" s="57"/>
      <c r="AK330" s="57"/>
      <c r="AL330" s="57"/>
      <c r="AM330" s="57"/>
      <c r="AN330" s="57"/>
      <c r="AP330" s="57"/>
      <c r="AR330" s="57"/>
      <c r="AS330" s="57"/>
      <c r="AT330" s="57"/>
    </row>
    <row r="331" spans="5:46" x14ac:dyDescent="0.35">
      <c r="E331" s="57"/>
      <c r="F331" s="57"/>
      <c r="J331" s="57"/>
      <c r="K331" s="57"/>
      <c r="R331" s="57"/>
      <c r="S331" s="57"/>
      <c r="AE331" s="57"/>
      <c r="AF331" s="74"/>
      <c r="AH331" s="57"/>
      <c r="AI331" s="57"/>
      <c r="AJ331" s="57"/>
      <c r="AK331" s="57"/>
      <c r="AL331" s="57"/>
      <c r="AM331" s="57"/>
      <c r="AN331" s="57"/>
      <c r="AP331" s="57"/>
      <c r="AR331" s="57"/>
      <c r="AS331" s="57"/>
      <c r="AT331" s="57"/>
    </row>
    <row r="332" spans="5:46" x14ac:dyDescent="0.35">
      <c r="E332" s="57"/>
      <c r="F332" s="57"/>
      <c r="J332" s="57"/>
      <c r="K332" s="57"/>
      <c r="R332" s="57"/>
      <c r="S332" s="57"/>
      <c r="AE332" s="57"/>
      <c r="AF332" s="74"/>
      <c r="AH332" s="57"/>
      <c r="AI332" s="57"/>
      <c r="AJ332" s="57"/>
      <c r="AK332" s="57"/>
      <c r="AL332" s="57"/>
      <c r="AM332" s="57"/>
      <c r="AN332" s="57"/>
      <c r="AP332" s="57"/>
      <c r="AR332" s="57"/>
      <c r="AS332" s="57"/>
      <c r="AT332" s="57"/>
    </row>
    <row r="333" spans="5:46" x14ac:dyDescent="0.35">
      <c r="E333" s="57"/>
      <c r="F333" s="57"/>
      <c r="J333" s="57"/>
      <c r="K333" s="57"/>
      <c r="R333" s="57"/>
      <c r="S333" s="57"/>
      <c r="AE333" s="57"/>
      <c r="AF333" s="74"/>
      <c r="AH333" s="57"/>
      <c r="AI333" s="57"/>
      <c r="AJ333" s="57"/>
      <c r="AK333" s="57"/>
      <c r="AL333" s="57"/>
      <c r="AM333" s="57"/>
      <c r="AN333" s="57"/>
      <c r="AP333" s="57"/>
      <c r="AR333" s="57"/>
      <c r="AS333" s="57"/>
      <c r="AT333" s="57"/>
    </row>
    <row r="334" spans="5:46" x14ac:dyDescent="0.35">
      <c r="E334" s="57"/>
      <c r="F334" s="57"/>
      <c r="J334" s="57"/>
      <c r="K334" s="57"/>
      <c r="R334" s="57"/>
      <c r="S334" s="57"/>
      <c r="AE334" s="57"/>
      <c r="AF334" s="74"/>
      <c r="AH334" s="57"/>
      <c r="AI334" s="57"/>
      <c r="AJ334" s="57"/>
      <c r="AK334" s="57"/>
      <c r="AL334" s="57"/>
      <c r="AM334" s="57"/>
      <c r="AN334" s="57"/>
      <c r="AP334" s="57"/>
      <c r="AR334" s="57"/>
      <c r="AS334" s="57"/>
      <c r="AT334" s="57"/>
    </row>
    <row r="335" spans="5:46" x14ac:dyDescent="0.35">
      <c r="E335" s="57"/>
      <c r="F335" s="57"/>
      <c r="J335" s="57"/>
      <c r="K335" s="57"/>
      <c r="R335" s="57"/>
      <c r="S335" s="57"/>
      <c r="AE335" s="57"/>
      <c r="AF335" s="74"/>
      <c r="AH335" s="57"/>
      <c r="AI335" s="57"/>
      <c r="AJ335" s="57"/>
      <c r="AK335" s="57"/>
      <c r="AL335" s="57"/>
      <c r="AM335" s="57"/>
      <c r="AN335" s="57"/>
      <c r="AP335" s="57"/>
      <c r="AR335" s="57"/>
      <c r="AS335" s="57"/>
      <c r="AT335" s="57"/>
    </row>
    <row r="336" spans="5:46" x14ac:dyDescent="0.35">
      <c r="E336" s="57"/>
      <c r="F336" s="57"/>
      <c r="J336" s="57"/>
      <c r="K336" s="57"/>
      <c r="R336" s="57"/>
      <c r="S336" s="57"/>
      <c r="AE336" s="57"/>
      <c r="AF336" s="74"/>
      <c r="AH336" s="57"/>
      <c r="AI336" s="57"/>
      <c r="AJ336" s="57"/>
      <c r="AK336" s="57"/>
      <c r="AL336" s="57"/>
      <c r="AM336" s="57"/>
      <c r="AN336" s="57"/>
      <c r="AP336" s="57"/>
      <c r="AR336" s="57"/>
      <c r="AS336" s="57"/>
      <c r="AT336" s="57"/>
    </row>
    <row r="337" spans="5:46" x14ac:dyDescent="0.35">
      <c r="E337" s="57"/>
      <c r="F337" s="57"/>
      <c r="J337" s="57"/>
      <c r="K337" s="57"/>
      <c r="R337" s="57"/>
      <c r="S337" s="57"/>
      <c r="AE337" s="57"/>
      <c r="AF337" s="74"/>
      <c r="AH337" s="57"/>
      <c r="AI337" s="57"/>
      <c r="AJ337" s="57"/>
      <c r="AK337" s="57"/>
      <c r="AL337" s="57"/>
      <c r="AM337" s="57"/>
      <c r="AN337" s="57"/>
      <c r="AP337" s="57"/>
      <c r="AR337" s="57"/>
      <c r="AS337" s="57"/>
      <c r="AT337" s="57"/>
    </row>
    <row r="338" spans="5:46" x14ac:dyDescent="0.35">
      <c r="E338" s="57"/>
      <c r="F338" s="57"/>
      <c r="J338" s="57"/>
      <c r="K338" s="57"/>
      <c r="R338" s="57"/>
      <c r="S338" s="57"/>
      <c r="AE338" s="57"/>
      <c r="AF338" s="74"/>
      <c r="AH338" s="57"/>
      <c r="AI338" s="57"/>
      <c r="AJ338" s="57"/>
      <c r="AK338" s="57"/>
      <c r="AL338" s="57"/>
      <c r="AM338" s="57"/>
      <c r="AN338" s="57"/>
      <c r="AP338" s="57"/>
      <c r="AR338" s="57"/>
      <c r="AS338" s="57"/>
      <c r="AT338" s="57"/>
    </row>
    <row r="339" spans="5:46" x14ac:dyDescent="0.35">
      <c r="E339" s="57"/>
      <c r="F339" s="57"/>
      <c r="J339" s="57"/>
      <c r="K339" s="57"/>
      <c r="R339" s="57"/>
      <c r="S339" s="57"/>
      <c r="AE339" s="57"/>
      <c r="AF339" s="74"/>
      <c r="AH339" s="57"/>
      <c r="AI339" s="57"/>
      <c r="AJ339" s="57"/>
      <c r="AK339" s="57"/>
      <c r="AL339" s="57"/>
      <c r="AM339" s="57"/>
      <c r="AN339" s="57"/>
      <c r="AP339" s="57"/>
      <c r="AR339" s="57"/>
      <c r="AS339" s="57"/>
      <c r="AT339" s="57"/>
    </row>
    <row r="340" spans="5:46" x14ac:dyDescent="0.35">
      <c r="E340" s="57"/>
      <c r="F340" s="57"/>
      <c r="J340" s="57"/>
      <c r="K340" s="57"/>
      <c r="R340" s="57"/>
      <c r="S340" s="57"/>
      <c r="AE340" s="57"/>
      <c r="AF340" s="74"/>
      <c r="AH340" s="57"/>
      <c r="AI340" s="57"/>
      <c r="AJ340" s="57"/>
      <c r="AK340" s="57"/>
      <c r="AL340" s="57"/>
      <c r="AM340" s="57"/>
      <c r="AN340" s="57"/>
      <c r="AP340" s="57"/>
      <c r="AR340" s="57"/>
      <c r="AS340" s="57"/>
      <c r="AT340" s="57"/>
    </row>
    <row r="341" spans="5:46" x14ac:dyDescent="0.35">
      <c r="E341" s="57"/>
      <c r="F341" s="57"/>
      <c r="J341" s="57"/>
      <c r="K341" s="57"/>
      <c r="R341" s="57"/>
      <c r="S341" s="57"/>
      <c r="AE341" s="57"/>
      <c r="AF341" s="74"/>
      <c r="AH341" s="57"/>
      <c r="AI341" s="57"/>
      <c r="AJ341" s="57"/>
      <c r="AK341" s="57"/>
      <c r="AL341" s="57"/>
      <c r="AM341" s="57"/>
      <c r="AN341" s="57"/>
      <c r="AP341" s="57"/>
      <c r="AR341" s="57"/>
      <c r="AS341" s="57"/>
      <c r="AT341" s="57"/>
    </row>
    <row r="342" spans="5:46" x14ac:dyDescent="0.35">
      <c r="E342" s="57"/>
      <c r="F342" s="57"/>
      <c r="J342" s="57"/>
      <c r="K342" s="57"/>
      <c r="R342" s="57"/>
      <c r="S342" s="57"/>
      <c r="AE342" s="57"/>
      <c r="AF342" s="74"/>
      <c r="AH342" s="57"/>
      <c r="AI342" s="57"/>
      <c r="AJ342" s="57"/>
      <c r="AK342" s="57"/>
      <c r="AL342" s="57"/>
      <c r="AM342" s="57"/>
      <c r="AN342" s="57"/>
      <c r="AP342" s="57"/>
      <c r="AR342" s="57"/>
      <c r="AS342" s="57"/>
      <c r="AT342" s="57"/>
    </row>
    <row r="343" spans="5:46" x14ac:dyDescent="0.35">
      <c r="E343" s="57"/>
      <c r="F343" s="57"/>
      <c r="J343" s="57"/>
      <c r="K343" s="57"/>
      <c r="R343" s="57"/>
      <c r="S343" s="57"/>
      <c r="AE343" s="57"/>
      <c r="AF343" s="74"/>
      <c r="AH343" s="57"/>
      <c r="AI343" s="57"/>
      <c r="AJ343" s="57"/>
      <c r="AK343" s="57"/>
      <c r="AL343" s="57"/>
      <c r="AM343" s="57"/>
      <c r="AN343" s="57"/>
      <c r="AP343" s="57"/>
      <c r="AR343" s="57"/>
      <c r="AS343" s="57"/>
      <c r="AT343" s="57"/>
    </row>
    <row r="344" spans="5:46" x14ac:dyDescent="0.35">
      <c r="E344" s="57"/>
      <c r="F344" s="57"/>
      <c r="J344" s="57"/>
      <c r="K344" s="57"/>
      <c r="R344" s="57"/>
      <c r="S344" s="57"/>
      <c r="AE344" s="57"/>
      <c r="AF344" s="74"/>
      <c r="AH344" s="57"/>
      <c r="AI344" s="57"/>
      <c r="AJ344" s="57"/>
      <c r="AK344" s="57"/>
      <c r="AL344" s="57"/>
      <c r="AM344" s="57"/>
      <c r="AN344" s="57"/>
      <c r="AP344" s="57"/>
      <c r="AR344" s="57"/>
      <c r="AS344" s="57"/>
      <c r="AT344" s="57"/>
    </row>
    <row r="345" spans="5:46" x14ac:dyDescent="0.35">
      <c r="E345" s="57"/>
      <c r="F345" s="57"/>
      <c r="J345" s="57"/>
      <c r="K345" s="57"/>
      <c r="R345" s="57"/>
      <c r="S345" s="57"/>
      <c r="AE345" s="57"/>
      <c r="AF345" s="74"/>
      <c r="AH345" s="57"/>
      <c r="AI345" s="57"/>
      <c r="AJ345" s="57"/>
      <c r="AK345" s="57"/>
      <c r="AL345" s="57"/>
      <c r="AM345" s="57"/>
      <c r="AN345" s="57"/>
      <c r="AP345" s="57"/>
      <c r="AR345" s="57"/>
      <c r="AS345" s="57"/>
      <c r="AT345" s="57"/>
    </row>
    <row r="346" spans="5:46" x14ac:dyDescent="0.35">
      <c r="E346" s="57"/>
      <c r="F346" s="57"/>
      <c r="J346" s="57"/>
      <c r="K346" s="57"/>
      <c r="R346" s="57"/>
      <c r="S346" s="57"/>
      <c r="AE346" s="57"/>
      <c r="AF346" s="74"/>
      <c r="AH346" s="57"/>
      <c r="AI346" s="57"/>
      <c r="AJ346" s="57"/>
      <c r="AK346" s="57"/>
      <c r="AL346" s="57"/>
      <c r="AM346" s="57"/>
      <c r="AN346" s="57"/>
      <c r="AP346" s="57"/>
      <c r="AR346" s="57"/>
      <c r="AS346" s="57"/>
      <c r="AT346" s="57"/>
    </row>
    <row r="347" spans="5:46" x14ac:dyDescent="0.35">
      <c r="E347" s="57"/>
      <c r="F347" s="57"/>
      <c r="J347" s="57"/>
      <c r="K347" s="57"/>
      <c r="R347" s="57"/>
      <c r="S347" s="57"/>
      <c r="AE347" s="57"/>
      <c r="AF347" s="74"/>
      <c r="AH347" s="57"/>
      <c r="AI347" s="57"/>
      <c r="AJ347" s="57"/>
      <c r="AK347" s="57"/>
      <c r="AL347" s="57"/>
      <c r="AM347" s="57"/>
      <c r="AN347" s="57"/>
      <c r="AP347" s="57"/>
      <c r="AR347" s="57"/>
      <c r="AS347" s="57"/>
      <c r="AT347" s="57"/>
    </row>
    <row r="348" spans="5:46" x14ac:dyDescent="0.35">
      <c r="E348" s="57"/>
      <c r="F348" s="57"/>
      <c r="J348" s="57"/>
      <c r="K348" s="57"/>
      <c r="R348" s="57"/>
      <c r="S348" s="57"/>
      <c r="AE348" s="57"/>
      <c r="AF348" s="74"/>
      <c r="AH348" s="57"/>
      <c r="AI348" s="57"/>
      <c r="AJ348" s="57"/>
      <c r="AK348" s="57"/>
      <c r="AL348" s="57"/>
      <c r="AM348" s="57"/>
      <c r="AN348" s="57"/>
      <c r="AP348" s="57"/>
      <c r="AR348" s="57"/>
      <c r="AS348" s="57"/>
      <c r="AT348" s="57"/>
    </row>
    <row r="349" spans="5:46" x14ac:dyDescent="0.35">
      <c r="E349" s="57"/>
      <c r="F349" s="57"/>
      <c r="J349" s="57"/>
      <c r="K349" s="57"/>
      <c r="R349" s="57"/>
      <c r="S349" s="57"/>
      <c r="AE349" s="57"/>
      <c r="AF349" s="74"/>
      <c r="AH349" s="57"/>
      <c r="AI349" s="57"/>
      <c r="AJ349" s="57"/>
      <c r="AK349" s="57"/>
      <c r="AL349" s="57"/>
      <c r="AM349" s="57"/>
      <c r="AN349" s="57"/>
      <c r="AP349" s="57"/>
      <c r="AR349" s="57"/>
      <c r="AS349" s="57"/>
      <c r="AT349" s="57"/>
    </row>
    <row r="350" spans="5:46" x14ac:dyDescent="0.35">
      <c r="E350" s="57"/>
      <c r="F350" s="57"/>
      <c r="J350" s="57"/>
      <c r="K350" s="57"/>
      <c r="R350" s="57"/>
      <c r="S350" s="57"/>
      <c r="AE350" s="57"/>
      <c r="AF350" s="74"/>
      <c r="AH350" s="57"/>
      <c r="AI350" s="57"/>
      <c r="AJ350" s="57"/>
      <c r="AK350" s="57"/>
      <c r="AL350" s="57"/>
      <c r="AM350" s="57"/>
      <c r="AN350" s="57"/>
      <c r="AP350" s="57"/>
      <c r="AR350" s="57"/>
      <c r="AS350" s="57"/>
      <c r="AT350" s="57"/>
    </row>
    <row r="351" spans="5:46" x14ac:dyDescent="0.35">
      <c r="E351" s="57"/>
      <c r="F351" s="57"/>
      <c r="J351" s="57"/>
      <c r="K351" s="57"/>
      <c r="R351" s="57"/>
      <c r="S351" s="57"/>
      <c r="AE351" s="57"/>
      <c r="AF351" s="74"/>
      <c r="AH351" s="57"/>
      <c r="AI351" s="57"/>
      <c r="AJ351" s="57"/>
      <c r="AK351" s="57"/>
      <c r="AL351" s="57"/>
      <c r="AM351" s="57"/>
      <c r="AN351" s="57"/>
      <c r="AP351" s="57"/>
      <c r="AR351" s="57"/>
      <c r="AS351" s="57"/>
      <c r="AT351" s="57"/>
    </row>
    <row r="352" spans="5:46" x14ac:dyDescent="0.35">
      <c r="E352" s="57"/>
      <c r="F352" s="57"/>
      <c r="J352" s="57"/>
      <c r="K352" s="57"/>
      <c r="R352" s="57"/>
      <c r="S352" s="57"/>
      <c r="AE352" s="57"/>
      <c r="AF352" s="74"/>
      <c r="AH352" s="57"/>
      <c r="AI352" s="57"/>
      <c r="AJ352" s="57"/>
      <c r="AK352" s="57"/>
      <c r="AL352" s="57"/>
      <c r="AM352" s="57"/>
      <c r="AN352" s="57"/>
      <c r="AP352" s="57"/>
      <c r="AR352" s="57"/>
      <c r="AS352" s="57"/>
      <c r="AT352" s="57"/>
    </row>
    <row r="353" spans="5:46" x14ac:dyDescent="0.35">
      <c r="E353" s="57"/>
      <c r="F353" s="57"/>
      <c r="J353" s="57"/>
      <c r="K353" s="57"/>
      <c r="R353" s="57"/>
      <c r="S353" s="57"/>
      <c r="AE353" s="57"/>
      <c r="AF353" s="74"/>
      <c r="AH353" s="57"/>
      <c r="AI353" s="57"/>
      <c r="AJ353" s="57"/>
      <c r="AK353" s="57"/>
      <c r="AL353" s="57"/>
      <c r="AM353" s="57"/>
      <c r="AN353" s="57"/>
      <c r="AP353" s="57"/>
      <c r="AR353" s="57"/>
      <c r="AS353" s="57"/>
      <c r="AT353" s="57"/>
    </row>
    <row r="354" spans="5:46" x14ac:dyDescent="0.35">
      <c r="E354" s="57"/>
      <c r="F354" s="57"/>
      <c r="J354" s="57"/>
      <c r="K354" s="57"/>
      <c r="R354" s="57"/>
      <c r="S354" s="57"/>
      <c r="AE354" s="57"/>
      <c r="AF354" s="74"/>
      <c r="AH354" s="57"/>
      <c r="AI354" s="57"/>
      <c r="AJ354" s="57"/>
      <c r="AK354" s="57"/>
      <c r="AL354" s="57"/>
      <c r="AM354" s="57"/>
      <c r="AN354" s="57"/>
      <c r="AP354" s="57"/>
      <c r="AR354" s="57"/>
      <c r="AS354" s="57"/>
      <c r="AT354" s="57"/>
    </row>
    <row r="355" spans="5:46" x14ac:dyDescent="0.35">
      <c r="E355" s="57"/>
      <c r="F355" s="57"/>
      <c r="J355" s="57"/>
      <c r="K355" s="57"/>
      <c r="R355" s="57"/>
      <c r="S355" s="57"/>
      <c r="AE355" s="57"/>
      <c r="AF355" s="74"/>
      <c r="AH355" s="57"/>
      <c r="AI355" s="57"/>
      <c r="AJ355" s="57"/>
      <c r="AK355" s="57"/>
      <c r="AL355" s="57"/>
      <c r="AM355" s="57"/>
      <c r="AN355" s="57"/>
      <c r="AP355" s="57"/>
      <c r="AR355" s="57"/>
      <c r="AS355" s="57"/>
      <c r="AT355" s="57"/>
    </row>
    <row r="356" spans="5:46" x14ac:dyDescent="0.35">
      <c r="E356" s="57"/>
      <c r="F356" s="57"/>
      <c r="J356" s="57"/>
      <c r="K356" s="57"/>
      <c r="R356" s="57"/>
      <c r="S356" s="57"/>
      <c r="AE356" s="57"/>
      <c r="AF356" s="74"/>
      <c r="AH356" s="57"/>
      <c r="AI356" s="57"/>
      <c r="AJ356" s="57"/>
      <c r="AK356" s="57"/>
      <c r="AL356" s="57"/>
      <c r="AM356" s="57"/>
      <c r="AN356" s="57"/>
      <c r="AP356" s="57"/>
      <c r="AR356" s="57"/>
      <c r="AS356" s="57"/>
      <c r="AT356" s="57"/>
    </row>
    <row r="357" spans="5:46" x14ac:dyDescent="0.35">
      <c r="E357" s="57"/>
      <c r="F357" s="57"/>
      <c r="J357" s="57"/>
      <c r="K357" s="57"/>
      <c r="R357" s="57"/>
      <c r="S357" s="57"/>
      <c r="AE357" s="57"/>
      <c r="AF357" s="74"/>
      <c r="AH357" s="57"/>
      <c r="AI357" s="57"/>
      <c r="AJ357" s="57"/>
      <c r="AK357" s="57"/>
      <c r="AL357" s="57"/>
      <c r="AM357" s="57"/>
      <c r="AN357" s="57"/>
      <c r="AP357" s="57"/>
      <c r="AR357" s="57"/>
      <c r="AS357" s="57"/>
      <c r="AT357" s="57"/>
    </row>
    <row r="358" spans="5:46" x14ac:dyDescent="0.35">
      <c r="E358" s="57"/>
      <c r="F358" s="57"/>
      <c r="J358" s="57"/>
      <c r="K358" s="57"/>
      <c r="R358" s="57"/>
      <c r="S358" s="57"/>
      <c r="AE358" s="57"/>
      <c r="AF358" s="74"/>
      <c r="AH358" s="57"/>
      <c r="AI358" s="57"/>
      <c r="AJ358" s="57"/>
      <c r="AK358" s="57"/>
      <c r="AL358" s="57"/>
      <c r="AM358" s="57"/>
      <c r="AN358" s="57"/>
      <c r="AP358" s="57"/>
      <c r="AR358" s="57"/>
      <c r="AS358" s="57"/>
      <c r="AT358" s="57"/>
    </row>
    <row r="359" spans="5:46" x14ac:dyDescent="0.35">
      <c r="E359" s="57"/>
      <c r="F359" s="57"/>
      <c r="J359" s="57"/>
      <c r="K359" s="57"/>
      <c r="R359" s="57"/>
      <c r="S359" s="57"/>
      <c r="AE359" s="57"/>
      <c r="AF359" s="74"/>
      <c r="AH359" s="57"/>
      <c r="AI359" s="57"/>
      <c r="AJ359" s="57"/>
      <c r="AK359" s="57"/>
      <c r="AL359" s="57"/>
      <c r="AM359" s="57"/>
      <c r="AN359" s="57"/>
      <c r="AP359" s="57"/>
      <c r="AR359" s="57"/>
      <c r="AS359" s="57"/>
      <c r="AT359" s="57"/>
    </row>
    <row r="360" spans="5:46" x14ac:dyDescent="0.35">
      <c r="E360" s="57"/>
      <c r="F360" s="57"/>
      <c r="J360" s="57"/>
      <c r="K360" s="57"/>
      <c r="R360" s="57"/>
      <c r="S360" s="57"/>
      <c r="AE360" s="57"/>
      <c r="AF360" s="74"/>
      <c r="AH360" s="57"/>
      <c r="AI360" s="57"/>
      <c r="AJ360" s="57"/>
      <c r="AK360" s="57"/>
      <c r="AL360" s="57"/>
      <c r="AM360" s="57"/>
      <c r="AN360" s="57"/>
      <c r="AP360" s="57"/>
      <c r="AR360" s="57"/>
      <c r="AS360" s="57"/>
      <c r="AT360" s="57"/>
    </row>
    <row r="361" spans="5:46" x14ac:dyDescent="0.35">
      <c r="E361" s="57"/>
      <c r="F361" s="57"/>
      <c r="J361" s="57"/>
      <c r="K361" s="57"/>
      <c r="R361" s="57"/>
      <c r="S361" s="57"/>
      <c r="AE361" s="57"/>
      <c r="AF361" s="74"/>
      <c r="AH361" s="57"/>
      <c r="AI361" s="57"/>
      <c r="AJ361" s="57"/>
      <c r="AK361" s="57"/>
      <c r="AL361" s="57"/>
      <c r="AM361" s="57"/>
      <c r="AN361" s="57"/>
      <c r="AP361" s="57"/>
      <c r="AR361" s="57"/>
      <c r="AS361" s="57"/>
      <c r="AT361" s="57"/>
    </row>
    <row r="362" spans="5:46" x14ac:dyDescent="0.35">
      <c r="E362" s="57"/>
      <c r="F362" s="57"/>
      <c r="J362" s="57"/>
      <c r="K362" s="57"/>
      <c r="R362" s="57"/>
      <c r="S362" s="57"/>
      <c r="AE362" s="57"/>
      <c r="AF362" s="74"/>
      <c r="AH362" s="57"/>
      <c r="AI362" s="57"/>
      <c r="AJ362" s="57"/>
      <c r="AK362" s="57"/>
      <c r="AL362" s="57"/>
      <c r="AM362" s="57"/>
      <c r="AN362" s="57"/>
      <c r="AP362" s="57"/>
      <c r="AR362" s="57"/>
      <c r="AS362" s="57"/>
      <c r="AT362" s="57"/>
    </row>
    <row r="363" spans="5:46" x14ac:dyDescent="0.35">
      <c r="E363" s="57"/>
      <c r="F363" s="57"/>
      <c r="J363" s="57"/>
      <c r="K363" s="57"/>
      <c r="R363" s="57"/>
      <c r="S363" s="57"/>
      <c r="AE363" s="57"/>
      <c r="AF363" s="74"/>
      <c r="AH363" s="57"/>
      <c r="AI363" s="57"/>
      <c r="AJ363" s="57"/>
      <c r="AK363" s="57"/>
      <c r="AL363" s="57"/>
      <c r="AM363" s="57"/>
      <c r="AN363" s="57"/>
      <c r="AP363" s="57"/>
      <c r="AR363" s="57"/>
      <c r="AS363" s="57"/>
      <c r="AT363" s="57"/>
    </row>
    <row r="364" spans="5:46" x14ac:dyDescent="0.35">
      <c r="E364" s="57"/>
      <c r="F364" s="57"/>
      <c r="J364" s="57"/>
      <c r="K364" s="57"/>
      <c r="R364" s="57"/>
      <c r="S364" s="57"/>
      <c r="AE364" s="57"/>
      <c r="AF364" s="74"/>
      <c r="AH364" s="57"/>
      <c r="AI364" s="57"/>
      <c r="AJ364" s="57"/>
      <c r="AK364" s="57"/>
      <c r="AL364" s="57"/>
      <c r="AM364" s="57"/>
      <c r="AN364" s="57"/>
      <c r="AP364" s="57"/>
      <c r="AR364" s="57"/>
      <c r="AS364" s="57"/>
      <c r="AT364" s="57"/>
    </row>
    <row r="365" spans="5:46" x14ac:dyDescent="0.35">
      <c r="E365" s="57"/>
      <c r="F365" s="57"/>
      <c r="J365" s="57"/>
      <c r="K365" s="57"/>
      <c r="R365" s="57"/>
      <c r="S365" s="57"/>
      <c r="AE365" s="57"/>
      <c r="AF365" s="74"/>
      <c r="AH365" s="57"/>
      <c r="AI365" s="57"/>
      <c r="AJ365" s="57"/>
      <c r="AK365" s="57"/>
      <c r="AL365" s="57"/>
      <c r="AM365" s="57"/>
      <c r="AN365" s="57"/>
      <c r="AP365" s="57"/>
      <c r="AR365" s="57"/>
      <c r="AS365" s="57"/>
      <c r="AT365" s="57"/>
    </row>
    <row r="366" spans="5:46" x14ac:dyDescent="0.35">
      <c r="E366" s="57"/>
      <c r="F366" s="57"/>
      <c r="J366" s="57"/>
      <c r="K366" s="57"/>
      <c r="R366" s="57"/>
      <c r="S366" s="57"/>
      <c r="AE366" s="57"/>
      <c r="AF366" s="74"/>
      <c r="AH366" s="57"/>
      <c r="AI366" s="57"/>
      <c r="AJ366" s="57"/>
      <c r="AK366" s="57"/>
      <c r="AL366" s="57"/>
      <c r="AM366" s="57"/>
      <c r="AN366" s="57"/>
      <c r="AP366" s="57"/>
      <c r="AR366" s="57"/>
      <c r="AS366" s="57"/>
      <c r="AT366" s="57"/>
    </row>
    <row r="367" spans="5:46" x14ac:dyDescent="0.35">
      <c r="E367" s="57"/>
      <c r="F367" s="57"/>
      <c r="J367" s="57"/>
      <c r="K367" s="57"/>
      <c r="R367" s="57"/>
      <c r="S367" s="57"/>
      <c r="AE367" s="57"/>
      <c r="AF367" s="74"/>
      <c r="AH367" s="57"/>
      <c r="AI367" s="57"/>
      <c r="AJ367" s="57"/>
      <c r="AK367" s="57"/>
      <c r="AL367" s="57"/>
      <c r="AM367" s="57"/>
      <c r="AN367" s="57"/>
      <c r="AP367" s="57"/>
      <c r="AR367" s="57"/>
      <c r="AS367" s="57"/>
      <c r="AT367" s="57"/>
    </row>
    <row r="368" spans="5:46" x14ac:dyDescent="0.35">
      <c r="E368" s="57"/>
      <c r="F368" s="57"/>
      <c r="J368" s="57"/>
      <c r="K368" s="57"/>
      <c r="R368" s="57"/>
      <c r="S368" s="57"/>
      <c r="AE368" s="57"/>
      <c r="AF368" s="74"/>
      <c r="AH368" s="57"/>
      <c r="AI368" s="57"/>
      <c r="AJ368" s="57"/>
      <c r="AK368" s="57"/>
      <c r="AL368" s="57"/>
      <c r="AM368" s="57"/>
      <c r="AN368" s="57"/>
      <c r="AP368" s="57"/>
      <c r="AR368" s="57"/>
      <c r="AS368" s="57"/>
      <c r="AT368" s="57"/>
    </row>
    <row r="369" spans="5:46" x14ac:dyDescent="0.35">
      <c r="E369" s="57"/>
      <c r="F369" s="57"/>
      <c r="J369" s="57"/>
      <c r="K369" s="57"/>
      <c r="R369" s="57"/>
      <c r="S369" s="57"/>
      <c r="AE369" s="57"/>
      <c r="AF369" s="74"/>
      <c r="AH369" s="57"/>
      <c r="AI369" s="57"/>
      <c r="AJ369" s="57"/>
      <c r="AK369" s="57"/>
      <c r="AL369" s="57"/>
      <c r="AM369" s="57"/>
      <c r="AN369" s="57"/>
      <c r="AP369" s="57"/>
      <c r="AR369" s="57"/>
      <c r="AS369" s="57"/>
      <c r="AT369" s="57"/>
    </row>
    <row r="370" spans="5:46" x14ac:dyDescent="0.35">
      <c r="E370" s="57"/>
      <c r="F370" s="57"/>
      <c r="J370" s="57"/>
      <c r="K370" s="57"/>
      <c r="R370" s="57"/>
      <c r="S370" s="57"/>
      <c r="AE370" s="57"/>
      <c r="AF370" s="74"/>
      <c r="AH370" s="57"/>
      <c r="AI370" s="57"/>
      <c r="AJ370" s="57"/>
      <c r="AK370" s="57"/>
      <c r="AL370" s="57"/>
      <c r="AM370" s="57"/>
      <c r="AN370" s="57"/>
      <c r="AP370" s="57"/>
      <c r="AR370" s="57"/>
      <c r="AS370" s="57"/>
      <c r="AT370" s="57"/>
    </row>
    <row r="371" spans="5:46" x14ac:dyDescent="0.35">
      <c r="E371" s="57"/>
      <c r="F371" s="57"/>
      <c r="J371" s="57"/>
      <c r="K371" s="57"/>
      <c r="R371" s="57"/>
      <c r="S371" s="57"/>
      <c r="AE371" s="57"/>
      <c r="AF371" s="74"/>
      <c r="AH371" s="57"/>
      <c r="AI371" s="57"/>
      <c r="AJ371" s="57"/>
      <c r="AK371" s="57"/>
      <c r="AL371" s="57"/>
      <c r="AM371" s="57"/>
      <c r="AN371" s="57"/>
      <c r="AP371" s="57"/>
      <c r="AR371" s="57"/>
      <c r="AS371" s="57"/>
      <c r="AT371" s="57"/>
    </row>
    <row r="372" spans="5:46" x14ac:dyDescent="0.35">
      <c r="E372" s="57"/>
      <c r="F372" s="57"/>
      <c r="J372" s="57"/>
      <c r="K372" s="57"/>
      <c r="R372" s="57"/>
      <c r="S372" s="57"/>
      <c r="AE372" s="57"/>
      <c r="AF372" s="74"/>
      <c r="AH372" s="57"/>
      <c r="AI372" s="57"/>
      <c r="AJ372" s="57"/>
      <c r="AK372" s="57"/>
      <c r="AL372" s="57"/>
      <c r="AM372" s="57"/>
      <c r="AN372" s="57"/>
      <c r="AP372" s="57"/>
      <c r="AR372" s="57"/>
      <c r="AS372" s="57"/>
      <c r="AT372" s="57"/>
    </row>
    <row r="373" spans="5:46" x14ac:dyDescent="0.35">
      <c r="E373" s="57"/>
      <c r="F373" s="57"/>
      <c r="J373" s="57"/>
      <c r="K373" s="57"/>
      <c r="R373" s="57"/>
      <c r="S373" s="57"/>
      <c r="AE373" s="57"/>
      <c r="AF373" s="74"/>
      <c r="AH373" s="57"/>
      <c r="AI373" s="57"/>
      <c r="AJ373" s="57"/>
      <c r="AK373" s="57"/>
      <c r="AL373" s="57"/>
      <c r="AM373" s="57"/>
      <c r="AN373" s="57"/>
      <c r="AP373" s="57"/>
      <c r="AR373" s="57"/>
      <c r="AS373" s="57"/>
      <c r="AT373" s="57"/>
    </row>
    <row r="374" spans="5:46" x14ac:dyDescent="0.35">
      <c r="E374" s="57"/>
      <c r="F374" s="57"/>
      <c r="J374" s="57"/>
      <c r="K374" s="57"/>
      <c r="R374" s="57"/>
      <c r="S374" s="57"/>
      <c r="AE374" s="57"/>
      <c r="AF374" s="74"/>
      <c r="AH374" s="57"/>
      <c r="AI374" s="57"/>
      <c r="AJ374" s="57"/>
      <c r="AK374" s="57"/>
      <c r="AL374" s="57"/>
      <c r="AM374" s="57"/>
      <c r="AN374" s="57"/>
      <c r="AP374" s="57"/>
      <c r="AR374" s="57"/>
      <c r="AS374" s="57"/>
      <c r="AT374" s="57"/>
    </row>
    <row r="375" spans="5:46" x14ac:dyDescent="0.35">
      <c r="E375" s="57"/>
      <c r="F375" s="57"/>
      <c r="J375" s="57"/>
      <c r="K375" s="57"/>
      <c r="R375" s="57"/>
      <c r="S375" s="57"/>
      <c r="AE375" s="57"/>
      <c r="AF375" s="74"/>
      <c r="AH375" s="57"/>
      <c r="AI375" s="57"/>
      <c r="AJ375" s="57"/>
      <c r="AK375" s="57"/>
      <c r="AL375" s="57"/>
      <c r="AM375" s="57"/>
      <c r="AN375" s="57"/>
      <c r="AP375" s="57"/>
      <c r="AR375" s="57"/>
      <c r="AS375" s="57"/>
      <c r="AT375" s="57"/>
    </row>
    <row r="376" spans="5:46" x14ac:dyDescent="0.35">
      <c r="E376" s="57"/>
      <c r="F376" s="57"/>
      <c r="J376" s="57"/>
      <c r="K376" s="57"/>
      <c r="R376" s="57"/>
      <c r="S376" s="57"/>
      <c r="AE376" s="57"/>
      <c r="AF376" s="74"/>
      <c r="AH376" s="57"/>
      <c r="AI376" s="57"/>
      <c r="AJ376" s="57"/>
      <c r="AK376" s="57"/>
      <c r="AL376" s="57"/>
      <c r="AM376" s="57"/>
      <c r="AN376" s="57"/>
      <c r="AP376" s="57"/>
      <c r="AR376" s="57"/>
      <c r="AS376" s="57"/>
      <c r="AT376" s="57"/>
    </row>
    <row r="377" spans="5:46" x14ac:dyDescent="0.35">
      <c r="E377" s="57"/>
      <c r="F377" s="57"/>
      <c r="J377" s="57"/>
      <c r="K377" s="57"/>
      <c r="R377" s="57"/>
      <c r="S377" s="57"/>
      <c r="AE377" s="57"/>
      <c r="AF377" s="74"/>
      <c r="AH377" s="57"/>
      <c r="AI377" s="57"/>
      <c r="AJ377" s="57"/>
      <c r="AK377" s="57"/>
      <c r="AL377" s="57"/>
      <c r="AM377" s="57"/>
      <c r="AN377" s="57"/>
      <c r="AP377" s="57"/>
      <c r="AR377" s="57"/>
      <c r="AS377" s="57"/>
      <c r="AT377" s="57"/>
    </row>
    <row r="378" spans="5:46" x14ac:dyDescent="0.35">
      <c r="E378" s="57"/>
      <c r="F378" s="57"/>
      <c r="J378" s="57"/>
      <c r="K378" s="57"/>
      <c r="R378" s="57"/>
      <c r="S378" s="57"/>
      <c r="AE378" s="57"/>
      <c r="AF378" s="74"/>
      <c r="AH378" s="57"/>
      <c r="AI378" s="57"/>
      <c r="AJ378" s="57"/>
      <c r="AK378" s="57"/>
      <c r="AL378" s="57"/>
      <c r="AM378" s="57"/>
      <c r="AN378" s="57"/>
      <c r="AP378" s="57"/>
      <c r="AR378" s="57"/>
      <c r="AS378" s="57"/>
      <c r="AT378" s="57"/>
    </row>
    <row r="379" spans="5:46" x14ac:dyDescent="0.35">
      <c r="E379" s="57"/>
      <c r="F379" s="57"/>
      <c r="J379" s="57"/>
      <c r="K379" s="57"/>
      <c r="R379" s="57"/>
      <c r="S379" s="57"/>
      <c r="AE379" s="57"/>
      <c r="AF379" s="74"/>
      <c r="AH379" s="57"/>
      <c r="AI379" s="57"/>
      <c r="AJ379" s="57"/>
      <c r="AK379" s="57"/>
      <c r="AL379" s="57"/>
      <c r="AM379" s="57"/>
      <c r="AN379" s="57"/>
      <c r="AP379" s="57"/>
      <c r="AR379" s="57"/>
      <c r="AS379" s="57"/>
      <c r="AT379" s="57"/>
    </row>
    <row r="380" spans="5:46" x14ac:dyDescent="0.35">
      <c r="E380" s="57"/>
      <c r="F380" s="57"/>
      <c r="J380" s="57"/>
      <c r="K380" s="57"/>
      <c r="R380" s="57"/>
      <c r="S380" s="57"/>
      <c r="AE380" s="57"/>
      <c r="AF380" s="74"/>
      <c r="AH380" s="57"/>
      <c r="AI380" s="57"/>
      <c r="AJ380" s="57"/>
      <c r="AK380" s="57"/>
      <c r="AL380" s="57"/>
      <c r="AM380" s="57"/>
      <c r="AN380" s="57"/>
      <c r="AP380" s="57"/>
      <c r="AR380" s="57"/>
      <c r="AS380" s="57"/>
      <c r="AT380" s="57"/>
    </row>
    <row r="381" spans="5:46" x14ac:dyDescent="0.35">
      <c r="E381" s="57"/>
      <c r="F381" s="57"/>
      <c r="J381" s="57"/>
      <c r="K381" s="57"/>
      <c r="R381" s="57"/>
      <c r="S381" s="57"/>
      <c r="AE381" s="57"/>
      <c r="AF381" s="74"/>
      <c r="AH381" s="57"/>
      <c r="AI381" s="57"/>
      <c r="AJ381" s="57"/>
      <c r="AK381" s="57"/>
      <c r="AL381" s="57"/>
      <c r="AM381" s="57"/>
      <c r="AN381" s="57"/>
      <c r="AP381" s="57"/>
      <c r="AR381" s="57"/>
      <c r="AS381" s="57"/>
      <c r="AT381" s="57"/>
    </row>
    <row r="382" spans="5:46" x14ac:dyDescent="0.35">
      <c r="E382" s="57"/>
      <c r="F382" s="57"/>
      <c r="J382" s="57"/>
      <c r="K382" s="57"/>
      <c r="R382" s="57"/>
      <c r="S382" s="57"/>
      <c r="AE382" s="57"/>
      <c r="AF382" s="74"/>
      <c r="AH382" s="57"/>
      <c r="AI382" s="57"/>
      <c r="AJ382" s="57"/>
      <c r="AK382" s="57"/>
      <c r="AL382" s="57"/>
      <c r="AM382" s="57"/>
      <c r="AN382" s="57"/>
      <c r="AP382" s="57"/>
      <c r="AR382" s="57"/>
      <c r="AS382" s="57"/>
      <c r="AT382" s="57"/>
    </row>
    <row r="383" spans="5:46" x14ac:dyDescent="0.35">
      <c r="E383" s="57"/>
      <c r="F383" s="57"/>
      <c r="J383" s="57"/>
      <c r="K383" s="57"/>
      <c r="R383" s="57"/>
      <c r="S383" s="57"/>
      <c r="AE383" s="57"/>
      <c r="AF383" s="74"/>
      <c r="AH383" s="57"/>
      <c r="AI383" s="57"/>
      <c r="AJ383" s="57"/>
      <c r="AK383" s="57"/>
      <c r="AL383" s="57"/>
      <c r="AM383" s="57"/>
      <c r="AN383" s="57"/>
      <c r="AP383" s="57"/>
      <c r="AR383" s="57"/>
      <c r="AS383" s="57"/>
      <c r="AT383" s="57"/>
    </row>
    <row r="384" spans="5:46" x14ac:dyDescent="0.35">
      <c r="E384" s="57"/>
      <c r="F384" s="57"/>
      <c r="J384" s="57"/>
      <c r="K384" s="57"/>
      <c r="R384" s="57"/>
      <c r="S384" s="57"/>
      <c r="AE384" s="57"/>
      <c r="AF384" s="74"/>
      <c r="AH384" s="57"/>
      <c r="AI384" s="57"/>
      <c r="AJ384" s="57"/>
      <c r="AK384" s="57"/>
      <c r="AL384" s="57"/>
      <c r="AM384" s="57"/>
      <c r="AN384" s="57"/>
      <c r="AP384" s="57"/>
      <c r="AR384" s="57"/>
      <c r="AS384" s="57"/>
      <c r="AT384" s="57"/>
    </row>
    <row r="385" spans="5:46" x14ac:dyDescent="0.35">
      <c r="E385" s="57"/>
      <c r="F385" s="57"/>
      <c r="J385" s="57"/>
      <c r="K385" s="57"/>
      <c r="R385" s="57"/>
      <c r="S385" s="57"/>
      <c r="AE385" s="57"/>
      <c r="AF385" s="74"/>
      <c r="AH385" s="57"/>
      <c r="AI385" s="57"/>
      <c r="AJ385" s="57"/>
      <c r="AK385" s="57"/>
      <c r="AL385" s="57"/>
      <c r="AM385" s="57"/>
      <c r="AN385" s="57"/>
      <c r="AP385" s="57"/>
      <c r="AR385" s="57"/>
      <c r="AS385" s="57"/>
      <c r="AT385" s="57"/>
    </row>
    <row r="386" spans="5:46" x14ac:dyDescent="0.35">
      <c r="E386" s="57"/>
      <c r="F386" s="57"/>
      <c r="J386" s="57"/>
      <c r="K386" s="57"/>
      <c r="R386" s="57"/>
      <c r="S386" s="57"/>
      <c r="AE386" s="57"/>
      <c r="AF386" s="74"/>
      <c r="AH386" s="57"/>
      <c r="AI386" s="57"/>
      <c r="AJ386" s="57"/>
      <c r="AK386" s="57"/>
      <c r="AL386" s="57"/>
      <c r="AM386" s="57"/>
      <c r="AN386" s="57"/>
      <c r="AP386" s="57"/>
      <c r="AR386" s="57"/>
      <c r="AS386" s="57"/>
      <c r="AT386" s="57"/>
    </row>
    <row r="387" spans="5:46" x14ac:dyDescent="0.35">
      <c r="E387" s="57"/>
      <c r="F387" s="57"/>
      <c r="J387" s="57"/>
      <c r="K387" s="57"/>
      <c r="R387" s="57"/>
      <c r="S387" s="57"/>
      <c r="AE387" s="57"/>
      <c r="AF387" s="74"/>
      <c r="AH387" s="57"/>
      <c r="AI387" s="57"/>
      <c r="AJ387" s="57"/>
      <c r="AK387" s="57"/>
      <c r="AL387" s="57"/>
      <c r="AM387" s="57"/>
      <c r="AN387" s="57"/>
      <c r="AP387" s="57"/>
      <c r="AR387" s="57"/>
      <c r="AS387" s="57"/>
      <c r="AT387" s="57"/>
    </row>
    <row r="388" spans="5:46" x14ac:dyDescent="0.35">
      <c r="E388" s="57"/>
      <c r="F388" s="57"/>
      <c r="J388" s="57"/>
      <c r="K388" s="57"/>
      <c r="R388" s="57"/>
      <c r="S388" s="57"/>
      <c r="AE388" s="57"/>
      <c r="AF388" s="74"/>
      <c r="AH388" s="57"/>
      <c r="AI388" s="57"/>
      <c r="AJ388" s="57"/>
      <c r="AK388" s="57"/>
      <c r="AL388" s="57"/>
      <c r="AM388" s="57"/>
      <c r="AN388" s="57"/>
      <c r="AP388" s="57"/>
      <c r="AR388" s="57"/>
      <c r="AS388" s="57"/>
      <c r="AT388" s="57"/>
    </row>
    <row r="389" spans="5:46" x14ac:dyDescent="0.35">
      <c r="E389" s="57"/>
      <c r="F389" s="57"/>
      <c r="J389" s="57"/>
      <c r="K389" s="57"/>
      <c r="R389" s="57"/>
      <c r="S389" s="57"/>
      <c r="AE389" s="57"/>
      <c r="AF389" s="74"/>
      <c r="AH389" s="57"/>
      <c r="AI389" s="57"/>
      <c r="AJ389" s="57"/>
      <c r="AK389" s="57"/>
      <c r="AL389" s="57"/>
      <c r="AM389" s="57"/>
      <c r="AN389" s="57"/>
      <c r="AP389" s="57"/>
      <c r="AR389" s="57"/>
      <c r="AS389" s="57"/>
      <c r="AT389" s="57"/>
    </row>
    <row r="390" spans="5:46" x14ac:dyDescent="0.35">
      <c r="E390" s="57"/>
      <c r="F390" s="57"/>
      <c r="J390" s="57"/>
      <c r="K390" s="57"/>
      <c r="R390" s="57"/>
      <c r="S390" s="57"/>
      <c r="AE390" s="57"/>
      <c r="AF390" s="74"/>
      <c r="AH390" s="57"/>
      <c r="AI390" s="57"/>
      <c r="AJ390" s="57"/>
      <c r="AK390" s="57"/>
      <c r="AL390" s="57"/>
      <c r="AM390" s="57"/>
      <c r="AN390" s="57"/>
      <c r="AP390" s="57"/>
      <c r="AR390" s="57"/>
      <c r="AS390" s="57"/>
      <c r="AT390" s="57"/>
    </row>
    <row r="391" spans="5:46" x14ac:dyDescent="0.35">
      <c r="E391" s="57"/>
      <c r="F391" s="57"/>
      <c r="J391" s="57"/>
      <c r="K391" s="57"/>
      <c r="R391" s="57"/>
      <c r="S391" s="57"/>
      <c r="AE391" s="57"/>
      <c r="AF391" s="74"/>
      <c r="AH391" s="57"/>
      <c r="AI391" s="57"/>
      <c r="AJ391" s="57"/>
      <c r="AK391" s="57"/>
      <c r="AL391" s="57"/>
      <c r="AM391" s="57"/>
      <c r="AN391" s="57"/>
      <c r="AP391" s="57"/>
      <c r="AR391" s="57"/>
      <c r="AS391" s="57"/>
      <c r="AT391" s="57"/>
    </row>
    <row r="392" spans="5:46" x14ac:dyDescent="0.35">
      <c r="E392" s="57"/>
      <c r="F392" s="57"/>
      <c r="J392" s="57"/>
      <c r="K392" s="57"/>
      <c r="R392" s="57"/>
      <c r="S392" s="57"/>
      <c r="AE392" s="57"/>
      <c r="AF392" s="74"/>
      <c r="AH392" s="57"/>
      <c r="AI392" s="57"/>
      <c r="AJ392" s="57"/>
      <c r="AK392" s="57"/>
      <c r="AL392" s="57"/>
      <c r="AM392" s="57"/>
      <c r="AN392" s="57"/>
      <c r="AP392" s="57"/>
      <c r="AR392" s="57"/>
      <c r="AS392" s="57"/>
      <c r="AT392" s="57"/>
    </row>
    <row r="393" spans="5:46" x14ac:dyDescent="0.35">
      <c r="E393" s="57"/>
      <c r="F393" s="57"/>
      <c r="J393" s="57"/>
      <c r="K393" s="57"/>
      <c r="R393" s="57"/>
      <c r="S393" s="57"/>
      <c r="AE393" s="57"/>
      <c r="AF393" s="74"/>
      <c r="AH393" s="57"/>
      <c r="AI393" s="57"/>
      <c r="AJ393" s="57"/>
      <c r="AK393" s="57"/>
      <c r="AL393" s="57"/>
      <c r="AM393" s="57"/>
      <c r="AN393" s="57"/>
      <c r="AP393" s="57"/>
      <c r="AR393" s="57"/>
      <c r="AS393" s="57"/>
      <c r="AT393" s="57"/>
    </row>
    <row r="394" spans="5:46" x14ac:dyDescent="0.35">
      <c r="E394" s="57"/>
      <c r="F394" s="57"/>
      <c r="J394" s="57"/>
      <c r="K394" s="57"/>
      <c r="R394" s="57"/>
      <c r="S394" s="57"/>
      <c r="AE394" s="57"/>
      <c r="AF394" s="74"/>
      <c r="AH394" s="57"/>
      <c r="AI394" s="57"/>
      <c r="AJ394" s="57"/>
      <c r="AK394" s="57"/>
      <c r="AL394" s="57"/>
      <c r="AM394" s="57"/>
      <c r="AN394" s="57"/>
      <c r="AP394" s="57"/>
      <c r="AR394" s="57"/>
      <c r="AS394" s="57"/>
      <c r="AT394" s="57"/>
    </row>
    <row r="395" spans="5:46" x14ac:dyDescent="0.35">
      <c r="E395" s="57"/>
      <c r="F395" s="57"/>
      <c r="J395" s="57"/>
      <c r="K395" s="57"/>
      <c r="R395" s="57"/>
      <c r="S395" s="57"/>
      <c r="AE395" s="57"/>
      <c r="AF395" s="74"/>
      <c r="AH395" s="57"/>
      <c r="AI395" s="57"/>
      <c r="AJ395" s="57"/>
      <c r="AK395" s="57"/>
      <c r="AL395" s="57"/>
      <c r="AM395" s="57"/>
      <c r="AN395" s="57"/>
      <c r="AP395" s="57"/>
      <c r="AR395" s="57"/>
      <c r="AS395" s="57"/>
      <c r="AT395" s="57"/>
    </row>
    <row r="396" spans="5:46" x14ac:dyDescent="0.35">
      <c r="E396" s="57"/>
      <c r="F396" s="57"/>
      <c r="J396" s="57"/>
      <c r="K396" s="57"/>
      <c r="R396" s="57"/>
      <c r="S396" s="57"/>
      <c r="AE396" s="57"/>
      <c r="AF396" s="74"/>
      <c r="AH396" s="57"/>
      <c r="AI396" s="57"/>
      <c r="AJ396" s="57"/>
      <c r="AK396" s="57"/>
      <c r="AL396" s="57"/>
      <c r="AM396" s="57"/>
      <c r="AN396" s="57"/>
      <c r="AP396" s="57"/>
      <c r="AR396" s="57"/>
      <c r="AS396" s="57"/>
      <c r="AT396" s="57"/>
    </row>
    <row r="397" spans="5:46" x14ac:dyDescent="0.35">
      <c r="E397" s="57"/>
      <c r="F397" s="57"/>
      <c r="J397" s="57"/>
      <c r="K397" s="57"/>
      <c r="R397" s="57"/>
      <c r="S397" s="57"/>
      <c r="AE397" s="57"/>
      <c r="AF397" s="74"/>
      <c r="AH397" s="57"/>
      <c r="AI397" s="57"/>
      <c r="AJ397" s="57"/>
      <c r="AK397" s="57"/>
      <c r="AL397" s="57"/>
      <c r="AM397" s="57"/>
      <c r="AN397" s="57"/>
      <c r="AP397" s="57"/>
      <c r="AR397" s="57"/>
      <c r="AS397" s="57"/>
      <c r="AT397" s="57"/>
    </row>
    <row r="398" spans="5:46" x14ac:dyDescent="0.35">
      <c r="E398" s="57"/>
      <c r="F398" s="57"/>
      <c r="J398" s="57"/>
      <c r="K398" s="57"/>
      <c r="R398" s="57"/>
      <c r="S398" s="57"/>
      <c r="AE398" s="57"/>
      <c r="AF398" s="74"/>
      <c r="AH398" s="57"/>
      <c r="AI398" s="57"/>
      <c r="AJ398" s="57"/>
      <c r="AK398" s="57"/>
      <c r="AL398" s="57"/>
      <c r="AM398" s="57"/>
      <c r="AN398" s="57"/>
      <c r="AP398" s="57"/>
      <c r="AR398" s="57"/>
      <c r="AS398" s="57"/>
      <c r="AT398" s="57"/>
    </row>
    <row r="399" spans="5:46" x14ac:dyDescent="0.35">
      <c r="E399" s="57"/>
      <c r="F399" s="57"/>
      <c r="J399" s="57"/>
      <c r="K399" s="57"/>
      <c r="R399" s="57"/>
      <c r="S399" s="57"/>
      <c r="AE399" s="57"/>
      <c r="AF399" s="74"/>
      <c r="AH399" s="57"/>
      <c r="AI399" s="57"/>
      <c r="AJ399" s="57"/>
      <c r="AK399" s="57"/>
      <c r="AL399" s="57"/>
      <c r="AM399" s="57"/>
      <c r="AN399" s="57"/>
      <c r="AP399" s="57"/>
      <c r="AR399" s="57"/>
      <c r="AS399" s="57"/>
      <c r="AT399" s="57"/>
    </row>
    <row r="400" spans="5:46" x14ac:dyDescent="0.35">
      <c r="E400" s="57"/>
      <c r="F400" s="57"/>
      <c r="J400" s="57"/>
      <c r="K400" s="57"/>
      <c r="R400" s="57"/>
      <c r="S400" s="57"/>
      <c r="AE400" s="57"/>
      <c r="AF400" s="74"/>
      <c r="AH400" s="57"/>
      <c r="AI400" s="57"/>
      <c r="AJ400" s="57"/>
      <c r="AK400" s="57"/>
      <c r="AL400" s="57"/>
      <c r="AM400" s="57"/>
      <c r="AN400" s="57"/>
      <c r="AP400" s="57"/>
      <c r="AR400" s="57"/>
      <c r="AS400" s="57"/>
      <c r="AT400" s="57"/>
    </row>
    <row r="401" spans="5:46" x14ac:dyDescent="0.35">
      <c r="E401" s="57"/>
      <c r="F401" s="57"/>
      <c r="J401" s="57"/>
      <c r="K401" s="57"/>
      <c r="R401" s="57"/>
      <c r="S401" s="57"/>
      <c r="AE401" s="57"/>
      <c r="AF401" s="74"/>
      <c r="AH401" s="57"/>
      <c r="AI401" s="57"/>
      <c r="AJ401" s="57"/>
      <c r="AK401" s="57"/>
      <c r="AL401" s="57"/>
      <c r="AM401" s="57"/>
      <c r="AN401" s="57"/>
      <c r="AP401" s="57"/>
      <c r="AR401" s="57"/>
      <c r="AS401" s="57"/>
      <c r="AT401" s="57"/>
    </row>
    <row r="402" spans="5:46" x14ac:dyDescent="0.35">
      <c r="E402" s="57"/>
      <c r="F402" s="57"/>
      <c r="J402" s="57"/>
      <c r="K402" s="57"/>
      <c r="R402" s="57"/>
      <c r="S402" s="57"/>
      <c r="AE402" s="57"/>
      <c r="AF402" s="74"/>
      <c r="AH402" s="57"/>
      <c r="AI402" s="57"/>
      <c r="AJ402" s="57"/>
      <c r="AK402" s="57"/>
      <c r="AL402" s="57"/>
      <c r="AM402" s="57"/>
      <c r="AN402" s="57"/>
      <c r="AP402" s="57"/>
      <c r="AR402" s="57"/>
      <c r="AS402" s="57"/>
      <c r="AT402" s="57"/>
    </row>
    <row r="403" spans="5:46" x14ac:dyDescent="0.35">
      <c r="E403" s="57"/>
      <c r="F403" s="57"/>
      <c r="J403" s="57"/>
      <c r="K403" s="57"/>
      <c r="R403" s="57"/>
      <c r="S403" s="57"/>
      <c r="AE403" s="57"/>
      <c r="AF403" s="74"/>
      <c r="AH403" s="57"/>
      <c r="AI403" s="57"/>
      <c r="AJ403" s="57"/>
      <c r="AK403" s="57"/>
      <c r="AL403" s="57"/>
      <c r="AM403" s="57"/>
      <c r="AN403" s="57"/>
      <c r="AP403" s="57"/>
      <c r="AR403" s="57"/>
      <c r="AS403" s="57"/>
      <c r="AT403" s="57"/>
    </row>
    <row r="404" spans="5:46" x14ac:dyDescent="0.35">
      <c r="E404" s="57"/>
      <c r="F404" s="57"/>
      <c r="J404" s="57"/>
      <c r="K404" s="57"/>
      <c r="R404" s="57"/>
      <c r="S404" s="57"/>
      <c r="AE404" s="57"/>
      <c r="AF404" s="74"/>
      <c r="AH404" s="57"/>
      <c r="AI404" s="57"/>
      <c r="AJ404" s="57"/>
      <c r="AK404" s="57"/>
      <c r="AL404" s="57"/>
      <c r="AM404" s="57"/>
      <c r="AN404" s="57"/>
      <c r="AP404" s="57"/>
      <c r="AR404" s="57"/>
      <c r="AS404" s="57"/>
      <c r="AT404" s="57"/>
    </row>
    <row r="405" spans="5:46" x14ac:dyDescent="0.35">
      <c r="E405" s="57"/>
      <c r="F405" s="57"/>
      <c r="J405" s="57"/>
      <c r="K405" s="57"/>
      <c r="R405" s="57"/>
      <c r="S405" s="57"/>
      <c r="AE405" s="57"/>
      <c r="AF405" s="74"/>
      <c r="AH405" s="57"/>
      <c r="AI405" s="57"/>
      <c r="AJ405" s="57"/>
      <c r="AK405" s="57"/>
      <c r="AL405" s="57"/>
      <c r="AM405" s="57"/>
      <c r="AN405" s="57"/>
      <c r="AP405" s="57"/>
      <c r="AR405" s="57"/>
      <c r="AS405" s="57"/>
      <c r="AT405" s="57"/>
    </row>
    <row r="406" spans="5:46" x14ac:dyDescent="0.35">
      <c r="E406" s="57"/>
      <c r="F406" s="57"/>
      <c r="J406" s="57"/>
      <c r="K406" s="57"/>
      <c r="R406" s="57"/>
      <c r="S406" s="57"/>
      <c r="AE406" s="57"/>
      <c r="AF406" s="74"/>
      <c r="AH406" s="57"/>
      <c r="AI406" s="57"/>
      <c r="AJ406" s="57"/>
      <c r="AK406" s="57"/>
      <c r="AL406" s="57"/>
      <c r="AM406" s="57"/>
      <c r="AN406" s="57"/>
      <c r="AP406" s="57"/>
      <c r="AR406" s="57"/>
      <c r="AS406" s="57"/>
      <c r="AT406" s="57"/>
    </row>
    <row r="407" spans="5:46" x14ac:dyDescent="0.35">
      <c r="E407" s="57"/>
      <c r="F407" s="57"/>
      <c r="J407" s="57"/>
      <c r="K407" s="57"/>
      <c r="R407" s="57"/>
      <c r="S407" s="57"/>
      <c r="AE407" s="57"/>
      <c r="AF407" s="74"/>
      <c r="AH407" s="57"/>
      <c r="AI407" s="57"/>
      <c r="AJ407" s="57"/>
      <c r="AK407" s="57"/>
      <c r="AL407" s="57"/>
      <c r="AM407" s="57"/>
      <c r="AN407" s="57"/>
      <c r="AP407" s="57"/>
      <c r="AR407" s="57"/>
      <c r="AS407" s="57"/>
      <c r="AT407" s="57"/>
    </row>
    <row r="408" spans="5:46" x14ac:dyDescent="0.35">
      <c r="E408" s="57"/>
      <c r="F408" s="57"/>
      <c r="J408" s="57"/>
      <c r="K408" s="57"/>
      <c r="R408" s="57"/>
      <c r="S408" s="57"/>
      <c r="AE408" s="57"/>
      <c r="AF408" s="74"/>
      <c r="AH408" s="57"/>
      <c r="AI408" s="57"/>
      <c r="AJ408" s="57"/>
      <c r="AK408" s="57"/>
      <c r="AL408" s="57"/>
      <c r="AM408" s="57"/>
      <c r="AN408" s="57"/>
      <c r="AP408" s="57"/>
      <c r="AR408" s="57"/>
      <c r="AS408" s="57"/>
      <c r="AT408" s="57"/>
    </row>
    <row r="409" spans="5:46" x14ac:dyDescent="0.35">
      <c r="E409" s="57"/>
      <c r="F409" s="57"/>
      <c r="J409" s="57"/>
      <c r="K409" s="57"/>
      <c r="R409" s="57"/>
      <c r="S409" s="57"/>
      <c r="AE409" s="57"/>
      <c r="AF409" s="74"/>
      <c r="AH409" s="57"/>
      <c r="AI409" s="57"/>
      <c r="AJ409" s="57"/>
      <c r="AK409" s="57"/>
      <c r="AL409" s="57"/>
      <c r="AM409" s="57"/>
      <c r="AN409" s="57"/>
      <c r="AP409" s="57"/>
      <c r="AR409" s="57"/>
      <c r="AS409" s="57"/>
      <c r="AT409" s="57"/>
    </row>
    <row r="410" spans="5:46" x14ac:dyDescent="0.35">
      <c r="E410" s="57"/>
      <c r="F410" s="57"/>
      <c r="J410" s="57"/>
      <c r="K410" s="57"/>
      <c r="R410" s="57"/>
      <c r="S410" s="57"/>
      <c r="AE410" s="57"/>
      <c r="AF410" s="74"/>
      <c r="AH410" s="57"/>
      <c r="AI410" s="57"/>
      <c r="AJ410" s="57"/>
      <c r="AK410" s="57"/>
      <c r="AL410" s="57"/>
      <c r="AM410" s="57"/>
      <c r="AN410" s="57"/>
      <c r="AP410" s="57"/>
      <c r="AR410" s="57"/>
      <c r="AS410" s="57"/>
      <c r="AT410" s="57"/>
    </row>
    <row r="411" spans="5:46" x14ac:dyDescent="0.35">
      <c r="E411" s="57"/>
      <c r="F411" s="57"/>
      <c r="J411" s="57"/>
      <c r="K411" s="57"/>
      <c r="R411" s="57"/>
      <c r="S411" s="57"/>
      <c r="AE411" s="57"/>
      <c r="AF411" s="74"/>
      <c r="AH411" s="57"/>
      <c r="AI411" s="57"/>
      <c r="AJ411" s="57"/>
      <c r="AK411" s="57"/>
      <c r="AL411" s="57"/>
      <c r="AM411" s="57"/>
      <c r="AN411" s="57"/>
      <c r="AP411" s="57"/>
      <c r="AR411" s="57"/>
      <c r="AS411" s="57"/>
      <c r="AT411" s="57"/>
    </row>
    <row r="412" spans="5:46" x14ac:dyDescent="0.35">
      <c r="E412" s="57"/>
      <c r="F412" s="57"/>
      <c r="J412" s="57"/>
      <c r="K412" s="57"/>
      <c r="R412" s="57"/>
      <c r="S412" s="57"/>
      <c r="AE412" s="57"/>
      <c r="AF412" s="74"/>
      <c r="AH412" s="57"/>
      <c r="AI412" s="57"/>
      <c r="AJ412" s="57"/>
      <c r="AK412" s="57"/>
      <c r="AL412" s="57"/>
      <c r="AM412" s="57"/>
      <c r="AN412" s="57"/>
      <c r="AP412" s="57"/>
      <c r="AR412" s="57"/>
      <c r="AS412" s="57"/>
      <c r="AT412" s="57"/>
    </row>
    <row r="413" spans="5:46" x14ac:dyDescent="0.35">
      <c r="E413" s="57"/>
      <c r="F413" s="57"/>
      <c r="J413" s="57"/>
      <c r="K413" s="57"/>
      <c r="R413" s="57"/>
      <c r="S413" s="57"/>
      <c r="AE413" s="57"/>
      <c r="AF413" s="74"/>
      <c r="AH413" s="57"/>
      <c r="AI413" s="57"/>
      <c r="AJ413" s="57"/>
      <c r="AK413" s="57"/>
      <c r="AL413" s="57"/>
      <c r="AM413" s="57"/>
      <c r="AN413" s="57"/>
      <c r="AP413" s="57"/>
      <c r="AR413" s="57"/>
      <c r="AS413" s="57"/>
      <c r="AT413" s="57"/>
    </row>
    <row r="414" spans="5:46" x14ac:dyDescent="0.35">
      <c r="E414" s="57"/>
      <c r="F414" s="57"/>
      <c r="J414" s="57"/>
      <c r="K414" s="57"/>
      <c r="R414" s="57"/>
      <c r="S414" s="57"/>
      <c r="AE414" s="57"/>
      <c r="AF414" s="74"/>
      <c r="AH414" s="57"/>
      <c r="AI414" s="57"/>
      <c r="AJ414" s="57"/>
      <c r="AK414" s="57"/>
      <c r="AL414" s="57"/>
      <c r="AM414" s="57"/>
      <c r="AN414" s="57"/>
      <c r="AP414" s="57"/>
      <c r="AR414" s="57"/>
      <c r="AS414" s="57"/>
      <c r="AT414" s="57"/>
    </row>
    <row r="415" spans="5:46" x14ac:dyDescent="0.35">
      <c r="E415" s="57"/>
      <c r="F415" s="57"/>
      <c r="J415" s="57"/>
      <c r="K415" s="57"/>
      <c r="R415" s="57"/>
      <c r="S415" s="57"/>
      <c r="AE415" s="57"/>
      <c r="AF415" s="74"/>
      <c r="AH415" s="57"/>
      <c r="AI415" s="57"/>
      <c r="AJ415" s="57"/>
      <c r="AK415" s="57"/>
      <c r="AL415" s="57"/>
      <c r="AM415" s="57"/>
      <c r="AN415" s="57"/>
      <c r="AP415" s="57"/>
      <c r="AR415" s="57"/>
      <c r="AS415" s="57"/>
      <c r="AT415" s="57"/>
    </row>
    <row r="416" spans="5:46" x14ac:dyDescent="0.35">
      <c r="E416" s="57"/>
      <c r="F416" s="57"/>
      <c r="J416" s="57"/>
      <c r="K416" s="57"/>
      <c r="R416" s="57"/>
      <c r="S416" s="57"/>
      <c r="AE416" s="57"/>
      <c r="AF416" s="74"/>
      <c r="AH416" s="57"/>
      <c r="AI416" s="57"/>
      <c r="AJ416" s="57"/>
      <c r="AK416" s="57"/>
      <c r="AL416" s="57"/>
      <c r="AM416" s="57"/>
      <c r="AN416" s="57"/>
      <c r="AP416" s="57"/>
      <c r="AR416" s="57"/>
      <c r="AS416" s="57"/>
      <c r="AT416" s="57"/>
    </row>
    <row r="417" spans="5:46" x14ac:dyDescent="0.35">
      <c r="E417" s="57"/>
      <c r="F417" s="57"/>
      <c r="J417" s="57"/>
      <c r="K417" s="57"/>
      <c r="R417" s="57"/>
      <c r="S417" s="57"/>
      <c r="AE417" s="57"/>
      <c r="AF417" s="74"/>
      <c r="AH417" s="57"/>
      <c r="AI417" s="57"/>
      <c r="AJ417" s="57"/>
      <c r="AK417" s="57"/>
      <c r="AL417" s="57"/>
      <c r="AM417" s="57"/>
      <c r="AN417" s="57"/>
      <c r="AP417" s="57"/>
      <c r="AR417" s="57"/>
      <c r="AS417" s="57"/>
      <c r="AT417" s="57"/>
    </row>
    <row r="418" spans="5:46" x14ac:dyDescent="0.35">
      <c r="E418" s="57"/>
      <c r="F418" s="57"/>
      <c r="J418" s="57"/>
      <c r="K418" s="57"/>
      <c r="R418" s="57"/>
      <c r="S418" s="57"/>
      <c r="AE418" s="57"/>
      <c r="AF418" s="74"/>
      <c r="AH418" s="57"/>
      <c r="AI418" s="57"/>
      <c r="AJ418" s="57"/>
      <c r="AK418" s="57"/>
      <c r="AL418" s="57"/>
      <c r="AM418" s="57"/>
      <c r="AN418" s="57"/>
      <c r="AP418" s="57"/>
      <c r="AR418" s="57"/>
      <c r="AS418" s="57"/>
      <c r="AT418" s="57"/>
    </row>
    <row r="419" spans="5:46" x14ac:dyDescent="0.35">
      <c r="E419" s="57"/>
      <c r="F419" s="57"/>
      <c r="J419" s="57"/>
      <c r="K419" s="57"/>
      <c r="R419" s="57"/>
      <c r="S419" s="57"/>
      <c r="AE419" s="57"/>
      <c r="AF419" s="74"/>
      <c r="AH419" s="57"/>
      <c r="AI419" s="57"/>
      <c r="AJ419" s="57"/>
      <c r="AK419" s="57"/>
      <c r="AL419" s="57"/>
      <c r="AM419" s="57"/>
      <c r="AN419" s="57"/>
      <c r="AP419" s="57"/>
      <c r="AR419" s="57"/>
      <c r="AS419" s="57"/>
      <c r="AT419" s="57"/>
    </row>
    <row r="420" spans="5:46" x14ac:dyDescent="0.35">
      <c r="E420" s="57"/>
      <c r="F420" s="57"/>
      <c r="J420" s="57"/>
      <c r="K420" s="57"/>
      <c r="R420" s="57"/>
      <c r="S420" s="57"/>
      <c r="AE420" s="57"/>
      <c r="AF420" s="74"/>
      <c r="AH420" s="57"/>
      <c r="AI420" s="57"/>
      <c r="AJ420" s="57"/>
      <c r="AK420" s="57"/>
      <c r="AL420" s="57"/>
      <c r="AM420" s="57"/>
      <c r="AN420" s="57"/>
      <c r="AP420" s="57"/>
      <c r="AR420" s="57"/>
      <c r="AS420" s="57"/>
      <c r="AT420" s="57"/>
    </row>
    <row r="421" spans="5:46" x14ac:dyDescent="0.35">
      <c r="E421" s="57"/>
      <c r="F421" s="57"/>
      <c r="J421" s="57"/>
      <c r="K421" s="57"/>
      <c r="R421" s="57"/>
      <c r="S421" s="57"/>
      <c r="AE421" s="57"/>
      <c r="AF421" s="74"/>
      <c r="AH421" s="57"/>
      <c r="AI421" s="57"/>
      <c r="AJ421" s="57"/>
      <c r="AK421" s="57"/>
      <c r="AL421" s="57"/>
      <c r="AM421" s="57"/>
      <c r="AN421" s="57"/>
      <c r="AP421" s="57"/>
      <c r="AR421" s="57"/>
      <c r="AS421" s="57"/>
      <c r="AT421" s="57"/>
    </row>
    <row r="422" spans="5:46" x14ac:dyDescent="0.35">
      <c r="E422" s="57"/>
      <c r="F422" s="57"/>
      <c r="J422" s="57"/>
      <c r="K422" s="57"/>
      <c r="R422" s="57"/>
      <c r="S422" s="57"/>
      <c r="AE422" s="57"/>
      <c r="AF422" s="74"/>
      <c r="AH422" s="57"/>
      <c r="AI422" s="57"/>
      <c r="AJ422" s="57"/>
      <c r="AK422" s="57"/>
      <c r="AL422" s="57"/>
      <c r="AM422" s="57"/>
      <c r="AN422" s="57"/>
      <c r="AP422" s="57"/>
      <c r="AR422" s="57"/>
      <c r="AS422" s="57"/>
      <c r="AT422" s="57"/>
    </row>
    <row r="423" spans="5:46" x14ac:dyDescent="0.35">
      <c r="E423" s="57"/>
      <c r="F423" s="57"/>
      <c r="J423" s="57"/>
      <c r="K423" s="57"/>
      <c r="R423" s="57"/>
      <c r="S423" s="57"/>
      <c r="AE423" s="57"/>
      <c r="AF423" s="74"/>
      <c r="AH423" s="57"/>
      <c r="AI423" s="57"/>
      <c r="AJ423" s="57"/>
      <c r="AK423" s="57"/>
      <c r="AL423" s="57"/>
      <c r="AM423" s="57"/>
      <c r="AN423" s="57"/>
      <c r="AP423" s="57"/>
      <c r="AR423" s="57"/>
      <c r="AS423" s="57"/>
      <c r="AT423" s="57"/>
    </row>
    <row r="424" spans="5:46" x14ac:dyDescent="0.35">
      <c r="E424" s="57"/>
      <c r="F424" s="57"/>
      <c r="J424" s="57"/>
      <c r="K424" s="57"/>
      <c r="R424" s="57"/>
      <c r="S424" s="57"/>
      <c r="AE424" s="57"/>
      <c r="AF424" s="74"/>
      <c r="AH424" s="57"/>
      <c r="AI424" s="57"/>
      <c r="AJ424" s="57"/>
      <c r="AK424" s="57"/>
      <c r="AL424" s="57"/>
      <c r="AM424" s="57"/>
      <c r="AN424" s="57"/>
      <c r="AP424" s="57"/>
      <c r="AR424" s="57"/>
      <c r="AS424" s="57"/>
      <c r="AT424" s="57"/>
    </row>
    <row r="425" spans="5:46" x14ac:dyDescent="0.35">
      <c r="E425" s="57"/>
      <c r="F425" s="57"/>
      <c r="J425" s="57"/>
      <c r="K425" s="57"/>
      <c r="R425" s="57"/>
      <c r="S425" s="57"/>
      <c r="AE425" s="57"/>
      <c r="AF425" s="74"/>
      <c r="AH425" s="57"/>
      <c r="AI425" s="57"/>
      <c r="AJ425" s="57"/>
      <c r="AK425" s="57"/>
      <c r="AL425" s="57"/>
      <c r="AM425" s="57"/>
      <c r="AN425" s="57"/>
      <c r="AP425" s="57"/>
      <c r="AR425" s="57"/>
      <c r="AS425" s="57"/>
      <c r="AT425" s="57"/>
    </row>
    <row r="426" spans="5:46" x14ac:dyDescent="0.35">
      <c r="E426" s="57"/>
      <c r="F426" s="57"/>
      <c r="J426" s="57"/>
      <c r="K426" s="57"/>
      <c r="R426" s="57"/>
      <c r="S426" s="57"/>
      <c r="AE426" s="57"/>
      <c r="AF426" s="74"/>
      <c r="AH426" s="57"/>
      <c r="AI426" s="57"/>
      <c r="AJ426" s="57"/>
      <c r="AK426" s="57"/>
      <c r="AL426" s="57"/>
      <c r="AM426" s="57"/>
      <c r="AN426" s="57"/>
      <c r="AP426" s="57"/>
      <c r="AR426" s="57"/>
      <c r="AS426" s="57"/>
      <c r="AT426" s="57"/>
    </row>
    <row r="427" spans="5:46" x14ac:dyDescent="0.35">
      <c r="E427" s="57"/>
      <c r="F427" s="57"/>
      <c r="J427" s="57"/>
      <c r="K427" s="57"/>
      <c r="R427" s="57"/>
      <c r="S427" s="57"/>
      <c r="AE427" s="57"/>
      <c r="AF427" s="74"/>
      <c r="AH427" s="57"/>
      <c r="AI427" s="57"/>
      <c r="AJ427" s="57"/>
      <c r="AK427" s="57"/>
      <c r="AL427" s="57"/>
      <c r="AM427" s="57"/>
      <c r="AN427" s="57"/>
      <c r="AP427" s="57"/>
      <c r="AR427" s="57"/>
      <c r="AS427" s="57"/>
      <c r="AT427" s="57"/>
    </row>
    <row r="428" spans="5:46" x14ac:dyDescent="0.35">
      <c r="E428" s="57"/>
      <c r="F428" s="57"/>
      <c r="J428" s="57"/>
      <c r="K428" s="57"/>
      <c r="R428" s="57"/>
      <c r="S428" s="57"/>
      <c r="AE428" s="57"/>
      <c r="AF428" s="74"/>
      <c r="AH428" s="57"/>
      <c r="AI428" s="57"/>
      <c r="AJ428" s="57"/>
      <c r="AK428" s="57"/>
      <c r="AL428" s="57"/>
      <c r="AM428" s="57"/>
      <c r="AN428" s="57"/>
      <c r="AP428" s="57"/>
      <c r="AR428" s="57"/>
      <c r="AS428" s="57"/>
      <c r="AT428" s="57"/>
    </row>
    <row r="429" spans="5:46" x14ac:dyDescent="0.35">
      <c r="E429" s="57"/>
      <c r="F429" s="57"/>
      <c r="J429" s="57"/>
      <c r="K429" s="57"/>
      <c r="R429" s="57"/>
      <c r="S429" s="57"/>
      <c r="AE429" s="57"/>
      <c r="AF429" s="74"/>
      <c r="AH429" s="57"/>
      <c r="AI429" s="57"/>
      <c r="AJ429" s="57"/>
      <c r="AK429" s="57"/>
      <c r="AL429" s="57"/>
      <c r="AM429" s="57"/>
      <c r="AN429" s="57"/>
      <c r="AP429" s="57"/>
      <c r="AR429" s="57"/>
      <c r="AS429" s="57"/>
      <c r="AT429" s="57"/>
    </row>
    <row r="430" spans="5:46" x14ac:dyDescent="0.35">
      <c r="E430" s="57"/>
      <c r="F430" s="57"/>
      <c r="J430" s="57"/>
      <c r="K430" s="57"/>
      <c r="R430" s="57"/>
      <c r="S430" s="57"/>
      <c r="AE430" s="57"/>
      <c r="AF430" s="74"/>
      <c r="AH430" s="57"/>
      <c r="AI430" s="57"/>
      <c r="AJ430" s="57"/>
      <c r="AK430" s="57"/>
      <c r="AL430" s="57"/>
      <c r="AM430" s="57"/>
      <c r="AN430" s="57"/>
      <c r="AP430" s="57"/>
      <c r="AR430" s="57"/>
      <c r="AS430" s="57"/>
      <c r="AT430" s="57"/>
    </row>
    <row r="431" spans="5:46" x14ac:dyDescent="0.35">
      <c r="E431" s="57"/>
      <c r="F431" s="57"/>
      <c r="J431" s="57"/>
      <c r="K431" s="57"/>
      <c r="R431" s="57"/>
      <c r="S431" s="57"/>
      <c r="AE431" s="57"/>
      <c r="AF431" s="74"/>
      <c r="AH431" s="57"/>
      <c r="AI431" s="57"/>
      <c r="AJ431" s="57"/>
      <c r="AK431" s="57"/>
      <c r="AL431" s="57"/>
      <c r="AM431" s="57"/>
      <c r="AN431" s="57"/>
      <c r="AP431" s="57"/>
      <c r="AR431" s="57"/>
      <c r="AS431" s="57"/>
      <c r="AT431" s="57"/>
    </row>
    <row r="432" spans="5:46" x14ac:dyDescent="0.35">
      <c r="E432" s="57"/>
      <c r="F432" s="57"/>
      <c r="J432" s="57"/>
      <c r="K432" s="57"/>
      <c r="R432" s="57"/>
      <c r="S432" s="57"/>
      <c r="AE432" s="57"/>
      <c r="AF432" s="74"/>
      <c r="AH432" s="57"/>
      <c r="AI432" s="57"/>
      <c r="AJ432" s="57"/>
      <c r="AK432" s="57"/>
      <c r="AL432" s="57"/>
      <c r="AM432" s="57"/>
      <c r="AN432" s="57"/>
      <c r="AP432" s="57"/>
      <c r="AR432" s="57"/>
      <c r="AS432" s="57"/>
      <c r="AT432" s="57"/>
    </row>
    <row r="433" spans="5:46" x14ac:dyDescent="0.35">
      <c r="E433" s="57"/>
      <c r="F433" s="57"/>
      <c r="J433" s="57"/>
      <c r="K433" s="57"/>
      <c r="R433" s="57"/>
      <c r="S433" s="57"/>
      <c r="AE433" s="57"/>
      <c r="AF433" s="74"/>
      <c r="AH433" s="57"/>
      <c r="AI433" s="57"/>
      <c r="AJ433" s="57"/>
      <c r="AK433" s="57"/>
      <c r="AL433" s="57"/>
      <c r="AM433" s="57"/>
      <c r="AN433" s="57"/>
      <c r="AP433" s="57"/>
      <c r="AR433" s="57"/>
      <c r="AS433" s="57"/>
      <c r="AT433" s="57"/>
    </row>
    <row r="434" spans="5:46" x14ac:dyDescent="0.35">
      <c r="E434" s="57"/>
      <c r="F434" s="57"/>
      <c r="J434" s="57"/>
      <c r="K434" s="57"/>
      <c r="R434" s="57"/>
      <c r="S434" s="57"/>
      <c r="AE434" s="57"/>
      <c r="AF434" s="74"/>
      <c r="AH434" s="57"/>
      <c r="AI434" s="57"/>
      <c r="AJ434" s="57"/>
      <c r="AK434" s="57"/>
      <c r="AL434" s="57"/>
      <c r="AM434" s="57"/>
      <c r="AN434" s="57"/>
      <c r="AP434" s="57"/>
      <c r="AR434" s="57"/>
      <c r="AS434" s="57"/>
      <c r="AT434" s="57"/>
    </row>
    <row r="435" spans="5:46" x14ac:dyDescent="0.35">
      <c r="E435" s="57"/>
      <c r="F435" s="57"/>
      <c r="J435" s="57"/>
      <c r="K435" s="57"/>
      <c r="R435" s="57"/>
      <c r="S435" s="57"/>
      <c r="AE435" s="57"/>
      <c r="AF435" s="74"/>
      <c r="AH435" s="57"/>
      <c r="AI435" s="57"/>
      <c r="AJ435" s="57"/>
      <c r="AK435" s="57"/>
      <c r="AL435" s="57"/>
      <c r="AM435" s="57"/>
      <c r="AN435" s="57"/>
      <c r="AP435" s="57"/>
      <c r="AR435" s="57"/>
      <c r="AS435" s="57"/>
      <c r="AT435" s="57"/>
    </row>
    <row r="436" spans="5:46" x14ac:dyDescent="0.35">
      <c r="E436" s="57"/>
      <c r="F436" s="57"/>
      <c r="J436" s="57"/>
      <c r="K436" s="57"/>
      <c r="R436" s="57"/>
      <c r="S436" s="57"/>
      <c r="AE436" s="57"/>
      <c r="AF436" s="74"/>
      <c r="AH436" s="57"/>
      <c r="AI436" s="57"/>
      <c r="AJ436" s="57"/>
      <c r="AK436" s="57"/>
      <c r="AL436" s="57"/>
      <c r="AM436" s="57"/>
      <c r="AN436" s="57"/>
      <c r="AP436" s="57"/>
      <c r="AR436" s="57"/>
      <c r="AS436" s="57"/>
      <c r="AT436" s="57"/>
    </row>
    <row r="437" spans="5:46" x14ac:dyDescent="0.35">
      <c r="E437" s="57"/>
      <c r="F437" s="57"/>
      <c r="J437" s="57"/>
      <c r="K437" s="57"/>
      <c r="R437" s="57"/>
      <c r="S437" s="57"/>
      <c r="AE437" s="57"/>
      <c r="AF437" s="74"/>
      <c r="AH437" s="57"/>
      <c r="AI437" s="57"/>
      <c r="AJ437" s="57"/>
      <c r="AK437" s="57"/>
      <c r="AL437" s="57"/>
      <c r="AM437" s="57"/>
      <c r="AN437" s="57"/>
      <c r="AP437" s="57"/>
      <c r="AR437" s="57"/>
      <c r="AS437" s="57"/>
      <c r="AT437" s="57"/>
    </row>
    <row r="438" spans="5:46" x14ac:dyDescent="0.35">
      <c r="E438" s="57"/>
      <c r="F438" s="57"/>
      <c r="J438" s="57"/>
      <c r="K438" s="57"/>
      <c r="R438" s="57"/>
      <c r="S438" s="57"/>
      <c r="AE438" s="57"/>
      <c r="AF438" s="74"/>
      <c r="AH438" s="57"/>
      <c r="AI438" s="57"/>
      <c r="AJ438" s="57"/>
      <c r="AK438" s="57"/>
      <c r="AL438" s="57"/>
      <c r="AM438" s="57"/>
      <c r="AN438" s="57"/>
      <c r="AP438" s="57"/>
      <c r="AR438" s="57"/>
      <c r="AS438" s="57"/>
      <c r="AT438" s="57"/>
    </row>
    <row r="439" spans="5:46" x14ac:dyDescent="0.35">
      <c r="E439" s="57"/>
      <c r="F439" s="57"/>
      <c r="J439" s="57"/>
      <c r="K439" s="57"/>
      <c r="R439" s="57"/>
      <c r="S439" s="57"/>
      <c r="AE439" s="57"/>
      <c r="AF439" s="74"/>
      <c r="AH439" s="57"/>
      <c r="AI439" s="57"/>
      <c r="AJ439" s="57"/>
      <c r="AK439" s="57"/>
      <c r="AL439" s="57"/>
      <c r="AM439" s="57"/>
      <c r="AN439" s="57"/>
      <c r="AP439" s="57"/>
      <c r="AR439" s="57"/>
      <c r="AS439" s="57"/>
      <c r="AT439" s="57"/>
    </row>
    <row r="440" spans="5:46" x14ac:dyDescent="0.35">
      <c r="E440" s="57"/>
      <c r="F440" s="57"/>
      <c r="J440" s="57"/>
      <c r="K440" s="57"/>
      <c r="R440" s="57"/>
      <c r="S440" s="57"/>
      <c r="AE440" s="57"/>
      <c r="AF440" s="74"/>
      <c r="AH440" s="57"/>
      <c r="AI440" s="57"/>
      <c r="AJ440" s="57"/>
      <c r="AK440" s="57"/>
      <c r="AL440" s="57"/>
      <c r="AM440" s="57"/>
      <c r="AN440" s="57"/>
      <c r="AP440" s="57"/>
      <c r="AR440" s="57"/>
      <c r="AS440" s="57"/>
      <c r="AT440" s="57"/>
    </row>
    <row r="441" spans="5:46" x14ac:dyDescent="0.35">
      <c r="E441" s="57"/>
      <c r="F441" s="57"/>
      <c r="J441" s="57"/>
      <c r="K441" s="57"/>
      <c r="R441" s="57"/>
      <c r="S441" s="57"/>
      <c r="AE441" s="57"/>
      <c r="AF441" s="74"/>
      <c r="AH441" s="57"/>
      <c r="AI441" s="57"/>
      <c r="AJ441" s="57"/>
      <c r="AK441" s="57"/>
      <c r="AL441" s="57"/>
      <c r="AM441" s="57"/>
      <c r="AN441" s="57"/>
      <c r="AP441" s="57"/>
      <c r="AR441" s="57"/>
      <c r="AS441" s="57"/>
      <c r="AT441" s="57"/>
    </row>
    <row r="442" spans="5:46" x14ac:dyDescent="0.35">
      <c r="E442" s="57"/>
      <c r="F442" s="57"/>
      <c r="J442" s="57"/>
      <c r="K442" s="57"/>
      <c r="R442" s="57"/>
      <c r="S442" s="57"/>
      <c r="AE442" s="57"/>
      <c r="AF442" s="74"/>
      <c r="AH442" s="57"/>
      <c r="AI442" s="57"/>
      <c r="AJ442" s="57"/>
      <c r="AK442" s="57"/>
      <c r="AL442" s="57"/>
      <c r="AM442" s="57"/>
      <c r="AN442" s="57"/>
      <c r="AP442" s="57"/>
      <c r="AR442" s="57"/>
      <c r="AS442" s="57"/>
      <c r="AT442" s="57"/>
    </row>
    <row r="443" spans="5:46" x14ac:dyDescent="0.35">
      <c r="E443" s="57"/>
      <c r="F443" s="57"/>
      <c r="J443" s="57"/>
      <c r="K443" s="57"/>
      <c r="R443" s="57"/>
      <c r="S443" s="57"/>
      <c r="AE443" s="57"/>
      <c r="AF443" s="74"/>
      <c r="AH443" s="57"/>
      <c r="AI443" s="57"/>
      <c r="AJ443" s="57"/>
      <c r="AK443" s="57"/>
      <c r="AL443" s="57"/>
      <c r="AM443" s="57"/>
      <c r="AN443" s="57"/>
      <c r="AP443" s="57"/>
      <c r="AR443" s="57"/>
      <c r="AS443" s="57"/>
      <c r="AT443" s="57"/>
    </row>
    <row r="444" spans="5:46" x14ac:dyDescent="0.35">
      <c r="E444" s="57"/>
      <c r="F444" s="57"/>
      <c r="J444" s="57"/>
      <c r="K444" s="57"/>
      <c r="R444" s="57"/>
      <c r="S444" s="57"/>
      <c r="AE444" s="57"/>
      <c r="AF444" s="74"/>
      <c r="AH444" s="57"/>
      <c r="AI444" s="57"/>
      <c r="AJ444" s="57"/>
      <c r="AK444" s="57"/>
      <c r="AL444" s="57"/>
      <c r="AM444" s="57"/>
      <c r="AN444" s="57"/>
      <c r="AP444" s="57"/>
      <c r="AR444" s="57"/>
      <c r="AS444" s="57"/>
      <c r="AT444" s="57"/>
    </row>
    <row r="445" spans="5:46" x14ac:dyDescent="0.35">
      <c r="E445" s="57"/>
      <c r="F445" s="57"/>
      <c r="J445" s="57"/>
      <c r="K445" s="57"/>
      <c r="R445" s="57"/>
      <c r="S445" s="57"/>
      <c r="AE445" s="57"/>
      <c r="AF445" s="74"/>
      <c r="AH445" s="57"/>
      <c r="AI445" s="57"/>
      <c r="AJ445" s="57"/>
      <c r="AK445" s="57"/>
      <c r="AL445" s="57"/>
      <c r="AM445" s="57"/>
      <c r="AN445" s="57"/>
      <c r="AP445" s="57"/>
      <c r="AR445" s="57"/>
      <c r="AS445" s="57"/>
      <c r="AT445" s="57"/>
    </row>
    <row r="446" spans="5:46" x14ac:dyDescent="0.35">
      <c r="E446" s="57"/>
      <c r="F446" s="57"/>
      <c r="J446" s="57"/>
      <c r="K446" s="57"/>
      <c r="R446" s="57"/>
      <c r="S446" s="57"/>
      <c r="AE446" s="57"/>
      <c r="AF446" s="74"/>
      <c r="AH446" s="57"/>
      <c r="AI446" s="57"/>
      <c r="AJ446" s="57"/>
      <c r="AK446" s="57"/>
      <c r="AL446" s="57"/>
      <c r="AM446" s="57"/>
      <c r="AN446" s="57"/>
      <c r="AP446" s="57"/>
      <c r="AR446" s="57"/>
      <c r="AS446" s="57"/>
      <c r="AT446" s="57"/>
    </row>
    <row r="447" spans="5:46" x14ac:dyDescent="0.35">
      <c r="E447" s="57"/>
      <c r="F447" s="57"/>
      <c r="J447" s="57"/>
      <c r="K447" s="57"/>
      <c r="R447" s="57"/>
      <c r="S447" s="57"/>
      <c r="AE447" s="57"/>
      <c r="AF447" s="74"/>
      <c r="AH447" s="57"/>
      <c r="AI447" s="57"/>
      <c r="AJ447" s="57"/>
      <c r="AK447" s="57"/>
      <c r="AL447" s="57"/>
      <c r="AM447" s="57"/>
      <c r="AN447" s="57"/>
      <c r="AP447" s="57"/>
      <c r="AR447" s="57"/>
      <c r="AS447" s="57"/>
      <c r="AT447" s="57"/>
    </row>
    <row r="448" spans="5:46" x14ac:dyDescent="0.35">
      <c r="E448" s="57"/>
      <c r="F448" s="57"/>
      <c r="J448" s="57"/>
      <c r="K448" s="57"/>
      <c r="R448" s="57"/>
      <c r="S448" s="57"/>
      <c r="AE448" s="57"/>
      <c r="AF448" s="74"/>
      <c r="AH448" s="57"/>
      <c r="AI448" s="57"/>
      <c r="AJ448" s="57"/>
      <c r="AK448" s="57"/>
      <c r="AL448" s="57"/>
      <c r="AM448" s="57"/>
      <c r="AN448" s="57"/>
      <c r="AP448" s="57"/>
      <c r="AR448" s="57"/>
      <c r="AS448" s="57"/>
      <c r="AT448" s="57"/>
    </row>
    <row r="449" spans="5:46" x14ac:dyDescent="0.35">
      <c r="E449" s="57"/>
      <c r="F449" s="57"/>
      <c r="J449" s="57"/>
      <c r="K449" s="57"/>
      <c r="R449" s="57"/>
      <c r="S449" s="57"/>
      <c r="AE449" s="57"/>
      <c r="AF449" s="74"/>
      <c r="AH449" s="57"/>
      <c r="AI449" s="57"/>
      <c r="AJ449" s="57"/>
      <c r="AK449" s="57"/>
      <c r="AL449" s="57"/>
      <c r="AM449" s="57"/>
      <c r="AN449" s="57"/>
      <c r="AP449" s="57"/>
      <c r="AR449" s="57"/>
      <c r="AS449" s="57"/>
      <c r="AT449" s="57"/>
    </row>
    <row r="450" spans="5:46" x14ac:dyDescent="0.35">
      <c r="E450" s="57"/>
      <c r="F450" s="57"/>
      <c r="J450" s="57"/>
      <c r="K450" s="57"/>
      <c r="R450" s="57"/>
      <c r="S450" s="57"/>
      <c r="AE450" s="57"/>
      <c r="AF450" s="74"/>
      <c r="AH450" s="57"/>
      <c r="AI450" s="57"/>
      <c r="AJ450" s="57"/>
      <c r="AK450" s="57"/>
      <c r="AL450" s="57"/>
      <c r="AM450" s="57"/>
      <c r="AN450" s="57"/>
      <c r="AP450" s="57"/>
      <c r="AR450" s="57"/>
      <c r="AS450" s="57"/>
      <c r="AT450" s="57"/>
    </row>
    <row r="451" spans="5:46" x14ac:dyDescent="0.35">
      <c r="E451" s="57"/>
      <c r="F451" s="57"/>
      <c r="J451" s="57"/>
      <c r="K451" s="57"/>
      <c r="R451" s="57"/>
      <c r="S451" s="57"/>
      <c r="AE451" s="57"/>
      <c r="AF451" s="74"/>
      <c r="AH451" s="57"/>
      <c r="AI451" s="57"/>
      <c r="AJ451" s="57"/>
      <c r="AK451" s="57"/>
      <c r="AL451" s="57"/>
      <c r="AM451" s="57"/>
      <c r="AN451" s="57"/>
      <c r="AP451" s="57"/>
      <c r="AR451" s="57"/>
      <c r="AS451" s="57"/>
      <c r="AT451" s="57"/>
    </row>
    <row r="452" spans="5:46" x14ac:dyDescent="0.35">
      <c r="E452" s="57"/>
      <c r="F452" s="57"/>
      <c r="J452" s="57"/>
      <c r="K452" s="57"/>
      <c r="R452" s="57"/>
      <c r="S452" s="57"/>
      <c r="AE452" s="57"/>
      <c r="AF452" s="74"/>
      <c r="AH452" s="57"/>
      <c r="AI452" s="57"/>
      <c r="AJ452" s="57"/>
      <c r="AK452" s="57"/>
      <c r="AL452" s="57"/>
      <c r="AM452" s="57"/>
      <c r="AN452" s="57"/>
      <c r="AP452" s="57"/>
      <c r="AR452" s="57"/>
      <c r="AS452" s="57"/>
      <c r="AT452" s="57"/>
    </row>
    <row r="453" spans="5:46" x14ac:dyDescent="0.35">
      <c r="E453" s="57"/>
      <c r="F453" s="57"/>
      <c r="J453" s="57"/>
      <c r="K453" s="57"/>
      <c r="R453" s="57"/>
      <c r="S453" s="57"/>
      <c r="AE453" s="57"/>
      <c r="AF453" s="74"/>
      <c r="AH453" s="57"/>
      <c r="AI453" s="57"/>
      <c r="AJ453" s="57"/>
      <c r="AK453" s="57"/>
      <c r="AL453" s="57"/>
      <c r="AM453" s="57"/>
      <c r="AN453" s="57"/>
      <c r="AP453" s="57"/>
      <c r="AR453" s="57"/>
      <c r="AS453" s="57"/>
      <c r="AT453" s="57"/>
    </row>
    <row r="454" spans="5:46" x14ac:dyDescent="0.35">
      <c r="E454" s="57"/>
      <c r="F454" s="57"/>
      <c r="J454" s="57"/>
      <c r="K454" s="57"/>
      <c r="R454" s="57"/>
      <c r="S454" s="57"/>
      <c r="AE454" s="57"/>
      <c r="AF454" s="74"/>
      <c r="AH454" s="57"/>
      <c r="AI454" s="57"/>
      <c r="AJ454" s="57"/>
      <c r="AK454" s="57"/>
      <c r="AL454" s="57"/>
      <c r="AM454" s="57"/>
      <c r="AN454" s="57"/>
      <c r="AP454" s="57"/>
      <c r="AR454" s="57"/>
      <c r="AS454" s="57"/>
      <c r="AT454" s="57"/>
    </row>
    <row r="455" spans="5:46" x14ac:dyDescent="0.35">
      <c r="E455" s="57"/>
      <c r="F455" s="57"/>
      <c r="J455" s="57"/>
      <c r="K455" s="57"/>
      <c r="R455" s="57"/>
      <c r="S455" s="57"/>
      <c r="AE455" s="57"/>
      <c r="AF455" s="74"/>
      <c r="AH455" s="57"/>
      <c r="AI455" s="57"/>
      <c r="AJ455" s="57"/>
      <c r="AK455" s="57"/>
      <c r="AL455" s="57"/>
      <c r="AM455" s="57"/>
      <c r="AN455" s="57"/>
      <c r="AP455" s="57"/>
      <c r="AR455" s="57"/>
      <c r="AS455" s="57"/>
      <c r="AT455" s="57"/>
    </row>
    <row r="456" spans="5:46" x14ac:dyDescent="0.35">
      <c r="E456" s="57"/>
      <c r="F456" s="57"/>
      <c r="J456" s="57"/>
      <c r="K456" s="57"/>
      <c r="R456" s="57"/>
      <c r="S456" s="57"/>
      <c r="AE456" s="57"/>
      <c r="AF456" s="74"/>
      <c r="AH456" s="57"/>
      <c r="AI456" s="57"/>
      <c r="AJ456" s="57"/>
      <c r="AK456" s="57"/>
      <c r="AL456" s="57"/>
      <c r="AM456" s="57"/>
      <c r="AN456" s="57"/>
      <c r="AP456" s="57"/>
      <c r="AR456" s="57"/>
      <c r="AS456" s="57"/>
      <c r="AT456" s="57"/>
    </row>
    <row r="457" spans="5:46" x14ac:dyDescent="0.35">
      <c r="E457" s="57"/>
      <c r="F457" s="57"/>
      <c r="J457" s="57"/>
      <c r="K457" s="57"/>
      <c r="R457" s="57"/>
      <c r="S457" s="57"/>
      <c r="AE457" s="57"/>
      <c r="AF457" s="74"/>
      <c r="AH457" s="57"/>
      <c r="AI457" s="57"/>
      <c r="AJ457" s="57"/>
      <c r="AK457" s="57"/>
      <c r="AL457" s="57"/>
      <c r="AM457" s="57"/>
      <c r="AN457" s="57"/>
      <c r="AP457" s="57"/>
      <c r="AR457" s="57"/>
      <c r="AS457" s="57"/>
      <c r="AT457" s="57"/>
    </row>
    <row r="458" spans="5:46" x14ac:dyDescent="0.35">
      <c r="E458" s="57"/>
      <c r="F458" s="57"/>
      <c r="J458" s="57"/>
      <c r="K458" s="57"/>
      <c r="R458" s="57"/>
      <c r="S458" s="57"/>
      <c r="AE458" s="57"/>
      <c r="AF458" s="74"/>
      <c r="AH458" s="57"/>
      <c r="AI458" s="57"/>
      <c r="AJ458" s="57"/>
      <c r="AK458" s="57"/>
      <c r="AL458" s="57"/>
      <c r="AM458" s="57"/>
      <c r="AN458" s="57"/>
      <c r="AP458" s="57"/>
      <c r="AR458" s="57"/>
      <c r="AS458" s="57"/>
      <c r="AT458" s="57"/>
    </row>
    <row r="459" spans="5:46" x14ac:dyDescent="0.35">
      <c r="E459" s="57"/>
      <c r="F459" s="57"/>
      <c r="J459" s="57"/>
      <c r="K459" s="57"/>
      <c r="R459" s="57"/>
      <c r="S459" s="57"/>
      <c r="AE459" s="57"/>
      <c r="AF459" s="74"/>
      <c r="AH459" s="57"/>
      <c r="AI459" s="57"/>
      <c r="AJ459" s="57"/>
      <c r="AK459" s="57"/>
      <c r="AL459" s="57"/>
      <c r="AM459" s="57"/>
      <c r="AN459" s="57"/>
      <c r="AP459" s="57"/>
      <c r="AR459" s="57"/>
      <c r="AS459" s="57"/>
      <c r="AT459" s="57"/>
    </row>
    <row r="460" spans="5:46" x14ac:dyDescent="0.35">
      <c r="E460" s="57"/>
      <c r="F460" s="57"/>
      <c r="J460" s="57"/>
      <c r="K460" s="57"/>
      <c r="R460" s="57"/>
      <c r="S460" s="57"/>
      <c r="AE460" s="57"/>
      <c r="AF460" s="74"/>
      <c r="AH460" s="57"/>
      <c r="AI460" s="57"/>
      <c r="AJ460" s="57"/>
      <c r="AK460" s="57"/>
      <c r="AL460" s="57"/>
      <c r="AM460" s="57"/>
      <c r="AN460" s="57"/>
      <c r="AP460" s="57"/>
      <c r="AR460" s="57"/>
      <c r="AS460" s="57"/>
      <c r="AT460" s="57"/>
    </row>
    <row r="461" spans="5:46" x14ac:dyDescent="0.35">
      <c r="E461" s="57"/>
      <c r="F461" s="57"/>
      <c r="J461" s="57"/>
      <c r="K461" s="57"/>
      <c r="R461" s="57"/>
      <c r="S461" s="57"/>
      <c r="AE461" s="57"/>
      <c r="AF461" s="74"/>
      <c r="AH461" s="57"/>
      <c r="AI461" s="57"/>
      <c r="AJ461" s="57"/>
      <c r="AK461" s="57"/>
      <c r="AL461" s="57"/>
      <c r="AM461" s="57"/>
      <c r="AN461" s="57"/>
      <c r="AP461" s="57"/>
      <c r="AR461" s="57"/>
      <c r="AS461" s="57"/>
      <c r="AT461" s="57"/>
    </row>
    <row r="462" spans="5:46" x14ac:dyDescent="0.35">
      <c r="E462" s="57"/>
      <c r="F462" s="57"/>
      <c r="J462" s="57"/>
      <c r="K462" s="57"/>
      <c r="R462" s="57"/>
      <c r="S462" s="57"/>
      <c r="AE462" s="57"/>
      <c r="AF462" s="74"/>
      <c r="AH462" s="57"/>
      <c r="AI462" s="57"/>
      <c r="AJ462" s="57"/>
      <c r="AK462" s="57"/>
      <c r="AL462" s="57"/>
      <c r="AM462" s="57"/>
      <c r="AN462" s="57"/>
      <c r="AP462" s="57"/>
      <c r="AR462" s="57"/>
      <c r="AS462" s="57"/>
      <c r="AT462" s="57"/>
    </row>
    <row r="463" spans="5:46" x14ac:dyDescent="0.35">
      <c r="E463" s="57"/>
      <c r="F463" s="57"/>
      <c r="J463" s="57"/>
      <c r="K463" s="57"/>
      <c r="R463" s="57"/>
      <c r="S463" s="57"/>
      <c r="AE463" s="57"/>
      <c r="AF463" s="74"/>
      <c r="AH463" s="57"/>
      <c r="AI463" s="57"/>
      <c r="AJ463" s="57"/>
      <c r="AK463" s="57"/>
      <c r="AL463" s="57"/>
      <c r="AM463" s="57"/>
      <c r="AN463" s="57"/>
      <c r="AP463" s="57"/>
      <c r="AR463" s="57"/>
      <c r="AS463" s="57"/>
      <c r="AT463" s="57"/>
    </row>
    <row r="464" spans="5:46" x14ac:dyDescent="0.35">
      <c r="E464" s="57"/>
      <c r="F464" s="57"/>
      <c r="J464" s="57"/>
      <c r="K464" s="57"/>
      <c r="R464" s="57"/>
      <c r="S464" s="57"/>
      <c r="AE464" s="57"/>
      <c r="AF464" s="74"/>
      <c r="AH464" s="57"/>
      <c r="AI464" s="57"/>
      <c r="AJ464" s="57"/>
      <c r="AK464" s="57"/>
      <c r="AL464" s="57"/>
      <c r="AM464" s="57"/>
      <c r="AN464" s="57"/>
      <c r="AP464" s="57"/>
      <c r="AR464" s="57"/>
      <c r="AS464" s="57"/>
      <c r="AT464" s="57"/>
    </row>
    <row r="465" spans="5:46" x14ac:dyDescent="0.35">
      <c r="E465" s="57"/>
      <c r="F465" s="57"/>
      <c r="J465" s="57"/>
      <c r="K465" s="57"/>
      <c r="R465" s="57"/>
      <c r="S465" s="57"/>
      <c r="AE465" s="57"/>
      <c r="AF465" s="74"/>
      <c r="AH465" s="57"/>
      <c r="AI465" s="57"/>
      <c r="AJ465" s="57"/>
      <c r="AK465" s="57"/>
      <c r="AL465" s="57"/>
      <c r="AM465" s="57"/>
      <c r="AN465" s="57"/>
      <c r="AP465" s="57"/>
      <c r="AR465" s="57"/>
      <c r="AS465" s="57"/>
      <c r="AT465" s="57"/>
    </row>
    <row r="466" spans="5:46" x14ac:dyDescent="0.35">
      <c r="E466" s="57"/>
      <c r="F466" s="57"/>
      <c r="J466" s="57"/>
      <c r="K466" s="57"/>
      <c r="R466" s="57"/>
      <c r="S466" s="57"/>
      <c r="AE466" s="57"/>
      <c r="AF466" s="74"/>
      <c r="AH466" s="57"/>
      <c r="AI466" s="57"/>
      <c r="AJ466" s="57"/>
      <c r="AK466" s="57"/>
      <c r="AL466" s="57"/>
      <c r="AM466" s="57"/>
      <c r="AN466" s="57"/>
      <c r="AP466" s="57"/>
      <c r="AR466" s="57"/>
      <c r="AS466" s="57"/>
      <c r="AT466" s="57"/>
    </row>
    <row r="467" spans="5:46" x14ac:dyDescent="0.35">
      <c r="E467" s="57"/>
      <c r="F467" s="57"/>
      <c r="J467" s="57"/>
      <c r="K467" s="57"/>
      <c r="R467" s="57"/>
      <c r="S467" s="57"/>
      <c r="AE467" s="57"/>
      <c r="AF467" s="74"/>
      <c r="AH467" s="57"/>
      <c r="AI467" s="57"/>
      <c r="AJ467" s="57"/>
      <c r="AK467" s="57"/>
      <c r="AL467" s="57"/>
      <c r="AM467" s="57"/>
      <c r="AN467" s="57"/>
      <c r="AP467" s="57"/>
      <c r="AR467" s="57"/>
      <c r="AS467" s="57"/>
      <c r="AT467" s="57"/>
    </row>
    <row r="468" spans="5:46" x14ac:dyDescent="0.35">
      <c r="E468" s="57"/>
      <c r="F468" s="57"/>
      <c r="J468" s="57"/>
      <c r="K468" s="57"/>
      <c r="R468" s="57"/>
      <c r="S468" s="57"/>
      <c r="AE468" s="57"/>
      <c r="AF468" s="74"/>
      <c r="AH468" s="57"/>
      <c r="AI468" s="57"/>
      <c r="AJ468" s="57"/>
      <c r="AK468" s="57"/>
      <c r="AL468" s="57"/>
      <c r="AM468" s="57"/>
      <c r="AN468" s="57"/>
      <c r="AP468" s="57"/>
      <c r="AR468" s="57"/>
      <c r="AS468" s="57"/>
      <c r="AT468" s="57"/>
    </row>
    <row r="469" spans="5:46" x14ac:dyDescent="0.35">
      <c r="E469" s="57"/>
      <c r="F469" s="57"/>
      <c r="J469" s="57"/>
      <c r="K469" s="57"/>
      <c r="R469" s="57"/>
      <c r="S469" s="57"/>
      <c r="AE469" s="57"/>
      <c r="AF469" s="74"/>
      <c r="AH469" s="57"/>
      <c r="AI469" s="57"/>
      <c r="AJ469" s="57"/>
      <c r="AK469" s="57"/>
      <c r="AL469" s="57"/>
      <c r="AM469" s="57"/>
      <c r="AN469" s="57"/>
      <c r="AP469" s="57"/>
      <c r="AR469" s="57"/>
      <c r="AS469" s="57"/>
      <c r="AT469" s="57"/>
    </row>
    <row r="470" spans="5:46" x14ac:dyDescent="0.35">
      <c r="E470" s="57"/>
      <c r="F470" s="57"/>
      <c r="J470" s="57"/>
      <c r="K470" s="57"/>
      <c r="R470" s="57"/>
      <c r="S470" s="57"/>
      <c r="AE470" s="57"/>
      <c r="AF470" s="74"/>
      <c r="AH470" s="57"/>
      <c r="AI470" s="57"/>
      <c r="AJ470" s="57"/>
      <c r="AK470" s="57"/>
      <c r="AL470" s="57"/>
      <c r="AM470" s="57"/>
      <c r="AN470" s="57"/>
      <c r="AP470" s="57"/>
      <c r="AR470" s="57"/>
      <c r="AS470" s="57"/>
      <c r="AT470" s="57"/>
    </row>
    <row r="471" spans="5:46" x14ac:dyDescent="0.35">
      <c r="E471" s="57"/>
      <c r="F471" s="57"/>
      <c r="J471" s="57"/>
      <c r="K471" s="57"/>
      <c r="R471" s="57"/>
      <c r="S471" s="57"/>
      <c r="AE471" s="57"/>
      <c r="AF471" s="74"/>
      <c r="AH471" s="57"/>
      <c r="AI471" s="57"/>
      <c r="AJ471" s="57"/>
      <c r="AK471" s="57"/>
      <c r="AL471" s="57"/>
      <c r="AM471" s="57"/>
      <c r="AN471" s="57"/>
      <c r="AP471" s="57"/>
      <c r="AR471" s="57"/>
      <c r="AS471" s="57"/>
      <c r="AT471" s="57"/>
    </row>
    <row r="472" spans="5:46" x14ac:dyDescent="0.35">
      <c r="E472" s="57"/>
      <c r="F472" s="57"/>
      <c r="J472" s="57"/>
      <c r="K472" s="57"/>
      <c r="R472" s="57"/>
      <c r="S472" s="57"/>
      <c r="AE472" s="57"/>
      <c r="AF472" s="74"/>
      <c r="AH472" s="57"/>
      <c r="AI472" s="57"/>
      <c r="AJ472" s="57"/>
      <c r="AK472" s="57"/>
      <c r="AL472" s="57"/>
      <c r="AM472" s="57"/>
      <c r="AN472" s="57"/>
      <c r="AP472" s="57"/>
      <c r="AR472" s="57"/>
      <c r="AS472" s="57"/>
      <c r="AT472" s="57"/>
    </row>
    <row r="473" spans="5:46" x14ac:dyDescent="0.35">
      <c r="E473" s="57"/>
      <c r="F473" s="57"/>
      <c r="J473" s="57"/>
      <c r="K473" s="57"/>
      <c r="R473" s="57"/>
      <c r="S473" s="57"/>
      <c r="AE473" s="57"/>
      <c r="AF473" s="74"/>
      <c r="AH473" s="57"/>
      <c r="AI473" s="57"/>
      <c r="AJ473" s="57"/>
      <c r="AK473" s="57"/>
      <c r="AL473" s="57"/>
      <c r="AM473" s="57"/>
      <c r="AN473" s="57"/>
      <c r="AP473" s="57"/>
      <c r="AR473" s="57"/>
      <c r="AS473" s="57"/>
      <c r="AT473" s="57"/>
    </row>
    <row r="474" spans="5:46" x14ac:dyDescent="0.35">
      <c r="E474" s="57"/>
      <c r="F474" s="57"/>
      <c r="J474" s="57"/>
      <c r="K474" s="57"/>
      <c r="R474" s="57"/>
      <c r="S474" s="57"/>
      <c r="AE474" s="57"/>
      <c r="AF474" s="74"/>
      <c r="AH474" s="57"/>
      <c r="AI474" s="57"/>
      <c r="AJ474" s="57"/>
      <c r="AK474" s="57"/>
      <c r="AL474" s="57"/>
      <c r="AM474" s="57"/>
      <c r="AN474" s="57"/>
      <c r="AP474" s="57"/>
      <c r="AR474" s="57"/>
      <c r="AS474" s="57"/>
      <c r="AT474" s="57"/>
    </row>
    <row r="475" spans="5:46" x14ac:dyDescent="0.35">
      <c r="E475" s="57"/>
      <c r="F475" s="57"/>
      <c r="J475" s="57"/>
      <c r="K475" s="57"/>
      <c r="R475" s="57"/>
      <c r="S475" s="57"/>
      <c r="AE475" s="57"/>
      <c r="AF475" s="74"/>
      <c r="AH475" s="57"/>
      <c r="AI475" s="57"/>
      <c r="AJ475" s="57"/>
      <c r="AK475" s="57"/>
      <c r="AL475" s="57"/>
      <c r="AM475" s="57"/>
      <c r="AN475" s="57"/>
      <c r="AP475" s="57"/>
      <c r="AR475" s="57"/>
      <c r="AS475" s="57"/>
      <c r="AT475" s="57"/>
    </row>
    <row r="476" spans="5:46" x14ac:dyDescent="0.35">
      <c r="E476" s="57"/>
      <c r="F476" s="57"/>
      <c r="J476" s="57"/>
      <c r="K476" s="57"/>
      <c r="R476" s="57"/>
      <c r="S476" s="57"/>
      <c r="AE476" s="57"/>
      <c r="AF476" s="74"/>
      <c r="AH476" s="57"/>
      <c r="AI476" s="57"/>
      <c r="AJ476" s="57"/>
      <c r="AK476" s="57"/>
      <c r="AL476" s="57"/>
      <c r="AM476" s="57"/>
      <c r="AN476" s="57"/>
      <c r="AP476" s="57"/>
      <c r="AR476" s="57"/>
      <c r="AS476" s="57"/>
      <c r="AT476" s="57"/>
    </row>
    <row r="477" spans="5:46" x14ac:dyDescent="0.35">
      <c r="E477" s="57"/>
      <c r="F477" s="57"/>
      <c r="J477" s="57"/>
      <c r="K477" s="57"/>
      <c r="R477" s="57"/>
      <c r="S477" s="57"/>
      <c r="AE477" s="57"/>
      <c r="AF477" s="74"/>
      <c r="AH477" s="57"/>
      <c r="AI477" s="57"/>
      <c r="AJ477" s="57"/>
      <c r="AK477" s="57"/>
      <c r="AL477" s="57"/>
      <c r="AM477" s="57"/>
      <c r="AN477" s="57"/>
      <c r="AP477" s="57"/>
      <c r="AR477" s="57"/>
      <c r="AS477" s="57"/>
      <c r="AT477" s="57"/>
    </row>
    <row r="478" spans="5:46" x14ac:dyDescent="0.35">
      <c r="E478" s="57"/>
      <c r="F478" s="57"/>
      <c r="J478" s="57"/>
      <c r="K478" s="57"/>
      <c r="R478" s="57"/>
      <c r="S478" s="57"/>
      <c r="AE478" s="57"/>
      <c r="AF478" s="74"/>
      <c r="AH478" s="57"/>
      <c r="AI478" s="57"/>
      <c r="AJ478" s="57"/>
      <c r="AK478" s="57"/>
      <c r="AL478" s="57"/>
      <c r="AM478" s="57"/>
      <c r="AN478" s="57"/>
      <c r="AP478" s="57"/>
      <c r="AR478" s="57"/>
      <c r="AS478" s="57"/>
      <c r="AT478" s="57"/>
    </row>
    <row r="479" spans="5:46" x14ac:dyDescent="0.35">
      <c r="E479" s="57"/>
      <c r="F479" s="57"/>
      <c r="J479" s="57"/>
      <c r="K479" s="57"/>
      <c r="R479" s="57"/>
      <c r="S479" s="57"/>
      <c r="AE479" s="57"/>
      <c r="AF479" s="74"/>
      <c r="AH479" s="57"/>
      <c r="AI479" s="57"/>
      <c r="AJ479" s="57"/>
      <c r="AK479" s="57"/>
      <c r="AL479" s="57"/>
      <c r="AM479" s="57"/>
      <c r="AN479" s="57"/>
      <c r="AP479" s="57"/>
      <c r="AR479" s="57"/>
      <c r="AS479" s="57"/>
      <c r="AT479" s="57"/>
    </row>
    <row r="480" spans="5:46" x14ac:dyDescent="0.35">
      <c r="E480" s="57"/>
      <c r="F480" s="57"/>
      <c r="J480" s="57"/>
      <c r="K480" s="57"/>
      <c r="R480" s="57"/>
      <c r="S480" s="57"/>
      <c r="AE480" s="57"/>
      <c r="AF480" s="74"/>
      <c r="AH480" s="57"/>
      <c r="AI480" s="57"/>
      <c r="AJ480" s="57"/>
      <c r="AK480" s="57"/>
      <c r="AL480" s="57"/>
      <c r="AM480" s="57"/>
      <c r="AN480" s="57"/>
      <c r="AP480" s="57"/>
      <c r="AR480" s="57"/>
      <c r="AS480" s="57"/>
      <c r="AT480" s="57"/>
    </row>
    <row r="481" spans="5:46" x14ac:dyDescent="0.35">
      <c r="E481" s="57"/>
      <c r="F481" s="57"/>
      <c r="J481" s="57"/>
      <c r="K481" s="57"/>
      <c r="R481" s="57"/>
      <c r="S481" s="57"/>
      <c r="AE481" s="57"/>
      <c r="AF481" s="74"/>
      <c r="AH481" s="57"/>
      <c r="AI481" s="57"/>
      <c r="AJ481" s="57"/>
      <c r="AK481" s="57"/>
      <c r="AL481" s="57"/>
      <c r="AM481" s="57"/>
      <c r="AN481" s="57"/>
      <c r="AP481" s="57"/>
      <c r="AR481" s="57"/>
      <c r="AS481" s="57"/>
      <c r="AT481" s="57"/>
    </row>
    <row r="482" spans="5:46" x14ac:dyDescent="0.35">
      <c r="E482" s="57"/>
      <c r="F482" s="57"/>
      <c r="J482" s="57"/>
      <c r="K482" s="57"/>
      <c r="R482" s="57"/>
      <c r="S482" s="57"/>
      <c r="AE482" s="57"/>
      <c r="AF482" s="74"/>
      <c r="AH482" s="57"/>
      <c r="AI482" s="57"/>
      <c r="AJ482" s="57"/>
      <c r="AK482" s="57"/>
      <c r="AL482" s="57"/>
      <c r="AM482" s="57"/>
      <c r="AN482" s="57"/>
      <c r="AP482" s="57"/>
      <c r="AR482" s="57"/>
      <c r="AS482" s="57"/>
      <c r="AT482" s="57"/>
    </row>
    <row r="483" spans="5:46" x14ac:dyDescent="0.35">
      <c r="E483" s="57"/>
      <c r="F483" s="57"/>
      <c r="J483" s="57"/>
      <c r="K483" s="57"/>
      <c r="R483" s="57"/>
      <c r="S483" s="57"/>
      <c r="AE483" s="57"/>
      <c r="AF483" s="74"/>
      <c r="AH483" s="57"/>
      <c r="AI483" s="57"/>
      <c r="AJ483" s="57"/>
      <c r="AK483" s="57"/>
      <c r="AL483" s="57"/>
      <c r="AM483" s="57"/>
      <c r="AN483" s="57"/>
      <c r="AP483" s="57"/>
      <c r="AR483" s="57"/>
      <c r="AS483" s="57"/>
      <c r="AT483" s="57"/>
    </row>
    <row r="484" spans="5:46" x14ac:dyDescent="0.35">
      <c r="E484" s="57"/>
      <c r="F484" s="57"/>
      <c r="J484" s="57"/>
      <c r="K484" s="57"/>
      <c r="R484" s="57"/>
      <c r="S484" s="57"/>
      <c r="AE484" s="57"/>
      <c r="AF484" s="74"/>
      <c r="AH484" s="57"/>
      <c r="AI484" s="57"/>
      <c r="AJ484" s="57"/>
      <c r="AK484" s="57"/>
      <c r="AL484" s="57"/>
      <c r="AM484" s="57"/>
      <c r="AN484" s="57"/>
      <c r="AP484" s="57"/>
      <c r="AR484" s="57"/>
      <c r="AS484" s="57"/>
      <c r="AT484" s="57"/>
    </row>
    <row r="485" spans="5:46" x14ac:dyDescent="0.35">
      <c r="E485" s="57"/>
      <c r="F485" s="57"/>
      <c r="J485" s="57"/>
      <c r="K485" s="57"/>
      <c r="R485" s="57"/>
      <c r="S485" s="57"/>
      <c r="AE485" s="57"/>
      <c r="AF485" s="74"/>
      <c r="AH485" s="57"/>
      <c r="AI485" s="57"/>
      <c r="AJ485" s="57"/>
      <c r="AK485" s="57"/>
      <c r="AL485" s="57"/>
      <c r="AM485" s="57"/>
      <c r="AN485" s="57"/>
      <c r="AP485" s="57"/>
      <c r="AR485" s="57"/>
      <c r="AS485" s="57"/>
      <c r="AT485" s="57"/>
    </row>
    <row r="486" spans="5:46" x14ac:dyDescent="0.35">
      <c r="E486" s="57"/>
      <c r="F486" s="57"/>
      <c r="J486" s="57"/>
      <c r="K486" s="57"/>
      <c r="R486" s="57"/>
      <c r="S486" s="57"/>
      <c r="AE486" s="57"/>
      <c r="AF486" s="74"/>
      <c r="AH486" s="57"/>
      <c r="AI486" s="57"/>
      <c r="AJ486" s="57"/>
      <c r="AK486" s="57"/>
      <c r="AL486" s="57"/>
      <c r="AM486" s="57"/>
      <c r="AN486" s="57"/>
      <c r="AP486" s="57"/>
      <c r="AR486" s="57"/>
      <c r="AS486" s="57"/>
      <c r="AT486" s="57"/>
    </row>
    <row r="487" spans="5:46" x14ac:dyDescent="0.35">
      <c r="E487" s="57"/>
      <c r="F487" s="57"/>
      <c r="J487" s="57"/>
      <c r="K487" s="57"/>
      <c r="R487" s="57"/>
      <c r="S487" s="57"/>
      <c r="AE487" s="57"/>
      <c r="AF487" s="74"/>
      <c r="AH487" s="57"/>
      <c r="AI487" s="57"/>
      <c r="AJ487" s="57"/>
      <c r="AK487" s="57"/>
      <c r="AL487" s="57"/>
      <c r="AM487" s="57"/>
      <c r="AN487" s="57"/>
      <c r="AP487" s="57"/>
      <c r="AR487" s="57"/>
      <c r="AS487" s="57"/>
      <c r="AT487" s="57"/>
    </row>
    <row r="488" spans="5:46" x14ac:dyDescent="0.35">
      <c r="E488" s="57"/>
      <c r="F488" s="57"/>
      <c r="J488" s="57"/>
      <c r="K488" s="57"/>
      <c r="R488" s="57"/>
      <c r="S488" s="57"/>
      <c r="AE488" s="57"/>
      <c r="AF488" s="74"/>
      <c r="AH488" s="57"/>
      <c r="AI488" s="57"/>
      <c r="AJ488" s="57"/>
      <c r="AK488" s="57"/>
      <c r="AL488" s="57"/>
      <c r="AM488" s="57"/>
      <c r="AN488" s="57"/>
      <c r="AP488" s="57"/>
      <c r="AR488" s="57"/>
      <c r="AS488" s="57"/>
      <c r="AT488" s="57"/>
    </row>
    <row r="489" spans="5:46" x14ac:dyDescent="0.35">
      <c r="E489" s="57"/>
      <c r="F489" s="57"/>
      <c r="J489" s="57"/>
      <c r="K489" s="57"/>
      <c r="R489" s="57"/>
      <c r="S489" s="57"/>
      <c r="AE489" s="57"/>
      <c r="AF489" s="74"/>
      <c r="AH489" s="57"/>
      <c r="AI489" s="57"/>
      <c r="AJ489" s="57"/>
      <c r="AK489" s="57"/>
      <c r="AL489" s="57"/>
      <c r="AM489" s="57"/>
      <c r="AN489" s="57"/>
      <c r="AP489" s="57"/>
      <c r="AR489" s="57"/>
      <c r="AS489" s="57"/>
      <c r="AT489" s="57"/>
    </row>
    <row r="490" spans="5:46" x14ac:dyDescent="0.35">
      <c r="E490" s="57"/>
      <c r="F490" s="57"/>
      <c r="J490" s="57"/>
      <c r="K490" s="57"/>
      <c r="R490" s="57"/>
      <c r="S490" s="57"/>
      <c r="AE490" s="57"/>
      <c r="AF490" s="74"/>
      <c r="AH490" s="57"/>
      <c r="AI490" s="57"/>
      <c r="AJ490" s="57"/>
      <c r="AK490" s="57"/>
      <c r="AL490" s="57"/>
      <c r="AM490" s="57"/>
      <c r="AN490" s="57"/>
      <c r="AP490" s="57"/>
      <c r="AR490" s="57"/>
      <c r="AS490" s="57"/>
      <c r="AT490" s="57"/>
    </row>
    <row r="491" spans="5:46" x14ac:dyDescent="0.35">
      <c r="E491" s="57"/>
      <c r="F491" s="57"/>
      <c r="J491" s="57"/>
      <c r="K491" s="57"/>
      <c r="R491" s="57"/>
      <c r="S491" s="57"/>
      <c r="AE491" s="57"/>
      <c r="AF491" s="74"/>
      <c r="AH491" s="57"/>
      <c r="AI491" s="57"/>
      <c r="AJ491" s="57"/>
      <c r="AK491" s="57"/>
      <c r="AL491" s="57"/>
      <c r="AM491" s="57"/>
      <c r="AN491" s="57"/>
      <c r="AP491" s="57"/>
      <c r="AR491" s="57"/>
      <c r="AS491" s="57"/>
      <c r="AT491" s="57"/>
    </row>
    <row r="492" spans="5:46" x14ac:dyDescent="0.35">
      <c r="E492" s="57"/>
      <c r="F492" s="57"/>
      <c r="J492" s="57"/>
      <c r="K492" s="57"/>
      <c r="R492" s="57"/>
      <c r="S492" s="57"/>
      <c r="AE492" s="57"/>
      <c r="AF492" s="74"/>
      <c r="AH492" s="57"/>
      <c r="AI492" s="57"/>
      <c r="AJ492" s="57"/>
      <c r="AK492" s="57"/>
      <c r="AL492" s="57"/>
      <c r="AM492" s="57"/>
      <c r="AN492" s="57"/>
      <c r="AP492" s="57"/>
      <c r="AR492" s="57"/>
      <c r="AS492" s="57"/>
      <c r="AT492" s="57"/>
    </row>
    <row r="493" spans="5:46" x14ac:dyDescent="0.35">
      <c r="E493" s="57"/>
      <c r="F493" s="57"/>
      <c r="J493" s="57"/>
      <c r="K493" s="57"/>
      <c r="R493" s="57"/>
      <c r="S493" s="57"/>
      <c r="AE493" s="57"/>
      <c r="AF493" s="74"/>
      <c r="AH493" s="57"/>
      <c r="AI493" s="57"/>
      <c r="AJ493" s="57"/>
      <c r="AK493" s="57"/>
      <c r="AL493" s="57"/>
      <c r="AM493" s="57"/>
      <c r="AN493" s="57"/>
      <c r="AP493" s="57"/>
      <c r="AR493" s="57"/>
      <c r="AS493" s="57"/>
      <c r="AT493" s="57"/>
    </row>
    <row r="494" spans="5:46" x14ac:dyDescent="0.35">
      <c r="E494" s="57"/>
      <c r="F494" s="57"/>
      <c r="J494" s="57"/>
      <c r="K494" s="57"/>
      <c r="R494" s="57"/>
      <c r="S494" s="57"/>
      <c r="AE494" s="57"/>
      <c r="AF494" s="74"/>
      <c r="AH494" s="57"/>
      <c r="AI494" s="57"/>
      <c r="AJ494" s="57"/>
      <c r="AK494" s="57"/>
      <c r="AL494" s="57"/>
      <c r="AM494" s="57"/>
      <c r="AN494" s="57"/>
      <c r="AP494" s="57"/>
      <c r="AR494" s="57"/>
      <c r="AS494" s="57"/>
      <c r="AT494" s="57"/>
    </row>
    <row r="495" spans="5:46" x14ac:dyDescent="0.35">
      <c r="E495" s="57"/>
      <c r="F495" s="57"/>
      <c r="J495" s="57"/>
      <c r="K495" s="57"/>
      <c r="R495" s="57"/>
      <c r="S495" s="57"/>
      <c r="AE495" s="57"/>
      <c r="AF495" s="74"/>
      <c r="AH495" s="57"/>
      <c r="AI495" s="57"/>
      <c r="AJ495" s="57"/>
      <c r="AK495" s="57"/>
      <c r="AL495" s="57"/>
      <c r="AM495" s="57"/>
      <c r="AN495" s="57"/>
      <c r="AP495" s="57"/>
      <c r="AR495" s="57"/>
      <c r="AS495" s="57"/>
      <c r="AT495" s="57"/>
    </row>
    <row r="496" spans="5:46" x14ac:dyDescent="0.35">
      <c r="E496" s="57"/>
      <c r="F496" s="57"/>
      <c r="J496" s="57"/>
      <c r="K496" s="57"/>
      <c r="R496" s="57"/>
      <c r="S496" s="57"/>
      <c r="AE496" s="57"/>
      <c r="AF496" s="74"/>
      <c r="AH496" s="57"/>
      <c r="AI496" s="57"/>
      <c r="AJ496" s="57"/>
      <c r="AK496" s="57"/>
      <c r="AL496" s="57"/>
      <c r="AM496" s="57"/>
      <c r="AN496" s="57"/>
      <c r="AP496" s="57"/>
      <c r="AR496" s="57"/>
      <c r="AS496" s="57"/>
      <c r="AT496" s="57"/>
    </row>
    <row r="497" spans="5:46" x14ac:dyDescent="0.35">
      <c r="E497" s="57"/>
      <c r="F497" s="57"/>
      <c r="J497" s="57"/>
      <c r="K497" s="57"/>
      <c r="R497" s="57"/>
      <c r="S497" s="57"/>
      <c r="AE497" s="57"/>
      <c r="AF497" s="74"/>
      <c r="AH497" s="57"/>
      <c r="AI497" s="57"/>
      <c r="AJ497" s="57"/>
      <c r="AK497" s="57"/>
      <c r="AL497" s="57"/>
      <c r="AM497" s="57"/>
      <c r="AN497" s="57"/>
      <c r="AP497" s="57"/>
      <c r="AR497" s="57"/>
      <c r="AS497" s="57"/>
      <c r="AT497" s="57"/>
    </row>
    <row r="498" spans="5:46" x14ac:dyDescent="0.35">
      <c r="E498" s="57"/>
      <c r="F498" s="57"/>
      <c r="J498" s="57"/>
      <c r="K498" s="57"/>
      <c r="R498" s="57"/>
      <c r="S498" s="57"/>
      <c r="AE498" s="57"/>
      <c r="AF498" s="74"/>
      <c r="AH498" s="57"/>
      <c r="AI498" s="57"/>
      <c r="AJ498" s="57"/>
      <c r="AK498" s="57"/>
      <c r="AL498" s="57"/>
      <c r="AM498" s="57"/>
      <c r="AN498" s="57"/>
      <c r="AP498" s="57"/>
      <c r="AR498" s="57"/>
      <c r="AS498" s="57"/>
      <c r="AT498" s="57"/>
    </row>
    <row r="499" spans="5:46" x14ac:dyDescent="0.35">
      <c r="E499" s="57"/>
      <c r="F499" s="57"/>
      <c r="J499" s="57"/>
      <c r="K499" s="57"/>
      <c r="R499" s="57"/>
      <c r="S499" s="57"/>
      <c r="AE499" s="57"/>
      <c r="AF499" s="74"/>
      <c r="AH499" s="57"/>
      <c r="AI499" s="57"/>
      <c r="AJ499" s="57"/>
      <c r="AK499" s="57"/>
      <c r="AL499" s="57"/>
      <c r="AM499" s="57"/>
      <c r="AN499" s="57"/>
      <c r="AP499" s="57"/>
      <c r="AR499" s="57"/>
      <c r="AS499" s="57"/>
      <c r="AT499" s="57"/>
    </row>
    <row r="500" spans="5:46" x14ac:dyDescent="0.35">
      <c r="E500" s="57"/>
      <c r="F500" s="57"/>
      <c r="J500" s="57"/>
      <c r="K500" s="57"/>
      <c r="R500" s="57"/>
      <c r="S500" s="57"/>
      <c r="AE500" s="57"/>
      <c r="AF500" s="74"/>
      <c r="AH500" s="57"/>
      <c r="AI500" s="57"/>
      <c r="AJ500" s="57"/>
      <c r="AK500" s="57"/>
      <c r="AL500" s="57"/>
      <c r="AM500" s="57"/>
      <c r="AN500" s="57"/>
      <c r="AP500" s="57"/>
      <c r="AR500" s="57"/>
      <c r="AS500" s="57"/>
      <c r="AT500" s="57"/>
    </row>
    <row r="501" spans="5:46" x14ac:dyDescent="0.35">
      <c r="E501" s="57"/>
      <c r="F501" s="57"/>
      <c r="J501" s="57"/>
      <c r="K501" s="57"/>
      <c r="R501" s="57"/>
      <c r="S501" s="57"/>
      <c r="AE501" s="57"/>
      <c r="AF501" s="74"/>
      <c r="AH501" s="57"/>
      <c r="AI501" s="57"/>
      <c r="AJ501" s="57"/>
      <c r="AK501" s="57"/>
      <c r="AL501" s="57"/>
      <c r="AM501" s="57"/>
      <c r="AN501" s="57"/>
      <c r="AP501" s="57"/>
      <c r="AR501" s="57"/>
      <c r="AS501" s="57"/>
      <c r="AT501" s="57"/>
    </row>
    <row r="502" spans="5:46" x14ac:dyDescent="0.35">
      <c r="E502" s="57"/>
      <c r="F502" s="57"/>
      <c r="J502" s="57"/>
      <c r="K502" s="57"/>
      <c r="R502" s="57"/>
      <c r="S502" s="57"/>
      <c r="AE502" s="57"/>
      <c r="AF502" s="74"/>
      <c r="AH502" s="57"/>
      <c r="AI502" s="57"/>
      <c r="AJ502" s="57"/>
      <c r="AK502" s="57"/>
      <c r="AL502" s="57"/>
      <c r="AM502" s="57"/>
      <c r="AN502" s="57"/>
      <c r="AP502" s="57"/>
      <c r="AR502" s="57"/>
      <c r="AS502" s="57"/>
      <c r="AT502" s="57"/>
    </row>
    <row r="503" spans="5:46" x14ac:dyDescent="0.35">
      <c r="E503" s="57"/>
      <c r="F503" s="57"/>
      <c r="J503" s="57"/>
      <c r="K503" s="57"/>
      <c r="R503" s="57"/>
      <c r="S503" s="57"/>
      <c r="AE503" s="57"/>
      <c r="AF503" s="74"/>
      <c r="AH503" s="57"/>
      <c r="AI503" s="57"/>
      <c r="AJ503" s="57"/>
      <c r="AK503" s="57"/>
      <c r="AL503" s="57"/>
      <c r="AM503" s="57"/>
      <c r="AN503" s="57"/>
      <c r="AP503" s="57"/>
      <c r="AR503" s="57"/>
      <c r="AS503" s="57"/>
      <c r="AT503" s="57"/>
    </row>
    <row r="504" spans="5:46" x14ac:dyDescent="0.35">
      <c r="E504" s="57"/>
      <c r="F504" s="57"/>
      <c r="J504" s="57"/>
      <c r="K504" s="57"/>
      <c r="R504" s="57"/>
      <c r="S504" s="57"/>
      <c r="AE504" s="57"/>
      <c r="AF504" s="74"/>
      <c r="AH504" s="57"/>
      <c r="AI504" s="57"/>
      <c r="AJ504" s="57"/>
      <c r="AK504" s="57"/>
      <c r="AL504" s="57"/>
      <c r="AM504" s="57"/>
      <c r="AN504" s="57"/>
      <c r="AP504" s="57"/>
      <c r="AR504" s="57"/>
      <c r="AS504" s="57"/>
      <c r="AT504" s="57"/>
    </row>
    <row r="505" spans="5:46" x14ac:dyDescent="0.35">
      <c r="E505" s="57"/>
      <c r="F505" s="57"/>
      <c r="J505" s="57"/>
      <c r="K505" s="57"/>
      <c r="R505" s="57"/>
      <c r="S505" s="57"/>
      <c r="AE505" s="57"/>
      <c r="AF505" s="74"/>
      <c r="AH505" s="57"/>
      <c r="AI505" s="57"/>
      <c r="AJ505" s="57"/>
      <c r="AK505" s="57"/>
      <c r="AL505" s="57"/>
      <c r="AM505" s="57"/>
      <c r="AN505" s="57"/>
      <c r="AP505" s="57"/>
      <c r="AR505" s="57"/>
      <c r="AS505" s="57"/>
      <c r="AT505" s="57"/>
    </row>
    <row r="506" spans="5:46" x14ac:dyDescent="0.35">
      <c r="E506" s="57"/>
      <c r="F506" s="57"/>
      <c r="J506" s="57"/>
      <c r="K506" s="57"/>
      <c r="R506" s="57"/>
      <c r="S506" s="57"/>
      <c r="AE506" s="57"/>
      <c r="AF506" s="74"/>
      <c r="AH506" s="57"/>
      <c r="AI506" s="57"/>
      <c r="AJ506" s="57"/>
      <c r="AK506" s="57"/>
      <c r="AL506" s="57"/>
      <c r="AM506" s="57"/>
      <c r="AN506" s="57"/>
      <c r="AP506" s="57"/>
      <c r="AR506" s="57"/>
      <c r="AS506" s="57"/>
      <c r="AT506" s="57"/>
    </row>
    <row r="507" spans="5:46" x14ac:dyDescent="0.35">
      <c r="E507" s="57"/>
      <c r="F507" s="57"/>
      <c r="J507" s="57"/>
      <c r="K507" s="57"/>
      <c r="R507" s="57"/>
      <c r="S507" s="57"/>
      <c r="AE507" s="57"/>
      <c r="AF507" s="74"/>
      <c r="AH507" s="57"/>
      <c r="AI507" s="57"/>
      <c r="AJ507" s="57"/>
      <c r="AK507" s="57"/>
      <c r="AL507" s="57"/>
      <c r="AM507" s="57"/>
      <c r="AN507" s="57"/>
      <c r="AP507" s="57"/>
      <c r="AR507" s="57"/>
      <c r="AS507" s="57"/>
      <c r="AT507" s="57"/>
    </row>
    <row r="508" spans="5:46" x14ac:dyDescent="0.35">
      <c r="E508" s="57"/>
      <c r="F508" s="57"/>
      <c r="J508" s="57"/>
      <c r="K508" s="57"/>
      <c r="R508" s="57"/>
      <c r="S508" s="57"/>
      <c r="AE508" s="57"/>
      <c r="AF508" s="74"/>
      <c r="AH508" s="57"/>
      <c r="AI508" s="57"/>
      <c r="AJ508" s="57"/>
      <c r="AK508" s="57"/>
      <c r="AL508" s="57"/>
      <c r="AM508" s="57"/>
      <c r="AN508" s="57"/>
      <c r="AP508" s="57"/>
      <c r="AR508" s="57"/>
      <c r="AS508" s="57"/>
      <c r="AT508" s="57"/>
    </row>
    <row r="509" spans="5:46" x14ac:dyDescent="0.35">
      <c r="E509" s="57"/>
      <c r="F509" s="57"/>
      <c r="J509" s="57"/>
      <c r="K509" s="57"/>
      <c r="R509" s="57"/>
      <c r="S509" s="57"/>
      <c r="AE509" s="57"/>
      <c r="AF509" s="74"/>
      <c r="AH509" s="57"/>
      <c r="AI509" s="57"/>
      <c r="AJ509" s="57"/>
      <c r="AK509" s="57"/>
      <c r="AL509" s="57"/>
      <c r="AM509" s="57"/>
      <c r="AN509" s="57"/>
      <c r="AP509" s="57"/>
      <c r="AR509" s="57"/>
      <c r="AS509" s="57"/>
      <c r="AT509" s="57"/>
    </row>
    <row r="510" spans="5:46" x14ac:dyDescent="0.35">
      <c r="E510" s="57"/>
      <c r="F510" s="57"/>
      <c r="J510" s="57"/>
      <c r="K510" s="57"/>
      <c r="R510" s="57"/>
      <c r="S510" s="57"/>
      <c r="AE510" s="57"/>
      <c r="AF510" s="74"/>
      <c r="AH510" s="57"/>
      <c r="AI510" s="57"/>
      <c r="AJ510" s="57"/>
      <c r="AK510" s="57"/>
      <c r="AL510" s="57"/>
      <c r="AM510" s="57"/>
      <c r="AN510" s="57"/>
      <c r="AP510" s="57"/>
      <c r="AR510" s="57"/>
      <c r="AS510" s="57"/>
      <c r="AT510" s="57"/>
    </row>
    <row r="511" spans="5:46" x14ac:dyDescent="0.35">
      <c r="E511" s="57"/>
      <c r="F511" s="57"/>
      <c r="J511" s="57"/>
      <c r="K511" s="57"/>
      <c r="R511" s="57"/>
      <c r="S511" s="57"/>
      <c r="AE511" s="57"/>
      <c r="AF511" s="74"/>
      <c r="AH511" s="57"/>
      <c r="AI511" s="57"/>
      <c r="AJ511" s="57"/>
      <c r="AK511" s="57"/>
      <c r="AL511" s="57"/>
      <c r="AM511" s="57"/>
      <c r="AN511" s="57"/>
      <c r="AP511" s="57"/>
      <c r="AR511" s="57"/>
      <c r="AS511" s="57"/>
      <c r="AT511" s="57"/>
    </row>
    <row r="512" spans="5:46" x14ac:dyDescent="0.35">
      <c r="E512" s="57"/>
      <c r="F512" s="57"/>
      <c r="J512" s="57"/>
      <c r="K512" s="57"/>
      <c r="R512" s="57"/>
      <c r="S512" s="57"/>
      <c r="AE512" s="57"/>
      <c r="AF512" s="74"/>
      <c r="AH512" s="57"/>
      <c r="AI512" s="57"/>
      <c r="AJ512" s="57"/>
      <c r="AK512" s="57"/>
      <c r="AL512" s="57"/>
      <c r="AM512" s="57"/>
      <c r="AN512" s="57"/>
      <c r="AP512" s="57"/>
      <c r="AR512" s="57"/>
      <c r="AS512" s="57"/>
      <c r="AT512" s="57"/>
    </row>
    <row r="513" spans="5:46" x14ac:dyDescent="0.35">
      <c r="E513" s="57"/>
      <c r="F513" s="57"/>
      <c r="J513" s="57"/>
      <c r="K513" s="57"/>
      <c r="R513" s="57"/>
      <c r="S513" s="57"/>
      <c r="AE513" s="57"/>
      <c r="AF513" s="74"/>
      <c r="AH513" s="57"/>
      <c r="AI513" s="57"/>
      <c r="AJ513" s="57"/>
      <c r="AK513" s="57"/>
      <c r="AL513" s="57"/>
      <c r="AM513" s="57"/>
      <c r="AN513" s="57"/>
      <c r="AP513" s="57"/>
      <c r="AR513" s="57"/>
      <c r="AS513" s="57"/>
      <c r="AT513" s="57"/>
    </row>
    <row r="514" spans="5:46" x14ac:dyDescent="0.35">
      <c r="E514" s="57"/>
      <c r="F514" s="57"/>
      <c r="J514" s="57"/>
      <c r="K514" s="57"/>
      <c r="R514" s="57"/>
      <c r="S514" s="57"/>
      <c r="AE514" s="57"/>
      <c r="AF514" s="74"/>
      <c r="AH514" s="57"/>
      <c r="AI514" s="57"/>
      <c r="AJ514" s="57"/>
      <c r="AK514" s="57"/>
      <c r="AL514" s="57"/>
      <c r="AM514" s="57"/>
      <c r="AN514" s="57"/>
      <c r="AP514" s="57"/>
      <c r="AR514" s="57"/>
      <c r="AS514" s="57"/>
      <c r="AT514" s="57"/>
    </row>
    <row r="515" spans="5:46" x14ac:dyDescent="0.35">
      <c r="E515" s="57"/>
      <c r="F515" s="57"/>
      <c r="J515" s="57"/>
      <c r="K515" s="57"/>
      <c r="R515" s="57"/>
      <c r="S515" s="57"/>
      <c r="AE515" s="57"/>
      <c r="AF515" s="74"/>
      <c r="AH515" s="57"/>
      <c r="AI515" s="57"/>
      <c r="AJ515" s="57"/>
      <c r="AK515" s="57"/>
      <c r="AL515" s="57"/>
      <c r="AM515" s="57"/>
      <c r="AN515" s="57"/>
      <c r="AP515" s="57"/>
      <c r="AR515" s="57"/>
      <c r="AS515" s="57"/>
      <c r="AT515" s="57"/>
    </row>
    <row r="516" spans="5:46" x14ac:dyDescent="0.35">
      <c r="E516" s="57"/>
      <c r="F516" s="57"/>
      <c r="J516" s="57"/>
      <c r="K516" s="57"/>
      <c r="R516" s="57"/>
      <c r="S516" s="57"/>
      <c r="AE516" s="57"/>
      <c r="AF516" s="74"/>
      <c r="AH516" s="57"/>
      <c r="AI516" s="57"/>
      <c r="AJ516" s="57"/>
      <c r="AK516" s="57"/>
      <c r="AL516" s="57"/>
      <c r="AM516" s="57"/>
      <c r="AN516" s="57"/>
      <c r="AP516" s="57"/>
      <c r="AR516" s="57"/>
      <c r="AS516" s="57"/>
      <c r="AT516" s="57"/>
    </row>
    <row r="517" spans="5:46" x14ac:dyDescent="0.35">
      <c r="E517" s="57"/>
      <c r="F517" s="57"/>
      <c r="J517" s="57"/>
      <c r="K517" s="57"/>
      <c r="R517" s="57"/>
      <c r="S517" s="57"/>
      <c r="AE517" s="57"/>
      <c r="AF517" s="74"/>
      <c r="AH517" s="57"/>
      <c r="AI517" s="57"/>
      <c r="AJ517" s="57"/>
      <c r="AK517" s="57"/>
      <c r="AL517" s="57"/>
      <c r="AM517" s="57"/>
      <c r="AN517" s="57"/>
      <c r="AP517" s="57"/>
      <c r="AR517" s="57"/>
      <c r="AS517" s="57"/>
      <c r="AT517" s="57"/>
    </row>
    <row r="518" spans="5:46" x14ac:dyDescent="0.35">
      <c r="E518" s="57"/>
      <c r="F518" s="57"/>
      <c r="J518" s="57"/>
      <c r="K518" s="57"/>
      <c r="R518" s="57"/>
      <c r="S518" s="57"/>
      <c r="AE518" s="57"/>
      <c r="AF518" s="74"/>
      <c r="AH518" s="57"/>
      <c r="AI518" s="57"/>
      <c r="AJ518" s="57"/>
      <c r="AK518" s="57"/>
      <c r="AL518" s="57"/>
      <c r="AM518" s="57"/>
      <c r="AN518" s="57"/>
      <c r="AP518" s="57"/>
      <c r="AR518" s="57"/>
      <c r="AS518" s="57"/>
      <c r="AT518" s="57"/>
    </row>
    <row r="519" spans="5:46" x14ac:dyDescent="0.35">
      <c r="E519" s="57"/>
      <c r="F519" s="57"/>
      <c r="J519" s="57"/>
      <c r="K519" s="57"/>
      <c r="R519" s="57"/>
      <c r="S519" s="57"/>
      <c r="AE519" s="57"/>
      <c r="AF519" s="74"/>
      <c r="AH519" s="57"/>
      <c r="AI519" s="57"/>
      <c r="AJ519" s="57"/>
      <c r="AK519" s="57"/>
      <c r="AL519" s="57"/>
      <c r="AM519" s="57"/>
      <c r="AN519" s="57"/>
      <c r="AP519" s="57"/>
      <c r="AR519" s="57"/>
      <c r="AS519" s="57"/>
      <c r="AT519" s="57"/>
    </row>
    <row r="520" spans="5:46" x14ac:dyDescent="0.35">
      <c r="E520" s="57"/>
      <c r="F520" s="57"/>
      <c r="J520" s="57"/>
      <c r="K520" s="57"/>
      <c r="R520" s="57"/>
      <c r="S520" s="57"/>
      <c r="AE520" s="57"/>
      <c r="AF520" s="74"/>
      <c r="AH520" s="57"/>
      <c r="AI520" s="57"/>
      <c r="AJ520" s="57"/>
      <c r="AK520" s="57"/>
      <c r="AL520" s="57"/>
      <c r="AM520" s="57"/>
      <c r="AN520" s="57"/>
      <c r="AP520" s="57"/>
      <c r="AR520" s="57"/>
      <c r="AS520" s="57"/>
      <c r="AT520" s="57"/>
    </row>
    <row r="521" spans="5:46" x14ac:dyDescent="0.35">
      <c r="E521" s="57"/>
      <c r="F521" s="57"/>
      <c r="J521" s="57"/>
      <c r="K521" s="57"/>
      <c r="R521" s="57"/>
      <c r="S521" s="57"/>
      <c r="AE521" s="57"/>
      <c r="AF521" s="74"/>
      <c r="AH521" s="57"/>
      <c r="AI521" s="57"/>
      <c r="AJ521" s="57"/>
      <c r="AK521" s="57"/>
      <c r="AL521" s="57"/>
      <c r="AM521" s="57"/>
      <c r="AN521" s="57"/>
      <c r="AP521" s="57"/>
      <c r="AR521" s="57"/>
      <c r="AS521" s="57"/>
      <c r="AT521" s="57"/>
    </row>
    <row r="522" spans="5:46" x14ac:dyDescent="0.35">
      <c r="E522" s="57"/>
      <c r="F522" s="57"/>
      <c r="J522" s="57"/>
      <c r="K522" s="57"/>
      <c r="R522" s="57"/>
      <c r="S522" s="57"/>
      <c r="AE522" s="57"/>
      <c r="AF522" s="74"/>
      <c r="AH522" s="57"/>
      <c r="AI522" s="57"/>
      <c r="AJ522" s="57"/>
      <c r="AK522" s="57"/>
      <c r="AL522" s="57"/>
      <c r="AM522" s="57"/>
      <c r="AN522" s="57"/>
      <c r="AP522" s="57"/>
      <c r="AR522" s="57"/>
      <c r="AS522" s="57"/>
      <c r="AT522" s="57"/>
    </row>
    <row r="523" spans="5:46" x14ac:dyDescent="0.35">
      <c r="E523" s="57"/>
      <c r="F523" s="57"/>
      <c r="J523" s="57"/>
      <c r="K523" s="57"/>
      <c r="R523" s="57"/>
      <c r="S523" s="57"/>
      <c r="AE523" s="57"/>
      <c r="AF523" s="74"/>
      <c r="AH523" s="57"/>
      <c r="AI523" s="57"/>
      <c r="AJ523" s="57"/>
      <c r="AK523" s="57"/>
      <c r="AL523" s="57"/>
      <c r="AM523" s="57"/>
      <c r="AN523" s="57"/>
      <c r="AP523" s="57"/>
      <c r="AR523" s="57"/>
      <c r="AS523" s="57"/>
      <c r="AT523" s="57"/>
    </row>
    <row r="524" spans="5:46" x14ac:dyDescent="0.35">
      <c r="E524" s="57"/>
      <c r="F524" s="57"/>
      <c r="J524" s="57"/>
      <c r="K524" s="57"/>
      <c r="R524" s="57"/>
      <c r="S524" s="57"/>
      <c r="AE524" s="57"/>
      <c r="AF524" s="74"/>
      <c r="AH524" s="57"/>
      <c r="AI524" s="57"/>
      <c r="AJ524" s="57"/>
      <c r="AK524" s="57"/>
      <c r="AL524" s="57"/>
      <c r="AM524" s="57"/>
      <c r="AN524" s="57"/>
      <c r="AP524" s="57"/>
      <c r="AR524" s="57"/>
      <c r="AS524" s="57"/>
      <c r="AT524" s="57"/>
    </row>
    <row r="525" spans="5:46" x14ac:dyDescent="0.35">
      <c r="E525" s="57"/>
      <c r="F525" s="57"/>
      <c r="J525" s="57"/>
      <c r="K525" s="57"/>
      <c r="R525" s="57"/>
      <c r="S525" s="57"/>
      <c r="AE525" s="57"/>
      <c r="AF525" s="74"/>
      <c r="AH525" s="57"/>
      <c r="AI525" s="57"/>
      <c r="AJ525" s="57"/>
      <c r="AK525" s="57"/>
      <c r="AL525" s="57"/>
      <c r="AM525" s="57"/>
      <c r="AN525" s="57"/>
      <c r="AP525" s="57"/>
      <c r="AR525" s="57"/>
      <c r="AS525" s="57"/>
      <c r="AT525" s="57"/>
    </row>
    <row r="526" spans="5:46" x14ac:dyDescent="0.35">
      <c r="E526" s="57"/>
      <c r="F526" s="57"/>
      <c r="J526" s="57"/>
      <c r="K526" s="57"/>
      <c r="R526" s="57"/>
      <c r="S526" s="57"/>
      <c r="AE526" s="57"/>
      <c r="AF526" s="74"/>
      <c r="AH526" s="57"/>
      <c r="AI526" s="57"/>
      <c r="AJ526" s="57"/>
      <c r="AK526" s="57"/>
      <c r="AL526" s="57"/>
      <c r="AM526" s="57"/>
      <c r="AN526" s="57"/>
      <c r="AP526" s="57"/>
      <c r="AR526" s="57"/>
      <c r="AS526" s="57"/>
      <c r="AT526" s="57"/>
    </row>
    <row r="527" spans="5:46" x14ac:dyDescent="0.35">
      <c r="E527" s="57"/>
      <c r="F527" s="57"/>
      <c r="J527" s="57"/>
      <c r="K527" s="57"/>
      <c r="R527" s="57"/>
      <c r="S527" s="57"/>
      <c r="AE527" s="57"/>
      <c r="AF527" s="74"/>
      <c r="AH527" s="57"/>
      <c r="AI527" s="57"/>
      <c r="AJ527" s="57"/>
      <c r="AK527" s="57"/>
      <c r="AL527" s="57"/>
      <c r="AM527" s="57"/>
      <c r="AN527" s="57"/>
      <c r="AP527" s="57"/>
      <c r="AR527" s="57"/>
      <c r="AS527" s="57"/>
      <c r="AT527" s="57"/>
    </row>
    <row r="528" spans="5:46" x14ac:dyDescent="0.35">
      <c r="E528" s="57"/>
      <c r="F528" s="57"/>
      <c r="J528" s="57"/>
      <c r="K528" s="57"/>
      <c r="R528" s="57"/>
      <c r="S528" s="57"/>
      <c r="AE528" s="57"/>
      <c r="AF528" s="74"/>
      <c r="AH528" s="57"/>
      <c r="AI528" s="57"/>
      <c r="AJ528" s="57"/>
      <c r="AK528" s="57"/>
      <c r="AL528" s="57"/>
      <c r="AM528" s="57"/>
      <c r="AN528" s="57"/>
      <c r="AP528" s="57"/>
      <c r="AR528" s="57"/>
      <c r="AS528" s="57"/>
      <c r="AT528" s="57"/>
    </row>
    <row r="529" spans="5:46" x14ac:dyDescent="0.35">
      <c r="E529" s="57"/>
      <c r="F529" s="57"/>
      <c r="J529" s="57"/>
      <c r="K529" s="57"/>
      <c r="R529" s="57"/>
      <c r="S529" s="57"/>
      <c r="AE529" s="57"/>
      <c r="AF529" s="74"/>
      <c r="AH529" s="57"/>
      <c r="AI529" s="57"/>
      <c r="AJ529" s="57"/>
      <c r="AK529" s="57"/>
      <c r="AL529" s="57"/>
      <c r="AM529" s="57"/>
      <c r="AN529" s="57"/>
      <c r="AP529" s="57"/>
      <c r="AR529" s="57"/>
      <c r="AS529" s="57"/>
      <c r="AT529" s="57"/>
    </row>
    <row r="530" spans="5:46" x14ac:dyDescent="0.35">
      <c r="E530" s="57"/>
      <c r="F530" s="57"/>
      <c r="J530" s="57"/>
      <c r="K530" s="57"/>
      <c r="R530" s="57"/>
      <c r="S530" s="57"/>
      <c r="AE530" s="57"/>
      <c r="AF530" s="74"/>
      <c r="AH530" s="57"/>
      <c r="AI530" s="57"/>
      <c r="AJ530" s="57"/>
      <c r="AK530" s="57"/>
      <c r="AL530" s="57"/>
      <c r="AM530" s="57"/>
      <c r="AN530" s="57"/>
      <c r="AP530" s="57"/>
      <c r="AR530" s="57"/>
      <c r="AS530" s="57"/>
      <c r="AT530" s="57"/>
    </row>
    <row r="531" spans="5:46" x14ac:dyDescent="0.35">
      <c r="E531" s="57"/>
      <c r="F531" s="57"/>
      <c r="J531" s="57"/>
      <c r="K531" s="57"/>
      <c r="R531" s="57"/>
      <c r="S531" s="57"/>
      <c r="AE531" s="57"/>
      <c r="AF531" s="74"/>
      <c r="AH531" s="57"/>
      <c r="AI531" s="57"/>
      <c r="AJ531" s="57"/>
      <c r="AK531" s="57"/>
      <c r="AL531" s="57"/>
      <c r="AM531" s="57"/>
      <c r="AN531" s="57"/>
      <c r="AP531" s="57"/>
      <c r="AR531" s="57"/>
      <c r="AS531" s="57"/>
      <c r="AT531" s="57"/>
    </row>
    <row r="532" spans="5:46" x14ac:dyDescent="0.35">
      <c r="E532" s="57"/>
      <c r="F532" s="57"/>
      <c r="J532" s="57"/>
      <c r="K532" s="57"/>
      <c r="R532" s="57"/>
      <c r="S532" s="57"/>
      <c r="AE532" s="57"/>
      <c r="AF532" s="74"/>
      <c r="AH532" s="57"/>
      <c r="AI532" s="57"/>
      <c r="AJ532" s="57"/>
      <c r="AK532" s="57"/>
      <c r="AL532" s="57"/>
      <c r="AM532" s="57"/>
      <c r="AN532" s="57"/>
      <c r="AP532" s="57"/>
      <c r="AR532" s="57"/>
      <c r="AS532" s="57"/>
      <c r="AT532" s="57"/>
    </row>
    <row r="533" spans="5:46" x14ac:dyDescent="0.35">
      <c r="E533" s="57"/>
      <c r="F533" s="57"/>
      <c r="J533" s="57"/>
      <c r="K533" s="57"/>
      <c r="R533" s="57"/>
      <c r="S533" s="57"/>
      <c r="AE533" s="57"/>
      <c r="AF533" s="74"/>
      <c r="AH533" s="57"/>
      <c r="AI533" s="57"/>
      <c r="AJ533" s="57"/>
      <c r="AK533" s="57"/>
      <c r="AL533" s="57"/>
      <c r="AM533" s="57"/>
      <c r="AN533" s="57"/>
      <c r="AP533" s="57"/>
      <c r="AR533" s="57"/>
      <c r="AS533" s="57"/>
      <c r="AT533" s="57"/>
    </row>
    <row r="534" spans="5:46" x14ac:dyDescent="0.35">
      <c r="E534" s="57"/>
      <c r="F534" s="57"/>
      <c r="J534" s="57"/>
      <c r="K534" s="57"/>
      <c r="R534" s="57"/>
      <c r="S534" s="57"/>
      <c r="AE534" s="57"/>
      <c r="AF534" s="74"/>
      <c r="AH534" s="57"/>
      <c r="AI534" s="57"/>
      <c r="AJ534" s="57"/>
      <c r="AK534" s="57"/>
      <c r="AL534" s="57"/>
      <c r="AM534" s="57"/>
      <c r="AN534" s="57"/>
      <c r="AP534" s="57"/>
      <c r="AR534" s="57"/>
      <c r="AS534" s="57"/>
      <c r="AT534" s="57"/>
    </row>
    <row r="535" spans="5:46" x14ac:dyDescent="0.35">
      <c r="E535" s="57"/>
      <c r="F535" s="57"/>
      <c r="J535" s="57"/>
      <c r="K535" s="57"/>
      <c r="R535" s="57"/>
      <c r="S535" s="57"/>
      <c r="AE535" s="57"/>
      <c r="AF535" s="74"/>
      <c r="AH535" s="57"/>
      <c r="AI535" s="57"/>
      <c r="AJ535" s="57"/>
      <c r="AK535" s="57"/>
      <c r="AL535" s="57"/>
      <c r="AM535" s="57"/>
      <c r="AN535" s="57"/>
      <c r="AP535" s="57"/>
      <c r="AR535" s="57"/>
      <c r="AS535" s="57"/>
      <c r="AT535" s="57"/>
    </row>
    <row r="536" spans="5:46" x14ac:dyDescent="0.35">
      <c r="E536" s="57"/>
      <c r="F536" s="57"/>
      <c r="J536" s="57"/>
      <c r="K536" s="57"/>
      <c r="R536" s="57"/>
      <c r="S536" s="57"/>
      <c r="AE536" s="57"/>
      <c r="AF536" s="74"/>
      <c r="AH536" s="57"/>
      <c r="AI536" s="57"/>
      <c r="AJ536" s="57"/>
      <c r="AK536" s="57"/>
      <c r="AL536" s="57"/>
      <c r="AM536" s="57"/>
      <c r="AN536" s="57"/>
      <c r="AP536" s="57"/>
      <c r="AR536" s="57"/>
      <c r="AS536" s="57"/>
      <c r="AT536" s="57"/>
    </row>
    <row r="537" spans="5:46" x14ac:dyDescent="0.35">
      <c r="E537" s="57"/>
      <c r="F537" s="57"/>
      <c r="J537" s="57"/>
      <c r="K537" s="57"/>
      <c r="R537" s="57"/>
      <c r="S537" s="57"/>
      <c r="AE537" s="57"/>
      <c r="AF537" s="74"/>
      <c r="AH537" s="57"/>
      <c r="AI537" s="57"/>
      <c r="AJ537" s="57"/>
      <c r="AK537" s="57"/>
      <c r="AL537" s="57"/>
      <c r="AM537" s="57"/>
      <c r="AN537" s="57"/>
      <c r="AP537" s="57"/>
      <c r="AR537" s="57"/>
      <c r="AS537" s="57"/>
      <c r="AT537" s="57"/>
    </row>
    <row r="538" spans="5:46" x14ac:dyDescent="0.35">
      <c r="E538" s="57"/>
      <c r="F538" s="57"/>
      <c r="J538" s="57"/>
      <c r="K538" s="57"/>
      <c r="R538" s="57"/>
      <c r="S538" s="57"/>
      <c r="AE538" s="57"/>
      <c r="AF538" s="74"/>
      <c r="AH538" s="57"/>
      <c r="AI538" s="57"/>
      <c r="AJ538" s="57"/>
      <c r="AK538" s="57"/>
      <c r="AL538" s="57"/>
      <c r="AM538" s="57"/>
      <c r="AN538" s="57"/>
      <c r="AP538" s="57"/>
      <c r="AR538" s="57"/>
      <c r="AS538" s="57"/>
      <c r="AT538" s="57"/>
    </row>
    <row r="539" spans="5:46" x14ac:dyDescent="0.35">
      <c r="E539" s="57"/>
      <c r="F539" s="57"/>
      <c r="J539" s="57"/>
      <c r="K539" s="57"/>
      <c r="R539" s="57"/>
      <c r="S539" s="57"/>
      <c r="AE539" s="57"/>
      <c r="AF539" s="74"/>
      <c r="AH539" s="57"/>
      <c r="AI539" s="57"/>
      <c r="AJ539" s="57"/>
      <c r="AK539" s="57"/>
      <c r="AL539" s="57"/>
      <c r="AM539" s="57"/>
      <c r="AN539" s="57"/>
      <c r="AP539" s="57"/>
      <c r="AR539" s="57"/>
      <c r="AS539" s="57"/>
      <c r="AT539" s="57"/>
    </row>
    <row r="540" spans="5:46" x14ac:dyDescent="0.35">
      <c r="E540" s="57"/>
      <c r="F540" s="57"/>
      <c r="J540" s="57"/>
      <c r="K540" s="57"/>
      <c r="R540" s="57"/>
      <c r="S540" s="57"/>
      <c r="AE540" s="57"/>
      <c r="AF540" s="74"/>
      <c r="AH540" s="57"/>
      <c r="AI540" s="57"/>
      <c r="AJ540" s="57"/>
      <c r="AK540" s="57"/>
      <c r="AL540" s="57"/>
      <c r="AM540" s="57"/>
      <c r="AN540" s="57"/>
      <c r="AP540" s="57"/>
      <c r="AR540" s="57"/>
      <c r="AS540" s="57"/>
      <c r="AT540" s="57"/>
    </row>
    <row r="541" spans="5:46" x14ac:dyDescent="0.35">
      <c r="E541" s="57"/>
      <c r="F541" s="57"/>
      <c r="J541" s="57"/>
      <c r="K541" s="57"/>
      <c r="R541" s="57"/>
      <c r="S541" s="57"/>
      <c r="AE541" s="57"/>
      <c r="AF541" s="74"/>
      <c r="AH541" s="57"/>
      <c r="AI541" s="57"/>
      <c r="AJ541" s="57"/>
      <c r="AK541" s="57"/>
      <c r="AL541" s="57"/>
      <c r="AM541" s="57"/>
      <c r="AN541" s="57"/>
      <c r="AP541" s="57"/>
      <c r="AR541" s="57"/>
      <c r="AS541" s="57"/>
      <c r="AT541" s="57"/>
    </row>
    <row r="542" spans="5:46" x14ac:dyDescent="0.35">
      <c r="E542" s="57"/>
      <c r="F542" s="57"/>
      <c r="J542" s="57"/>
      <c r="K542" s="57"/>
      <c r="R542" s="57"/>
      <c r="S542" s="57"/>
      <c r="AE542" s="57"/>
      <c r="AF542" s="74"/>
      <c r="AH542" s="57"/>
      <c r="AI542" s="57"/>
      <c r="AJ542" s="57"/>
      <c r="AK542" s="57"/>
      <c r="AL542" s="57"/>
      <c r="AM542" s="57"/>
      <c r="AN542" s="57"/>
      <c r="AP542" s="57"/>
      <c r="AR542" s="57"/>
      <c r="AS542" s="57"/>
      <c r="AT542" s="57"/>
    </row>
    <row r="543" spans="5:46" x14ac:dyDescent="0.35">
      <c r="E543" s="57"/>
      <c r="F543" s="57"/>
      <c r="J543" s="57"/>
      <c r="K543" s="57"/>
      <c r="R543" s="57"/>
      <c r="S543" s="57"/>
      <c r="AE543" s="57"/>
      <c r="AF543" s="74"/>
      <c r="AH543" s="57"/>
      <c r="AI543" s="57"/>
      <c r="AJ543" s="57"/>
      <c r="AK543" s="57"/>
      <c r="AL543" s="57"/>
      <c r="AM543" s="57"/>
      <c r="AN543" s="57"/>
      <c r="AP543" s="57"/>
      <c r="AR543" s="57"/>
      <c r="AS543" s="57"/>
      <c r="AT543" s="57"/>
    </row>
    <row r="544" spans="5:46" x14ac:dyDescent="0.35">
      <c r="E544" s="57"/>
      <c r="F544" s="57"/>
      <c r="J544" s="57"/>
      <c r="K544" s="57"/>
      <c r="R544" s="57"/>
      <c r="S544" s="57"/>
      <c r="AE544" s="57"/>
      <c r="AF544" s="74"/>
      <c r="AH544" s="57"/>
      <c r="AI544" s="57"/>
      <c r="AJ544" s="57"/>
      <c r="AK544" s="57"/>
      <c r="AL544" s="57"/>
      <c r="AM544" s="57"/>
      <c r="AN544" s="57"/>
      <c r="AP544" s="57"/>
      <c r="AR544" s="57"/>
      <c r="AS544" s="57"/>
      <c r="AT544" s="57"/>
    </row>
    <row r="545" spans="5:46" x14ac:dyDescent="0.35">
      <c r="E545" s="57"/>
      <c r="F545" s="57"/>
      <c r="J545" s="57"/>
      <c r="K545" s="57"/>
      <c r="R545" s="57"/>
      <c r="S545" s="57"/>
      <c r="AE545" s="57"/>
      <c r="AF545" s="74"/>
      <c r="AH545" s="57"/>
      <c r="AI545" s="57"/>
      <c r="AJ545" s="57"/>
      <c r="AK545" s="57"/>
      <c r="AL545" s="57"/>
      <c r="AM545" s="57"/>
      <c r="AN545" s="57"/>
      <c r="AP545" s="57"/>
      <c r="AR545" s="57"/>
      <c r="AS545" s="57"/>
      <c r="AT545" s="57"/>
    </row>
    <row r="546" spans="5:46" x14ac:dyDescent="0.35">
      <c r="E546" s="57"/>
      <c r="F546" s="57"/>
      <c r="J546" s="57"/>
      <c r="K546" s="57"/>
      <c r="R546" s="57"/>
      <c r="S546" s="57"/>
      <c r="AE546" s="57"/>
      <c r="AF546" s="74"/>
      <c r="AH546" s="57"/>
      <c r="AI546" s="57"/>
      <c r="AJ546" s="57"/>
      <c r="AK546" s="57"/>
      <c r="AL546" s="57"/>
      <c r="AM546" s="57"/>
      <c r="AN546" s="57"/>
      <c r="AP546" s="57"/>
      <c r="AR546" s="57"/>
      <c r="AS546" s="57"/>
      <c r="AT546" s="57"/>
    </row>
    <row r="547" spans="5:46" x14ac:dyDescent="0.35">
      <c r="E547" s="57"/>
      <c r="F547" s="57"/>
      <c r="J547" s="57"/>
      <c r="K547" s="57"/>
      <c r="R547" s="57"/>
      <c r="S547" s="57"/>
      <c r="AE547" s="57"/>
      <c r="AF547" s="74"/>
      <c r="AH547" s="57"/>
      <c r="AI547" s="57"/>
      <c r="AJ547" s="57"/>
      <c r="AK547" s="57"/>
      <c r="AL547" s="57"/>
      <c r="AM547" s="57"/>
      <c r="AN547" s="57"/>
      <c r="AP547" s="57"/>
      <c r="AR547" s="57"/>
      <c r="AS547" s="57"/>
      <c r="AT547" s="57"/>
    </row>
    <row r="548" spans="5:46" x14ac:dyDescent="0.35">
      <c r="E548" s="57"/>
      <c r="F548" s="57"/>
      <c r="J548" s="57"/>
      <c r="K548" s="57"/>
      <c r="R548" s="57"/>
      <c r="S548" s="57"/>
      <c r="AE548" s="57"/>
      <c r="AF548" s="74"/>
      <c r="AH548" s="57"/>
      <c r="AI548" s="57"/>
      <c r="AJ548" s="57"/>
      <c r="AK548" s="57"/>
      <c r="AL548" s="57"/>
      <c r="AM548" s="57"/>
      <c r="AN548" s="57"/>
      <c r="AP548" s="57"/>
      <c r="AR548" s="57"/>
      <c r="AS548" s="57"/>
      <c r="AT548" s="57"/>
    </row>
    <row r="549" spans="5:46" x14ac:dyDescent="0.35">
      <c r="E549" s="57"/>
      <c r="F549" s="57"/>
      <c r="J549" s="57"/>
      <c r="K549" s="57"/>
      <c r="R549" s="57"/>
      <c r="S549" s="57"/>
      <c r="AE549" s="57"/>
      <c r="AF549" s="74"/>
      <c r="AH549" s="57"/>
      <c r="AI549" s="57"/>
      <c r="AJ549" s="57"/>
      <c r="AK549" s="57"/>
      <c r="AL549" s="57"/>
      <c r="AM549" s="57"/>
      <c r="AN549" s="57"/>
      <c r="AP549" s="57"/>
      <c r="AR549" s="57"/>
      <c r="AS549" s="57"/>
      <c r="AT549" s="57"/>
    </row>
    <row r="550" spans="5:46" x14ac:dyDescent="0.35">
      <c r="E550" s="57"/>
      <c r="F550" s="57"/>
      <c r="J550" s="57"/>
      <c r="K550" s="57"/>
      <c r="R550" s="57"/>
      <c r="S550" s="57"/>
      <c r="AE550" s="57"/>
      <c r="AF550" s="74"/>
      <c r="AH550" s="57"/>
      <c r="AI550" s="57"/>
      <c r="AJ550" s="57"/>
      <c r="AK550" s="57"/>
      <c r="AL550" s="57"/>
      <c r="AM550" s="57"/>
      <c r="AN550" s="57"/>
      <c r="AP550" s="57"/>
      <c r="AR550" s="57"/>
      <c r="AS550" s="57"/>
      <c r="AT550" s="57"/>
    </row>
    <row r="551" spans="5:46" x14ac:dyDescent="0.35">
      <c r="E551" s="57"/>
      <c r="F551" s="57"/>
      <c r="J551" s="57"/>
      <c r="K551" s="57"/>
      <c r="R551" s="57"/>
      <c r="S551" s="57"/>
      <c r="AE551" s="57"/>
      <c r="AF551" s="74"/>
      <c r="AH551" s="57"/>
      <c r="AI551" s="57"/>
      <c r="AJ551" s="57"/>
      <c r="AK551" s="57"/>
      <c r="AL551" s="57"/>
      <c r="AM551" s="57"/>
      <c r="AN551" s="57"/>
      <c r="AP551" s="57"/>
      <c r="AR551" s="57"/>
      <c r="AS551" s="57"/>
      <c r="AT551" s="57"/>
    </row>
    <row r="552" spans="5:46" x14ac:dyDescent="0.35">
      <c r="E552" s="57"/>
      <c r="F552" s="57"/>
      <c r="J552" s="57"/>
      <c r="K552" s="57"/>
      <c r="R552" s="57"/>
      <c r="S552" s="57"/>
      <c r="AE552" s="57"/>
      <c r="AF552" s="74"/>
      <c r="AH552" s="57"/>
      <c r="AI552" s="57"/>
      <c r="AJ552" s="57"/>
      <c r="AK552" s="57"/>
      <c r="AL552" s="57"/>
      <c r="AM552" s="57"/>
      <c r="AN552" s="57"/>
      <c r="AP552" s="57"/>
      <c r="AR552" s="57"/>
      <c r="AS552" s="57"/>
      <c r="AT552" s="57"/>
    </row>
    <row r="553" spans="5:46" x14ac:dyDescent="0.35">
      <c r="E553" s="57"/>
      <c r="F553" s="57"/>
      <c r="J553" s="57"/>
      <c r="K553" s="57"/>
      <c r="R553" s="57"/>
      <c r="S553" s="57"/>
      <c r="AE553" s="57"/>
      <c r="AF553" s="74"/>
      <c r="AH553" s="57"/>
      <c r="AI553" s="57"/>
      <c r="AJ553" s="57"/>
      <c r="AK553" s="57"/>
      <c r="AL553" s="57"/>
      <c r="AM553" s="57"/>
      <c r="AN553" s="57"/>
      <c r="AP553" s="57"/>
      <c r="AR553" s="57"/>
      <c r="AS553" s="57"/>
      <c r="AT553" s="57"/>
    </row>
    <row r="554" spans="5:46" x14ac:dyDescent="0.35">
      <c r="E554" s="57"/>
      <c r="F554" s="57"/>
      <c r="J554" s="57"/>
      <c r="K554" s="57"/>
      <c r="R554" s="57"/>
      <c r="S554" s="57"/>
      <c r="AE554" s="57"/>
      <c r="AF554" s="74"/>
      <c r="AH554" s="57"/>
      <c r="AI554" s="57"/>
      <c r="AJ554" s="57"/>
      <c r="AK554" s="57"/>
      <c r="AL554" s="57"/>
      <c r="AM554" s="57"/>
      <c r="AN554" s="57"/>
      <c r="AP554" s="57"/>
      <c r="AR554" s="57"/>
      <c r="AS554" s="57"/>
      <c r="AT554" s="57"/>
    </row>
    <row r="555" spans="5:46" x14ac:dyDescent="0.35">
      <c r="E555" s="57"/>
      <c r="F555" s="57"/>
      <c r="J555" s="57"/>
      <c r="K555" s="57"/>
      <c r="R555" s="57"/>
      <c r="S555" s="57"/>
      <c r="AE555" s="57"/>
      <c r="AF555" s="74"/>
      <c r="AH555" s="57"/>
      <c r="AI555" s="57"/>
      <c r="AJ555" s="57"/>
      <c r="AK555" s="57"/>
      <c r="AL555" s="57"/>
      <c r="AM555" s="57"/>
      <c r="AN555" s="57"/>
      <c r="AP555" s="57"/>
      <c r="AR555" s="57"/>
      <c r="AS555" s="57"/>
      <c r="AT555" s="57"/>
    </row>
    <row r="556" spans="5:46" x14ac:dyDescent="0.35">
      <c r="E556" s="57"/>
      <c r="F556" s="57"/>
      <c r="J556" s="57"/>
      <c r="K556" s="57"/>
      <c r="R556" s="57"/>
      <c r="S556" s="57"/>
      <c r="AE556" s="57"/>
      <c r="AF556" s="74"/>
      <c r="AH556" s="57"/>
      <c r="AI556" s="57"/>
      <c r="AJ556" s="57"/>
      <c r="AK556" s="57"/>
      <c r="AL556" s="57"/>
      <c r="AM556" s="57"/>
      <c r="AN556" s="57"/>
      <c r="AP556" s="57"/>
      <c r="AR556" s="57"/>
      <c r="AS556" s="57"/>
      <c r="AT556" s="57"/>
    </row>
    <row r="557" spans="5:46" x14ac:dyDescent="0.35">
      <c r="E557" s="57"/>
      <c r="F557" s="57"/>
      <c r="J557" s="57"/>
      <c r="K557" s="57"/>
      <c r="R557" s="57"/>
      <c r="S557" s="57"/>
      <c r="AE557" s="57"/>
      <c r="AF557" s="74"/>
      <c r="AH557" s="57"/>
      <c r="AI557" s="57"/>
      <c r="AJ557" s="57"/>
      <c r="AK557" s="57"/>
      <c r="AL557" s="57"/>
      <c r="AM557" s="57"/>
      <c r="AN557" s="57"/>
      <c r="AP557" s="57"/>
      <c r="AR557" s="57"/>
      <c r="AS557" s="57"/>
      <c r="AT557" s="57"/>
    </row>
    <row r="558" spans="5:46" x14ac:dyDescent="0.35">
      <c r="E558" s="57"/>
      <c r="F558" s="57"/>
      <c r="J558" s="57"/>
      <c r="K558" s="57"/>
      <c r="R558" s="57"/>
      <c r="S558" s="57"/>
      <c r="AE558" s="57"/>
      <c r="AF558" s="74"/>
      <c r="AH558" s="57"/>
      <c r="AI558" s="57"/>
      <c r="AJ558" s="57"/>
      <c r="AK558" s="57"/>
      <c r="AL558" s="57"/>
      <c r="AM558" s="57"/>
      <c r="AN558" s="57"/>
      <c r="AP558" s="57"/>
      <c r="AR558" s="57"/>
      <c r="AS558" s="57"/>
      <c r="AT558" s="57"/>
    </row>
    <row r="559" spans="5:46" x14ac:dyDescent="0.35">
      <c r="E559" s="57"/>
      <c r="F559" s="57"/>
      <c r="J559" s="57"/>
      <c r="K559" s="57"/>
      <c r="R559" s="57"/>
      <c r="S559" s="57"/>
      <c r="AE559" s="57"/>
      <c r="AF559" s="74"/>
      <c r="AH559" s="57"/>
      <c r="AI559" s="57"/>
      <c r="AJ559" s="57"/>
      <c r="AK559" s="57"/>
      <c r="AL559" s="57"/>
      <c r="AM559" s="57"/>
      <c r="AN559" s="57"/>
      <c r="AP559" s="57"/>
      <c r="AR559" s="57"/>
      <c r="AS559" s="57"/>
      <c r="AT559" s="57"/>
    </row>
    <row r="560" spans="5:46" x14ac:dyDescent="0.35">
      <c r="E560" s="57"/>
      <c r="F560" s="57"/>
      <c r="J560" s="57"/>
      <c r="K560" s="57"/>
      <c r="R560" s="57"/>
      <c r="S560" s="57"/>
      <c r="AE560" s="57"/>
      <c r="AF560" s="74"/>
      <c r="AH560" s="57"/>
      <c r="AI560" s="57"/>
      <c r="AJ560" s="57"/>
      <c r="AK560" s="57"/>
      <c r="AL560" s="57"/>
      <c r="AM560" s="57"/>
      <c r="AN560" s="57"/>
      <c r="AP560" s="57"/>
      <c r="AR560" s="57"/>
      <c r="AS560" s="57"/>
      <c r="AT560" s="57"/>
    </row>
    <row r="561" spans="5:46" x14ac:dyDescent="0.35">
      <c r="E561" s="57"/>
      <c r="F561" s="57"/>
      <c r="J561" s="57"/>
      <c r="K561" s="57"/>
      <c r="R561" s="57"/>
      <c r="S561" s="57"/>
      <c r="AE561" s="57"/>
      <c r="AF561" s="74"/>
      <c r="AH561" s="57"/>
      <c r="AI561" s="57"/>
      <c r="AJ561" s="57"/>
      <c r="AK561" s="57"/>
      <c r="AL561" s="57"/>
      <c r="AM561" s="57"/>
      <c r="AN561" s="57"/>
      <c r="AP561" s="57"/>
      <c r="AR561" s="57"/>
      <c r="AS561" s="57"/>
      <c r="AT561" s="57"/>
    </row>
    <row r="562" spans="5:46" x14ac:dyDescent="0.35">
      <c r="E562" s="57"/>
      <c r="F562" s="57"/>
      <c r="J562" s="57"/>
      <c r="K562" s="57"/>
      <c r="R562" s="57"/>
      <c r="S562" s="57"/>
      <c r="AE562" s="57"/>
      <c r="AF562" s="74"/>
      <c r="AH562" s="57"/>
      <c r="AI562" s="57"/>
      <c r="AJ562" s="57"/>
      <c r="AK562" s="57"/>
      <c r="AL562" s="57"/>
      <c r="AM562" s="57"/>
      <c r="AN562" s="57"/>
      <c r="AP562" s="57"/>
      <c r="AR562" s="57"/>
      <c r="AS562" s="57"/>
      <c r="AT562" s="57"/>
    </row>
    <row r="563" spans="5:46" x14ac:dyDescent="0.35">
      <c r="E563" s="57"/>
      <c r="F563" s="57"/>
      <c r="J563" s="57"/>
      <c r="K563" s="57"/>
      <c r="R563" s="57"/>
      <c r="S563" s="57"/>
      <c r="AE563" s="57"/>
      <c r="AF563" s="74"/>
      <c r="AH563" s="57"/>
      <c r="AI563" s="57"/>
      <c r="AJ563" s="57"/>
      <c r="AK563" s="57"/>
      <c r="AL563" s="57"/>
      <c r="AM563" s="57"/>
      <c r="AN563" s="57"/>
      <c r="AP563" s="57"/>
      <c r="AR563" s="57"/>
      <c r="AS563" s="57"/>
      <c r="AT563" s="57"/>
    </row>
    <row r="564" spans="5:46" x14ac:dyDescent="0.35">
      <c r="E564" s="57"/>
      <c r="F564" s="57"/>
      <c r="J564" s="57"/>
      <c r="K564" s="57"/>
      <c r="R564" s="57"/>
      <c r="S564" s="57"/>
      <c r="AE564" s="57"/>
      <c r="AF564" s="74"/>
      <c r="AH564" s="57"/>
      <c r="AI564" s="57"/>
      <c r="AJ564" s="57"/>
      <c r="AK564" s="57"/>
      <c r="AL564" s="57"/>
      <c r="AM564" s="57"/>
      <c r="AN564" s="57"/>
      <c r="AP564" s="57"/>
      <c r="AR564" s="57"/>
      <c r="AS564" s="57"/>
      <c r="AT564" s="57"/>
    </row>
    <row r="565" spans="5:46" x14ac:dyDescent="0.35">
      <c r="E565" s="57"/>
      <c r="F565" s="57"/>
      <c r="J565" s="57"/>
      <c r="K565" s="57"/>
      <c r="R565" s="57"/>
      <c r="S565" s="57"/>
      <c r="AE565" s="57"/>
      <c r="AF565" s="74"/>
      <c r="AH565" s="57"/>
      <c r="AI565" s="57"/>
      <c r="AJ565" s="57"/>
      <c r="AK565" s="57"/>
      <c r="AL565" s="57"/>
      <c r="AM565" s="57"/>
      <c r="AN565" s="57"/>
      <c r="AP565" s="57"/>
      <c r="AR565" s="57"/>
      <c r="AS565" s="57"/>
      <c r="AT565" s="57"/>
    </row>
    <row r="566" spans="5:46" x14ac:dyDescent="0.35">
      <c r="E566" s="57"/>
      <c r="F566" s="57"/>
      <c r="J566" s="57"/>
      <c r="K566" s="57"/>
      <c r="R566" s="57"/>
      <c r="S566" s="57"/>
      <c r="AE566" s="57"/>
      <c r="AF566" s="74"/>
      <c r="AH566" s="57"/>
      <c r="AI566" s="57"/>
      <c r="AJ566" s="57"/>
      <c r="AK566" s="57"/>
      <c r="AL566" s="57"/>
      <c r="AM566" s="57"/>
      <c r="AN566" s="57"/>
      <c r="AP566" s="57"/>
      <c r="AR566" s="57"/>
      <c r="AS566" s="57"/>
      <c r="AT566" s="57"/>
    </row>
    <row r="567" spans="5:46" x14ac:dyDescent="0.35">
      <c r="E567" s="57"/>
      <c r="F567" s="57"/>
      <c r="J567" s="57"/>
      <c r="K567" s="57"/>
      <c r="R567" s="57"/>
      <c r="S567" s="57"/>
      <c r="AE567" s="57"/>
      <c r="AF567" s="74"/>
      <c r="AH567" s="57"/>
      <c r="AI567" s="57"/>
      <c r="AJ567" s="57"/>
      <c r="AK567" s="57"/>
      <c r="AL567" s="57"/>
      <c r="AM567" s="57"/>
      <c r="AN567" s="57"/>
      <c r="AP567" s="57"/>
      <c r="AR567" s="57"/>
      <c r="AS567" s="57"/>
      <c r="AT567" s="57"/>
    </row>
    <row r="568" spans="5:46" x14ac:dyDescent="0.35">
      <c r="E568" s="57"/>
      <c r="F568" s="57"/>
      <c r="J568" s="57"/>
      <c r="K568" s="57"/>
      <c r="R568" s="57"/>
      <c r="S568" s="57"/>
      <c r="AE568" s="57"/>
      <c r="AF568" s="74"/>
      <c r="AH568" s="57"/>
      <c r="AI568" s="57"/>
      <c r="AJ568" s="57"/>
      <c r="AK568" s="57"/>
      <c r="AL568" s="57"/>
      <c r="AM568" s="57"/>
      <c r="AN568" s="57"/>
      <c r="AP568" s="57"/>
      <c r="AR568" s="57"/>
      <c r="AS568" s="57"/>
      <c r="AT568" s="57"/>
    </row>
    <row r="569" spans="5:46" x14ac:dyDescent="0.35">
      <c r="E569" s="57"/>
      <c r="F569" s="57"/>
      <c r="J569" s="57"/>
      <c r="K569" s="57"/>
      <c r="R569" s="57"/>
      <c r="S569" s="57"/>
      <c r="AE569" s="57"/>
      <c r="AF569" s="74"/>
      <c r="AH569" s="57"/>
      <c r="AI569" s="57"/>
      <c r="AJ569" s="57"/>
      <c r="AK569" s="57"/>
      <c r="AL569" s="57"/>
      <c r="AM569" s="57"/>
      <c r="AN569" s="57"/>
      <c r="AP569" s="57"/>
      <c r="AR569" s="57"/>
      <c r="AS569" s="57"/>
      <c r="AT569" s="57"/>
    </row>
    <row r="570" spans="5:46" x14ac:dyDescent="0.35">
      <c r="E570" s="57"/>
      <c r="F570" s="57"/>
      <c r="J570" s="57"/>
      <c r="K570" s="57"/>
      <c r="R570" s="57"/>
      <c r="S570" s="57"/>
      <c r="AE570" s="57"/>
      <c r="AF570" s="74"/>
      <c r="AH570" s="57"/>
      <c r="AI570" s="57"/>
      <c r="AJ570" s="57"/>
      <c r="AK570" s="57"/>
      <c r="AL570" s="57"/>
      <c r="AM570" s="57"/>
      <c r="AN570" s="57"/>
      <c r="AP570" s="57"/>
      <c r="AR570" s="57"/>
      <c r="AS570" s="57"/>
      <c r="AT570" s="57"/>
    </row>
    <row r="571" spans="5:46" x14ac:dyDescent="0.35">
      <c r="E571" s="57"/>
      <c r="F571" s="57"/>
      <c r="J571" s="57"/>
      <c r="K571" s="57"/>
      <c r="R571" s="57"/>
      <c r="S571" s="57"/>
      <c r="AE571" s="57"/>
      <c r="AF571" s="74"/>
      <c r="AH571" s="57"/>
      <c r="AI571" s="57"/>
      <c r="AJ571" s="57"/>
      <c r="AK571" s="57"/>
      <c r="AL571" s="57"/>
      <c r="AM571" s="57"/>
      <c r="AN571" s="57"/>
      <c r="AP571" s="57"/>
      <c r="AR571" s="57"/>
      <c r="AS571" s="57"/>
      <c r="AT571" s="57"/>
    </row>
    <row r="572" spans="5:46" x14ac:dyDescent="0.35">
      <c r="E572" s="57"/>
      <c r="F572" s="57"/>
      <c r="J572" s="57"/>
      <c r="K572" s="57"/>
      <c r="R572" s="57"/>
      <c r="S572" s="57"/>
      <c r="AE572" s="57"/>
      <c r="AF572" s="74"/>
      <c r="AH572" s="57"/>
      <c r="AI572" s="57"/>
      <c r="AJ572" s="57"/>
      <c r="AK572" s="57"/>
      <c r="AL572" s="57"/>
      <c r="AM572" s="57"/>
      <c r="AN572" s="57"/>
      <c r="AP572" s="57"/>
      <c r="AR572" s="57"/>
      <c r="AS572" s="57"/>
      <c r="AT572" s="57"/>
    </row>
    <row r="573" spans="5:46" x14ac:dyDescent="0.35">
      <c r="E573" s="57"/>
      <c r="F573" s="57"/>
      <c r="J573" s="57"/>
      <c r="K573" s="57"/>
      <c r="R573" s="57"/>
      <c r="S573" s="57"/>
      <c r="AE573" s="57"/>
      <c r="AF573" s="74"/>
      <c r="AH573" s="57"/>
      <c r="AI573" s="57"/>
      <c r="AJ573" s="57"/>
      <c r="AK573" s="57"/>
      <c r="AL573" s="57"/>
      <c r="AM573" s="57"/>
      <c r="AN573" s="57"/>
      <c r="AP573" s="57"/>
      <c r="AR573" s="57"/>
      <c r="AS573" s="57"/>
      <c r="AT573" s="57"/>
    </row>
    <row r="574" spans="5:46" x14ac:dyDescent="0.35">
      <c r="E574" s="57"/>
      <c r="F574" s="57"/>
      <c r="J574" s="57"/>
      <c r="K574" s="57"/>
      <c r="R574" s="57"/>
      <c r="S574" s="57"/>
      <c r="AE574" s="57"/>
      <c r="AF574" s="74"/>
      <c r="AH574" s="57"/>
      <c r="AI574" s="57"/>
      <c r="AJ574" s="57"/>
      <c r="AK574" s="57"/>
      <c r="AL574" s="57"/>
      <c r="AM574" s="57"/>
      <c r="AN574" s="57"/>
      <c r="AP574" s="57"/>
      <c r="AR574" s="57"/>
      <c r="AS574" s="57"/>
      <c r="AT574" s="57"/>
    </row>
    <row r="575" spans="5:46" x14ac:dyDescent="0.35">
      <c r="E575" s="57"/>
      <c r="F575" s="57"/>
      <c r="J575" s="57"/>
      <c r="K575" s="57"/>
      <c r="R575" s="57"/>
      <c r="S575" s="57"/>
      <c r="AE575" s="57"/>
      <c r="AF575" s="74"/>
      <c r="AH575" s="57"/>
      <c r="AI575" s="57"/>
      <c r="AJ575" s="57"/>
      <c r="AK575" s="57"/>
      <c r="AL575" s="57"/>
      <c r="AM575" s="57"/>
      <c r="AN575" s="57"/>
      <c r="AP575" s="57"/>
      <c r="AR575" s="57"/>
      <c r="AS575" s="57"/>
      <c r="AT575" s="57"/>
    </row>
    <row r="576" spans="5:46" x14ac:dyDescent="0.35">
      <c r="E576" s="57"/>
      <c r="F576" s="57"/>
      <c r="J576" s="57"/>
      <c r="K576" s="57"/>
      <c r="R576" s="57"/>
      <c r="S576" s="57"/>
      <c r="AE576" s="57"/>
      <c r="AF576" s="74"/>
      <c r="AH576" s="57"/>
      <c r="AI576" s="57"/>
      <c r="AJ576" s="57"/>
      <c r="AK576" s="57"/>
      <c r="AL576" s="57"/>
      <c r="AM576" s="57"/>
      <c r="AN576" s="57"/>
      <c r="AP576" s="57"/>
      <c r="AR576" s="57"/>
      <c r="AS576" s="57"/>
      <c r="AT576" s="57"/>
    </row>
    <row r="577" spans="5:46" x14ac:dyDescent="0.35">
      <c r="E577" s="57"/>
      <c r="F577" s="57"/>
      <c r="J577" s="57"/>
      <c r="K577" s="57"/>
      <c r="R577" s="57"/>
      <c r="S577" s="57"/>
      <c r="AE577" s="57"/>
      <c r="AF577" s="74"/>
      <c r="AH577" s="57"/>
      <c r="AI577" s="57"/>
      <c r="AJ577" s="57"/>
      <c r="AK577" s="57"/>
      <c r="AL577" s="57"/>
      <c r="AM577" s="57"/>
      <c r="AN577" s="57"/>
      <c r="AP577" s="57"/>
      <c r="AR577" s="57"/>
      <c r="AS577" s="57"/>
      <c r="AT577" s="57"/>
    </row>
    <row r="578" spans="5:46" x14ac:dyDescent="0.35">
      <c r="E578" s="57"/>
      <c r="F578" s="57"/>
      <c r="J578" s="57"/>
      <c r="K578" s="57"/>
      <c r="R578" s="57"/>
      <c r="S578" s="57"/>
      <c r="AE578" s="57"/>
      <c r="AF578" s="74"/>
      <c r="AH578" s="57"/>
      <c r="AI578" s="57"/>
      <c r="AJ578" s="57"/>
      <c r="AK578" s="57"/>
      <c r="AL578" s="57"/>
      <c r="AM578" s="57"/>
      <c r="AN578" s="57"/>
      <c r="AP578" s="57"/>
      <c r="AR578" s="57"/>
      <c r="AS578" s="57"/>
      <c r="AT578" s="57"/>
    </row>
    <row r="579" spans="5:46" x14ac:dyDescent="0.35">
      <c r="E579" s="57"/>
      <c r="F579" s="57"/>
      <c r="J579" s="57"/>
      <c r="K579" s="57"/>
      <c r="R579" s="57"/>
      <c r="S579" s="57"/>
      <c r="AE579" s="57"/>
      <c r="AF579" s="74"/>
      <c r="AH579" s="57"/>
      <c r="AI579" s="57"/>
      <c r="AJ579" s="57"/>
      <c r="AK579" s="57"/>
      <c r="AL579" s="57"/>
      <c r="AM579" s="57"/>
      <c r="AN579" s="57"/>
      <c r="AP579" s="57"/>
      <c r="AR579" s="57"/>
      <c r="AS579" s="57"/>
      <c r="AT579" s="57"/>
    </row>
    <row r="580" spans="5:46" x14ac:dyDescent="0.35">
      <c r="E580" s="57"/>
      <c r="F580" s="57"/>
      <c r="J580" s="57"/>
      <c r="K580" s="57"/>
      <c r="R580" s="57"/>
      <c r="S580" s="57"/>
      <c r="AE580" s="57"/>
      <c r="AF580" s="74"/>
      <c r="AH580" s="57"/>
      <c r="AI580" s="57"/>
      <c r="AJ580" s="57"/>
      <c r="AK580" s="57"/>
      <c r="AL580" s="57"/>
      <c r="AM580" s="57"/>
      <c r="AN580" s="57"/>
      <c r="AP580" s="57"/>
      <c r="AR580" s="57"/>
      <c r="AS580" s="57"/>
      <c r="AT580" s="57"/>
    </row>
    <row r="581" spans="5:46" x14ac:dyDescent="0.35">
      <c r="E581" s="57"/>
      <c r="F581" s="57"/>
      <c r="J581" s="57"/>
      <c r="K581" s="57"/>
      <c r="R581" s="57"/>
      <c r="S581" s="57"/>
      <c r="AE581" s="57"/>
      <c r="AF581" s="74"/>
      <c r="AH581" s="57"/>
      <c r="AI581" s="57"/>
      <c r="AJ581" s="57"/>
      <c r="AK581" s="57"/>
      <c r="AL581" s="57"/>
      <c r="AM581" s="57"/>
      <c r="AN581" s="57"/>
      <c r="AP581" s="57"/>
      <c r="AR581" s="57"/>
      <c r="AS581" s="57"/>
      <c r="AT581" s="57"/>
    </row>
    <row r="582" spans="5:46" x14ac:dyDescent="0.35">
      <c r="E582" s="57"/>
      <c r="F582" s="57"/>
      <c r="J582" s="57"/>
      <c r="K582" s="57"/>
      <c r="R582" s="57"/>
      <c r="S582" s="57"/>
      <c r="AE582" s="57"/>
      <c r="AF582" s="74"/>
      <c r="AH582" s="57"/>
      <c r="AI582" s="57"/>
      <c r="AJ582" s="57"/>
      <c r="AK582" s="57"/>
      <c r="AL582" s="57"/>
      <c r="AM582" s="57"/>
      <c r="AN582" s="57"/>
      <c r="AP582" s="57"/>
      <c r="AR582" s="57"/>
      <c r="AS582" s="57"/>
      <c r="AT582" s="57"/>
    </row>
    <row r="583" spans="5:46" x14ac:dyDescent="0.35">
      <c r="E583" s="57"/>
      <c r="F583" s="57"/>
      <c r="J583" s="57"/>
      <c r="K583" s="57"/>
      <c r="R583" s="57"/>
      <c r="S583" s="57"/>
      <c r="AE583" s="57"/>
      <c r="AF583" s="74"/>
      <c r="AH583" s="57"/>
      <c r="AI583" s="57"/>
      <c r="AJ583" s="57"/>
      <c r="AK583" s="57"/>
      <c r="AL583" s="57"/>
      <c r="AM583" s="57"/>
      <c r="AN583" s="57"/>
      <c r="AP583" s="57"/>
      <c r="AR583" s="57"/>
      <c r="AS583" s="57"/>
      <c r="AT583" s="57"/>
    </row>
    <row r="584" spans="5:46" x14ac:dyDescent="0.35">
      <c r="E584" s="57"/>
      <c r="F584" s="57"/>
      <c r="J584" s="57"/>
      <c r="K584" s="57"/>
      <c r="R584" s="57"/>
      <c r="S584" s="57"/>
      <c r="AE584" s="57"/>
      <c r="AF584" s="74"/>
      <c r="AH584" s="57"/>
      <c r="AI584" s="57"/>
      <c r="AJ584" s="57"/>
      <c r="AK584" s="57"/>
      <c r="AL584" s="57"/>
      <c r="AM584" s="57"/>
      <c r="AN584" s="57"/>
      <c r="AP584" s="57"/>
      <c r="AR584" s="57"/>
      <c r="AS584" s="57"/>
      <c r="AT584" s="57"/>
    </row>
    <row r="585" spans="5:46" x14ac:dyDescent="0.35">
      <c r="E585" s="57"/>
      <c r="F585" s="57"/>
      <c r="J585" s="57"/>
      <c r="K585" s="57"/>
      <c r="R585" s="57"/>
      <c r="S585" s="57"/>
      <c r="AE585" s="57"/>
      <c r="AF585" s="74"/>
      <c r="AH585" s="57"/>
      <c r="AI585" s="57"/>
      <c r="AJ585" s="57"/>
      <c r="AK585" s="57"/>
      <c r="AL585" s="57"/>
      <c r="AM585" s="57"/>
      <c r="AN585" s="57"/>
      <c r="AP585" s="57"/>
      <c r="AR585" s="57"/>
      <c r="AS585" s="57"/>
      <c r="AT585" s="57"/>
    </row>
    <row r="586" spans="5:46" x14ac:dyDescent="0.35">
      <c r="E586" s="57"/>
      <c r="F586" s="57"/>
      <c r="J586" s="57"/>
      <c r="K586" s="57"/>
      <c r="R586" s="57"/>
      <c r="S586" s="57"/>
      <c r="AE586" s="57"/>
      <c r="AF586" s="74"/>
      <c r="AH586" s="57"/>
      <c r="AI586" s="57"/>
      <c r="AJ586" s="57"/>
      <c r="AK586" s="57"/>
      <c r="AL586" s="57"/>
      <c r="AM586" s="57"/>
      <c r="AN586" s="57"/>
      <c r="AP586" s="57"/>
      <c r="AR586" s="57"/>
      <c r="AS586" s="57"/>
      <c r="AT586" s="57"/>
    </row>
    <row r="587" spans="5:46" x14ac:dyDescent="0.35">
      <c r="E587" s="57"/>
      <c r="F587" s="57"/>
      <c r="J587" s="57"/>
      <c r="K587" s="57"/>
      <c r="R587" s="57"/>
      <c r="S587" s="57"/>
      <c r="AE587" s="57"/>
      <c r="AF587" s="74"/>
      <c r="AH587" s="57"/>
      <c r="AI587" s="57"/>
      <c r="AJ587" s="57"/>
      <c r="AK587" s="57"/>
      <c r="AL587" s="57"/>
      <c r="AM587" s="57"/>
      <c r="AN587" s="57"/>
      <c r="AP587" s="57"/>
      <c r="AR587" s="57"/>
      <c r="AS587" s="57"/>
      <c r="AT587" s="57"/>
    </row>
    <row r="588" spans="5:46" x14ac:dyDescent="0.35">
      <c r="E588" s="57"/>
      <c r="F588" s="57"/>
      <c r="J588" s="57"/>
      <c r="K588" s="57"/>
      <c r="R588" s="57"/>
      <c r="S588" s="57"/>
      <c r="AE588" s="57"/>
      <c r="AF588" s="74"/>
      <c r="AH588" s="57"/>
      <c r="AI588" s="57"/>
      <c r="AJ588" s="57"/>
      <c r="AK588" s="57"/>
      <c r="AL588" s="57"/>
      <c r="AM588" s="57"/>
      <c r="AN588" s="57"/>
      <c r="AP588" s="57"/>
      <c r="AR588" s="57"/>
      <c r="AS588" s="57"/>
      <c r="AT588" s="57"/>
    </row>
    <row r="589" spans="5:46" x14ac:dyDescent="0.35">
      <c r="E589" s="57"/>
      <c r="F589" s="57"/>
      <c r="J589" s="57"/>
      <c r="K589" s="57"/>
      <c r="R589" s="57"/>
      <c r="S589" s="57"/>
      <c r="AE589" s="57"/>
      <c r="AF589" s="74"/>
      <c r="AH589" s="57"/>
      <c r="AI589" s="57"/>
      <c r="AJ589" s="57"/>
      <c r="AK589" s="57"/>
      <c r="AL589" s="57"/>
      <c r="AM589" s="57"/>
      <c r="AN589" s="57"/>
      <c r="AP589" s="57"/>
      <c r="AR589" s="57"/>
      <c r="AS589" s="57"/>
      <c r="AT589" s="57"/>
    </row>
    <row r="590" spans="5:46" x14ac:dyDescent="0.35">
      <c r="E590" s="57"/>
      <c r="F590" s="57"/>
      <c r="J590" s="57"/>
      <c r="K590" s="57"/>
      <c r="R590" s="57"/>
      <c r="S590" s="57"/>
      <c r="AE590" s="57"/>
      <c r="AF590" s="74"/>
      <c r="AH590" s="57"/>
      <c r="AI590" s="57"/>
      <c r="AJ590" s="57"/>
      <c r="AK590" s="57"/>
      <c r="AL590" s="57"/>
      <c r="AM590" s="57"/>
      <c r="AN590" s="57"/>
      <c r="AP590" s="57"/>
      <c r="AR590" s="57"/>
      <c r="AS590" s="57"/>
      <c r="AT590" s="57"/>
    </row>
    <row r="591" spans="5:46" x14ac:dyDescent="0.35">
      <c r="E591" s="57"/>
      <c r="F591" s="57"/>
      <c r="J591" s="57"/>
      <c r="K591" s="57"/>
      <c r="R591" s="57"/>
      <c r="S591" s="57"/>
      <c r="AE591" s="57"/>
      <c r="AF591" s="74"/>
      <c r="AH591" s="57"/>
      <c r="AI591" s="57"/>
      <c r="AJ591" s="57"/>
      <c r="AK591" s="57"/>
      <c r="AL591" s="57"/>
      <c r="AM591" s="57"/>
      <c r="AN591" s="57"/>
      <c r="AP591" s="57"/>
      <c r="AR591" s="57"/>
      <c r="AS591" s="57"/>
      <c r="AT591" s="57"/>
    </row>
    <row r="592" spans="5:46" x14ac:dyDescent="0.35">
      <c r="E592" s="57"/>
      <c r="F592" s="57"/>
      <c r="J592" s="57"/>
      <c r="K592" s="57"/>
      <c r="R592" s="57"/>
      <c r="S592" s="57"/>
      <c r="AE592" s="57"/>
      <c r="AF592" s="74"/>
      <c r="AH592" s="57"/>
      <c r="AI592" s="57"/>
      <c r="AJ592" s="57"/>
      <c r="AK592" s="57"/>
      <c r="AL592" s="57"/>
      <c r="AM592" s="57"/>
      <c r="AN592" s="57"/>
      <c r="AP592" s="57"/>
      <c r="AR592" s="57"/>
      <c r="AS592" s="57"/>
      <c r="AT592" s="57"/>
    </row>
    <row r="593" spans="5:46" x14ac:dyDescent="0.35">
      <c r="E593" s="57"/>
      <c r="F593" s="57"/>
      <c r="J593" s="57"/>
      <c r="K593" s="57"/>
      <c r="R593" s="57"/>
      <c r="S593" s="57"/>
      <c r="AE593" s="57"/>
      <c r="AF593" s="74"/>
      <c r="AH593" s="57"/>
      <c r="AI593" s="57"/>
      <c r="AJ593" s="57"/>
      <c r="AK593" s="57"/>
      <c r="AL593" s="57"/>
      <c r="AM593" s="57"/>
      <c r="AN593" s="57"/>
      <c r="AP593" s="57"/>
      <c r="AR593" s="57"/>
      <c r="AS593" s="57"/>
      <c r="AT593" s="57"/>
    </row>
    <row r="594" spans="5:46" x14ac:dyDescent="0.35">
      <c r="E594" s="57"/>
      <c r="F594" s="57"/>
      <c r="J594" s="57"/>
      <c r="K594" s="57"/>
      <c r="R594" s="57"/>
      <c r="S594" s="57"/>
      <c r="AE594" s="57"/>
      <c r="AF594" s="74"/>
      <c r="AH594" s="57"/>
      <c r="AI594" s="57"/>
      <c r="AJ594" s="57"/>
      <c r="AK594" s="57"/>
      <c r="AL594" s="57"/>
      <c r="AM594" s="57"/>
      <c r="AN594" s="57"/>
      <c r="AP594" s="57"/>
      <c r="AR594" s="57"/>
      <c r="AS594" s="57"/>
      <c r="AT594" s="57"/>
    </row>
    <row r="595" spans="5:46" x14ac:dyDescent="0.35">
      <c r="E595" s="57"/>
      <c r="F595" s="57"/>
      <c r="J595" s="57"/>
      <c r="K595" s="57"/>
      <c r="R595" s="57"/>
      <c r="S595" s="57"/>
      <c r="AE595" s="57"/>
      <c r="AF595" s="74"/>
      <c r="AH595" s="57"/>
      <c r="AI595" s="57"/>
      <c r="AJ595" s="57"/>
      <c r="AK595" s="57"/>
      <c r="AL595" s="57"/>
      <c r="AM595" s="57"/>
      <c r="AN595" s="57"/>
      <c r="AP595" s="57"/>
      <c r="AR595" s="57"/>
      <c r="AS595" s="57"/>
      <c r="AT595" s="57"/>
    </row>
    <row r="596" spans="5:46" x14ac:dyDescent="0.35">
      <c r="E596" s="57"/>
      <c r="F596" s="57"/>
      <c r="J596" s="57"/>
      <c r="K596" s="57"/>
      <c r="R596" s="57"/>
      <c r="S596" s="57"/>
      <c r="AE596" s="57"/>
      <c r="AF596" s="74"/>
      <c r="AH596" s="57"/>
      <c r="AI596" s="57"/>
      <c r="AJ596" s="57"/>
      <c r="AK596" s="57"/>
      <c r="AL596" s="57"/>
      <c r="AM596" s="57"/>
      <c r="AN596" s="57"/>
      <c r="AP596" s="57"/>
      <c r="AR596" s="57"/>
      <c r="AS596" s="57"/>
      <c r="AT596" s="57"/>
    </row>
    <row r="597" spans="5:46" x14ac:dyDescent="0.35">
      <c r="E597" s="57"/>
      <c r="F597" s="57"/>
      <c r="J597" s="57"/>
      <c r="K597" s="57"/>
      <c r="R597" s="57"/>
      <c r="S597" s="57"/>
      <c r="AE597" s="57"/>
      <c r="AF597" s="74"/>
      <c r="AH597" s="57"/>
      <c r="AI597" s="57"/>
      <c r="AJ597" s="57"/>
      <c r="AK597" s="57"/>
      <c r="AL597" s="57"/>
      <c r="AM597" s="57"/>
      <c r="AN597" s="57"/>
      <c r="AP597" s="57"/>
      <c r="AR597" s="57"/>
      <c r="AS597" s="57"/>
      <c r="AT597" s="57"/>
    </row>
    <row r="598" spans="5:46" x14ac:dyDescent="0.35">
      <c r="E598" s="57"/>
      <c r="F598" s="57"/>
      <c r="J598" s="57"/>
      <c r="K598" s="57"/>
      <c r="R598" s="57"/>
      <c r="S598" s="57"/>
      <c r="AE598" s="57"/>
      <c r="AF598" s="74"/>
      <c r="AH598" s="57"/>
      <c r="AI598" s="57"/>
      <c r="AJ598" s="57"/>
      <c r="AK598" s="57"/>
      <c r="AL598" s="57"/>
      <c r="AM598" s="57"/>
      <c r="AN598" s="57"/>
      <c r="AP598" s="57"/>
      <c r="AR598" s="57"/>
      <c r="AS598" s="57"/>
      <c r="AT598" s="57"/>
    </row>
    <row r="599" spans="5:46" x14ac:dyDescent="0.35">
      <c r="E599" s="57"/>
      <c r="F599" s="57"/>
      <c r="J599" s="57"/>
      <c r="K599" s="57"/>
      <c r="R599" s="57"/>
      <c r="S599" s="57"/>
      <c r="AE599" s="57"/>
      <c r="AF599" s="74"/>
      <c r="AH599" s="57"/>
      <c r="AI599" s="57"/>
      <c r="AJ599" s="57"/>
      <c r="AK599" s="57"/>
      <c r="AL599" s="57"/>
      <c r="AM599" s="57"/>
      <c r="AN599" s="57"/>
      <c r="AP599" s="57"/>
      <c r="AR599" s="57"/>
      <c r="AS599" s="57"/>
      <c r="AT599" s="57"/>
    </row>
    <row r="600" spans="5:46" x14ac:dyDescent="0.35">
      <c r="E600" s="57"/>
      <c r="F600" s="57"/>
      <c r="J600" s="57"/>
      <c r="K600" s="57"/>
      <c r="R600" s="57"/>
      <c r="S600" s="57"/>
      <c r="AE600" s="57"/>
      <c r="AF600" s="74"/>
      <c r="AH600" s="57"/>
      <c r="AI600" s="57"/>
      <c r="AJ600" s="57"/>
      <c r="AK600" s="57"/>
      <c r="AL600" s="57"/>
      <c r="AM600" s="57"/>
      <c r="AN600" s="57"/>
      <c r="AP600" s="57"/>
      <c r="AR600" s="57"/>
      <c r="AS600" s="57"/>
      <c r="AT600" s="57"/>
    </row>
    <row r="601" spans="5:46" x14ac:dyDescent="0.35">
      <c r="E601" s="57"/>
      <c r="F601" s="57"/>
      <c r="J601" s="57"/>
      <c r="K601" s="57"/>
      <c r="R601" s="57"/>
      <c r="S601" s="57"/>
      <c r="AE601" s="57"/>
      <c r="AF601" s="74"/>
      <c r="AH601" s="57"/>
      <c r="AI601" s="57"/>
      <c r="AJ601" s="57"/>
      <c r="AK601" s="57"/>
      <c r="AL601" s="57"/>
      <c r="AM601" s="57"/>
      <c r="AN601" s="57"/>
      <c r="AP601" s="57"/>
      <c r="AR601" s="57"/>
      <c r="AS601" s="57"/>
      <c r="AT601" s="57"/>
    </row>
    <row r="602" spans="5:46" x14ac:dyDescent="0.35">
      <c r="E602" s="57"/>
      <c r="F602" s="57"/>
      <c r="J602" s="57"/>
      <c r="K602" s="57"/>
      <c r="R602" s="57"/>
      <c r="S602" s="57"/>
      <c r="AE602" s="57"/>
      <c r="AF602" s="74"/>
      <c r="AH602" s="57"/>
      <c r="AI602" s="57"/>
      <c r="AJ602" s="57"/>
      <c r="AK602" s="57"/>
      <c r="AL602" s="57"/>
      <c r="AM602" s="57"/>
      <c r="AN602" s="57"/>
      <c r="AP602" s="57"/>
      <c r="AR602" s="57"/>
      <c r="AS602" s="57"/>
      <c r="AT602" s="57"/>
    </row>
    <row r="603" spans="5:46" x14ac:dyDescent="0.35">
      <c r="E603" s="57"/>
      <c r="F603" s="57"/>
      <c r="J603" s="57"/>
      <c r="K603" s="57"/>
      <c r="R603" s="57"/>
      <c r="S603" s="57"/>
      <c r="AE603" s="57"/>
      <c r="AF603" s="74"/>
      <c r="AH603" s="57"/>
      <c r="AI603" s="57"/>
      <c r="AJ603" s="57"/>
      <c r="AK603" s="57"/>
      <c r="AL603" s="57"/>
      <c r="AM603" s="57"/>
      <c r="AN603" s="57"/>
      <c r="AP603" s="57"/>
      <c r="AR603" s="57"/>
      <c r="AS603" s="57"/>
      <c r="AT603" s="57"/>
    </row>
    <row r="604" spans="5:46" x14ac:dyDescent="0.35">
      <c r="E604" s="57"/>
      <c r="F604" s="57"/>
      <c r="J604" s="57"/>
      <c r="K604" s="57"/>
      <c r="R604" s="57"/>
      <c r="S604" s="57"/>
      <c r="AE604" s="57"/>
      <c r="AF604" s="74"/>
      <c r="AH604" s="57"/>
      <c r="AI604" s="57"/>
      <c r="AJ604" s="57"/>
      <c r="AK604" s="57"/>
      <c r="AL604" s="57"/>
      <c r="AM604" s="57"/>
      <c r="AN604" s="57"/>
      <c r="AP604" s="57"/>
      <c r="AR604" s="57"/>
      <c r="AS604" s="57"/>
      <c r="AT604" s="57"/>
    </row>
    <row r="605" spans="5:46" x14ac:dyDescent="0.35">
      <c r="E605" s="57"/>
      <c r="F605" s="57"/>
      <c r="J605" s="57"/>
      <c r="K605" s="57"/>
      <c r="R605" s="57"/>
      <c r="S605" s="57"/>
      <c r="AE605" s="57"/>
      <c r="AF605" s="74"/>
      <c r="AH605" s="57"/>
      <c r="AI605" s="57"/>
      <c r="AJ605" s="57"/>
      <c r="AK605" s="57"/>
      <c r="AL605" s="57"/>
      <c r="AM605" s="57"/>
      <c r="AN605" s="57"/>
      <c r="AP605" s="57"/>
      <c r="AR605" s="57"/>
      <c r="AS605" s="57"/>
      <c r="AT605" s="57"/>
    </row>
    <row r="606" spans="5:46" x14ac:dyDescent="0.35">
      <c r="E606" s="57"/>
      <c r="F606" s="57"/>
      <c r="J606" s="57"/>
      <c r="K606" s="57"/>
      <c r="R606" s="57"/>
      <c r="S606" s="57"/>
      <c r="AE606" s="57"/>
      <c r="AF606" s="74"/>
      <c r="AH606" s="57"/>
      <c r="AI606" s="57"/>
      <c r="AJ606" s="57"/>
      <c r="AK606" s="57"/>
      <c r="AL606" s="57"/>
      <c r="AM606" s="57"/>
      <c r="AN606" s="57"/>
      <c r="AP606" s="57"/>
      <c r="AR606" s="57"/>
      <c r="AS606" s="57"/>
      <c r="AT606" s="57"/>
    </row>
    <row r="607" spans="5:46" x14ac:dyDescent="0.35">
      <c r="E607" s="57"/>
      <c r="F607" s="57"/>
      <c r="J607" s="57"/>
      <c r="K607" s="57"/>
      <c r="R607" s="57"/>
      <c r="S607" s="57"/>
      <c r="AE607" s="57"/>
      <c r="AF607" s="74"/>
      <c r="AH607" s="57"/>
      <c r="AI607" s="57"/>
      <c r="AJ607" s="57"/>
      <c r="AK607" s="57"/>
      <c r="AL607" s="57"/>
      <c r="AM607" s="57"/>
      <c r="AN607" s="57"/>
      <c r="AP607" s="57"/>
      <c r="AR607" s="57"/>
      <c r="AS607" s="57"/>
      <c r="AT607" s="57"/>
    </row>
    <row r="608" spans="5:46" x14ac:dyDescent="0.35">
      <c r="E608" s="57"/>
      <c r="F608" s="57"/>
      <c r="J608" s="57"/>
      <c r="K608" s="57"/>
      <c r="R608" s="57"/>
      <c r="S608" s="57"/>
      <c r="AE608" s="57"/>
      <c r="AF608" s="74"/>
      <c r="AH608" s="57"/>
      <c r="AI608" s="57"/>
      <c r="AJ608" s="57"/>
      <c r="AK608" s="57"/>
      <c r="AL608" s="57"/>
      <c r="AM608" s="57"/>
      <c r="AN608" s="57"/>
      <c r="AP608" s="57"/>
      <c r="AR608" s="57"/>
      <c r="AS608" s="57"/>
      <c r="AT608" s="57"/>
    </row>
    <row r="609" spans="5:46" x14ac:dyDescent="0.35">
      <c r="E609" s="57"/>
      <c r="F609" s="57"/>
      <c r="J609" s="57"/>
      <c r="K609" s="57"/>
      <c r="R609" s="57"/>
      <c r="S609" s="57"/>
      <c r="AE609" s="57"/>
      <c r="AF609" s="74"/>
      <c r="AH609" s="57"/>
      <c r="AI609" s="57"/>
      <c r="AJ609" s="57"/>
      <c r="AK609" s="57"/>
      <c r="AL609" s="57"/>
      <c r="AM609" s="57"/>
      <c r="AN609" s="57"/>
      <c r="AP609" s="57"/>
      <c r="AR609" s="57"/>
      <c r="AS609" s="57"/>
      <c r="AT609" s="57"/>
    </row>
    <row r="610" spans="5:46" x14ac:dyDescent="0.35">
      <c r="E610" s="57"/>
      <c r="F610" s="57"/>
      <c r="J610" s="57"/>
      <c r="K610" s="57"/>
      <c r="R610" s="57"/>
      <c r="S610" s="57"/>
      <c r="AE610" s="57"/>
      <c r="AF610" s="74"/>
      <c r="AH610" s="57"/>
      <c r="AI610" s="57"/>
      <c r="AJ610" s="57"/>
      <c r="AK610" s="57"/>
      <c r="AL610" s="57"/>
      <c r="AM610" s="57"/>
      <c r="AN610" s="57"/>
      <c r="AP610" s="57"/>
      <c r="AR610" s="57"/>
      <c r="AS610" s="57"/>
      <c r="AT610" s="57"/>
    </row>
    <row r="611" spans="5:46" x14ac:dyDescent="0.35">
      <c r="E611" s="57"/>
      <c r="F611" s="57"/>
      <c r="J611" s="57"/>
      <c r="K611" s="57"/>
      <c r="R611" s="57"/>
      <c r="S611" s="57"/>
      <c r="AE611" s="57"/>
      <c r="AF611" s="74"/>
      <c r="AH611" s="57"/>
      <c r="AI611" s="57"/>
      <c r="AJ611" s="57"/>
      <c r="AK611" s="57"/>
      <c r="AL611" s="57"/>
      <c r="AM611" s="57"/>
      <c r="AN611" s="57"/>
      <c r="AP611" s="57"/>
      <c r="AR611" s="57"/>
      <c r="AS611" s="57"/>
      <c r="AT611" s="57"/>
    </row>
    <row r="612" spans="5:46" x14ac:dyDescent="0.35">
      <c r="E612" s="57"/>
      <c r="F612" s="57"/>
      <c r="J612" s="57"/>
      <c r="K612" s="57"/>
      <c r="R612" s="57"/>
      <c r="S612" s="57"/>
      <c r="AE612" s="57"/>
      <c r="AF612" s="74"/>
      <c r="AH612" s="57"/>
      <c r="AI612" s="57"/>
      <c r="AJ612" s="57"/>
      <c r="AK612" s="57"/>
      <c r="AL612" s="57"/>
      <c r="AM612" s="57"/>
      <c r="AN612" s="57"/>
      <c r="AP612" s="57"/>
      <c r="AR612" s="57"/>
      <c r="AS612" s="57"/>
      <c r="AT612" s="57"/>
    </row>
    <row r="613" spans="5:46" x14ac:dyDescent="0.35">
      <c r="E613" s="57"/>
      <c r="F613" s="57"/>
      <c r="J613" s="57"/>
      <c r="K613" s="57"/>
      <c r="R613" s="57"/>
      <c r="S613" s="57"/>
      <c r="AE613" s="57"/>
      <c r="AF613" s="74"/>
      <c r="AH613" s="57"/>
      <c r="AI613" s="57"/>
      <c r="AJ613" s="57"/>
      <c r="AK613" s="57"/>
      <c r="AL613" s="57"/>
      <c r="AM613" s="57"/>
      <c r="AN613" s="57"/>
      <c r="AP613" s="57"/>
      <c r="AR613" s="57"/>
      <c r="AS613" s="57"/>
      <c r="AT613" s="57"/>
    </row>
    <row r="614" spans="5:46" x14ac:dyDescent="0.35">
      <c r="E614" s="57"/>
      <c r="F614" s="57"/>
      <c r="J614" s="57"/>
      <c r="K614" s="57"/>
      <c r="R614" s="57"/>
      <c r="S614" s="57"/>
      <c r="AE614" s="57"/>
      <c r="AF614" s="74"/>
      <c r="AH614" s="57"/>
      <c r="AI614" s="57"/>
      <c r="AJ614" s="57"/>
      <c r="AK614" s="57"/>
      <c r="AL614" s="57"/>
      <c r="AM614" s="57"/>
      <c r="AN614" s="57"/>
      <c r="AP614" s="57"/>
      <c r="AR614" s="57"/>
      <c r="AS614" s="57"/>
      <c r="AT614" s="57"/>
    </row>
    <row r="615" spans="5:46" x14ac:dyDescent="0.35">
      <c r="E615" s="57"/>
      <c r="F615" s="57"/>
      <c r="J615" s="57"/>
      <c r="K615" s="57"/>
      <c r="R615" s="57"/>
      <c r="S615" s="57"/>
      <c r="AE615" s="57"/>
      <c r="AF615" s="74"/>
      <c r="AH615" s="57"/>
      <c r="AI615" s="57"/>
      <c r="AJ615" s="57"/>
      <c r="AK615" s="57"/>
      <c r="AL615" s="57"/>
      <c r="AM615" s="57"/>
      <c r="AN615" s="57"/>
      <c r="AP615" s="57"/>
      <c r="AR615" s="57"/>
      <c r="AS615" s="57"/>
      <c r="AT615" s="57"/>
    </row>
    <row r="616" spans="5:46" x14ac:dyDescent="0.35">
      <c r="E616" s="57"/>
      <c r="F616" s="57"/>
      <c r="J616" s="57"/>
      <c r="K616" s="57"/>
      <c r="R616" s="57"/>
      <c r="S616" s="57"/>
      <c r="AE616" s="57"/>
      <c r="AF616" s="74"/>
      <c r="AH616" s="57"/>
      <c r="AI616" s="57"/>
      <c r="AJ616" s="57"/>
      <c r="AK616" s="57"/>
      <c r="AL616" s="57"/>
      <c r="AM616" s="57"/>
      <c r="AN616" s="57"/>
      <c r="AP616" s="57"/>
      <c r="AR616" s="57"/>
      <c r="AS616" s="57"/>
      <c r="AT616" s="57"/>
    </row>
    <row r="617" spans="5:46" x14ac:dyDescent="0.35">
      <c r="E617" s="57"/>
      <c r="F617" s="57"/>
      <c r="J617" s="57"/>
      <c r="K617" s="57"/>
      <c r="R617" s="57"/>
      <c r="S617" s="57"/>
      <c r="AE617" s="57"/>
      <c r="AF617" s="74"/>
      <c r="AH617" s="57"/>
      <c r="AI617" s="57"/>
      <c r="AJ617" s="57"/>
      <c r="AK617" s="57"/>
      <c r="AL617" s="57"/>
      <c r="AM617" s="57"/>
      <c r="AN617" s="57"/>
      <c r="AP617" s="57"/>
      <c r="AR617" s="57"/>
      <c r="AS617" s="57"/>
      <c r="AT617" s="57"/>
    </row>
    <row r="618" spans="5:46" x14ac:dyDescent="0.35">
      <c r="E618" s="57"/>
      <c r="F618" s="57"/>
      <c r="J618" s="57"/>
      <c r="K618" s="57"/>
      <c r="R618" s="57"/>
      <c r="S618" s="57"/>
      <c r="AE618" s="57"/>
      <c r="AF618" s="74"/>
      <c r="AH618" s="57"/>
      <c r="AI618" s="57"/>
      <c r="AJ618" s="57"/>
      <c r="AK618" s="57"/>
      <c r="AL618" s="57"/>
      <c r="AM618" s="57"/>
      <c r="AN618" s="57"/>
      <c r="AP618" s="57"/>
      <c r="AR618" s="57"/>
      <c r="AS618" s="57"/>
      <c r="AT618" s="57"/>
    </row>
    <row r="619" spans="5:46" x14ac:dyDescent="0.35">
      <c r="E619" s="57"/>
      <c r="F619" s="57"/>
      <c r="J619" s="57"/>
      <c r="K619" s="57"/>
      <c r="R619" s="57"/>
      <c r="S619" s="57"/>
      <c r="AE619" s="57"/>
      <c r="AF619" s="74"/>
      <c r="AH619" s="57"/>
      <c r="AI619" s="57"/>
      <c r="AJ619" s="57"/>
      <c r="AK619" s="57"/>
      <c r="AL619" s="57"/>
      <c r="AM619" s="57"/>
      <c r="AN619" s="57"/>
      <c r="AP619" s="57"/>
      <c r="AR619" s="57"/>
      <c r="AS619" s="57"/>
      <c r="AT619" s="57"/>
    </row>
    <row r="620" spans="5:46" x14ac:dyDescent="0.35">
      <c r="E620" s="57"/>
      <c r="F620" s="57"/>
      <c r="J620" s="57"/>
      <c r="K620" s="57"/>
      <c r="R620" s="57"/>
      <c r="S620" s="57"/>
      <c r="AE620" s="57"/>
      <c r="AF620" s="74"/>
      <c r="AH620" s="57"/>
      <c r="AI620" s="57"/>
      <c r="AJ620" s="57"/>
      <c r="AK620" s="57"/>
      <c r="AL620" s="57"/>
      <c r="AM620" s="57"/>
      <c r="AN620" s="57"/>
      <c r="AP620" s="57"/>
      <c r="AR620" s="57"/>
      <c r="AS620" s="57"/>
      <c r="AT620" s="57"/>
    </row>
    <row r="621" spans="5:46" x14ac:dyDescent="0.35">
      <c r="E621" s="57"/>
      <c r="F621" s="57"/>
      <c r="J621" s="57"/>
      <c r="K621" s="57"/>
      <c r="R621" s="57"/>
      <c r="S621" s="57"/>
      <c r="AE621" s="57"/>
      <c r="AF621" s="74"/>
      <c r="AH621" s="57"/>
      <c r="AI621" s="57"/>
      <c r="AJ621" s="57"/>
      <c r="AK621" s="57"/>
      <c r="AL621" s="57"/>
      <c r="AM621" s="57"/>
      <c r="AN621" s="57"/>
      <c r="AP621" s="57"/>
      <c r="AR621" s="57"/>
      <c r="AS621" s="57"/>
      <c r="AT621" s="57"/>
    </row>
    <row r="622" spans="5:46" x14ac:dyDescent="0.35">
      <c r="E622" s="57"/>
      <c r="F622" s="57"/>
      <c r="J622" s="57"/>
      <c r="K622" s="57"/>
      <c r="R622" s="57"/>
      <c r="S622" s="57"/>
      <c r="AE622" s="57"/>
      <c r="AF622" s="74"/>
      <c r="AH622" s="57"/>
      <c r="AI622" s="57"/>
      <c r="AJ622" s="57"/>
      <c r="AK622" s="57"/>
      <c r="AL622" s="57"/>
      <c r="AM622" s="57"/>
      <c r="AN622" s="57"/>
      <c r="AP622" s="57"/>
      <c r="AR622" s="57"/>
      <c r="AS622" s="57"/>
      <c r="AT622" s="57"/>
    </row>
    <row r="623" spans="5:46" x14ac:dyDescent="0.35">
      <c r="E623" s="57"/>
      <c r="F623" s="57"/>
      <c r="J623" s="57"/>
      <c r="K623" s="57"/>
      <c r="R623" s="57"/>
      <c r="S623" s="57"/>
      <c r="AE623" s="57"/>
      <c r="AF623" s="74"/>
      <c r="AH623" s="57"/>
      <c r="AI623" s="57"/>
      <c r="AJ623" s="57"/>
      <c r="AK623" s="57"/>
      <c r="AL623" s="57"/>
      <c r="AM623" s="57"/>
      <c r="AN623" s="57"/>
      <c r="AP623" s="57"/>
      <c r="AR623" s="57"/>
      <c r="AS623" s="57"/>
      <c r="AT623" s="57"/>
    </row>
    <row r="624" spans="5:46" x14ac:dyDescent="0.35">
      <c r="E624" s="57"/>
      <c r="F624" s="57"/>
      <c r="J624" s="57"/>
      <c r="K624" s="57"/>
      <c r="R624" s="57"/>
      <c r="S624" s="57"/>
      <c r="AE624" s="57"/>
      <c r="AF624" s="74"/>
      <c r="AH624" s="57"/>
      <c r="AI624" s="57"/>
      <c r="AJ624" s="57"/>
      <c r="AK624" s="57"/>
      <c r="AL624" s="57"/>
      <c r="AM624" s="57"/>
      <c r="AN624" s="57"/>
      <c r="AP624" s="57"/>
      <c r="AR624" s="57"/>
      <c r="AS624" s="57"/>
      <c r="AT624" s="57"/>
    </row>
    <row r="625" spans="5:46" x14ac:dyDescent="0.35">
      <c r="E625" s="57"/>
      <c r="F625" s="57"/>
      <c r="J625" s="57"/>
      <c r="K625" s="57"/>
      <c r="R625" s="57"/>
      <c r="S625" s="57"/>
      <c r="AE625" s="57"/>
      <c r="AF625" s="74"/>
      <c r="AH625" s="57"/>
      <c r="AI625" s="57"/>
      <c r="AJ625" s="57"/>
      <c r="AK625" s="57"/>
      <c r="AL625" s="57"/>
      <c r="AM625" s="57"/>
      <c r="AN625" s="57"/>
      <c r="AP625" s="57"/>
      <c r="AR625" s="57"/>
      <c r="AS625" s="57"/>
      <c r="AT625" s="57"/>
    </row>
    <row r="626" spans="5:46" x14ac:dyDescent="0.35">
      <c r="E626" s="57"/>
      <c r="F626" s="57"/>
      <c r="J626" s="57"/>
      <c r="K626" s="57"/>
      <c r="R626" s="57"/>
      <c r="S626" s="57"/>
      <c r="AE626" s="57"/>
      <c r="AF626" s="74"/>
      <c r="AH626" s="57"/>
      <c r="AI626" s="57"/>
      <c r="AJ626" s="57"/>
      <c r="AK626" s="57"/>
      <c r="AL626" s="57"/>
      <c r="AM626" s="57"/>
      <c r="AN626" s="57"/>
      <c r="AP626" s="57"/>
      <c r="AR626" s="57"/>
      <c r="AS626" s="57"/>
      <c r="AT626" s="57"/>
    </row>
    <row r="627" spans="5:46" x14ac:dyDescent="0.35">
      <c r="E627" s="57"/>
      <c r="F627" s="57"/>
      <c r="J627" s="57"/>
      <c r="K627" s="57"/>
      <c r="R627" s="57"/>
      <c r="S627" s="57"/>
      <c r="AE627" s="57"/>
      <c r="AF627" s="74"/>
      <c r="AH627" s="57"/>
      <c r="AI627" s="57"/>
      <c r="AJ627" s="57"/>
      <c r="AK627" s="57"/>
      <c r="AL627" s="57"/>
      <c r="AM627" s="57"/>
      <c r="AN627" s="57"/>
      <c r="AP627" s="57"/>
      <c r="AR627" s="57"/>
      <c r="AS627" s="57"/>
      <c r="AT627" s="57"/>
    </row>
    <row r="628" spans="5:46" x14ac:dyDescent="0.35">
      <c r="E628" s="57"/>
      <c r="F628" s="57"/>
      <c r="J628" s="57"/>
      <c r="K628" s="57"/>
      <c r="R628" s="57"/>
      <c r="S628" s="57"/>
      <c r="AE628" s="57"/>
      <c r="AF628" s="74"/>
      <c r="AH628" s="57"/>
      <c r="AI628" s="57"/>
      <c r="AJ628" s="57"/>
      <c r="AK628" s="57"/>
      <c r="AL628" s="57"/>
      <c r="AM628" s="57"/>
      <c r="AN628" s="57"/>
      <c r="AP628" s="57"/>
      <c r="AR628" s="57"/>
      <c r="AS628" s="57"/>
      <c r="AT628" s="57"/>
    </row>
    <row r="629" spans="5:46" x14ac:dyDescent="0.35">
      <c r="E629" s="57"/>
      <c r="F629" s="57"/>
      <c r="J629" s="57"/>
      <c r="K629" s="57"/>
      <c r="R629" s="57"/>
      <c r="S629" s="57"/>
      <c r="AE629" s="57"/>
      <c r="AF629" s="74"/>
      <c r="AH629" s="57"/>
      <c r="AI629" s="57"/>
      <c r="AJ629" s="57"/>
      <c r="AK629" s="57"/>
      <c r="AL629" s="57"/>
      <c r="AM629" s="57"/>
      <c r="AN629" s="57"/>
      <c r="AP629" s="57"/>
      <c r="AR629" s="57"/>
      <c r="AS629" s="57"/>
      <c r="AT629" s="57"/>
    </row>
    <row r="630" spans="5:46" x14ac:dyDescent="0.35">
      <c r="E630" s="57"/>
      <c r="F630" s="57"/>
      <c r="J630" s="57"/>
      <c r="K630" s="57"/>
      <c r="R630" s="57"/>
      <c r="S630" s="57"/>
      <c r="AE630" s="57"/>
      <c r="AF630" s="74"/>
      <c r="AH630" s="57"/>
      <c r="AI630" s="57"/>
      <c r="AJ630" s="57"/>
      <c r="AK630" s="57"/>
      <c r="AL630" s="57"/>
      <c r="AM630" s="57"/>
      <c r="AN630" s="57"/>
      <c r="AP630" s="57"/>
      <c r="AR630" s="57"/>
      <c r="AS630" s="57"/>
      <c r="AT630" s="57"/>
    </row>
    <row r="631" spans="5:46" x14ac:dyDescent="0.35">
      <c r="E631" s="57"/>
      <c r="F631" s="57"/>
      <c r="J631" s="57"/>
      <c r="K631" s="57"/>
      <c r="R631" s="57"/>
      <c r="S631" s="57"/>
      <c r="AE631" s="57"/>
      <c r="AF631" s="74"/>
      <c r="AH631" s="57"/>
      <c r="AI631" s="57"/>
      <c r="AJ631" s="57"/>
      <c r="AK631" s="57"/>
      <c r="AL631" s="57"/>
      <c r="AM631" s="57"/>
      <c r="AN631" s="57"/>
      <c r="AP631" s="57"/>
      <c r="AR631" s="57"/>
      <c r="AS631" s="57"/>
      <c r="AT631" s="57"/>
    </row>
    <row r="632" spans="5:46" x14ac:dyDescent="0.35">
      <c r="E632" s="57"/>
      <c r="F632" s="57"/>
      <c r="J632" s="57"/>
      <c r="K632" s="57"/>
      <c r="R632" s="57"/>
      <c r="S632" s="57"/>
      <c r="AE632" s="57"/>
      <c r="AF632" s="74"/>
      <c r="AH632" s="57"/>
      <c r="AI632" s="57"/>
      <c r="AJ632" s="57"/>
      <c r="AK632" s="57"/>
      <c r="AL632" s="57"/>
      <c r="AM632" s="57"/>
      <c r="AN632" s="57"/>
      <c r="AP632" s="57"/>
      <c r="AR632" s="57"/>
      <c r="AS632" s="57"/>
      <c r="AT632" s="57"/>
    </row>
    <row r="633" spans="5:46" x14ac:dyDescent="0.35">
      <c r="E633" s="57"/>
      <c r="F633" s="57"/>
      <c r="J633" s="57"/>
      <c r="K633" s="57"/>
      <c r="R633" s="57"/>
      <c r="S633" s="57"/>
      <c r="AE633" s="57"/>
      <c r="AF633" s="74"/>
      <c r="AH633" s="57"/>
      <c r="AI633" s="57"/>
      <c r="AJ633" s="57"/>
      <c r="AK633" s="57"/>
      <c r="AL633" s="57"/>
      <c r="AM633" s="57"/>
      <c r="AN633" s="57"/>
      <c r="AP633" s="57"/>
      <c r="AR633" s="57"/>
      <c r="AS633" s="57"/>
      <c r="AT633" s="57"/>
    </row>
    <row r="634" spans="5:46" x14ac:dyDescent="0.35">
      <c r="E634" s="57"/>
      <c r="F634" s="57"/>
      <c r="J634" s="57"/>
      <c r="K634" s="57"/>
      <c r="R634" s="57"/>
      <c r="S634" s="57"/>
      <c r="AE634" s="57"/>
      <c r="AF634" s="74"/>
      <c r="AH634" s="57"/>
      <c r="AI634" s="57"/>
      <c r="AJ634" s="57"/>
      <c r="AK634" s="57"/>
      <c r="AL634" s="57"/>
      <c r="AM634" s="57"/>
      <c r="AN634" s="57"/>
      <c r="AP634" s="57"/>
      <c r="AR634" s="57"/>
      <c r="AS634" s="57"/>
      <c r="AT634" s="57"/>
    </row>
    <row r="635" spans="5:46" x14ac:dyDescent="0.35">
      <c r="E635" s="57"/>
      <c r="F635" s="57"/>
      <c r="J635" s="57"/>
      <c r="K635" s="57"/>
      <c r="R635" s="57"/>
      <c r="S635" s="57"/>
      <c r="AE635" s="57"/>
      <c r="AF635" s="74"/>
      <c r="AH635" s="57"/>
      <c r="AI635" s="57"/>
      <c r="AJ635" s="57"/>
      <c r="AK635" s="57"/>
      <c r="AL635" s="57"/>
      <c r="AM635" s="57"/>
      <c r="AN635" s="57"/>
      <c r="AP635" s="57"/>
      <c r="AR635" s="57"/>
      <c r="AS635" s="57"/>
      <c r="AT635" s="57"/>
    </row>
    <row r="636" spans="5:46" x14ac:dyDescent="0.35">
      <c r="E636" s="57"/>
      <c r="F636" s="57"/>
      <c r="J636" s="57"/>
      <c r="K636" s="57"/>
      <c r="R636" s="57"/>
      <c r="S636" s="57"/>
      <c r="AE636" s="57"/>
      <c r="AF636" s="74"/>
      <c r="AH636" s="57"/>
      <c r="AI636" s="57"/>
      <c r="AJ636" s="57"/>
      <c r="AK636" s="57"/>
      <c r="AL636" s="57"/>
      <c r="AM636" s="57"/>
      <c r="AN636" s="57"/>
      <c r="AP636" s="57"/>
      <c r="AR636" s="57"/>
      <c r="AS636" s="57"/>
      <c r="AT636" s="57"/>
    </row>
    <row r="637" spans="5:46" x14ac:dyDescent="0.35">
      <c r="E637" s="57"/>
      <c r="F637" s="57"/>
      <c r="J637" s="57"/>
      <c r="K637" s="57"/>
      <c r="R637" s="57"/>
      <c r="S637" s="57"/>
      <c r="AE637" s="57"/>
      <c r="AF637" s="74"/>
      <c r="AH637" s="57"/>
      <c r="AI637" s="57"/>
      <c r="AJ637" s="57"/>
      <c r="AK637" s="57"/>
      <c r="AL637" s="57"/>
      <c r="AM637" s="57"/>
      <c r="AN637" s="57"/>
      <c r="AP637" s="57"/>
      <c r="AR637" s="57"/>
      <c r="AS637" s="57"/>
      <c r="AT637" s="57"/>
    </row>
    <row r="638" spans="5:46" x14ac:dyDescent="0.35">
      <c r="E638" s="57"/>
      <c r="F638" s="57"/>
      <c r="J638" s="57"/>
      <c r="K638" s="57"/>
      <c r="R638" s="57"/>
      <c r="S638" s="57"/>
      <c r="AE638" s="57"/>
      <c r="AF638" s="74"/>
      <c r="AH638" s="57"/>
      <c r="AI638" s="57"/>
      <c r="AJ638" s="57"/>
      <c r="AK638" s="57"/>
      <c r="AL638" s="57"/>
      <c r="AM638" s="57"/>
      <c r="AN638" s="57"/>
      <c r="AP638" s="57"/>
      <c r="AR638" s="57"/>
      <c r="AS638" s="57"/>
      <c r="AT638" s="57"/>
    </row>
    <row r="639" spans="5:46" x14ac:dyDescent="0.35">
      <c r="E639" s="57"/>
      <c r="F639" s="57"/>
      <c r="J639" s="57"/>
      <c r="K639" s="57"/>
      <c r="R639" s="57"/>
      <c r="S639" s="57"/>
      <c r="AE639" s="57"/>
      <c r="AF639" s="74"/>
      <c r="AH639" s="57"/>
      <c r="AI639" s="57"/>
      <c r="AJ639" s="57"/>
      <c r="AK639" s="57"/>
      <c r="AL639" s="57"/>
      <c r="AM639" s="57"/>
      <c r="AN639" s="57"/>
      <c r="AP639" s="57"/>
      <c r="AR639" s="57"/>
      <c r="AS639" s="57"/>
      <c r="AT639" s="57"/>
    </row>
    <row r="640" spans="5:46" x14ac:dyDescent="0.35">
      <c r="E640" s="57"/>
      <c r="F640" s="57"/>
      <c r="J640" s="57"/>
      <c r="K640" s="57"/>
      <c r="R640" s="57"/>
      <c r="S640" s="57"/>
      <c r="AE640" s="57"/>
      <c r="AF640" s="74"/>
      <c r="AH640" s="57"/>
      <c r="AI640" s="57"/>
      <c r="AJ640" s="57"/>
      <c r="AK640" s="57"/>
      <c r="AL640" s="57"/>
      <c r="AM640" s="57"/>
      <c r="AN640" s="57"/>
      <c r="AP640" s="57"/>
      <c r="AR640" s="57"/>
      <c r="AS640" s="57"/>
      <c r="AT640" s="57"/>
    </row>
    <row r="641" spans="5:46" x14ac:dyDescent="0.35">
      <c r="E641" s="57"/>
      <c r="F641" s="57"/>
      <c r="J641" s="57"/>
      <c r="K641" s="57"/>
      <c r="R641" s="57"/>
      <c r="S641" s="57"/>
      <c r="AE641" s="57"/>
      <c r="AF641" s="74"/>
      <c r="AH641" s="57"/>
      <c r="AI641" s="57"/>
      <c r="AJ641" s="57"/>
      <c r="AK641" s="57"/>
      <c r="AL641" s="57"/>
      <c r="AM641" s="57"/>
      <c r="AN641" s="57"/>
      <c r="AP641" s="57"/>
      <c r="AR641" s="57"/>
      <c r="AS641" s="57"/>
      <c r="AT641" s="57"/>
    </row>
    <row r="642" spans="5:46" x14ac:dyDescent="0.35">
      <c r="E642" s="57"/>
      <c r="F642" s="57"/>
      <c r="J642" s="57"/>
      <c r="K642" s="57"/>
      <c r="R642" s="57"/>
      <c r="S642" s="57"/>
      <c r="AE642" s="57"/>
      <c r="AF642" s="74"/>
      <c r="AH642" s="57"/>
      <c r="AI642" s="57"/>
      <c r="AJ642" s="57"/>
      <c r="AK642" s="57"/>
      <c r="AL642" s="57"/>
      <c r="AM642" s="57"/>
      <c r="AN642" s="57"/>
      <c r="AP642" s="57"/>
      <c r="AR642" s="57"/>
      <c r="AS642" s="57"/>
      <c r="AT642" s="57"/>
    </row>
    <row r="643" spans="5:46" x14ac:dyDescent="0.35">
      <c r="E643" s="57"/>
      <c r="F643" s="57"/>
      <c r="J643" s="57"/>
      <c r="K643" s="57"/>
      <c r="R643" s="57"/>
      <c r="S643" s="57"/>
      <c r="AE643" s="57"/>
      <c r="AF643" s="74"/>
      <c r="AH643" s="57"/>
      <c r="AI643" s="57"/>
      <c r="AJ643" s="57"/>
      <c r="AK643" s="57"/>
      <c r="AL643" s="57"/>
      <c r="AM643" s="57"/>
      <c r="AN643" s="57"/>
      <c r="AP643" s="57"/>
      <c r="AR643" s="57"/>
      <c r="AS643" s="57"/>
      <c r="AT643" s="57"/>
    </row>
    <row r="644" spans="5:46" x14ac:dyDescent="0.35">
      <c r="E644" s="57"/>
      <c r="F644" s="57"/>
      <c r="J644" s="57"/>
      <c r="K644" s="57"/>
      <c r="R644" s="57"/>
      <c r="S644" s="57"/>
      <c r="AE644" s="57"/>
      <c r="AF644" s="74"/>
      <c r="AH644" s="57"/>
      <c r="AI644" s="57"/>
      <c r="AJ644" s="57"/>
      <c r="AK644" s="57"/>
      <c r="AL644" s="57"/>
      <c r="AM644" s="57"/>
      <c r="AN644" s="57"/>
      <c r="AP644" s="57"/>
      <c r="AR644" s="57"/>
      <c r="AS644" s="57"/>
      <c r="AT644" s="57"/>
    </row>
    <row r="645" spans="5:46" x14ac:dyDescent="0.35">
      <c r="E645" s="57"/>
      <c r="F645" s="57"/>
      <c r="J645" s="57"/>
      <c r="K645" s="57"/>
      <c r="R645" s="57"/>
      <c r="S645" s="57"/>
      <c r="AE645" s="57"/>
      <c r="AF645" s="74"/>
      <c r="AH645" s="57"/>
      <c r="AI645" s="57"/>
      <c r="AJ645" s="57"/>
      <c r="AK645" s="57"/>
      <c r="AL645" s="57"/>
      <c r="AM645" s="57"/>
      <c r="AN645" s="57"/>
      <c r="AP645" s="57"/>
      <c r="AR645" s="57"/>
      <c r="AS645" s="57"/>
      <c r="AT645" s="57"/>
    </row>
    <row r="646" spans="5:46" x14ac:dyDescent="0.35">
      <c r="E646" s="57"/>
      <c r="F646" s="57"/>
      <c r="J646" s="57"/>
      <c r="K646" s="57"/>
      <c r="R646" s="57"/>
      <c r="S646" s="57"/>
      <c r="AE646" s="57"/>
      <c r="AF646" s="74"/>
      <c r="AH646" s="57"/>
      <c r="AI646" s="57"/>
      <c r="AJ646" s="57"/>
      <c r="AK646" s="57"/>
      <c r="AL646" s="57"/>
      <c r="AM646" s="57"/>
      <c r="AN646" s="57"/>
      <c r="AP646" s="57"/>
      <c r="AR646" s="57"/>
      <c r="AS646" s="57"/>
      <c r="AT646" s="57"/>
    </row>
    <row r="647" spans="5:46" x14ac:dyDescent="0.35">
      <c r="E647" s="57"/>
      <c r="F647" s="57"/>
      <c r="J647" s="57"/>
      <c r="K647" s="57"/>
      <c r="R647" s="57"/>
      <c r="S647" s="57"/>
      <c r="AE647" s="57"/>
      <c r="AF647" s="74"/>
      <c r="AH647" s="57"/>
      <c r="AI647" s="57"/>
      <c r="AJ647" s="57"/>
      <c r="AK647" s="57"/>
      <c r="AL647" s="57"/>
      <c r="AM647" s="57"/>
      <c r="AN647" s="57"/>
      <c r="AP647" s="57"/>
      <c r="AR647" s="57"/>
      <c r="AS647" s="57"/>
      <c r="AT647" s="57"/>
    </row>
    <row r="648" spans="5:46" x14ac:dyDescent="0.35">
      <c r="E648" s="57"/>
      <c r="F648" s="57"/>
      <c r="J648" s="57"/>
      <c r="K648" s="57"/>
      <c r="R648" s="57"/>
      <c r="S648" s="57"/>
      <c r="AE648" s="57"/>
      <c r="AF648" s="74"/>
      <c r="AH648" s="57"/>
      <c r="AI648" s="57"/>
      <c r="AJ648" s="57"/>
      <c r="AK648" s="57"/>
      <c r="AL648" s="57"/>
      <c r="AM648" s="57"/>
      <c r="AN648" s="57"/>
      <c r="AP648" s="57"/>
      <c r="AR648" s="57"/>
      <c r="AS648" s="57"/>
      <c r="AT648" s="57"/>
    </row>
    <row r="649" spans="5:46" x14ac:dyDescent="0.35">
      <c r="E649" s="57"/>
      <c r="F649" s="57"/>
      <c r="J649" s="57"/>
      <c r="K649" s="57"/>
      <c r="R649" s="57"/>
      <c r="S649" s="57"/>
      <c r="AE649" s="57"/>
      <c r="AF649" s="74"/>
      <c r="AH649" s="57"/>
      <c r="AI649" s="57"/>
      <c r="AJ649" s="57"/>
      <c r="AK649" s="57"/>
      <c r="AL649" s="57"/>
      <c r="AM649" s="57"/>
      <c r="AN649" s="57"/>
      <c r="AP649" s="57"/>
      <c r="AR649" s="57"/>
      <c r="AS649" s="57"/>
      <c r="AT649" s="57"/>
    </row>
    <row r="650" spans="5:46" x14ac:dyDescent="0.35">
      <c r="E650" s="57"/>
      <c r="F650" s="57"/>
      <c r="J650" s="57"/>
      <c r="K650" s="57"/>
      <c r="R650" s="57"/>
      <c r="S650" s="57"/>
      <c r="AE650" s="57"/>
      <c r="AF650" s="74"/>
      <c r="AH650" s="57"/>
      <c r="AI650" s="57"/>
      <c r="AJ650" s="57"/>
      <c r="AK650" s="57"/>
      <c r="AL650" s="57"/>
      <c r="AM650" s="57"/>
      <c r="AN650" s="57"/>
      <c r="AP650" s="57"/>
      <c r="AR650" s="57"/>
      <c r="AS650" s="57"/>
      <c r="AT650" s="57"/>
    </row>
    <row r="651" spans="5:46" x14ac:dyDescent="0.35">
      <c r="E651" s="57"/>
      <c r="F651" s="57"/>
      <c r="J651" s="57"/>
      <c r="K651" s="57"/>
      <c r="R651" s="57"/>
      <c r="S651" s="57"/>
      <c r="AE651" s="57"/>
      <c r="AF651" s="74"/>
      <c r="AH651" s="57"/>
      <c r="AI651" s="57"/>
      <c r="AJ651" s="57"/>
      <c r="AK651" s="57"/>
      <c r="AL651" s="57"/>
      <c r="AM651" s="57"/>
      <c r="AN651" s="57"/>
      <c r="AP651" s="57"/>
      <c r="AR651" s="57"/>
      <c r="AS651" s="57"/>
      <c r="AT651" s="57"/>
    </row>
    <row r="652" spans="5:46" x14ac:dyDescent="0.35">
      <c r="E652" s="57"/>
      <c r="F652" s="57"/>
      <c r="J652" s="57"/>
      <c r="K652" s="57"/>
      <c r="R652" s="57"/>
      <c r="S652" s="57"/>
      <c r="AE652" s="57"/>
      <c r="AF652" s="74"/>
      <c r="AH652" s="57"/>
      <c r="AI652" s="57"/>
      <c r="AJ652" s="57"/>
      <c r="AK652" s="57"/>
      <c r="AL652" s="57"/>
      <c r="AM652" s="57"/>
      <c r="AN652" s="57"/>
      <c r="AP652" s="57"/>
      <c r="AR652" s="57"/>
      <c r="AS652" s="57"/>
      <c r="AT652" s="57"/>
    </row>
    <row r="653" spans="5:46" x14ac:dyDescent="0.35">
      <c r="E653" s="57"/>
      <c r="F653" s="57"/>
      <c r="J653" s="57"/>
      <c r="K653" s="57"/>
      <c r="R653" s="57"/>
      <c r="S653" s="57"/>
      <c r="AE653" s="57"/>
      <c r="AF653" s="74"/>
      <c r="AH653" s="57"/>
      <c r="AI653" s="57"/>
      <c r="AJ653" s="57"/>
      <c r="AK653" s="57"/>
      <c r="AL653" s="57"/>
      <c r="AM653" s="57"/>
      <c r="AN653" s="57"/>
      <c r="AP653" s="57"/>
      <c r="AR653" s="57"/>
      <c r="AS653" s="57"/>
      <c r="AT653" s="57"/>
    </row>
    <row r="654" spans="5:46" x14ac:dyDescent="0.35">
      <c r="E654" s="57"/>
      <c r="F654" s="57"/>
      <c r="J654" s="57"/>
      <c r="K654" s="57"/>
      <c r="R654" s="57"/>
      <c r="S654" s="57"/>
      <c r="AE654" s="57"/>
      <c r="AF654" s="74"/>
      <c r="AH654" s="57"/>
      <c r="AI654" s="57"/>
      <c r="AJ654" s="57"/>
      <c r="AK654" s="57"/>
      <c r="AL654" s="57"/>
      <c r="AM654" s="57"/>
      <c r="AN654" s="57"/>
      <c r="AP654" s="57"/>
      <c r="AR654" s="57"/>
      <c r="AS654" s="57"/>
      <c r="AT654" s="57"/>
    </row>
    <row r="655" spans="5:46" x14ac:dyDescent="0.35">
      <c r="E655" s="57"/>
      <c r="F655" s="57"/>
      <c r="J655" s="57"/>
      <c r="K655" s="57"/>
      <c r="R655" s="57"/>
      <c r="S655" s="57"/>
      <c r="AE655" s="57"/>
      <c r="AF655" s="74"/>
      <c r="AH655" s="57"/>
      <c r="AI655" s="57"/>
      <c r="AJ655" s="57"/>
      <c r="AK655" s="57"/>
      <c r="AL655" s="57"/>
      <c r="AM655" s="57"/>
      <c r="AN655" s="57"/>
      <c r="AP655" s="57"/>
      <c r="AR655" s="57"/>
      <c r="AS655" s="57"/>
      <c r="AT655" s="57"/>
    </row>
    <row r="656" spans="5:46" x14ac:dyDescent="0.35">
      <c r="E656" s="57"/>
      <c r="F656" s="57"/>
      <c r="J656" s="57"/>
      <c r="K656" s="57"/>
      <c r="R656" s="57"/>
      <c r="S656" s="57"/>
      <c r="AE656" s="57"/>
      <c r="AF656" s="74"/>
      <c r="AH656" s="57"/>
      <c r="AI656" s="57"/>
      <c r="AJ656" s="57"/>
      <c r="AK656" s="57"/>
      <c r="AL656" s="57"/>
      <c r="AM656" s="57"/>
      <c r="AN656" s="57"/>
      <c r="AP656" s="57"/>
      <c r="AR656" s="57"/>
      <c r="AS656" s="57"/>
      <c r="AT656" s="57"/>
    </row>
    <row r="657" spans="5:46" x14ac:dyDescent="0.35">
      <c r="E657" s="57"/>
      <c r="F657" s="57"/>
      <c r="J657" s="57"/>
      <c r="K657" s="57"/>
      <c r="R657" s="57"/>
      <c r="S657" s="57"/>
      <c r="AE657" s="57"/>
      <c r="AF657" s="74"/>
      <c r="AH657" s="57"/>
      <c r="AI657" s="57"/>
      <c r="AJ657" s="57"/>
      <c r="AK657" s="57"/>
      <c r="AL657" s="57"/>
      <c r="AM657" s="57"/>
      <c r="AN657" s="57"/>
      <c r="AP657" s="57"/>
      <c r="AR657" s="57"/>
      <c r="AS657" s="57"/>
      <c r="AT657" s="57"/>
    </row>
    <row r="658" spans="5:46" x14ac:dyDescent="0.35">
      <c r="E658" s="57"/>
      <c r="F658" s="57"/>
      <c r="J658" s="57"/>
      <c r="K658" s="57"/>
      <c r="R658" s="57"/>
      <c r="S658" s="57"/>
      <c r="AE658" s="57"/>
      <c r="AF658" s="74"/>
      <c r="AH658" s="57"/>
      <c r="AI658" s="57"/>
      <c r="AJ658" s="57"/>
      <c r="AK658" s="57"/>
      <c r="AL658" s="57"/>
      <c r="AM658" s="57"/>
      <c r="AN658" s="57"/>
      <c r="AP658" s="57"/>
      <c r="AR658" s="57"/>
      <c r="AS658" s="57"/>
      <c r="AT658" s="57"/>
    </row>
    <row r="659" spans="5:46" x14ac:dyDescent="0.35">
      <c r="E659" s="57"/>
      <c r="F659" s="57"/>
      <c r="J659" s="57"/>
      <c r="K659" s="57"/>
      <c r="R659" s="57"/>
      <c r="S659" s="57"/>
      <c r="AE659" s="57"/>
      <c r="AF659" s="74"/>
      <c r="AH659" s="57"/>
      <c r="AI659" s="57"/>
      <c r="AJ659" s="57"/>
      <c r="AK659" s="57"/>
      <c r="AL659" s="57"/>
      <c r="AM659" s="57"/>
      <c r="AN659" s="57"/>
      <c r="AP659" s="57"/>
      <c r="AR659" s="57"/>
      <c r="AS659" s="57"/>
      <c r="AT659" s="57"/>
    </row>
    <row r="660" spans="5:46" x14ac:dyDescent="0.35">
      <c r="E660" s="57"/>
      <c r="F660" s="57"/>
      <c r="J660" s="57"/>
      <c r="K660" s="57"/>
      <c r="R660" s="57"/>
      <c r="S660" s="57"/>
      <c r="AE660" s="57"/>
      <c r="AF660" s="74"/>
      <c r="AH660" s="57"/>
      <c r="AI660" s="57"/>
      <c r="AJ660" s="57"/>
      <c r="AK660" s="57"/>
      <c r="AL660" s="57"/>
      <c r="AM660" s="57"/>
      <c r="AN660" s="57"/>
      <c r="AP660" s="57"/>
      <c r="AR660" s="57"/>
      <c r="AS660" s="57"/>
      <c r="AT660" s="57"/>
    </row>
    <row r="661" spans="5:46" x14ac:dyDescent="0.35">
      <c r="E661" s="57"/>
      <c r="F661" s="57"/>
      <c r="J661" s="57"/>
      <c r="K661" s="57"/>
      <c r="R661" s="57"/>
      <c r="S661" s="57"/>
      <c r="AE661" s="57"/>
      <c r="AF661" s="74"/>
      <c r="AH661" s="57"/>
      <c r="AI661" s="57"/>
      <c r="AJ661" s="57"/>
      <c r="AK661" s="57"/>
      <c r="AL661" s="57"/>
      <c r="AM661" s="57"/>
      <c r="AN661" s="57"/>
      <c r="AP661" s="57"/>
      <c r="AR661" s="57"/>
      <c r="AS661" s="57"/>
      <c r="AT661" s="57"/>
    </row>
    <row r="662" spans="5:46" x14ac:dyDescent="0.35">
      <c r="E662" s="57"/>
      <c r="F662" s="57"/>
      <c r="J662" s="57"/>
      <c r="K662" s="57"/>
      <c r="R662" s="57"/>
      <c r="S662" s="57"/>
      <c r="AE662" s="57"/>
      <c r="AF662" s="74"/>
      <c r="AH662" s="57"/>
      <c r="AI662" s="57"/>
      <c r="AJ662" s="57"/>
      <c r="AK662" s="57"/>
      <c r="AL662" s="57"/>
      <c r="AM662" s="57"/>
      <c r="AN662" s="57"/>
      <c r="AP662" s="57"/>
      <c r="AR662" s="57"/>
      <c r="AS662" s="57"/>
      <c r="AT662" s="57"/>
    </row>
    <row r="663" spans="5:46" x14ac:dyDescent="0.35">
      <c r="E663" s="57"/>
      <c r="F663" s="57"/>
      <c r="J663" s="57"/>
      <c r="K663" s="57"/>
      <c r="R663" s="57"/>
      <c r="S663" s="57"/>
      <c r="AE663" s="57"/>
      <c r="AF663" s="74"/>
      <c r="AH663" s="57"/>
      <c r="AI663" s="57"/>
      <c r="AJ663" s="57"/>
      <c r="AK663" s="57"/>
      <c r="AL663" s="57"/>
      <c r="AM663" s="57"/>
      <c r="AN663" s="57"/>
      <c r="AP663" s="57"/>
      <c r="AR663" s="57"/>
      <c r="AS663" s="57"/>
      <c r="AT663" s="57"/>
    </row>
    <row r="664" spans="5:46" x14ac:dyDescent="0.35">
      <c r="E664" s="57"/>
      <c r="F664" s="57"/>
      <c r="J664" s="57"/>
      <c r="K664" s="57"/>
      <c r="R664" s="57"/>
      <c r="S664" s="57"/>
      <c r="AE664" s="57"/>
      <c r="AF664" s="74"/>
      <c r="AH664" s="57"/>
      <c r="AI664" s="57"/>
      <c r="AJ664" s="57"/>
      <c r="AK664" s="57"/>
      <c r="AL664" s="57"/>
      <c r="AM664" s="57"/>
      <c r="AN664" s="57"/>
      <c r="AP664" s="57"/>
      <c r="AR664" s="57"/>
      <c r="AS664" s="57"/>
      <c r="AT664" s="57"/>
    </row>
    <row r="665" spans="5:46" x14ac:dyDescent="0.35">
      <c r="E665" s="57"/>
      <c r="F665" s="57"/>
      <c r="J665" s="57"/>
      <c r="K665" s="57"/>
      <c r="R665" s="57"/>
      <c r="S665" s="57"/>
      <c r="AE665" s="57"/>
      <c r="AF665" s="74"/>
      <c r="AH665" s="57"/>
      <c r="AI665" s="57"/>
      <c r="AJ665" s="57"/>
      <c r="AK665" s="57"/>
      <c r="AL665" s="57"/>
      <c r="AM665" s="57"/>
      <c r="AN665" s="57"/>
      <c r="AP665" s="57"/>
      <c r="AR665" s="57"/>
      <c r="AS665" s="57"/>
      <c r="AT665" s="57"/>
    </row>
    <row r="666" spans="5:46" x14ac:dyDescent="0.35">
      <c r="E666" s="57"/>
      <c r="F666" s="57"/>
      <c r="J666" s="57"/>
      <c r="K666" s="57"/>
      <c r="R666" s="57"/>
      <c r="S666" s="57"/>
      <c r="AE666" s="57"/>
      <c r="AF666" s="74"/>
      <c r="AH666" s="57"/>
      <c r="AI666" s="57"/>
      <c r="AJ666" s="57"/>
      <c r="AK666" s="57"/>
      <c r="AL666" s="57"/>
      <c r="AM666" s="57"/>
      <c r="AN666" s="57"/>
      <c r="AP666" s="57"/>
      <c r="AR666" s="57"/>
      <c r="AS666" s="57"/>
      <c r="AT666" s="57"/>
    </row>
    <row r="667" spans="5:46" x14ac:dyDescent="0.35">
      <c r="E667" s="57"/>
      <c r="F667" s="57"/>
      <c r="J667" s="57"/>
      <c r="K667" s="57"/>
      <c r="R667" s="57"/>
      <c r="S667" s="57"/>
      <c r="AE667" s="57"/>
      <c r="AF667" s="74"/>
      <c r="AH667" s="57"/>
      <c r="AI667" s="57"/>
      <c r="AJ667" s="57"/>
      <c r="AK667" s="57"/>
      <c r="AL667" s="57"/>
      <c r="AM667" s="57"/>
      <c r="AN667" s="57"/>
      <c r="AP667" s="57"/>
      <c r="AR667" s="57"/>
      <c r="AS667" s="57"/>
      <c r="AT667" s="57"/>
    </row>
    <row r="668" spans="5:46" x14ac:dyDescent="0.35">
      <c r="E668" s="57"/>
      <c r="F668" s="57"/>
      <c r="J668" s="57"/>
      <c r="K668" s="57"/>
      <c r="R668" s="57"/>
      <c r="S668" s="57"/>
      <c r="AE668" s="57"/>
      <c r="AF668" s="74"/>
      <c r="AH668" s="57"/>
      <c r="AI668" s="57"/>
      <c r="AJ668" s="57"/>
      <c r="AK668" s="57"/>
      <c r="AL668" s="57"/>
      <c r="AM668" s="57"/>
      <c r="AN668" s="57"/>
      <c r="AP668" s="57"/>
      <c r="AR668" s="57"/>
      <c r="AS668" s="57"/>
      <c r="AT668" s="57"/>
    </row>
    <row r="669" spans="5:46" x14ac:dyDescent="0.35">
      <c r="E669" s="57"/>
      <c r="F669" s="57"/>
      <c r="J669" s="57"/>
      <c r="K669" s="57"/>
      <c r="R669" s="57"/>
      <c r="S669" s="57"/>
      <c r="AE669" s="57"/>
      <c r="AF669" s="74"/>
      <c r="AH669" s="57"/>
      <c r="AI669" s="57"/>
      <c r="AJ669" s="57"/>
      <c r="AK669" s="57"/>
      <c r="AL669" s="57"/>
      <c r="AM669" s="57"/>
      <c r="AN669" s="57"/>
      <c r="AP669" s="57"/>
      <c r="AR669" s="57"/>
      <c r="AS669" s="57"/>
      <c r="AT669" s="57"/>
    </row>
    <row r="670" spans="5:46" x14ac:dyDescent="0.35">
      <c r="E670" s="57"/>
      <c r="F670" s="57"/>
      <c r="J670" s="57"/>
      <c r="K670" s="57"/>
      <c r="R670" s="57"/>
      <c r="S670" s="57"/>
      <c r="AE670" s="57"/>
      <c r="AF670" s="74"/>
      <c r="AH670" s="57"/>
      <c r="AI670" s="57"/>
      <c r="AJ670" s="57"/>
      <c r="AK670" s="57"/>
      <c r="AL670" s="57"/>
      <c r="AM670" s="57"/>
      <c r="AN670" s="57"/>
      <c r="AP670" s="57"/>
      <c r="AR670" s="57"/>
      <c r="AS670" s="57"/>
      <c r="AT670" s="57"/>
    </row>
    <row r="671" spans="5:46" x14ac:dyDescent="0.35">
      <c r="E671" s="57"/>
      <c r="F671" s="57"/>
      <c r="J671" s="57"/>
      <c r="K671" s="57"/>
      <c r="R671" s="57"/>
      <c r="S671" s="57"/>
      <c r="AE671" s="57"/>
      <c r="AF671" s="74"/>
      <c r="AH671" s="57"/>
      <c r="AI671" s="57"/>
      <c r="AJ671" s="57"/>
      <c r="AK671" s="57"/>
      <c r="AL671" s="57"/>
      <c r="AM671" s="57"/>
      <c r="AN671" s="57"/>
      <c r="AP671" s="57"/>
      <c r="AR671" s="57"/>
      <c r="AS671" s="57"/>
      <c r="AT671" s="57"/>
    </row>
    <row r="672" spans="5:46" x14ac:dyDescent="0.35">
      <c r="E672" s="57"/>
      <c r="F672" s="57"/>
      <c r="J672" s="57"/>
      <c r="K672" s="57"/>
      <c r="R672" s="57"/>
      <c r="S672" s="57"/>
      <c r="AE672" s="57"/>
      <c r="AF672" s="74"/>
      <c r="AH672" s="57"/>
      <c r="AI672" s="57"/>
      <c r="AJ672" s="57"/>
      <c r="AK672" s="57"/>
      <c r="AL672" s="57"/>
      <c r="AM672" s="57"/>
      <c r="AN672" s="57"/>
      <c r="AP672" s="57"/>
      <c r="AR672" s="57"/>
      <c r="AS672" s="57"/>
      <c r="AT672" s="57"/>
    </row>
    <row r="673" spans="5:46" x14ac:dyDescent="0.35">
      <c r="E673" s="57"/>
      <c r="F673" s="57"/>
      <c r="J673" s="57"/>
      <c r="K673" s="57"/>
      <c r="R673" s="57"/>
      <c r="S673" s="57"/>
      <c r="AE673" s="57"/>
      <c r="AF673" s="74"/>
      <c r="AH673" s="57"/>
      <c r="AI673" s="57"/>
      <c r="AJ673" s="57"/>
      <c r="AK673" s="57"/>
      <c r="AL673" s="57"/>
      <c r="AM673" s="57"/>
      <c r="AN673" s="57"/>
      <c r="AP673" s="57"/>
      <c r="AR673" s="57"/>
      <c r="AS673" s="57"/>
      <c r="AT673" s="57"/>
    </row>
    <row r="674" spans="5:46" x14ac:dyDescent="0.35">
      <c r="E674" s="57"/>
      <c r="F674" s="57"/>
      <c r="J674" s="57"/>
      <c r="K674" s="57"/>
      <c r="R674" s="57"/>
      <c r="S674" s="57"/>
      <c r="AE674" s="57"/>
      <c r="AF674" s="74"/>
      <c r="AH674" s="57"/>
      <c r="AI674" s="57"/>
      <c r="AJ674" s="57"/>
      <c r="AK674" s="57"/>
      <c r="AL674" s="57"/>
      <c r="AM674" s="57"/>
      <c r="AN674" s="57"/>
      <c r="AP674" s="57"/>
      <c r="AR674" s="57"/>
      <c r="AS674" s="57"/>
      <c r="AT674" s="57"/>
    </row>
    <row r="675" spans="5:46" x14ac:dyDescent="0.35">
      <c r="E675" s="57"/>
      <c r="F675" s="57"/>
      <c r="J675" s="57"/>
      <c r="K675" s="57"/>
      <c r="R675" s="57"/>
      <c r="S675" s="57"/>
      <c r="AE675" s="57"/>
      <c r="AF675" s="74"/>
      <c r="AH675" s="57"/>
      <c r="AI675" s="57"/>
      <c r="AJ675" s="57"/>
      <c r="AK675" s="57"/>
      <c r="AL675" s="57"/>
      <c r="AM675" s="57"/>
      <c r="AN675" s="57"/>
      <c r="AP675" s="57"/>
      <c r="AR675" s="57"/>
      <c r="AS675" s="57"/>
      <c r="AT675" s="57"/>
    </row>
    <row r="676" spans="5:46" x14ac:dyDescent="0.35">
      <c r="E676" s="57"/>
      <c r="F676" s="57"/>
      <c r="J676" s="57"/>
      <c r="K676" s="57"/>
      <c r="R676" s="57"/>
      <c r="S676" s="57"/>
      <c r="AE676" s="57"/>
      <c r="AF676" s="74"/>
      <c r="AH676" s="57"/>
      <c r="AI676" s="57"/>
      <c r="AJ676" s="57"/>
      <c r="AK676" s="57"/>
      <c r="AL676" s="57"/>
      <c r="AM676" s="57"/>
      <c r="AN676" s="57"/>
      <c r="AP676" s="57"/>
      <c r="AR676" s="57"/>
      <c r="AS676" s="57"/>
      <c r="AT676" s="57"/>
    </row>
    <row r="677" spans="5:46" x14ac:dyDescent="0.35">
      <c r="E677" s="57"/>
      <c r="F677" s="57"/>
      <c r="J677" s="57"/>
      <c r="K677" s="57"/>
      <c r="R677" s="57"/>
      <c r="S677" s="57"/>
      <c r="AE677" s="57"/>
      <c r="AF677" s="74"/>
      <c r="AH677" s="57"/>
      <c r="AI677" s="57"/>
      <c r="AJ677" s="57"/>
      <c r="AK677" s="57"/>
      <c r="AL677" s="57"/>
      <c r="AM677" s="57"/>
      <c r="AN677" s="57"/>
      <c r="AP677" s="57"/>
      <c r="AR677" s="57"/>
      <c r="AS677" s="57"/>
      <c r="AT677" s="57"/>
    </row>
    <row r="678" spans="5:46" x14ac:dyDescent="0.35">
      <c r="E678" s="57"/>
      <c r="F678" s="57"/>
      <c r="J678" s="57"/>
      <c r="K678" s="57"/>
      <c r="R678" s="57"/>
      <c r="S678" s="57"/>
      <c r="AE678" s="57"/>
      <c r="AF678" s="74"/>
      <c r="AH678" s="57"/>
      <c r="AI678" s="57"/>
      <c r="AJ678" s="57"/>
      <c r="AK678" s="57"/>
      <c r="AL678" s="57"/>
      <c r="AM678" s="57"/>
      <c r="AN678" s="57"/>
      <c r="AP678" s="57"/>
      <c r="AR678" s="57"/>
      <c r="AS678" s="57"/>
      <c r="AT678" s="57"/>
    </row>
    <row r="679" spans="5:46" x14ac:dyDescent="0.35">
      <c r="E679" s="57"/>
      <c r="F679" s="57"/>
      <c r="J679" s="57"/>
      <c r="K679" s="57"/>
      <c r="R679" s="57"/>
      <c r="S679" s="57"/>
      <c r="AE679" s="57"/>
      <c r="AF679" s="74"/>
      <c r="AH679" s="57"/>
      <c r="AI679" s="57"/>
      <c r="AJ679" s="57"/>
      <c r="AK679" s="57"/>
      <c r="AL679" s="57"/>
      <c r="AM679" s="57"/>
      <c r="AN679" s="57"/>
      <c r="AP679" s="57"/>
      <c r="AR679" s="57"/>
      <c r="AS679" s="57"/>
      <c r="AT679" s="57"/>
    </row>
    <row r="680" spans="5:46" x14ac:dyDescent="0.35">
      <c r="E680" s="57"/>
      <c r="F680" s="57"/>
      <c r="J680" s="57"/>
      <c r="K680" s="57"/>
      <c r="R680" s="57"/>
      <c r="S680" s="57"/>
      <c r="AE680" s="57"/>
      <c r="AF680" s="74"/>
      <c r="AH680" s="57"/>
      <c r="AI680" s="57"/>
      <c r="AJ680" s="57"/>
      <c r="AK680" s="57"/>
      <c r="AL680" s="57"/>
      <c r="AM680" s="57"/>
      <c r="AN680" s="57"/>
      <c r="AP680" s="57"/>
      <c r="AR680" s="57"/>
      <c r="AS680" s="57"/>
      <c r="AT680" s="57"/>
    </row>
    <row r="681" spans="5:46" x14ac:dyDescent="0.35">
      <c r="E681" s="57"/>
      <c r="F681" s="57"/>
      <c r="J681" s="57"/>
      <c r="K681" s="57"/>
      <c r="R681" s="57"/>
      <c r="S681" s="57"/>
      <c r="AE681" s="57"/>
      <c r="AF681" s="74"/>
      <c r="AH681" s="57"/>
      <c r="AI681" s="57"/>
      <c r="AJ681" s="57"/>
      <c r="AK681" s="57"/>
      <c r="AL681" s="57"/>
      <c r="AM681" s="57"/>
      <c r="AN681" s="57"/>
      <c r="AP681" s="57"/>
      <c r="AR681" s="57"/>
      <c r="AS681" s="57"/>
      <c r="AT681" s="57"/>
    </row>
    <row r="682" spans="5:46" x14ac:dyDescent="0.35">
      <c r="E682" s="57"/>
      <c r="F682" s="57"/>
      <c r="J682" s="57"/>
      <c r="K682" s="57"/>
      <c r="R682" s="57"/>
      <c r="S682" s="57"/>
      <c r="AE682" s="57"/>
      <c r="AF682" s="74"/>
      <c r="AH682" s="57"/>
      <c r="AI682" s="57"/>
      <c r="AJ682" s="57"/>
      <c r="AK682" s="57"/>
      <c r="AL682" s="57"/>
      <c r="AM682" s="57"/>
      <c r="AN682" s="57"/>
      <c r="AP682" s="57"/>
      <c r="AR682" s="57"/>
      <c r="AS682" s="57"/>
      <c r="AT682" s="57"/>
    </row>
    <row r="683" spans="5:46" x14ac:dyDescent="0.35">
      <c r="E683" s="57"/>
      <c r="F683" s="57"/>
      <c r="J683" s="57"/>
      <c r="K683" s="57"/>
      <c r="R683" s="57"/>
      <c r="S683" s="57"/>
      <c r="AE683" s="57"/>
      <c r="AF683" s="74"/>
      <c r="AH683" s="57"/>
      <c r="AI683" s="57"/>
      <c r="AJ683" s="57"/>
      <c r="AK683" s="57"/>
      <c r="AL683" s="57"/>
      <c r="AM683" s="57"/>
      <c r="AN683" s="57"/>
      <c r="AP683" s="57"/>
      <c r="AR683" s="57"/>
      <c r="AS683" s="57"/>
      <c r="AT683" s="57"/>
    </row>
    <row r="684" spans="5:46" x14ac:dyDescent="0.35">
      <c r="E684" s="57"/>
      <c r="F684" s="57"/>
      <c r="J684" s="57"/>
      <c r="K684" s="57"/>
      <c r="R684" s="57"/>
      <c r="S684" s="57"/>
      <c r="AE684" s="57"/>
      <c r="AF684" s="74"/>
      <c r="AH684" s="57"/>
      <c r="AI684" s="57"/>
      <c r="AJ684" s="57"/>
      <c r="AK684" s="57"/>
      <c r="AL684" s="57"/>
      <c r="AM684" s="57"/>
      <c r="AN684" s="57"/>
      <c r="AP684" s="57"/>
      <c r="AR684" s="57"/>
      <c r="AS684" s="57"/>
      <c r="AT684" s="57"/>
    </row>
    <row r="685" spans="5:46" x14ac:dyDescent="0.35">
      <c r="E685" s="57"/>
      <c r="F685" s="57"/>
      <c r="J685" s="57"/>
      <c r="K685" s="57"/>
      <c r="R685" s="57"/>
      <c r="S685" s="57"/>
      <c r="AE685" s="57"/>
      <c r="AF685" s="74"/>
      <c r="AH685" s="57"/>
      <c r="AI685" s="57"/>
      <c r="AJ685" s="57"/>
      <c r="AK685" s="57"/>
      <c r="AL685" s="57"/>
      <c r="AM685" s="57"/>
      <c r="AN685" s="57"/>
      <c r="AP685" s="57"/>
      <c r="AR685" s="57"/>
      <c r="AS685" s="57"/>
      <c r="AT685" s="57"/>
    </row>
    <row r="686" spans="5:46" x14ac:dyDescent="0.35">
      <c r="E686" s="57"/>
      <c r="F686" s="57"/>
      <c r="J686" s="57"/>
      <c r="K686" s="57"/>
      <c r="R686" s="57"/>
      <c r="S686" s="57"/>
      <c r="AE686" s="57"/>
      <c r="AF686" s="74"/>
      <c r="AH686" s="57"/>
      <c r="AI686" s="57"/>
      <c r="AJ686" s="57"/>
      <c r="AK686" s="57"/>
      <c r="AL686" s="57"/>
      <c r="AM686" s="57"/>
      <c r="AN686" s="57"/>
      <c r="AP686" s="57"/>
      <c r="AR686" s="57"/>
      <c r="AS686" s="57"/>
      <c r="AT686" s="57"/>
    </row>
  </sheetData>
  <mergeCells count="5">
    <mergeCell ref="B1:C1"/>
    <mergeCell ref="L1:Q1"/>
    <mergeCell ref="T1:V1"/>
    <mergeCell ref="W1:AD1"/>
    <mergeCell ref="AO1:AT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I22"/>
  <sheetViews>
    <sheetView topLeftCell="A2" workbookViewId="0">
      <selection activeCell="C6" sqref="C6"/>
    </sheetView>
  </sheetViews>
  <sheetFormatPr defaultColWidth="8.81640625" defaultRowHeight="14.5" x14ac:dyDescent="0.35"/>
  <sheetData>
    <row r="1" spans="1:9" ht="238.5" x14ac:dyDescent="0.35">
      <c r="A1" s="82"/>
      <c r="B1" s="82" t="s">
        <v>186</v>
      </c>
      <c r="C1" s="82" t="s">
        <v>186</v>
      </c>
      <c r="D1" s="82" t="s">
        <v>187</v>
      </c>
      <c r="E1" s="82" t="s">
        <v>130</v>
      </c>
      <c r="F1" s="82" t="s">
        <v>188</v>
      </c>
      <c r="G1" s="82" t="s">
        <v>189</v>
      </c>
      <c r="H1" s="82" t="s">
        <v>190</v>
      </c>
      <c r="I1" s="82"/>
    </row>
    <row r="2" spans="1:9" ht="65.5" x14ac:dyDescent="0.35">
      <c r="A2" s="83" t="s">
        <v>127</v>
      </c>
      <c r="B2" s="83" t="s">
        <v>191</v>
      </c>
      <c r="C2" s="83" t="s">
        <v>192</v>
      </c>
      <c r="D2" s="83" t="s">
        <v>193</v>
      </c>
      <c r="E2" s="83" t="s">
        <v>194</v>
      </c>
      <c r="F2" s="83" t="s">
        <v>195</v>
      </c>
      <c r="G2" s="83" t="s">
        <v>196</v>
      </c>
      <c r="H2" s="83" t="s">
        <v>197</v>
      </c>
      <c r="I2" s="83" t="s">
        <v>198</v>
      </c>
    </row>
    <row r="3" spans="1:9" x14ac:dyDescent="0.35">
      <c r="A3" s="56" t="s">
        <v>199</v>
      </c>
      <c r="B3" s="56">
        <v>0</v>
      </c>
      <c r="C3" s="56">
        <v>7.0000000000000007E-2</v>
      </c>
      <c r="D3" s="56">
        <v>0</v>
      </c>
      <c r="E3" s="56">
        <v>0.65</v>
      </c>
      <c r="F3" s="56">
        <v>0</v>
      </c>
      <c r="G3" s="56">
        <v>0.04</v>
      </c>
      <c r="H3" s="56">
        <v>0</v>
      </c>
      <c r="I3" s="56">
        <v>0</v>
      </c>
    </row>
    <row r="4" spans="1:9" x14ac:dyDescent="0.35">
      <c r="A4" s="56" t="s">
        <v>200</v>
      </c>
      <c r="B4" s="56">
        <v>0.5</v>
      </c>
      <c r="C4" s="56">
        <v>7.0000000000000007E-2</v>
      </c>
      <c r="D4" s="56">
        <v>0.5</v>
      </c>
      <c r="E4" s="56">
        <v>0.45</v>
      </c>
      <c r="F4" s="56">
        <v>0.5</v>
      </c>
      <c r="G4" s="56">
        <v>0.48</v>
      </c>
      <c r="H4" s="56">
        <v>0.5</v>
      </c>
      <c r="I4" s="56">
        <v>0.5</v>
      </c>
    </row>
    <row r="5" spans="1:9" x14ac:dyDescent="0.35">
      <c r="A5" s="56" t="s">
        <v>201</v>
      </c>
      <c r="B5" s="56">
        <v>0.5</v>
      </c>
      <c r="C5" s="56">
        <v>4.9000000000000002E-2</v>
      </c>
      <c r="D5" s="56">
        <v>0.5</v>
      </c>
      <c r="E5" s="56">
        <v>0</v>
      </c>
      <c r="F5" s="56">
        <v>0.5</v>
      </c>
      <c r="G5" s="56">
        <v>0.48</v>
      </c>
      <c r="H5" s="56">
        <v>0.5</v>
      </c>
      <c r="I5" s="56">
        <v>0.5</v>
      </c>
    </row>
    <row r="6" spans="1:9" x14ac:dyDescent="0.35">
      <c r="A6" s="56" t="s">
        <v>202</v>
      </c>
      <c r="B6" s="56">
        <v>0.25</v>
      </c>
      <c r="C6" s="56">
        <v>4.9000000000000002E-2</v>
      </c>
      <c r="D6" s="56">
        <v>0.25</v>
      </c>
      <c r="E6" s="56">
        <v>0</v>
      </c>
      <c r="F6" s="56">
        <v>0.25</v>
      </c>
      <c r="G6" s="56">
        <v>0</v>
      </c>
      <c r="H6" s="56">
        <v>0.25</v>
      </c>
      <c r="I6" s="56">
        <v>0.25</v>
      </c>
    </row>
    <row r="7" spans="1:9" x14ac:dyDescent="0.35">
      <c r="A7" s="56" t="s">
        <v>203</v>
      </c>
      <c r="B7" s="56">
        <v>0.25</v>
      </c>
      <c r="C7" s="56">
        <v>4.9000000000000002E-2</v>
      </c>
      <c r="D7" s="56">
        <v>0.25</v>
      </c>
      <c r="E7" s="56">
        <v>0</v>
      </c>
      <c r="F7" s="56">
        <v>0.25</v>
      </c>
      <c r="G7" s="56">
        <v>0</v>
      </c>
      <c r="H7" s="56">
        <v>0.25</v>
      </c>
      <c r="I7" s="56">
        <v>0.25</v>
      </c>
    </row>
    <row r="8" spans="1:9" x14ac:dyDescent="0.35">
      <c r="A8" s="56" t="s">
        <v>204</v>
      </c>
      <c r="B8" s="56">
        <v>0.25</v>
      </c>
      <c r="C8" s="56">
        <v>4.9000000000000002E-2</v>
      </c>
      <c r="D8" s="56">
        <v>0.25</v>
      </c>
      <c r="E8" s="56">
        <v>0</v>
      </c>
      <c r="F8" s="56">
        <v>0.25</v>
      </c>
      <c r="G8" s="56">
        <v>0</v>
      </c>
      <c r="H8" s="56">
        <v>0.25</v>
      </c>
      <c r="I8" s="56">
        <v>0.25</v>
      </c>
    </row>
    <row r="9" spans="1:9" x14ac:dyDescent="0.35">
      <c r="A9" s="56" t="s">
        <v>205</v>
      </c>
      <c r="B9" s="56">
        <v>0.25</v>
      </c>
      <c r="C9" s="56">
        <v>4.9000000000000002E-2</v>
      </c>
      <c r="D9" s="56">
        <v>0.25</v>
      </c>
      <c r="E9" s="56">
        <v>0</v>
      </c>
      <c r="F9" s="56">
        <v>0.25</v>
      </c>
      <c r="G9" s="56">
        <v>0</v>
      </c>
      <c r="H9" s="56">
        <v>0.25</v>
      </c>
      <c r="I9" s="56">
        <v>0.25</v>
      </c>
    </row>
    <row r="10" spans="1:9" x14ac:dyDescent="0.35">
      <c r="A10" s="56" t="s">
        <v>206</v>
      </c>
      <c r="B10" s="56">
        <v>0.25</v>
      </c>
      <c r="C10" s="56">
        <v>4.9000000000000002E-2</v>
      </c>
      <c r="D10" s="56">
        <v>0.25</v>
      </c>
      <c r="E10" s="56">
        <v>0</v>
      </c>
      <c r="F10" s="56">
        <v>0.25</v>
      </c>
      <c r="G10" s="56">
        <v>0</v>
      </c>
      <c r="H10" s="56">
        <v>0.25</v>
      </c>
      <c r="I10" s="56">
        <v>0.25</v>
      </c>
    </row>
    <row r="11" spans="1:9" x14ac:dyDescent="0.35">
      <c r="A11" s="56" t="s">
        <v>207</v>
      </c>
      <c r="B11" s="56">
        <v>0.25</v>
      </c>
      <c r="C11" s="56">
        <v>4.9000000000000002E-2</v>
      </c>
      <c r="D11" s="56">
        <v>0.25</v>
      </c>
      <c r="E11" s="56">
        <v>0</v>
      </c>
      <c r="F11" s="56">
        <v>0.25</v>
      </c>
      <c r="G11" s="56">
        <v>0</v>
      </c>
      <c r="H11" s="56">
        <v>0.25</v>
      </c>
      <c r="I11" s="56">
        <v>0.25</v>
      </c>
    </row>
    <row r="12" spans="1:9" x14ac:dyDescent="0.35">
      <c r="A12" s="56" t="s">
        <v>208</v>
      </c>
      <c r="B12" s="56">
        <v>0.25</v>
      </c>
      <c r="C12" s="56">
        <v>4.9000000000000002E-2</v>
      </c>
      <c r="D12" s="56">
        <v>0.25</v>
      </c>
      <c r="E12" s="56">
        <v>0</v>
      </c>
      <c r="F12" s="56">
        <v>0.25</v>
      </c>
      <c r="G12" s="56">
        <v>0</v>
      </c>
      <c r="H12" s="56">
        <v>0.25</v>
      </c>
      <c r="I12" s="56">
        <v>0.25</v>
      </c>
    </row>
    <row r="13" spans="1:9" x14ac:dyDescent="0.35">
      <c r="A13" s="56" t="s">
        <v>209</v>
      </c>
      <c r="B13" s="56">
        <v>0.25</v>
      </c>
      <c r="C13" s="56">
        <v>4.9000000000000002E-2</v>
      </c>
      <c r="D13" s="56">
        <v>0.25</v>
      </c>
      <c r="E13" s="56">
        <v>0</v>
      </c>
      <c r="F13" s="56">
        <v>0.25</v>
      </c>
      <c r="G13" s="56">
        <v>0</v>
      </c>
      <c r="H13" s="56">
        <v>0.25</v>
      </c>
      <c r="I13" s="56">
        <v>0.25</v>
      </c>
    </row>
    <row r="14" spans="1:9" x14ac:dyDescent="0.35">
      <c r="A14" s="56" t="s">
        <v>210</v>
      </c>
      <c r="B14" s="56">
        <v>0.25</v>
      </c>
      <c r="C14" s="56">
        <v>4.9000000000000002E-2</v>
      </c>
      <c r="D14" s="56">
        <v>0.25</v>
      </c>
      <c r="E14" s="56">
        <v>0</v>
      </c>
      <c r="F14" s="56">
        <v>0.25</v>
      </c>
      <c r="G14" s="56">
        <v>0</v>
      </c>
      <c r="H14" s="56">
        <v>0.25</v>
      </c>
      <c r="I14" s="56">
        <v>0.25</v>
      </c>
    </row>
    <row r="15" spans="1:9" x14ac:dyDescent="0.35">
      <c r="A15" s="56" t="s">
        <v>211</v>
      </c>
      <c r="B15" s="56">
        <v>0.25</v>
      </c>
      <c r="C15" s="56">
        <f t="shared" ref="C15:C21" si="0">0.0475</f>
        <v>4.7500000000000001E-2</v>
      </c>
      <c r="D15" s="56">
        <v>0.25</v>
      </c>
      <c r="E15" s="56">
        <v>0</v>
      </c>
      <c r="F15" s="56">
        <v>0.25</v>
      </c>
      <c r="G15" s="56">
        <v>0</v>
      </c>
      <c r="H15" s="56">
        <v>0.25</v>
      </c>
      <c r="I15" s="56">
        <v>0.25</v>
      </c>
    </row>
    <row r="16" spans="1:9" x14ac:dyDescent="0.35">
      <c r="A16" s="56" t="s">
        <v>212</v>
      </c>
      <c r="B16" s="56">
        <v>0.25</v>
      </c>
      <c r="C16" s="56">
        <f t="shared" si="0"/>
        <v>4.7500000000000001E-2</v>
      </c>
      <c r="D16" s="56">
        <v>0.25</v>
      </c>
      <c r="E16" s="56">
        <v>0</v>
      </c>
      <c r="F16" s="56">
        <v>0.25</v>
      </c>
      <c r="G16" s="56">
        <v>0</v>
      </c>
      <c r="H16" s="56">
        <v>0.25</v>
      </c>
      <c r="I16" s="56">
        <v>0.25</v>
      </c>
    </row>
    <row r="17" spans="1:9" x14ac:dyDescent="0.35">
      <c r="A17" s="56" t="s">
        <v>213</v>
      </c>
      <c r="B17" s="56">
        <v>0.25</v>
      </c>
      <c r="C17" s="56">
        <f t="shared" si="0"/>
        <v>4.7500000000000001E-2</v>
      </c>
      <c r="D17" s="56">
        <v>0.25</v>
      </c>
      <c r="E17" s="56">
        <v>0</v>
      </c>
      <c r="F17" s="56">
        <v>0.25</v>
      </c>
      <c r="G17" s="56">
        <v>0</v>
      </c>
      <c r="H17" s="56">
        <v>0.25</v>
      </c>
      <c r="I17" s="56">
        <v>0.25</v>
      </c>
    </row>
    <row r="18" spans="1:9" x14ac:dyDescent="0.35">
      <c r="A18" s="56" t="s">
        <v>214</v>
      </c>
      <c r="B18" s="56">
        <v>0.25</v>
      </c>
      <c r="C18" s="56">
        <f t="shared" si="0"/>
        <v>4.7500000000000001E-2</v>
      </c>
      <c r="D18" s="56">
        <v>0.25</v>
      </c>
      <c r="E18" s="56">
        <v>0</v>
      </c>
      <c r="F18" s="56">
        <v>0.25</v>
      </c>
      <c r="G18" s="56">
        <v>0</v>
      </c>
      <c r="H18" s="56">
        <v>0.25</v>
      </c>
      <c r="I18" s="56">
        <v>0.25</v>
      </c>
    </row>
    <row r="19" spans="1:9" x14ac:dyDescent="0.35">
      <c r="A19" s="56" t="s">
        <v>215</v>
      </c>
      <c r="B19" s="56">
        <v>0.25</v>
      </c>
      <c r="C19" s="56">
        <f t="shared" si="0"/>
        <v>4.7500000000000001E-2</v>
      </c>
      <c r="D19" s="56">
        <v>0.25</v>
      </c>
      <c r="E19" s="56">
        <v>0</v>
      </c>
      <c r="F19" s="56">
        <v>0.25</v>
      </c>
      <c r="G19" s="56">
        <v>0</v>
      </c>
      <c r="H19" s="56">
        <v>0.25</v>
      </c>
      <c r="I19" s="56">
        <v>0.25</v>
      </c>
    </row>
    <row r="20" spans="1:9" x14ac:dyDescent="0.35">
      <c r="A20" s="56" t="s">
        <v>216</v>
      </c>
      <c r="B20" s="56">
        <v>0.25</v>
      </c>
      <c r="C20" s="56">
        <f t="shared" si="0"/>
        <v>4.7500000000000001E-2</v>
      </c>
      <c r="D20" s="56">
        <v>0.25</v>
      </c>
      <c r="E20" s="56">
        <v>0</v>
      </c>
      <c r="F20" s="56">
        <v>0.25</v>
      </c>
      <c r="G20" s="56">
        <v>0</v>
      </c>
      <c r="H20" s="56">
        <v>0.25</v>
      </c>
      <c r="I20" s="56">
        <v>0.25</v>
      </c>
    </row>
    <row r="21" spans="1:9" x14ac:dyDescent="0.35">
      <c r="A21" s="56" t="s">
        <v>217</v>
      </c>
      <c r="B21" s="56">
        <v>0.25</v>
      </c>
      <c r="C21" s="56">
        <f t="shared" si="0"/>
        <v>4.7500000000000001E-2</v>
      </c>
      <c r="D21" s="56">
        <v>0.25</v>
      </c>
      <c r="E21" s="56">
        <v>0</v>
      </c>
      <c r="F21" s="56">
        <v>0.25</v>
      </c>
      <c r="G21" s="56">
        <v>0</v>
      </c>
      <c r="H21" s="56">
        <v>0.25</v>
      </c>
      <c r="I21" s="56">
        <v>0.25</v>
      </c>
    </row>
    <row r="22" spans="1:9" x14ac:dyDescent="0.35">
      <c r="A22" s="56" t="s">
        <v>218</v>
      </c>
      <c r="B22" s="56">
        <v>0.25</v>
      </c>
      <c r="C22" s="56">
        <f>0.0375</f>
        <v>3.7499999999999999E-2</v>
      </c>
      <c r="D22" s="56">
        <v>0.25</v>
      </c>
      <c r="E22" s="56">
        <v>0</v>
      </c>
      <c r="F22" s="56">
        <v>0.25</v>
      </c>
      <c r="G22" s="56">
        <v>0</v>
      </c>
      <c r="H22" s="56">
        <v>0.25</v>
      </c>
      <c r="I22" s="56">
        <v>0.25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51D86-0B0B-4E18-A706-A152C3A38839}">
  <dimension ref="A1:AW37"/>
  <sheetViews>
    <sheetView topLeftCell="A21" workbookViewId="0">
      <selection activeCell="D34" sqref="D34"/>
    </sheetView>
  </sheetViews>
  <sheetFormatPr defaultColWidth="8.81640625" defaultRowHeight="14.5" x14ac:dyDescent="0.35"/>
  <cols>
    <col min="1" max="1" width="23.6328125" customWidth="1"/>
  </cols>
  <sheetData>
    <row r="1" spans="1:49" x14ac:dyDescent="0.35">
      <c r="C1" s="235" t="s">
        <v>8</v>
      </c>
      <c r="D1" s="236"/>
      <c r="E1" s="236"/>
      <c r="F1" s="237"/>
      <c r="G1" s="235" t="s">
        <v>9</v>
      </c>
      <c r="H1" s="236"/>
      <c r="I1" s="236"/>
      <c r="J1" s="237"/>
      <c r="K1" s="235" t="s">
        <v>10</v>
      </c>
      <c r="L1" s="236"/>
      <c r="M1" s="236"/>
      <c r="N1" s="236"/>
      <c r="O1" s="235" t="s">
        <v>11</v>
      </c>
      <c r="P1" s="236"/>
      <c r="Q1" s="236"/>
      <c r="R1" s="236"/>
      <c r="S1" s="235" t="s">
        <v>12</v>
      </c>
      <c r="T1" s="236"/>
      <c r="U1" s="236"/>
      <c r="V1" s="236"/>
      <c r="W1" s="235" t="s">
        <v>13</v>
      </c>
      <c r="X1" s="236"/>
      <c r="Y1" s="236"/>
      <c r="Z1" s="236"/>
      <c r="AA1" s="9" t="s">
        <v>14</v>
      </c>
    </row>
    <row r="2" spans="1:49" s="10" customFormat="1" ht="13.5" customHeight="1" x14ac:dyDescent="0.35">
      <c r="B2" s="10" t="s">
        <v>15</v>
      </c>
      <c r="C2" s="11" t="s">
        <v>16</v>
      </c>
      <c r="D2" s="11" t="s">
        <v>17</v>
      </c>
      <c r="E2" s="11" t="s">
        <v>18</v>
      </c>
      <c r="F2" s="11" t="s">
        <v>19</v>
      </c>
      <c r="G2" s="12" t="s">
        <v>16</v>
      </c>
      <c r="H2" s="11" t="s">
        <v>17</v>
      </c>
      <c r="I2" s="11" t="s">
        <v>18</v>
      </c>
      <c r="J2" s="11" t="s">
        <v>19</v>
      </c>
      <c r="K2" s="12" t="s">
        <v>16</v>
      </c>
      <c r="L2" s="11" t="s">
        <v>17</v>
      </c>
      <c r="M2" s="11" t="s">
        <v>18</v>
      </c>
      <c r="N2" s="11" t="s">
        <v>19</v>
      </c>
      <c r="O2" s="12" t="s">
        <v>16</v>
      </c>
      <c r="P2" s="11" t="s">
        <v>17</v>
      </c>
      <c r="Q2" s="11" t="s">
        <v>18</v>
      </c>
      <c r="R2" s="11" t="s">
        <v>19</v>
      </c>
      <c r="S2" s="12" t="s">
        <v>16</v>
      </c>
      <c r="T2" s="11" t="s">
        <v>17</v>
      </c>
      <c r="U2" s="11" t="s">
        <v>18</v>
      </c>
      <c r="V2" s="11" t="s">
        <v>19</v>
      </c>
      <c r="W2" s="12" t="s">
        <v>16</v>
      </c>
      <c r="X2" s="11" t="s">
        <v>17</v>
      </c>
      <c r="Y2" s="11" t="s">
        <v>18</v>
      </c>
      <c r="Z2" s="11" t="s">
        <v>19</v>
      </c>
      <c r="AA2" s="12" t="s">
        <v>16</v>
      </c>
    </row>
    <row r="4" spans="1:49" x14ac:dyDescent="0.35">
      <c r="A4" t="s">
        <v>20</v>
      </c>
    </row>
    <row r="5" spans="1:49" x14ac:dyDescent="0.35">
      <c r="A5" s="8" t="s">
        <v>4</v>
      </c>
      <c r="C5" s="7">
        <v>1228.1289999999999</v>
      </c>
      <c r="D5" s="7">
        <v>1336.74</v>
      </c>
      <c r="E5" s="7">
        <v>1328.7719999999999</v>
      </c>
      <c r="F5" s="7">
        <v>1372.7929999999999</v>
      </c>
      <c r="G5" s="7">
        <v>1403.2629999999999</v>
      </c>
      <c r="H5" s="7">
        <v>1394.63952711825</v>
      </c>
      <c r="I5" s="7">
        <v>1386.0160542364999</v>
      </c>
      <c r="J5" s="7">
        <v>1416.24742986613</v>
      </c>
      <c r="K5" s="7">
        <v>1446.4788054957501</v>
      </c>
      <c r="L5" s="7">
        <v>1476.7101811253699</v>
      </c>
      <c r="M5" s="7">
        <v>1506.941556755</v>
      </c>
      <c r="N5" s="7">
        <v>1519.7601557667999</v>
      </c>
      <c r="O5" s="7">
        <v>1532.5787547785901</v>
      </c>
      <c r="P5" s="7">
        <v>1545.3973537903901</v>
      </c>
      <c r="Q5" s="7">
        <v>1558.21595280219</v>
      </c>
      <c r="R5" s="7">
        <v>1568.7825477363999</v>
      </c>
      <c r="S5" s="7">
        <v>1579.34914267061</v>
      </c>
      <c r="T5" s="7">
        <v>1589.9157376048099</v>
      </c>
      <c r="U5" s="7">
        <v>1600.48233253902</v>
      </c>
      <c r="V5" s="7">
        <v>1639.9186754518</v>
      </c>
      <c r="W5" s="7">
        <v>1679.35501836459</v>
      </c>
      <c r="X5" s="7">
        <v>1718.79136127737</v>
      </c>
      <c r="Y5" s="7">
        <v>1758.22770419015</v>
      </c>
      <c r="Z5" s="7">
        <v>1787.6196955994999</v>
      </c>
      <c r="AA5" s="7">
        <v>1817.01168700885</v>
      </c>
      <c r="AB5" s="7">
        <v>1846.4036784181901</v>
      </c>
      <c r="AC5" s="7">
        <v>1875.79566982754</v>
      </c>
      <c r="AD5" s="7">
        <v>1908.2148727936301</v>
      </c>
      <c r="AE5" s="7">
        <v>1940.63407575972</v>
      </c>
      <c r="AF5" s="7">
        <v>1973.0532787258101</v>
      </c>
      <c r="AG5" s="7">
        <v>2005.4724816918999</v>
      </c>
      <c r="AH5" s="7">
        <v>2057.1759873287501</v>
      </c>
      <c r="AI5" s="7">
        <v>2108.8794929656101</v>
      </c>
      <c r="AJ5" s="7">
        <v>2160.5829986024601</v>
      </c>
      <c r="AK5" s="7">
        <v>2212.28650423931</v>
      </c>
      <c r="AL5" s="7">
        <v>2211.5343138466101</v>
      </c>
      <c r="AM5" s="7">
        <v>2210.7821234539101</v>
      </c>
      <c r="AN5" s="7">
        <v>2210.0299330612002</v>
      </c>
      <c r="AO5" s="7">
        <v>2209.2777426685002</v>
      </c>
      <c r="AP5" s="7">
        <v>2261.6493087725698</v>
      </c>
      <c r="AQ5" s="7">
        <v>2314.0208748766299</v>
      </c>
      <c r="AR5" s="7">
        <v>2366.3924409807</v>
      </c>
      <c r="AS5" s="7">
        <v>2418.7640070847701</v>
      </c>
      <c r="AT5" s="7">
        <v>2464.36520513099</v>
      </c>
      <c r="AU5" s="7">
        <v>2509.9664031771999</v>
      </c>
      <c r="AV5" s="7">
        <v>2555.5676012234098</v>
      </c>
      <c r="AW5" s="7">
        <v>2601.1687992696202</v>
      </c>
    </row>
    <row r="7" spans="1:49" ht="13" customHeight="1" x14ac:dyDescent="0.35">
      <c r="A7" s="8" t="s">
        <v>6</v>
      </c>
      <c r="C7" s="7">
        <v>74.5</v>
      </c>
      <c r="D7" s="7">
        <v>1085.9000000000001</v>
      </c>
      <c r="E7" s="7">
        <v>1212.9000000000001</v>
      </c>
      <c r="F7" s="7">
        <v>609.79999999999995</v>
      </c>
      <c r="G7" s="7">
        <v>402.7</v>
      </c>
      <c r="H7" s="7">
        <v>404.58725618885501</v>
      </c>
      <c r="I7" s="7">
        <v>406.51787384375598</v>
      </c>
      <c r="J7" s="7">
        <v>408.48772330127002</v>
      </c>
      <c r="K7" s="7">
        <v>410.48028590766501</v>
      </c>
      <c r="L7" s="7">
        <v>412.46045952376102</v>
      </c>
      <c r="M7" s="7">
        <v>414.40966066410999</v>
      </c>
      <c r="N7" s="7">
        <v>416.34647281415999</v>
      </c>
      <c r="O7" s="7">
        <v>418.27915530077701</v>
      </c>
      <c r="P7" s="7">
        <v>420.21803228254402</v>
      </c>
      <c r="Q7" s="7">
        <v>422.17549274975897</v>
      </c>
      <c r="R7" s="7">
        <v>424.15153670242199</v>
      </c>
      <c r="S7" s="7">
        <v>426.13996964538399</v>
      </c>
      <c r="T7" s="7">
        <v>428.12427292491299</v>
      </c>
      <c r="U7" s="7">
        <v>430.11477069959199</v>
      </c>
      <c r="V7" s="7">
        <v>432.10939813770301</v>
      </c>
      <c r="W7" s="7">
        <v>434.10196074409799</v>
      </c>
      <c r="X7" s="7">
        <v>436.069745369896</v>
      </c>
      <c r="Y7" s="7">
        <v>438.02307617367802</v>
      </c>
      <c r="Z7" s="7">
        <v>439.96195315544497</v>
      </c>
      <c r="AA7" s="7">
        <v>441.88844114691199</v>
      </c>
      <c r="AB7" s="7">
        <v>443.79634565293202</v>
      </c>
      <c r="AC7" s="7">
        <v>445.70218532723499</v>
      </c>
      <c r="AD7" s="7">
        <v>447.61008983325502</v>
      </c>
      <c r="AE7" s="7">
        <v>449.52005917099098</v>
      </c>
      <c r="AF7" s="7">
        <v>451.432093340444</v>
      </c>
      <c r="AG7" s="7">
        <v>453.35651650019503</v>
      </c>
      <c r="AH7" s="7">
        <v>455.28506932337899</v>
      </c>
      <c r="AI7" s="7">
        <v>457.22188147343002</v>
      </c>
      <c r="AJ7" s="7">
        <v>459.18347160407802</v>
      </c>
      <c r="AK7" s="7">
        <v>461.16571005189002</v>
      </c>
      <c r="AL7" s="7">
        <v>463.17066164858397</v>
      </c>
      <c r="AM7" s="7">
        <v>465.19419673072599</v>
      </c>
      <c r="AN7" s="7">
        <v>467.23218563488302</v>
      </c>
      <c r="AO7" s="7">
        <v>469.26810970732402</v>
      </c>
      <c r="AP7" s="7">
        <v>471.29990411633202</v>
      </c>
      <c r="AQ7" s="7">
        <v>473.333763357056</v>
      </c>
      <c r="AR7" s="7">
        <v>475.36762259778101</v>
      </c>
      <c r="AS7" s="7">
        <v>477.40148183850499</v>
      </c>
      <c r="AT7" s="7">
        <v>479.44153557437897</v>
      </c>
      <c r="AU7" s="7">
        <v>481.483654141969</v>
      </c>
      <c r="AV7" s="7">
        <v>483.52990237299298</v>
      </c>
      <c r="AW7" s="7">
        <v>485.57408577230001</v>
      </c>
    </row>
    <row r="8" spans="1:49" x14ac:dyDescent="0.35">
      <c r="A8" t="s">
        <v>7</v>
      </c>
      <c r="C8" s="7">
        <v>204.37100000000001</v>
      </c>
      <c r="D8" s="7">
        <v>884.26</v>
      </c>
      <c r="E8" s="7">
        <v>242.12799999999999</v>
      </c>
      <c r="F8" s="7">
        <v>225.90700000000001</v>
      </c>
      <c r="G8" s="7">
        <v>262.43700000000001</v>
      </c>
      <c r="H8" s="7">
        <v>257.26599192779503</v>
      </c>
      <c r="I8" s="7">
        <v>256.21510964215298</v>
      </c>
      <c r="J8" s="7">
        <v>258.57067876132402</v>
      </c>
      <c r="K8" s="7">
        <v>261.16279192979499</v>
      </c>
      <c r="L8" s="7">
        <v>263.64812783386702</v>
      </c>
      <c r="M8" s="7">
        <v>266.14790345036999</v>
      </c>
      <c r="N8" s="7">
        <v>268.70569902244898</v>
      </c>
      <c r="O8" s="7">
        <v>271.263979862962</v>
      </c>
      <c r="P8" s="7">
        <v>273.87029090685002</v>
      </c>
      <c r="Q8" s="7">
        <v>276.52404959205398</v>
      </c>
      <c r="R8" s="7">
        <v>279.241851093381</v>
      </c>
      <c r="S8" s="7">
        <v>282.01341480314198</v>
      </c>
      <c r="T8" s="7">
        <v>284.80517467007598</v>
      </c>
      <c r="U8" s="7">
        <v>287.63108074839698</v>
      </c>
      <c r="V8" s="7">
        <v>290.48769997414701</v>
      </c>
      <c r="W8" s="7">
        <v>293.35698461687701</v>
      </c>
      <c r="X8" s="7">
        <v>296.24247817884799</v>
      </c>
      <c r="Y8" s="7">
        <v>299.141687420886</v>
      </c>
      <c r="Z8" s="7">
        <v>302.06412655786397</v>
      </c>
      <c r="AA8" s="7">
        <v>305.00651687838598</v>
      </c>
      <c r="AB8" s="7">
        <v>307.96222864379001</v>
      </c>
      <c r="AC8" s="7">
        <v>310.94750852538402</v>
      </c>
      <c r="AD8" s="7">
        <v>313.96057691901501</v>
      </c>
      <c r="AE8" s="7">
        <v>317.00404921601302</v>
      </c>
      <c r="AF8" s="7">
        <v>320.073239044574</v>
      </c>
      <c r="AG8" s="7">
        <v>323.17807216575801</v>
      </c>
      <c r="AH8" s="7">
        <v>326.31295874724299</v>
      </c>
      <c r="AI8" s="7">
        <v>329.463709405131</v>
      </c>
      <c r="AJ8" s="7">
        <v>332.64972837101499</v>
      </c>
      <c r="AK8" s="7">
        <v>335.86834196641502</v>
      </c>
      <c r="AL8" s="7">
        <v>339.121324982229</v>
      </c>
      <c r="AM8" s="7">
        <v>342.39838413451798</v>
      </c>
      <c r="AN8" s="7">
        <v>345.70422750703898</v>
      </c>
      <c r="AO8" s="7">
        <v>349.026833190491</v>
      </c>
      <c r="AP8" s="7">
        <v>352.367229319003</v>
      </c>
      <c r="AQ8" s="7">
        <v>355.72749945931002</v>
      </c>
      <c r="AR8" s="7">
        <v>359.10614883079597</v>
      </c>
      <c r="AS8" s="7">
        <v>362.50321043732498</v>
      </c>
      <c r="AT8" s="7">
        <v>365.92601973505901</v>
      </c>
      <c r="AU8" s="7">
        <v>369.36895353582298</v>
      </c>
      <c r="AV8" s="7">
        <v>372.83889502770398</v>
      </c>
      <c r="AW8" s="7">
        <v>376.32595184241501</v>
      </c>
    </row>
    <row r="10" spans="1:49" x14ac:dyDescent="0.35">
      <c r="A10" s="8" t="s">
        <v>5</v>
      </c>
      <c r="C10" s="7">
        <v>1574.4</v>
      </c>
      <c r="D10" s="7">
        <v>1828.5</v>
      </c>
      <c r="E10" s="7">
        <v>1861.4</v>
      </c>
      <c r="F10" s="7">
        <v>1756.2</v>
      </c>
      <c r="G10" s="7">
        <v>1805.1</v>
      </c>
      <c r="H10" s="7">
        <v>1626.02571860579</v>
      </c>
      <c r="I10" s="7">
        <v>1498.53485474677</v>
      </c>
      <c r="J10" s="7">
        <v>1511.0876515336199</v>
      </c>
      <c r="K10" s="7">
        <v>1512.38995417448</v>
      </c>
      <c r="L10" s="7">
        <v>1506.67098308902</v>
      </c>
      <c r="M10" s="7">
        <v>1490.44612277592</v>
      </c>
      <c r="N10" s="7">
        <v>1509.6382363456501</v>
      </c>
      <c r="O10" s="7">
        <v>1519.632602017</v>
      </c>
      <c r="P10" s="7">
        <v>1523.1344557411701</v>
      </c>
      <c r="Q10" s="7">
        <v>1519.1719481565799</v>
      </c>
      <c r="R10" s="7">
        <v>1526.85403734435</v>
      </c>
      <c r="S10" s="7">
        <v>1535.4842585346801</v>
      </c>
      <c r="T10" s="7">
        <v>1543.71889409799</v>
      </c>
      <c r="U10" s="7">
        <v>1552.4850878847999</v>
      </c>
      <c r="V10" s="7">
        <v>1588.56945568078</v>
      </c>
      <c r="W10" s="7">
        <v>1619.0545895538501</v>
      </c>
      <c r="X10" s="7">
        <v>1642.5093049924999</v>
      </c>
      <c r="Y10" s="7">
        <v>1659.6122355130899</v>
      </c>
      <c r="Z10" s="7">
        <v>1667.5840444722401</v>
      </c>
      <c r="AA10" s="7">
        <v>1678.2535698161801</v>
      </c>
      <c r="AB10" s="7">
        <v>1690.72593660438</v>
      </c>
      <c r="AC10" s="7">
        <v>1705.4065311059101</v>
      </c>
      <c r="AD10" s="7">
        <v>1718.3411123951701</v>
      </c>
      <c r="AE10" s="7">
        <v>1730.9634667895</v>
      </c>
      <c r="AF10" s="7">
        <v>1742.36951186696</v>
      </c>
      <c r="AG10" s="7">
        <v>1753.0170548379899</v>
      </c>
      <c r="AH10" s="7">
        <v>1784.68057949284</v>
      </c>
      <c r="AI10" s="7">
        <v>1812.35462710207</v>
      </c>
      <c r="AJ10" s="7">
        <v>1835.2404610671999</v>
      </c>
      <c r="AK10" s="7">
        <v>1853.72632303349</v>
      </c>
      <c r="AL10" s="7">
        <v>1827.9445084856</v>
      </c>
      <c r="AM10" s="7">
        <v>1814.12430186748</v>
      </c>
      <c r="AN10" s="7">
        <v>1812.0047939040101</v>
      </c>
      <c r="AO10" s="7">
        <v>1821.6729233342801</v>
      </c>
      <c r="AP10" s="7">
        <v>1878.9537705036</v>
      </c>
      <c r="AQ10" s="7">
        <v>1923.8123987378101</v>
      </c>
      <c r="AR10" s="7">
        <v>1957.3525310479299</v>
      </c>
      <c r="AS10" s="7">
        <v>1978.92921847087</v>
      </c>
      <c r="AT10" s="7">
        <v>1939.9220024117999</v>
      </c>
      <c r="AU10" s="7">
        <v>1901.58652711119</v>
      </c>
      <c r="AV10" s="7">
        <v>1865.3788410586801</v>
      </c>
      <c r="AW10" s="7">
        <v>1830.5610473035799</v>
      </c>
    </row>
    <row r="11" spans="1:49" x14ac:dyDescent="0.35">
      <c r="A11" s="8" t="s">
        <v>2</v>
      </c>
      <c r="C11" s="7">
        <v>1862.4</v>
      </c>
      <c r="D11" s="7">
        <v>1779.8</v>
      </c>
      <c r="E11" s="7">
        <v>1871.3</v>
      </c>
      <c r="F11" s="7">
        <v>1907.1</v>
      </c>
      <c r="G11" s="7">
        <v>1965.1</v>
      </c>
      <c r="H11" s="7">
        <v>1985.2448178335901</v>
      </c>
      <c r="I11" s="7">
        <v>2013.98715613545</v>
      </c>
      <c r="J11" s="7">
        <v>2040.75997876518</v>
      </c>
      <c r="K11" s="7">
        <v>2066.0938858353702</v>
      </c>
      <c r="L11" s="7">
        <v>2087.0121207822099</v>
      </c>
      <c r="M11" s="7">
        <v>2109.4681967333199</v>
      </c>
      <c r="N11" s="7">
        <v>2131.6274963502601</v>
      </c>
      <c r="O11" s="7">
        <v>2152.0241244067802</v>
      </c>
      <c r="P11" s="7">
        <v>2174.8489224700102</v>
      </c>
      <c r="Q11" s="7">
        <v>2198.8518326476301</v>
      </c>
      <c r="R11" s="7">
        <v>2223.5921870494999</v>
      </c>
      <c r="S11" s="7">
        <v>2246.93859200308</v>
      </c>
      <c r="T11" s="7">
        <v>2271.6969328494501</v>
      </c>
      <c r="U11" s="7">
        <v>2296.6441313630098</v>
      </c>
      <c r="V11" s="7">
        <v>2322.6075639904998</v>
      </c>
      <c r="W11" s="7">
        <v>2347.9954303941699</v>
      </c>
      <c r="X11" s="7">
        <v>2373.5181951315499</v>
      </c>
      <c r="Y11" s="7">
        <v>2398.4833800896099</v>
      </c>
      <c r="Z11" s="7">
        <v>2423.3226599362101</v>
      </c>
      <c r="AA11" s="7">
        <v>2448.3687838944902</v>
      </c>
      <c r="AB11" s="7">
        <v>2472.8933009624302</v>
      </c>
      <c r="AC11" s="7">
        <v>2497.1570145852102</v>
      </c>
      <c r="AD11" s="7">
        <v>2520.9800603178801</v>
      </c>
      <c r="AE11" s="7">
        <v>2544.4703568274099</v>
      </c>
      <c r="AF11" s="7">
        <v>2567.9696465591801</v>
      </c>
      <c r="AG11" s="7">
        <v>2591.8016855141</v>
      </c>
      <c r="AH11" s="7">
        <v>2616.1463381371</v>
      </c>
      <c r="AI11" s="7">
        <v>2640.9046789834802</v>
      </c>
      <c r="AJ11" s="7">
        <v>2665.99576905299</v>
      </c>
      <c r="AK11" s="7">
        <v>2691.0418930112701</v>
      </c>
      <c r="AL11" s="7">
        <v>2716.1869424142701</v>
      </c>
      <c r="AM11" s="7">
        <v>2741.4129308175002</v>
      </c>
      <c r="AN11" s="7">
        <v>2766.59395310949</v>
      </c>
      <c r="AO11" s="7">
        <v>2791.6760499567599</v>
      </c>
      <c r="AP11" s="7">
        <v>2816.99197058245</v>
      </c>
      <c r="AQ11" s="7">
        <v>2842.3798369861202</v>
      </c>
      <c r="AR11" s="7">
        <v>2868.0734729462001</v>
      </c>
      <c r="AS11" s="7">
        <v>2894.2617361298699</v>
      </c>
      <c r="AT11" s="7">
        <v>2920.90865364814</v>
      </c>
      <c r="AU11" s="7">
        <v>2948.0771780567402</v>
      </c>
      <c r="AV11" s="7">
        <v>2975.3446279100699</v>
      </c>
      <c r="AW11" s="7">
        <v>3002.7649625415902</v>
      </c>
    </row>
    <row r="12" spans="1:49" x14ac:dyDescent="0.35">
      <c r="A12" s="8" t="s">
        <v>3</v>
      </c>
      <c r="C12" s="7">
        <v>62.7</v>
      </c>
      <c r="D12" s="7">
        <v>54.2</v>
      </c>
      <c r="E12" s="7">
        <v>90.2</v>
      </c>
      <c r="F12" s="7">
        <v>95.9</v>
      </c>
      <c r="G12" s="7">
        <v>96.6</v>
      </c>
      <c r="H12" s="7">
        <v>97.590275000114403</v>
      </c>
      <c r="I12" s="7">
        <v>99.003185223491897</v>
      </c>
      <c r="J12" s="7">
        <v>100.319278382126</v>
      </c>
      <c r="K12" s="7">
        <v>101.564637612181</v>
      </c>
      <c r="L12" s="7">
        <v>102.592932098907</v>
      </c>
      <c r="M12" s="7">
        <v>103.69682347180201</v>
      </c>
      <c r="N12" s="7">
        <v>104.786125971928</v>
      </c>
      <c r="O12" s="7">
        <v>105.78877940954401</v>
      </c>
      <c r="P12" s="7">
        <v>106.910796351638</v>
      </c>
      <c r="Q12" s="7">
        <v>108.090726697756</v>
      </c>
      <c r="R12" s="7">
        <v>109.306908182272</v>
      </c>
      <c r="S12" s="7">
        <v>110.454566173476</v>
      </c>
      <c r="T12" s="7">
        <v>111.671631832098</v>
      </c>
      <c r="U12" s="7">
        <v>112.897981318847</v>
      </c>
      <c r="V12" s="7">
        <v>114.17428664265501</v>
      </c>
      <c r="W12" s="7">
        <v>115.422298395032</v>
      </c>
      <c r="X12" s="7">
        <v>116.676941453212</v>
      </c>
      <c r="Y12" s="7">
        <v>117.90417511406901</v>
      </c>
      <c r="Z12" s="7">
        <v>119.125219556174</v>
      </c>
      <c r="AA12" s="7">
        <v>120.356432000513</v>
      </c>
      <c r="AB12" s="7">
        <v>121.562003395741</v>
      </c>
      <c r="AC12" s="7">
        <v>122.75475426641501</v>
      </c>
      <c r="AD12" s="7">
        <v>123.925842871461</v>
      </c>
      <c r="AE12" s="7">
        <v>125.080574255523</v>
      </c>
      <c r="AF12" s="7">
        <v>126.235747726638</v>
      </c>
      <c r="AG12" s="7">
        <v>127.407278418738</v>
      </c>
      <c r="AH12" s="7">
        <v>128.604008072894</v>
      </c>
      <c r="AI12" s="7">
        <v>129.821073731517</v>
      </c>
      <c r="AJ12" s="7">
        <v>131.05449661112399</v>
      </c>
      <c r="AK12" s="7">
        <v>132.28570905546201</v>
      </c>
      <c r="AL12" s="7">
        <v>133.52178445739099</v>
      </c>
      <c r="AM12" s="7">
        <v>134.76183864280199</v>
      </c>
      <c r="AN12" s="7">
        <v>135.999682392945</v>
      </c>
      <c r="AO12" s="7">
        <v>137.23266318549801</v>
      </c>
      <c r="AP12" s="7">
        <v>138.477138241446</v>
      </c>
      <c r="AQ12" s="7">
        <v>139.72514999382199</v>
      </c>
      <c r="AR12" s="7">
        <v>140.98819270602101</v>
      </c>
      <c r="AS12" s="7">
        <v>142.27555020617001</v>
      </c>
      <c r="AT12" s="7">
        <v>143.58545414605399</v>
      </c>
      <c r="AU12" s="7">
        <v>144.920999135047</v>
      </c>
      <c r="AV12" s="7">
        <v>146.26140708163101</v>
      </c>
      <c r="AW12" s="7">
        <v>147.60933050812599</v>
      </c>
    </row>
    <row r="14" spans="1:49" x14ac:dyDescent="0.35">
      <c r="A14" s="8" t="s">
        <v>0</v>
      </c>
      <c r="C14" s="7">
        <v>200.67099999999999</v>
      </c>
      <c r="D14" s="7">
        <v>156.16</v>
      </c>
      <c r="E14" s="7">
        <v>197.62799999999999</v>
      </c>
      <c r="F14" s="7">
        <v>170.20699999999999</v>
      </c>
      <c r="G14" s="7">
        <v>171.23699999999999</v>
      </c>
      <c r="H14" s="7">
        <v>175.56274099593</v>
      </c>
      <c r="I14" s="7">
        <v>179.888481991861</v>
      </c>
      <c r="J14" s="7">
        <v>180.49888383554401</v>
      </c>
      <c r="K14" s="7">
        <v>181.10928567922701</v>
      </c>
      <c r="L14" s="7">
        <v>181.71968752290999</v>
      </c>
      <c r="M14" s="7">
        <v>182.330089366593</v>
      </c>
      <c r="N14" s="7">
        <v>180.35508255879</v>
      </c>
      <c r="O14" s="7">
        <v>178.38007575098601</v>
      </c>
      <c r="P14" s="7">
        <v>176.40506894318301</v>
      </c>
      <c r="Q14" s="7">
        <v>174.43006213537899</v>
      </c>
      <c r="R14" s="7">
        <v>175.461672281072</v>
      </c>
      <c r="S14" s="7">
        <v>176.49328242676501</v>
      </c>
      <c r="T14" s="7">
        <v>177.52489257245799</v>
      </c>
      <c r="U14" s="7">
        <v>178.55650271815099</v>
      </c>
      <c r="V14" s="7">
        <v>181.209999767016</v>
      </c>
      <c r="W14" s="7">
        <v>183.86349681588001</v>
      </c>
      <c r="X14" s="7">
        <v>186.51699386474499</v>
      </c>
      <c r="Y14" s="7">
        <v>189.170490913609</v>
      </c>
      <c r="Z14" s="7">
        <v>191.81299452331399</v>
      </c>
      <c r="AA14" s="7">
        <v>194.45549813301801</v>
      </c>
      <c r="AB14" s="7">
        <v>197.098001742723</v>
      </c>
      <c r="AC14" s="7">
        <v>199.74050535242799</v>
      </c>
      <c r="AD14" s="7">
        <v>202.769995751918</v>
      </c>
      <c r="AE14" s="7">
        <v>205.79948615140901</v>
      </c>
      <c r="AF14" s="7">
        <v>208.828976550899</v>
      </c>
      <c r="AG14" s="7">
        <v>211.85846695039001</v>
      </c>
      <c r="AH14" s="7">
        <v>214.91251527445601</v>
      </c>
      <c r="AI14" s="7">
        <v>217.96656359852099</v>
      </c>
      <c r="AJ14" s="7">
        <v>221.02061192258699</v>
      </c>
      <c r="AK14" s="7">
        <v>224.074660246653</v>
      </c>
      <c r="AL14" s="7">
        <v>227.23039788294901</v>
      </c>
      <c r="AM14" s="7">
        <v>230.38613551924399</v>
      </c>
      <c r="AN14" s="7">
        <v>233.54187315554</v>
      </c>
      <c r="AO14" s="7">
        <v>236.69761079183601</v>
      </c>
      <c r="AP14" s="7">
        <v>240.02720434904199</v>
      </c>
      <c r="AQ14" s="7">
        <v>243.35679790624701</v>
      </c>
      <c r="AR14" s="7">
        <v>246.68639146345299</v>
      </c>
      <c r="AS14" s="7">
        <v>250.01598502065801</v>
      </c>
      <c r="AT14" s="7">
        <v>253.47572671243501</v>
      </c>
      <c r="AU14" s="7">
        <v>256.93546840421197</v>
      </c>
      <c r="AV14" s="7">
        <v>260.39521009599002</v>
      </c>
      <c r="AW14" s="7">
        <v>263.85495178776699</v>
      </c>
    </row>
    <row r="15" spans="1:49" x14ac:dyDescent="0.35">
      <c r="A15" s="8" t="s">
        <v>1</v>
      </c>
      <c r="C15" s="7">
        <v>143</v>
      </c>
      <c r="D15" s="7">
        <v>143.4</v>
      </c>
      <c r="E15" s="7">
        <v>144.80000000000001</v>
      </c>
      <c r="F15" s="7">
        <v>145.19999999999999</v>
      </c>
      <c r="G15" s="7">
        <v>145.9</v>
      </c>
      <c r="H15" s="7">
        <v>148.62099511391199</v>
      </c>
      <c r="I15" s="7">
        <v>147.797019737607</v>
      </c>
      <c r="J15" s="7">
        <v>159.24265611122399</v>
      </c>
      <c r="K15" s="7">
        <v>170.909193879409</v>
      </c>
      <c r="L15" s="7">
        <v>182.80013836844901</v>
      </c>
      <c r="M15" s="7">
        <v>193.82051361413301</v>
      </c>
      <c r="N15" s="7">
        <v>214.404660294731</v>
      </c>
      <c r="O15" s="7">
        <v>234.02054172086099</v>
      </c>
      <c r="P15" s="7">
        <v>253.77886496758899</v>
      </c>
      <c r="Q15" s="7">
        <v>273.52670175744203</v>
      </c>
      <c r="R15" s="7">
        <v>281.50135302305898</v>
      </c>
      <c r="S15" s="7">
        <v>289.89524687581797</v>
      </c>
      <c r="T15" s="7">
        <v>298.67027035325299</v>
      </c>
      <c r="U15" s="7">
        <v>306.91171235614303</v>
      </c>
      <c r="V15" s="7">
        <v>308.00438682705601</v>
      </c>
      <c r="W15" s="7">
        <v>309.05894833550099</v>
      </c>
      <c r="X15" s="7">
        <v>310.07539688147898</v>
      </c>
      <c r="Y15" s="7">
        <v>311.091845427458</v>
      </c>
      <c r="Z15" s="7">
        <v>312.15287454978699</v>
      </c>
      <c r="AA15" s="7">
        <v>313.213903672117</v>
      </c>
      <c r="AB15" s="7">
        <v>314.31304575691399</v>
      </c>
      <c r="AC15" s="7">
        <v>315.41218784171201</v>
      </c>
      <c r="AD15" s="7">
        <v>314.980134697246</v>
      </c>
      <c r="AE15" s="7">
        <v>314.54808155277999</v>
      </c>
      <c r="AF15" s="7">
        <v>314.15414137078102</v>
      </c>
      <c r="AG15" s="7">
        <v>313.79831415125</v>
      </c>
      <c r="AH15" s="7">
        <v>313.342899676483</v>
      </c>
      <c r="AI15" s="7">
        <v>312.88748520171401</v>
      </c>
      <c r="AJ15" s="7">
        <v>312.470183689414</v>
      </c>
      <c r="AK15" s="7">
        <v>312.05288217711302</v>
      </c>
      <c r="AL15" s="7">
        <v>311.26132329602899</v>
      </c>
      <c r="AM15" s="7">
        <v>310.46976441494297</v>
      </c>
      <c r="AN15" s="7">
        <v>309.67820553385798</v>
      </c>
      <c r="AO15" s="7">
        <v>308.92475961524099</v>
      </c>
      <c r="AP15" s="7">
        <v>307.54251937780498</v>
      </c>
      <c r="AQ15" s="7">
        <v>306.19839210283601</v>
      </c>
      <c r="AR15" s="7">
        <v>304.93049075280197</v>
      </c>
      <c r="AS15" s="7">
        <v>303.738815327704</v>
      </c>
      <c r="AT15" s="7">
        <v>302.09558932686201</v>
      </c>
      <c r="AU15" s="7">
        <v>300.52858925095501</v>
      </c>
      <c r="AV15" s="7">
        <v>299.07592806244998</v>
      </c>
      <c r="AW15" s="7">
        <v>297.661379836413</v>
      </c>
    </row>
    <row r="18" spans="1:5" x14ac:dyDescent="0.35">
      <c r="A18" s="13" t="s">
        <v>21</v>
      </c>
      <c r="C18" t="s">
        <v>62</v>
      </c>
    </row>
    <row r="19" spans="1:5" x14ac:dyDescent="0.35">
      <c r="A19" t="s">
        <v>22</v>
      </c>
    </row>
    <row r="20" spans="1:5" x14ac:dyDescent="0.35">
      <c r="A20" t="s">
        <v>23</v>
      </c>
    </row>
    <row r="22" spans="1:5" x14ac:dyDescent="0.35">
      <c r="A22" s="13" t="s">
        <v>24</v>
      </c>
      <c r="C22" t="s">
        <v>72</v>
      </c>
    </row>
    <row r="23" spans="1:5" x14ac:dyDescent="0.35">
      <c r="A23" t="s">
        <v>25</v>
      </c>
    </row>
    <row r="24" spans="1:5" x14ac:dyDescent="0.35">
      <c r="A24" t="s">
        <v>26</v>
      </c>
    </row>
    <row r="26" spans="1:5" x14ac:dyDescent="0.35">
      <c r="A26" s="13" t="s">
        <v>27</v>
      </c>
    </row>
    <row r="27" spans="1:5" x14ac:dyDescent="0.35">
      <c r="A27" t="s">
        <v>65</v>
      </c>
      <c r="C27" t="s">
        <v>63</v>
      </c>
    </row>
    <row r="28" spans="1:5" x14ac:dyDescent="0.35">
      <c r="A28" t="s">
        <v>64</v>
      </c>
      <c r="C28" t="s">
        <v>556</v>
      </c>
      <c r="E28" t="s">
        <v>557</v>
      </c>
    </row>
    <row r="31" spans="1:5" x14ac:dyDescent="0.35">
      <c r="A31" t="s">
        <v>36</v>
      </c>
      <c r="C31" t="s">
        <v>67</v>
      </c>
    </row>
    <row r="32" spans="1:5" x14ac:dyDescent="0.35">
      <c r="A32" t="s">
        <v>66</v>
      </c>
      <c r="C32" t="s">
        <v>67</v>
      </c>
    </row>
    <row r="35" spans="1:3" x14ac:dyDescent="0.35">
      <c r="A35" t="s">
        <v>68</v>
      </c>
      <c r="C35" t="s">
        <v>69</v>
      </c>
    </row>
    <row r="37" spans="1:3" x14ac:dyDescent="0.35">
      <c r="A37" t="s">
        <v>70</v>
      </c>
      <c r="C37" t="s">
        <v>71</v>
      </c>
    </row>
  </sheetData>
  <mergeCells count="6">
    <mergeCell ref="W1:Z1"/>
    <mergeCell ref="C1:F1"/>
    <mergeCell ref="G1:J1"/>
    <mergeCell ref="K1:N1"/>
    <mergeCell ref="O1:R1"/>
    <mergeCell ref="S1:V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91284-6674-41A6-A96E-C831AFE42787}">
  <dimension ref="A1:BB73"/>
  <sheetViews>
    <sheetView topLeftCell="A41" workbookViewId="0">
      <selection activeCell="L50" sqref="L50"/>
    </sheetView>
  </sheetViews>
  <sheetFormatPr defaultColWidth="8.81640625" defaultRowHeight="14.5" x14ac:dyDescent="0.35"/>
  <cols>
    <col min="1" max="1" width="9" bestFit="1" customWidth="1"/>
    <col min="2" max="2" width="12.36328125" customWidth="1"/>
    <col min="5" max="5" width="9" bestFit="1" customWidth="1"/>
    <col min="6" max="6" width="14.1796875" bestFit="1" customWidth="1"/>
    <col min="7" max="7" width="9" bestFit="1" customWidth="1"/>
    <col min="8" max="9" width="9.1796875" bestFit="1" customWidth="1"/>
    <col min="10" max="31" width="9" bestFit="1" customWidth="1"/>
  </cols>
  <sheetData>
    <row r="1" spans="1:13" x14ac:dyDescent="0.35">
      <c r="A1" t="s">
        <v>379</v>
      </c>
    </row>
    <row r="2" spans="1:13" ht="18" x14ac:dyDescent="0.4">
      <c r="A2" s="242" t="s">
        <v>380</v>
      </c>
      <c r="B2" s="239"/>
      <c r="C2" s="239"/>
      <c r="D2" s="239"/>
      <c r="E2" s="239"/>
      <c r="F2" s="239"/>
      <c r="G2" s="239"/>
      <c r="H2" s="239"/>
      <c r="I2" s="239"/>
      <c r="J2" s="239"/>
      <c r="K2" s="239"/>
    </row>
    <row r="3" spans="1:13" ht="16.5" x14ac:dyDescent="0.35">
      <c r="A3" s="243" t="s">
        <v>243</v>
      </c>
      <c r="B3" s="239"/>
      <c r="C3" s="239"/>
      <c r="D3" s="239"/>
      <c r="E3" s="239"/>
      <c r="F3" s="239"/>
      <c r="G3" s="239"/>
      <c r="H3" s="239"/>
      <c r="I3" s="239"/>
      <c r="J3" s="239"/>
      <c r="K3" s="239"/>
    </row>
    <row r="4" spans="1:13" x14ac:dyDescent="0.35">
      <c r="A4" s="239" t="s">
        <v>244</v>
      </c>
      <c r="B4" s="239"/>
      <c r="C4" s="239"/>
      <c r="D4" s="239"/>
      <c r="E4" s="239"/>
      <c r="F4" s="239"/>
      <c r="G4" s="239"/>
      <c r="H4" s="239"/>
      <c r="I4" s="239"/>
      <c r="J4" s="239"/>
      <c r="K4" s="239"/>
    </row>
    <row r="5" spans="1:13" x14ac:dyDescent="0.35">
      <c r="A5" s="239" t="s">
        <v>245</v>
      </c>
      <c r="B5" s="239"/>
      <c r="C5" s="239"/>
      <c r="D5" s="239"/>
      <c r="E5" s="239"/>
      <c r="F5" s="239"/>
      <c r="G5" s="239"/>
      <c r="H5" s="239"/>
      <c r="I5" s="239"/>
      <c r="J5" s="239"/>
      <c r="K5" s="239"/>
    </row>
    <row r="7" spans="1:13" x14ac:dyDescent="0.35">
      <c r="A7" s="241" t="s">
        <v>246</v>
      </c>
      <c r="B7" s="241" t="s">
        <v>247</v>
      </c>
      <c r="C7" s="241" t="s">
        <v>267</v>
      </c>
      <c r="D7" s="241"/>
      <c r="E7" s="241"/>
      <c r="F7" s="241"/>
      <c r="G7" s="241" t="s">
        <v>268</v>
      </c>
      <c r="H7" s="241"/>
      <c r="I7" s="241"/>
      <c r="J7" s="241"/>
      <c r="K7" s="241" t="s">
        <v>269</v>
      </c>
    </row>
    <row r="8" spans="1:13" x14ac:dyDescent="0.35">
      <c r="A8" s="241"/>
      <c r="B8" s="241"/>
      <c r="C8" s="241" t="s">
        <v>270</v>
      </c>
      <c r="D8" s="241" t="s">
        <v>271</v>
      </c>
      <c r="E8" s="241" t="s">
        <v>272</v>
      </c>
      <c r="F8" s="241" t="s">
        <v>273</v>
      </c>
      <c r="G8" s="241" t="s">
        <v>270</v>
      </c>
      <c r="H8" s="241" t="s">
        <v>271</v>
      </c>
      <c r="I8" s="241" t="s">
        <v>272</v>
      </c>
      <c r="J8" s="241" t="s">
        <v>273</v>
      </c>
      <c r="K8" s="241" t="s">
        <v>270</v>
      </c>
    </row>
    <row r="9" spans="1:13" x14ac:dyDescent="0.35">
      <c r="A9" s="169" t="s">
        <v>274</v>
      </c>
      <c r="B9" s="170" t="s">
        <v>381</v>
      </c>
      <c r="C9" s="169">
        <v>71318</v>
      </c>
      <c r="D9" s="169">
        <v>61083</v>
      </c>
      <c r="E9" s="169">
        <v>81998</v>
      </c>
      <c r="F9" s="169">
        <v>81147</v>
      </c>
      <c r="G9" s="169">
        <v>75093</v>
      </c>
      <c r="H9" s="169">
        <v>1086548</v>
      </c>
      <c r="I9" s="169">
        <v>1213480</v>
      </c>
      <c r="J9" s="169">
        <v>610407</v>
      </c>
      <c r="K9" s="169">
        <v>405269</v>
      </c>
    </row>
    <row r="10" spans="1:13" x14ac:dyDescent="0.35">
      <c r="A10" s="169" t="s">
        <v>366</v>
      </c>
      <c r="B10" s="170" t="s">
        <v>372</v>
      </c>
      <c r="C10" s="169">
        <v>70727</v>
      </c>
      <c r="D10" s="169">
        <v>60487</v>
      </c>
      <c r="E10" s="169">
        <v>81396</v>
      </c>
      <c r="F10" s="169">
        <v>80541</v>
      </c>
      <c r="G10" s="169">
        <v>74482</v>
      </c>
      <c r="H10" s="169">
        <v>1085933</v>
      </c>
      <c r="I10" s="169">
        <v>1212861</v>
      </c>
      <c r="J10" s="169">
        <v>609784</v>
      </c>
      <c r="K10" s="169">
        <v>402741</v>
      </c>
    </row>
    <row r="11" spans="1:13" x14ac:dyDescent="0.35">
      <c r="A11" s="169" t="s">
        <v>382</v>
      </c>
      <c r="B11" s="170" t="s">
        <v>373</v>
      </c>
      <c r="C11" s="169">
        <v>591</v>
      </c>
      <c r="D11" s="169">
        <v>597</v>
      </c>
      <c r="E11" s="169">
        <v>602</v>
      </c>
      <c r="F11" s="169">
        <v>607</v>
      </c>
      <c r="G11" s="169">
        <v>611</v>
      </c>
      <c r="H11" s="169">
        <v>615</v>
      </c>
      <c r="I11" s="169">
        <v>619</v>
      </c>
      <c r="J11" s="169">
        <v>624</v>
      </c>
      <c r="K11" s="169">
        <v>2528</v>
      </c>
    </row>
    <row r="12" spans="1:13" ht="19" x14ac:dyDescent="0.4">
      <c r="A12" s="238"/>
      <c r="B12" s="239"/>
      <c r="C12" s="239"/>
      <c r="D12" s="239"/>
      <c r="E12" s="239"/>
      <c r="F12" s="239"/>
      <c r="G12" s="239"/>
      <c r="H12" s="239"/>
      <c r="I12" s="239"/>
      <c r="J12" s="239"/>
      <c r="K12" s="239"/>
    </row>
    <row r="13" spans="1:13" x14ac:dyDescent="0.35">
      <c r="A13" s="240"/>
      <c r="B13" s="239"/>
      <c r="C13" s="239"/>
      <c r="D13" s="239"/>
      <c r="E13" s="239"/>
      <c r="F13" s="239"/>
      <c r="G13" s="239"/>
      <c r="H13" s="239"/>
      <c r="I13" s="239"/>
      <c r="J13" s="239"/>
      <c r="K13" s="239"/>
    </row>
    <row r="14" spans="1:13" x14ac:dyDescent="0.35">
      <c r="A14" s="171"/>
    </row>
    <row r="15" spans="1:13" x14ac:dyDescent="0.35">
      <c r="A15" s="171"/>
      <c r="B15" t="s">
        <v>403</v>
      </c>
      <c r="H15" s="151">
        <f t="shared" ref="H15:K15" si="0">H16+H21</f>
        <v>1201.9000000000001</v>
      </c>
      <c r="I15" s="151">
        <f t="shared" si="0"/>
        <v>1232.8</v>
      </c>
      <c r="J15" s="151">
        <f t="shared" si="0"/>
        <v>585.89999999999986</v>
      </c>
      <c r="K15" s="151">
        <f t="shared" si="0"/>
        <v>394.1</v>
      </c>
      <c r="L15" s="173">
        <f>SUM(H15:K15)/4</f>
        <v>853.67499999999984</v>
      </c>
      <c r="M15" t="s">
        <v>405</v>
      </c>
    </row>
    <row r="16" spans="1:13" x14ac:dyDescent="0.35">
      <c r="A16" s="175"/>
      <c r="B16" s="104" t="s">
        <v>404</v>
      </c>
      <c r="C16" s="104"/>
      <c r="H16" s="151">
        <f>H17+H18</f>
        <v>180</v>
      </c>
      <c r="I16" s="151">
        <f t="shared" ref="I16:K16" si="1">I17+I18</f>
        <v>85.4</v>
      </c>
      <c r="J16" s="151">
        <f t="shared" si="1"/>
        <v>45.3</v>
      </c>
      <c r="K16" s="151">
        <f t="shared" si="1"/>
        <v>53.8</v>
      </c>
      <c r="L16" s="173">
        <f>SUM(H16:K16)/4</f>
        <v>91.125</v>
      </c>
    </row>
    <row r="17" spans="1:14" ht="16.5" x14ac:dyDescent="0.35">
      <c r="A17" s="176" t="s">
        <v>224</v>
      </c>
      <c r="B17" s="104" t="s">
        <v>384</v>
      </c>
      <c r="C17" s="104"/>
      <c r="F17" s="174" t="s">
        <v>327</v>
      </c>
      <c r="G17" s="174" t="s">
        <v>327</v>
      </c>
      <c r="H17" s="174">
        <v>19.100000000000001</v>
      </c>
      <c r="I17" s="174">
        <v>27</v>
      </c>
      <c r="J17" s="174">
        <v>10.8</v>
      </c>
      <c r="K17" s="174">
        <v>10.8</v>
      </c>
      <c r="L17" s="174"/>
      <c r="M17" s="174"/>
      <c r="N17" s="104"/>
    </row>
    <row r="18" spans="1:14" ht="16.5" x14ac:dyDescent="0.35">
      <c r="A18" s="176">
        <v>30</v>
      </c>
      <c r="B18" s="104" t="s">
        <v>385</v>
      </c>
      <c r="C18" s="104"/>
      <c r="F18" s="174" t="s">
        <v>327</v>
      </c>
      <c r="G18" s="174" t="s">
        <v>327</v>
      </c>
      <c r="H18" s="174">
        <v>160.9</v>
      </c>
      <c r="I18" s="174">
        <v>58.4</v>
      </c>
      <c r="J18" s="174">
        <v>34.5</v>
      </c>
      <c r="K18" s="174">
        <v>43</v>
      </c>
      <c r="L18" s="174"/>
      <c r="M18" s="174"/>
      <c r="N18" s="104"/>
    </row>
    <row r="19" spans="1:14" x14ac:dyDescent="0.35">
      <c r="A19" s="176"/>
      <c r="B19" s="104"/>
      <c r="C19" s="104"/>
      <c r="F19" s="174"/>
      <c r="G19" s="174"/>
      <c r="H19" s="174"/>
      <c r="I19" s="174"/>
      <c r="J19" s="174"/>
      <c r="K19" s="174"/>
      <c r="L19" s="174"/>
      <c r="M19" s="174"/>
      <c r="N19" s="104"/>
    </row>
    <row r="20" spans="1:14" x14ac:dyDescent="0.35">
      <c r="A20" s="177">
        <v>40</v>
      </c>
      <c r="B20" s="106" t="s">
        <v>386</v>
      </c>
      <c r="C20" s="104"/>
      <c r="F20" s="173">
        <v>80.5</v>
      </c>
      <c r="G20" s="173">
        <v>74.5</v>
      </c>
      <c r="H20" s="153">
        <v>1085.9000000000001</v>
      </c>
      <c r="I20" s="173">
        <v>1212.9000000000001</v>
      </c>
      <c r="J20" s="173">
        <v>609.79999999999995</v>
      </c>
      <c r="K20" s="173">
        <v>402.7</v>
      </c>
      <c r="L20" s="173"/>
      <c r="M20" s="173"/>
      <c r="N20" s="104"/>
    </row>
    <row r="21" spans="1:14" s="172" customFormat="1" x14ac:dyDescent="0.35">
      <c r="A21" s="177"/>
      <c r="B21" s="106" t="s">
        <v>402</v>
      </c>
      <c r="C21" s="104"/>
      <c r="F21" s="173"/>
      <c r="G21" s="173"/>
      <c r="H21" s="173">
        <f>SUM(H23:H26)+SUM(H31:H33)</f>
        <v>1021.9</v>
      </c>
      <c r="I21" s="173">
        <f t="shared" ref="I21:K21" si="2">SUM(I23:I26)+SUM(I31:I33)</f>
        <v>1147.3999999999999</v>
      </c>
      <c r="J21" s="173">
        <f t="shared" si="2"/>
        <v>540.59999999999991</v>
      </c>
      <c r="K21" s="173">
        <f t="shared" si="2"/>
        <v>340.3</v>
      </c>
      <c r="L21" s="173">
        <f>SUM(H21:K21)/4</f>
        <v>762.55</v>
      </c>
      <c r="M21" s="173"/>
      <c r="N21" s="104"/>
    </row>
    <row r="22" spans="1:14" x14ac:dyDescent="0.35">
      <c r="A22" s="176"/>
      <c r="B22" s="178" t="s">
        <v>387</v>
      </c>
      <c r="C22" s="104"/>
      <c r="F22" s="174"/>
      <c r="G22" s="174"/>
      <c r="H22" s="174"/>
      <c r="I22" s="174"/>
      <c r="J22" s="174"/>
      <c r="K22" s="174"/>
      <c r="L22" s="174"/>
      <c r="M22" s="174"/>
      <c r="N22" s="104"/>
    </row>
    <row r="23" spans="1:14" ht="16.5" x14ac:dyDescent="0.35">
      <c r="A23" s="176">
        <v>41</v>
      </c>
      <c r="B23" s="104" t="s">
        <v>388</v>
      </c>
      <c r="C23" s="104"/>
      <c r="F23" s="174" t="s">
        <v>327</v>
      </c>
      <c r="G23" s="174" t="s">
        <v>327</v>
      </c>
      <c r="H23" s="174">
        <v>16.899999999999999</v>
      </c>
      <c r="I23" s="174">
        <v>18.399999999999999</v>
      </c>
      <c r="J23" s="174">
        <v>46.2</v>
      </c>
      <c r="K23" s="174">
        <v>0.9</v>
      </c>
      <c r="L23" s="174"/>
      <c r="M23" s="174"/>
      <c r="N23" s="104"/>
    </row>
    <row r="24" spans="1:14" x14ac:dyDescent="0.35">
      <c r="A24" s="176">
        <v>42</v>
      </c>
      <c r="B24" s="104" t="s">
        <v>389</v>
      </c>
      <c r="C24" s="104"/>
      <c r="F24" s="174" t="s">
        <v>327</v>
      </c>
      <c r="G24" s="174" t="s">
        <v>327</v>
      </c>
      <c r="H24" s="174">
        <v>73.3</v>
      </c>
      <c r="I24" s="174">
        <v>73.3</v>
      </c>
      <c r="J24" s="174">
        <v>73.3</v>
      </c>
      <c r="K24" s="174">
        <v>73.3</v>
      </c>
      <c r="L24" s="174"/>
      <c r="M24" s="174"/>
      <c r="N24" s="104"/>
    </row>
    <row r="25" spans="1:14" x14ac:dyDescent="0.35">
      <c r="A25" s="176">
        <v>43</v>
      </c>
      <c r="B25" s="104" t="s">
        <v>390</v>
      </c>
      <c r="C25" s="104"/>
      <c r="F25" s="174" t="s">
        <v>327</v>
      </c>
      <c r="G25" s="174" t="s">
        <v>327</v>
      </c>
      <c r="H25" s="174">
        <v>63.8</v>
      </c>
      <c r="I25" s="174">
        <v>15</v>
      </c>
      <c r="J25" s="174">
        <v>0.1</v>
      </c>
      <c r="K25" s="174">
        <v>38</v>
      </c>
      <c r="L25" s="174"/>
      <c r="M25" s="174"/>
      <c r="N25" s="104"/>
    </row>
    <row r="26" spans="1:14" ht="16.5" x14ac:dyDescent="0.35">
      <c r="A26" s="176">
        <v>44</v>
      </c>
      <c r="B26" s="104" t="s">
        <v>391</v>
      </c>
      <c r="C26" s="104"/>
      <c r="F26" s="174" t="s">
        <v>327</v>
      </c>
      <c r="G26" s="174" t="s">
        <v>327</v>
      </c>
      <c r="H26" s="174">
        <v>609.29999999999995</v>
      </c>
      <c r="I26" s="174">
        <v>865.6</v>
      </c>
      <c r="J26" s="174">
        <v>260.3</v>
      </c>
      <c r="K26" s="174">
        <v>184.6</v>
      </c>
      <c r="L26" s="174"/>
      <c r="M26" s="174"/>
      <c r="N26" s="104"/>
    </row>
    <row r="27" spans="1:14" x14ac:dyDescent="0.35">
      <c r="A27" s="176">
        <v>45</v>
      </c>
      <c r="B27" s="104" t="s">
        <v>392</v>
      </c>
      <c r="C27" s="104"/>
      <c r="F27" s="174" t="s">
        <v>327</v>
      </c>
      <c r="G27" s="174" t="s">
        <v>327</v>
      </c>
      <c r="H27" s="174">
        <v>393.7</v>
      </c>
      <c r="I27" s="174">
        <v>559.29999999999995</v>
      </c>
      <c r="J27" s="174">
        <v>168.2</v>
      </c>
      <c r="K27" s="174">
        <v>102.9</v>
      </c>
      <c r="L27" s="174"/>
      <c r="M27" s="174"/>
      <c r="N27" s="104"/>
    </row>
    <row r="28" spans="1:14" x14ac:dyDescent="0.35">
      <c r="A28" s="176">
        <v>46</v>
      </c>
      <c r="B28" s="104" t="s">
        <v>393</v>
      </c>
      <c r="C28" s="104"/>
      <c r="F28" s="174" t="s">
        <v>327</v>
      </c>
      <c r="G28" s="174" t="s">
        <v>327</v>
      </c>
      <c r="H28" s="174">
        <v>215.6</v>
      </c>
      <c r="I28" s="174">
        <v>306.2</v>
      </c>
      <c r="J28" s="174">
        <v>92.1</v>
      </c>
      <c r="K28" s="174">
        <v>81.599999999999994</v>
      </c>
      <c r="L28" s="174"/>
      <c r="M28" s="174"/>
      <c r="N28" s="104"/>
    </row>
    <row r="29" spans="1:14" x14ac:dyDescent="0.35">
      <c r="A29" s="176">
        <v>47</v>
      </c>
      <c r="B29" s="104" t="s">
        <v>394</v>
      </c>
      <c r="C29" s="104"/>
      <c r="F29" s="174" t="s">
        <v>327</v>
      </c>
      <c r="G29" s="174" t="s">
        <v>327</v>
      </c>
      <c r="H29" s="174">
        <v>6.5</v>
      </c>
      <c r="I29" s="174">
        <v>9.1999999999999993</v>
      </c>
      <c r="J29" s="174">
        <v>2.8</v>
      </c>
      <c r="K29" s="174">
        <v>4.9000000000000004</v>
      </c>
      <c r="L29" s="174"/>
      <c r="M29" s="174"/>
      <c r="N29" s="104"/>
    </row>
    <row r="30" spans="1:14" x14ac:dyDescent="0.35">
      <c r="A30" s="176">
        <v>48</v>
      </c>
      <c r="B30" s="104" t="s">
        <v>395</v>
      </c>
      <c r="C30" s="104"/>
      <c r="F30" s="174" t="s">
        <v>327</v>
      </c>
      <c r="G30" s="174" t="s">
        <v>327</v>
      </c>
      <c r="H30" s="174">
        <v>209.1</v>
      </c>
      <c r="I30" s="174">
        <v>297.10000000000002</v>
      </c>
      <c r="J30" s="174">
        <v>89.3</v>
      </c>
      <c r="K30" s="174">
        <v>76.8</v>
      </c>
      <c r="L30" s="174"/>
      <c r="M30" s="174"/>
      <c r="N30" s="104"/>
    </row>
    <row r="31" spans="1:14" ht="16.5" x14ac:dyDescent="0.35">
      <c r="A31" s="176">
        <v>49</v>
      </c>
      <c r="B31" s="104" t="s">
        <v>396</v>
      </c>
      <c r="C31" s="104"/>
      <c r="F31" s="174" t="s">
        <v>327</v>
      </c>
      <c r="G31" s="174" t="s">
        <v>327</v>
      </c>
      <c r="H31" s="174">
        <v>96.6</v>
      </c>
      <c r="I31" s="174">
        <v>35.1</v>
      </c>
      <c r="J31" s="174">
        <v>20.7</v>
      </c>
      <c r="K31" s="174">
        <v>25.7</v>
      </c>
      <c r="L31" s="174"/>
      <c r="M31" s="174"/>
      <c r="N31" s="104"/>
    </row>
    <row r="32" spans="1:14" ht="16.5" x14ac:dyDescent="0.35">
      <c r="A32" s="176">
        <v>50</v>
      </c>
      <c r="B32" s="104" t="s">
        <v>397</v>
      </c>
      <c r="C32" s="104"/>
      <c r="F32" s="174" t="s">
        <v>327</v>
      </c>
      <c r="G32" s="174" t="s">
        <v>327</v>
      </c>
      <c r="H32" s="174">
        <v>22</v>
      </c>
      <c r="I32" s="174">
        <v>0</v>
      </c>
      <c r="J32" s="174">
        <v>0</v>
      </c>
      <c r="K32" s="174">
        <v>9.8000000000000007</v>
      </c>
      <c r="L32" s="174"/>
      <c r="M32" s="174"/>
      <c r="N32" s="104"/>
    </row>
    <row r="33" spans="1:17" x14ac:dyDescent="0.35">
      <c r="A33" s="176">
        <v>51</v>
      </c>
      <c r="B33" s="104" t="s">
        <v>398</v>
      </c>
      <c r="C33" s="104"/>
      <c r="F33" s="174" t="s">
        <v>327</v>
      </c>
      <c r="G33" s="174" t="s">
        <v>327</v>
      </c>
      <c r="H33" s="174">
        <v>140</v>
      </c>
      <c r="I33" s="174">
        <v>140</v>
      </c>
      <c r="J33" s="174">
        <v>140</v>
      </c>
      <c r="K33" s="174">
        <v>8</v>
      </c>
      <c r="L33" s="174"/>
      <c r="M33" s="174"/>
      <c r="N33" s="104"/>
    </row>
    <row r="34" spans="1:17" s="172" customFormat="1" x14ac:dyDescent="0.35">
      <c r="A34" s="176"/>
      <c r="B34" s="104"/>
      <c r="C34" s="104"/>
      <c r="F34" s="174"/>
      <c r="G34" s="174"/>
      <c r="H34" s="174"/>
      <c r="I34" s="174"/>
      <c r="J34" s="174"/>
      <c r="K34" s="174"/>
      <c r="L34" s="174"/>
      <c r="M34" s="174"/>
      <c r="N34" s="104"/>
    </row>
    <row r="35" spans="1:17" x14ac:dyDescent="0.35">
      <c r="A35" s="176">
        <v>58</v>
      </c>
      <c r="B35" s="179" t="s">
        <v>399</v>
      </c>
      <c r="C35" s="104"/>
      <c r="F35" s="174">
        <v>86.1</v>
      </c>
      <c r="G35" s="174">
        <v>92.4</v>
      </c>
      <c r="H35" s="174">
        <v>85.1</v>
      </c>
      <c r="I35" s="174">
        <v>87.9</v>
      </c>
      <c r="J35" s="174">
        <v>87</v>
      </c>
      <c r="K35" s="174">
        <v>295.10000000000002</v>
      </c>
      <c r="L35" s="182"/>
      <c r="M35" s="174" t="s">
        <v>401</v>
      </c>
      <c r="N35" s="104"/>
    </row>
    <row r="36" spans="1:17" x14ac:dyDescent="0.35">
      <c r="A36" s="176"/>
      <c r="B36" s="180" t="s">
        <v>387</v>
      </c>
      <c r="C36" s="104"/>
      <c r="F36" s="174" t="s">
        <v>247</v>
      </c>
      <c r="G36" s="174" t="s">
        <v>247</v>
      </c>
      <c r="H36" s="174" t="s">
        <v>247</v>
      </c>
      <c r="I36" s="174" t="s">
        <v>247</v>
      </c>
      <c r="J36" s="174" t="s">
        <v>247</v>
      </c>
      <c r="K36" s="174" t="s">
        <v>247</v>
      </c>
      <c r="L36" s="174"/>
      <c r="M36" s="174"/>
      <c r="N36" s="104"/>
    </row>
    <row r="37" spans="1:17" ht="16.5" x14ac:dyDescent="0.35">
      <c r="A37" s="176">
        <v>59</v>
      </c>
      <c r="B37" s="181" t="s">
        <v>400</v>
      </c>
      <c r="C37" s="104"/>
      <c r="F37" s="174" t="s">
        <v>327</v>
      </c>
      <c r="G37" s="174" t="s">
        <v>327</v>
      </c>
      <c r="H37" s="174" t="s">
        <v>327</v>
      </c>
      <c r="I37" s="174" t="s">
        <v>327</v>
      </c>
      <c r="J37" s="174" t="s">
        <v>327</v>
      </c>
      <c r="K37" s="174">
        <v>203</v>
      </c>
      <c r="L37" s="174"/>
      <c r="M37" s="174"/>
      <c r="N37" s="104"/>
    </row>
    <row r="38" spans="1:17" x14ac:dyDescent="0.35">
      <c r="A38" s="104"/>
      <c r="B38" s="104"/>
      <c r="C38" s="104"/>
      <c r="F38" s="104"/>
      <c r="G38" s="104"/>
      <c r="H38" s="104"/>
      <c r="I38" s="104"/>
      <c r="J38" s="104"/>
      <c r="K38" s="104"/>
      <c r="L38" s="104"/>
      <c r="M38" s="104"/>
      <c r="N38" s="104"/>
    </row>
    <row r="39" spans="1:17" x14ac:dyDescent="0.35">
      <c r="A39" s="104" t="s">
        <v>411</v>
      </c>
      <c r="B39" s="104"/>
      <c r="C39" s="104"/>
    </row>
    <row r="40" spans="1:17" s="172" customFormat="1" x14ac:dyDescent="0.35">
      <c r="A40" s="104" t="s">
        <v>419</v>
      </c>
      <c r="B40" s="104"/>
      <c r="C40" s="104"/>
    </row>
    <row r="41" spans="1:17" s="172" customFormat="1" x14ac:dyDescent="0.35">
      <c r="A41" s="104"/>
      <c r="B41" s="186" t="s">
        <v>420</v>
      </c>
      <c r="C41" s="104"/>
      <c r="E41" s="7">
        <f>(SUM(H41:K41)/4)/1000</f>
        <v>16.899999999999999</v>
      </c>
      <c r="H41" s="22">
        <v>19000</v>
      </c>
      <c r="I41" s="183">
        <v>27000</v>
      </c>
      <c r="J41" s="184">
        <v>10800</v>
      </c>
      <c r="K41" s="185">
        <v>10800</v>
      </c>
      <c r="L41" s="185">
        <v>0</v>
      </c>
      <c r="M41" s="185">
        <v>0</v>
      </c>
      <c r="N41" s="185">
        <v>0</v>
      </c>
    </row>
    <row r="42" spans="1:17" s="172" customFormat="1" x14ac:dyDescent="0.35">
      <c r="A42" s="104"/>
      <c r="B42" s="186" t="s">
        <v>421</v>
      </c>
      <c r="C42" s="104"/>
      <c r="E42" s="7">
        <f>(SUM(H42:K42)/4)/1000</f>
        <v>76.325000000000003</v>
      </c>
      <c r="H42" s="22">
        <v>160900</v>
      </c>
      <c r="I42" s="183">
        <v>58400</v>
      </c>
      <c r="J42" s="184">
        <v>43000</v>
      </c>
      <c r="K42" s="185">
        <v>43000</v>
      </c>
      <c r="L42" s="185">
        <v>43000</v>
      </c>
      <c r="M42" s="185">
        <v>43000</v>
      </c>
      <c r="N42" s="185">
        <v>15000</v>
      </c>
    </row>
    <row r="43" spans="1:17" s="172" customFormat="1" x14ac:dyDescent="0.35">
      <c r="A43" s="104"/>
      <c r="B43" s="104"/>
      <c r="C43" s="104"/>
    </row>
    <row r="44" spans="1:17" s="172" customFormat="1" x14ac:dyDescent="0.35">
      <c r="A44" s="104"/>
      <c r="B44" s="104"/>
      <c r="C44" s="104"/>
    </row>
    <row r="45" spans="1:17" s="172" customFormat="1" x14ac:dyDescent="0.35">
      <c r="A45" s="154" t="s">
        <v>429</v>
      </c>
      <c r="B45" s="154"/>
      <c r="C45" s="154"/>
      <c r="D45" s="86"/>
      <c r="E45" s="86"/>
      <c r="F45" s="86"/>
      <c r="G45" s="86"/>
      <c r="H45" s="86">
        <f>H46 + 74.83</f>
        <v>961.23</v>
      </c>
      <c r="I45" s="86">
        <f t="shared" ref="I45:Q45" si="3">I46 + 74.83</f>
        <v>1168.73</v>
      </c>
      <c r="J45" s="86">
        <f t="shared" si="3"/>
        <v>422.53</v>
      </c>
      <c r="K45" s="86">
        <f t="shared" si="3"/>
        <v>381.22999999999996</v>
      </c>
      <c r="L45" s="86">
        <f>L46 + 74.83</f>
        <v>977.31600000000003</v>
      </c>
      <c r="M45" s="86">
        <f t="shared" si="3"/>
        <v>977.31600000000003</v>
      </c>
      <c r="N45" s="86">
        <f t="shared" si="3"/>
        <v>187.578</v>
      </c>
      <c r="O45" s="86">
        <f t="shared" si="3"/>
        <v>187.578</v>
      </c>
      <c r="P45" s="86">
        <f t="shared" si="3"/>
        <v>187.578</v>
      </c>
      <c r="Q45" s="86">
        <f t="shared" si="3"/>
        <v>187.578</v>
      </c>
    </row>
    <row r="46" spans="1:17" s="172" customFormat="1" x14ac:dyDescent="0.35">
      <c r="A46" s="154" t="s">
        <v>514</v>
      </c>
      <c r="B46" s="154"/>
      <c r="C46" s="154"/>
      <c r="D46" s="86"/>
      <c r="E46" s="86"/>
      <c r="F46" s="86"/>
      <c r="G46" s="86"/>
      <c r="H46" s="86">
        <f>SUM(H47:H51)/1000 +H63</f>
        <v>886.4</v>
      </c>
      <c r="I46" s="86">
        <f t="shared" ref="I46:Q46" si="4">SUM(I47:I51)/1000 +I63</f>
        <v>1093.9000000000001</v>
      </c>
      <c r="J46" s="86">
        <f t="shared" si="4"/>
        <v>347.7</v>
      </c>
      <c r="K46" s="86">
        <f t="shared" si="4"/>
        <v>306.39999999999998</v>
      </c>
      <c r="L46" s="86">
        <f t="shared" si="4"/>
        <v>902.48599999999999</v>
      </c>
      <c r="M46" s="86">
        <f t="shared" si="4"/>
        <v>902.48599999999999</v>
      </c>
      <c r="N46" s="86">
        <f t="shared" si="4"/>
        <v>112.748</v>
      </c>
      <c r="O46" s="86">
        <f t="shared" si="4"/>
        <v>112.748</v>
      </c>
      <c r="P46" s="86">
        <f t="shared" si="4"/>
        <v>112.748</v>
      </c>
      <c r="Q46" s="86">
        <f t="shared" si="4"/>
        <v>112.748</v>
      </c>
    </row>
    <row r="47" spans="1:17" s="172" customFormat="1" x14ac:dyDescent="0.35">
      <c r="A47" s="86" t="s">
        <v>379</v>
      </c>
      <c r="B47" s="86"/>
      <c r="C47" s="154"/>
      <c r="D47" s="86"/>
      <c r="E47" s="86"/>
      <c r="F47" s="86"/>
      <c r="G47" s="86"/>
      <c r="H47" s="86">
        <f t="shared" ref="H47:Q47" si="5">H53+H59</f>
        <v>609300</v>
      </c>
      <c r="I47" s="86">
        <f t="shared" si="5"/>
        <v>865600</v>
      </c>
      <c r="J47" s="86">
        <f t="shared" si="5"/>
        <v>260300</v>
      </c>
      <c r="K47" s="86">
        <f t="shared" si="5"/>
        <v>184600</v>
      </c>
      <c r="L47" s="86">
        <f t="shared" si="5"/>
        <v>650000</v>
      </c>
      <c r="M47" s="86">
        <f t="shared" si="5"/>
        <v>650000</v>
      </c>
      <c r="N47" s="86">
        <f t="shared" si="5"/>
        <v>0</v>
      </c>
      <c r="O47" s="86">
        <f t="shared" si="5"/>
        <v>0</v>
      </c>
      <c r="P47" s="86">
        <f t="shared" si="5"/>
        <v>0</v>
      </c>
      <c r="Q47" s="86">
        <f t="shared" si="5"/>
        <v>0</v>
      </c>
    </row>
    <row r="48" spans="1:17" s="172" customFormat="1" x14ac:dyDescent="0.35">
      <c r="A48" s="86" t="s">
        <v>412</v>
      </c>
      <c r="B48" s="86"/>
      <c r="C48" s="154"/>
      <c r="D48" s="86"/>
      <c r="E48" s="86"/>
      <c r="F48" s="86"/>
      <c r="G48" s="86"/>
      <c r="H48" s="86">
        <f>H55+H60</f>
        <v>63800</v>
      </c>
      <c r="I48" s="86">
        <f t="shared" ref="I48:Q48" si="6">I55+I60</f>
        <v>15000</v>
      </c>
      <c r="J48" s="86">
        <f t="shared" si="6"/>
        <v>100</v>
      </c>
      <c r="K48" s="86">
        <f t="shared" si="6"/>
        <v>38000</v>
      </c>
      <c r="L48" s="86">
        <f>L55+L60</f>
        <v>13000</v>
      </c>
      <c r="M48" s="86">
        <f t="shared" si="6"/>
        <v>13000</v>
      </c>
      <c r="N48" s="86">
        <f t="shared" si="6"/>
        <v>0</v>
      </c>
      <c r="O48" s="86">
        <f t="shared" si="6"/>
        <v>0</v>
      </c>
      <c r="P48" s="86">
        <f t="shared" si="6"/>
        <v>0</v>
      </c>
      <c r="Q48" s="86">
        <f t="shared" si="6"/>
        <v>0</v>
      </c>
    </row>
    <row r="49" spans="1:28" s="172" customFormat="1" x14ac:dyDescent="0.35">
      <c r="A49" s="86" t="s">
        <v>413</v>
      </c>
      <c r="B49" s="86"/>
      <c r="C49" s="154"/>
      <c r="D49" s="86"/>
      <c r="E49" s="86"/>
      <c r="F49" s="86"/>
      <c r="G49" s="86"/>
      <c r="H49" s="86">
        <f>H56+H61</f>
        <v>73300</v>
      </c>
      <c r="I49" s="86">
        <f t="shared" ref="I49:Q49" si="7">I56+I61</f>
        <v>73300</v>
      </c>
      <c r="J49" s="86">
        <f t="shared" si="7"/>
        <v>73300</v>
      </c>
      <c r="K49" s="86">
        <f t="shared" si="7"/>
        <v>73300</v>
      </c>
      <c r="L49" s="86">
        <f t="shared" si="7"/>
        <v>73300</v>
      </c>
      <c r="M49" s="86">
        <f t="shared" si="7"/>
        <v>73300</v>
      </c>
      <c r="N49" s="86">
        <f t="shared" si="7"/>
        <v>0</v>
      </c>
      <c r="O49" s="86">
        <f t="shared" si="7"/>
        <v>0</v>
      </c>
      <c r="P49" s="86">
        <f t="shared" si="7"/>
        <v>0</v>
      </c>
      <c r="Q49" s="86">
        <f t="shared" si="7"/>
        <v>0</v>
      </c>
    </row>
    <row r="50" spans="1:28" s="172" customFormat="1" x14ac:dyDescent="0.35">
      <c r="A50" s="86" t="s">
        <v>414</v>
      </c>
      <c r="B50" s="86"/>
      <c r="C50" s="154"/>
      <c r="D50" s="86"/>
      <c r="E50" s="86"/>
      <c r="F50" s="86"/>
      <c r="G50" s="86"/>
      <c r="H50" s="86">
        <f>H57</f>
        <v>140000</v>
      </c>
      <c r="I50" s="86">
        <f t="shared" ref="I50:Q50" si="8">I57</f>
        <v>140000</v>
      </c>
      <c r="J50" s="86">
        <f t="shared" si="8"/>
        <v>14000</v>
      </c>
      <c r="K50" s="86">
        <f t="shared" si="8"/>
        <v>8000</v>
      </c>
      <c r="L50" s="86">
        <f t="shared" si="8"/>
        <v>0</v>
      </c>
      <c r="M50" s="86">
        <f t="shared" si="8"/>
        <v>0</v>
      </c>
      <c r="N50" s="86">
        <f t="shared" si="8"/>
        <v>0</v>
      </c>
      <c r="O50" s="86">
        <f t="shared" si="8"/>
        <v>0</v>
      </c>
      <c r="P50" s="86">
        <f t="shared" si="8"/>
        <v>0</v>
      </c>
      <c r="Q50" s="86">
        <f t="shared" si="8"/>
        <v>0</v>
      </c>
    </row>
    <row r="51" spans="1:28" x14ac:dyDescent="0.35">
      <c r="A51" s="86" t="s">
        <v>417</v>
      </c>
      <c r="B51" s="86"/>
      <c r="C51" s="86"/>
      <c r="D51" s="86"/>
      <c r="E51" s="187"/>
      <c r="F51" s="86"/>
      <c r="G51" s="86"/>
      <c r="H51" s="86">
        <f>H62</f>
        <v>0</v>
      </c>
      <c r="I51" s="86">
        <f t="shared" ref="I51:Q51" si="9">I62</f>
        <v>0</v>
      </c>
      <c r="J51" s="86">
        <f t="shared" si="9"/>
        <v>0</v>
      </c>
      <c r="K51" s="86">
        <f t="shared" si="9"/>
        <v>2500</v>
      </c>
      <c r="L51" s="86">
        <f t="shared" si="9"/>
        <v>2500</v>
      </c>
      <c r="M51" s="86">
        <f t="shared" si="9"/>
        <v>2500</v>
      </c>
      <c r="N51" s="86">
        <f t="shared" si="9"/>
        <v>2500</v>
      </c>
      <c r="O51" s="86">
        <f t="shared" si="9"/>
        <v>2500</v>
      </c>
      <c r="P51" s="86">
        <f t="shared" si="9"/>
        <v>2500</v>
      </c>
      <c r="Q51" s="86">
        <f t="shared" si="9"/>
        <v>2500</v>
      </c>
    </row>
    <row r="52" spans="1:28" x14ac:dyDescent="0.35">
      <c r="A52" t="s">
        <v>410</v>
      </c>
      <c r="E52" s="7"/>
    </row>
    <row r="53" spans="1:28" s="172" customFormat="1" x14ac:dyDescent="0.35">
      <c r="A53" t="s">
        <v>379</v>
      </c>
      <c r="E53" s="7">
        <f>(SUM(H53:K53)/4)/1000</f>
        <v>479.95</v>
      </c>
      <c r="H53" s="172">
        <v>609300</v>
      </c>
      <c r="I53" s="172">
        <v>865600</v>
      </c>
      <c r="J53" s="172">
        <v>260300</v>
      </c>
      <c r="K53" s="172">
        <v>184600</v>
      </c>
    </row>
    <row r="54" spans="1:28" x14ac:dyDescent="0.35">
      <c r="A54" s="172" t="s">
        <v>418</v>
      </c>
      <c r="E54" s="7">
        <f t="shared" ref="E54:E62" si="10">(SUM(H54:K54)/4)/1000</f>
        <v>150.19999999999999</v>
      </c>
      <c r="F54" s="172"/>
      <c r="G54" s="172"/>
      <c r="H54" s="172">
        <f>SUM(H55:H57)</f>
        <v>277100</v>
      </c>
      <c r="I54" s="172">
        <f t="shared" ref="I54" si="11">SUM(I55:I57)</f>
        <v>228300</v>
      </c>
      <c r="J54" s="172">
        <f t="shared" ref="J54" si="12">SUM(J55:J57)</f>
        <v>87400</v>
      </c>
      <c r="K54" s="172">
        <f t="shared" ref="K54" si="13">SUM(K55:K57)</f>
        <v>8000</v>
      </c>
      <c r="L54" s="172"/>
      <c r="M54" s="172"/>
      <c r="N54" s="172"/>
      <c r="O54" s="172"/>
      <c r="P54" s="172"/>
      <c r="Q54" s="172"/>
      <c r="R54" s="172"/>
      <c r="S54" s="172"/>
      <c r="T54" s="172"/>
      <c r="U54" s="172"/>
    </row>
    <row r="55" spans="1:28" x14ac:dyDescent="0.35">
      <c r="A55" t="s">
        <v>412</v>
      </c>
      <c r="E55" s="7">
        <f t="shared" si="10"/>
        <v>19.725000000000001</v>
      </c>
      <c r="F55" s="172"/>
      <c r="G55" s="172"/>
      <c r="H55" s="172">
        <v>63800</v>
      </c>
      <c r="I55" s="172">
        <v>15000</v>
      </c>
      <c r="J55" s="172">
        <v>100</v>
      </c>
      <c r="K55" s="172"/>
      <c r="L55" s="172"/>
      <c r="M55" s="172"/>
      <c r="N55" s="172"/>
      <c r="O55" s="172"/>
      <c r="P55" s="172"/>
      <c r="Q55" s="172"/>
      <c r="R55" s="172"/>
      <c r="S55" s="172"/>
      <c r="T55" s="172"/>
      <c r="U55" s="172"/>
    </row>
    <row r="56" spans="1:28" x14ac:dyDescent="0.35">
      <c r="A56" t="s">
        <v>413</v>
      </c>
      <c r="E56" s="7">
        <f t="shared" si="10"/>
        <v>54.975000000000001</v>
      </c>
      <c r="F56" s="172"/>
      <c r="G56" s="172"/>
      <c r="H56" s="172">
        <v>73300</v>
      </c>
      <c r="I56" s="172">
        <v>73300</v>
      </c>
      <c r="J56" s="172">
        <v>73300</v>
      </c>
      <c r="K56" s="172"/>
      <c r="L56" s="172"/>
      <c r="M56" s="172"/>
      <c r="N56" s="172"/>
      <c r="O56" s="172"/>
      <c r="P56" s="172"/>
      <c r="Q56" s="172"/>
      <c r="R56" s="172"/>
      <c r="S56" s="172"/>
      <c r="T56" s="172"/>
      <c r="U56" s="172"/>
    </row>
    <row r="57" spans="1:28" x14ac:dyDescent="0.35">
      <c r="A57" t="s">
        <v>414</v>
      </c>
      <c r="E57" s="7">
        <f t="shared" si="10"/>
        <v>75.5</v>
      </c>
      <c r="F57" s="172"/>
      <c r="G57" s="172"/>
      <c r="H57" s="172">
        <v>140000</v>
      </c>
      <c r="I57" s="172">
        <v>140000</v>
      </c>
      <c r="J57" s="172">
        <v>14000</v>
      </c>
      <c r="K57" s="172">
        <v>8000</v>
      </c>
      <c r="L57" s="172"/>
      <c r="M57" s="172"/>
      <c r="N57" s="172"/>
      <c r="O57" s="172"/>
      <c r="P57" s="172"/>
      <c r="Q57" s="172"/>
      <c r="R57" s="172"/>
      <c r="S57" s="172"/>
      <c r="T57" s="172"/>
      <c r="U57" s="172"/>
    </row>
    <row r="58" spans="1:28" x14ac:dyDescent="0.35">
      <c r="A58" t="s">
        <v>383</v>
      </c>
      <c r="E58" s="7">
        <f t="shared" si="10"/>
        <v>0</v>
      </c>
      <c r="F58" s="172"/>
      <c r="G58" s="172"/>
      <c r="H58" s="172"/>
      <c r="I58" s="172"/>
      <c r="J58" s="172"/>
      <c r="K58" s="172"/>
      <c r="L58" s="172"/>
      <c r="M58" s="172"/>
      <c r="N58" s="172"/>
      <c r="O58" s="172"/>
      <c r="P58" s="172"/>
      <c r="Q58" s="172"/>
      <c r="R58" s="172"/>
      <c r="S58" s="172"/>
      <c r="T58" s="172"/>
      <c r="U58" s="172"/>
    </row>
    <row r="59" spans="1:28" x14ac:dyDescent="0.35">
      <c r="A59" t="s">
        <v>379</v>
      </c>
      <c r="E59" s="7">
        <f>(SUM(H59:M59)/4)/1000</f>
        <v>325</v>
      </c>
      <c r="F59" s="172"/>
      <c r="G59" s="172"/>
      <c r="H59" s="172"/>
      <c r="I59" s="172"/>
      <c r="J59" s="172"/>
      <c r="K59" s="172"/>
      <c r="L59" s="172">
        <v>650000</v>
      </c>
      <c r="M59" s="172">
        <v>650000</v>
      </c>
      <c r="N59" s="172"/>
      <c r="O59" s="172"/>
      <c r="P59" s="172"/>
      <c r="Q59" s="172"/>
      <c r="R59" s="172"/>
      <c r="S59" s="172"/>
      <c r="T59" s="172"/>
      <c r="U59" s="172"/>
    </row>
    <row r="60" spans="1:28" x14ac:dyDescent="0.35">
      <c r="A60" t="s">
        <v>415</v>
      </c>
      <c r="E60" s="7">
        <f t="shared" si="10"/>
        <v>9.5</v>
      </c>
      <c r="F60" s="172"/>
      <c r="G60" s="172"/>
      <c r="H60" s="172"/>
      <c r="I60" s="172"/>
      <c r="J60" s="172"/>
      <c r="K60" s="172">
        <v>38000</v>
      </c>
      <c r="L60" s="172">
        <v>13000</v>
      </c>
      <c r="M60" s="172">
        <v>13000</v>
      </c>
      <c r="N60" s="172"/>
      <c r="O60" s="172"/>
      <c r="P60" s="172"/>
      <c r="Q60" s="172"/>
      <c r="R60" s="172"/>
      <c r="S60" s="172"/>
      <c r="T60" s="172"/>
      <c r="U60" s="172"/>
    </row>
    <row r="61" spans="1:28" x14ac:dyDescent="0.35">
      <c r="A61" t="s">
        <v>416</v>
      </c>
      <c r="E61" s="7">
        <f t="shared" si="10"/>
        <v>18.324999999999999</v>
      </c>
      <c r="F61" s="172"/>
      <c r="G61" s="172"/>
      <c r="H61" s="172"/>
      <c r="I61" s="172"/>
      <c r="J61" s="172"/>
      <c r="K61" s="172">
        <v>73300</v>
      </c>
      <c r="L61" s="172">
        <v>73300</v>
      </c>
      <c r="M61" s="172">
        <v>73300</v>
      </c>
      <c r="N61" s="172"/>
      <c r="O61" s="172"/>
      <c r="P61" s="172"/>
      <c r="Q61" s="172"/>
      <c r="R61" s="172"/>
      <c r="S61" s="172"/>
      <c r="T61" s="172"/>
      <c r="U61" s="172"/>
    </row>
    <row r="62" spans="1:28" x14ac:dyDescent="0.35">
      <c r="A62" t="s">
        <v>417</v>
      </c>
      <c r="E62" s="7">
        <f t="shared" si="10"/>
        <v>0.625</v>
      </c>
      <c r="F62" s="172"/>
      <c r="G62" s="172"/>
      <c r="H62" s="172"/>
      <c r="I62" s="172"/>
      <c r="J62" s="172"/>
      <c r="K62" s="172">
        <v>2500</v>
      </c>
      <c r="L62" s="172">
        <v>2500</v>
      </c>
      <c r="M62" s="172">
        <f>L62</f>
        <v>2500</v>
      </c>
      <c r="N62" s="172">
        <f t="shared" ref="N62:T62" si="14">M62</f>
        <v>2500</v>
      </c>
      <c r="O62" s="172">
        <f t="shared" si="14"/>
        <v>2500</v>
      </c>
      <c r="P62" s="172">
        <f t="shared" si="14"/>
        <v>2500</v>
      </c>
      <c r="Q62" s="172">
        <f t="shared" si="14"/>
        <v>2500</v>
      </c>
      <c r="R62" s="172">
        <f t="shared" si="14"/>
        <v>2500</v>
      </c>
      <c r="S62" s="172">
        <f t="shared" si="14"/>
        <v>2500</v>
      </c>
      <c r="T62" s="172">
        <f t="shared" si="14"/>
        <v>2500</v>
      </c>
      <c r="U62" s="172"/>
    </row>
    <row r="63" spans="1:28" x14ac:dyDescent="0.35">
      <c r="A63" t="s">
        <v>344</v>
      </c>
      <c r="L63" s="172">
        <v>163.68600000000001</v>
      </c>
      <c r="M63" s="172">
        <v>163.68600000000001</v>
      </c>
      <c r="N63" s="172">
        <v>110.248</v>
      </c>
      <c r="O63" s="172">
        <v>110.248</v>
      </c>
      <c r="P63" s="172">
        <v>110.248</v>
      </c>
      <c r="Q63" s="172">
        <v>110.248</v>
      </c>
      <c r="R63" s="172">
        <v>12.726000000000001</v>
      </c>
      <c r="S63" s="172">
        <v>12.726000000000001</v>
      </c>
      <c r="T63" s="172">
        <v>12.726000000000001</v>
      </c>
      <c r="U63" s="172">
        <v>12.726000000000001</v>
      </c>
      <c r="V63" s="172">
        <v>1.365</v>
      </c>
      <c r="W63" s="172">
        <v>1.365</v>
      </c>
      <c r="X63" s="172">
        <v>1.365</v>
      </c>
      <c r="Y63" s="172">
        <v>1.365</v>
      </c>
      <c r="Z63" s="172">
        <v>-0.90100000000000002</v>
      </c>
      <c r="AA63" s="172">
        <v>-0.90100000000000002</v>
      </c>
      <c r="AB63" s="172">
        <v>-0.90100000000000002</v>
      </c>
    </row>
    <row r="64" spans="1:28" x14ac:dyDescent="0.35">
      <c r="K64" s="192"/>
    </row>
    <row r="66" spans="6:54" x14ac:dyDescent="0.35">
      <c r="G66" s="194" t="s">
        <v>441</v>
      </c>
      <c r="H66" s="194" t="s">
        <v>442</v>
      </c>
      <c r="I66" s="194" t="s">
        <v>443</v>
      </c>
      <c r="J66" s="194" t="s">
        <v>444</v>
      </c>
      <c r="K66" s="194" t="s">
        <v>445</v>
      </c>
      <c r="L66" s="194" t="s">
        <v>446</v>
      </c>
      <c r="M66" s="194" t="s">
        <v>447</v>
      </c>
      <c r="N66" s="194" t="s">
        <v>448</v>
      </c>
      <c r="O66" s="194" t="s">
        <v>449</v>
      </c>
      <c r="P66" s="194" t="s">
        <v>450</v>
      </c>
      <c r="Q66" s="194" t="s">
        <v>451</v>
      </c>
      <c r="R66" s="194" t="s">
        <v>452</v>
      </c>
      <c r="S66" s="194" t="s">
        <v>453</v>
      </c>
      <c r="T66" s="194" t="s">
        <v>454</v>
      </c>
      <c r="U66" s="194" t="s">
        <v>455</v>
      </c>
      <c r="V66" s="194" t="s">
        <v>462</v>
      </c>
      <c r="W66" s="194" t="s">
        <v>463</v>
      </c>
      <c r="X66" s="194" t="s">
        <v>464</v>
      </c>
      <c r="Y66" s="194" t="s">
        <v>465</v>
      </c>
      <c r="Z66" s="194" t="s">
        <v>466</v>
      </c>
      <c r="AA66" s="194" t="s">
        <v>467</v>
      </c>
      <c r="AB66" s="194" t="s">
        <v>468</v>
      </c>
      <c r="AC66" s="194" t="s">
        <v>469</v>
      </c>
      <c r="AD66" s="194" t="s">
        <v>470</v>
      </c>
      <c r="AE66" s="194" t="s">
        <v>471</v>
      </c>
      <c r="AF66" s="194" t="s">
        <v>472</v>
      </c>
      <c r="AG66" s="194" t="s">
        <v>473</v>
      </c>
      <c r="AH66" s="194" t="s">
        <v>474</v>
      </c>
      <c r="AI66" s="194" t="s">
        <v>475</v>
      </c>
      <c r="AJ66" s="194" t="s">
        <v>476</v>
      </c>
      <c r="AK66" s="194" t="s">
        <v>477</v>
      </c>
      <c r="AL66" s="194" t="s">
        <v>478</v>
      </c>
      <c r="AM66" s="194" t="s">
        <v>479</v>
      </c>
      <c r="AN66" s="194" t="s">
        <v>480</v>
      </c>
      <c r="AO66" s="194" t="s">
        <v>481</v>
      </c>
      <c r="AP66" s="194" t="s">
        <v>482</v>
      </c>
      <c r="AQ66" s="194" t="s">
        <v>483</v>
      </c>
      <c r="AR66" s="194" t="s">
        <v>484</v>
      </c>
      <c r="AS66" s="194" t="s">
        <v>485</v>
      </c>
      <c r="AT66" s="194" t="s">
        <v>486</v>
      </c>
      <c r="AU66" s="194" t="s">
        <v>487</v>
      </c>
      <c r="AV66" s="194" t="s">
        <v>488</v>
      </c>
      <c r="AW66" s="194" t="s">
        <v>489</v>
      </c>
      <c r="AX66" s="194" t="s">
        <v>490</v>
      </c>
      <c r="AY66" s="194" t="s">
        <v>491</v>
      </c>
      <c r="AZ66" s="194" t="s">
        <v>492</v>
      </c>
      <c r="BA66" s="194" t="s">
        <v>493</v>
      </c>
      <c r="BB66" s="195" t="s">
        <v>494</v>
      </c>
    </row>
    <row r="67" spans="6:54" x14ac:dyDescent="0.35">
      <c r="F67" t="s">
        <v>6</v>
      </c>
      <c r="G67" s="191">
        <v>74.5</v>
      </c>
      <c r="H67" s="191">
        <v>1085.9000000000001</v>
      </c>
      <c r="I67" s="191">
        <v>1212.9000000000001</v>
      </c>
      <c r="J67" s="191">
        <v>609.79999999999995</v>
      </c>
      <c r="K67" s="191">
        <v>753</v>
      </c>
      <c r="L67" s="191">
        <v>847.38358333333304</v>
      </c>
      <c r="M67" s="191">
        <v>107.41691666666701</v>
      </c>
      <c r="N67" s="191">
        <v>102.75024999999999</v>
      </c>
      <c r="O67" s="191">
        <v>77.330249999999594</v>
      </c>
      <c r="P67" s="191">
        <v>77.703294275287007</v>
      </c>
      <c r="Q67" s="191">
        <v>78.070503655757506</v>
      </c>
      <c r="R67" s="191">
        <v>78.435379078301395</v>
      </c>
      <c r="S67" s="191">
        <v>78.799476514869795</v>
      </c>
      <c r="T67" s="191">
        <v>79.164740930401095</v>
      </c>
      <c r="U67" s="191">
        <v>79.5335062828227</v>
      </c>
      <c r="V67" s="191">
        <v>79.905772572134495</v>
      </c>
      <c r="W67" s="191">
        <v>80.2803728193729</v>
      </c>
      <c r="X67" s="191">
        <v>80.654195080635702</v>
      </c>
      <c r="Y67" s="191">
        <v>81.029184320861503</v>
      </c>
      <c r="Z67" s="191">
        <v>81.404951547063604</v>
      </c>
      <c r="AA67" s="191">
        <v>81.780329780277597</v>
      </c>
      <c r="AB67" s="191">
        <v>82.151040097637605</v>
      </c>
      <c r="AC67" s="191">
        <v>82.519027464083607</v>
      </c>
      <c r="AD67" s="191">
        <v>82.884291879614906</v>
      </c>
    </row>
    <row r="68" spans="6:54" s="172" customFormat="1" x14ac:dyDescent="0.35">
      <c r="F68" s="172" t="s">
        <v>167</v>
      </c>
      <c r="G68" s="191">
        <v>0</v>
      </c>
      <c r="H68" s="191">
        <v>609.29999999999995</v>
      </c>
      <c r="I68" s="191">
        <v>865.6</v>
      </c>
      <c r="J68" s="191">
        <v>260.3</v>
      </c>
      <c r="K68" s="191">
        <v>639.20000000000005</v>
      </c>
      <c r="L68" s="191">
        <v>0</v>
      </c>
      <c r="M68" s="191">
        <v>0</v>
      </c>
      <c r="N68" s="191">
        <v>0</v>
      </c>
      <c r="O68" s="191">
        <v>0</v>
      </c>
      <c r="P68" s="191">
        <v>0</v>
      </c>
      <c r="Q68" s="191">
        <v>0</v>
      </c>
      <c r="R68" s="191">
        <v>0</v>
      </c>
      <c r="S68" s="191">
        <v>0</v>
      </c>
      <c r="T68" s="191">
        <v>0</v>
      </c>
      <c r="U68" s="191">
        <v>0</v>
      </c>
      <c r="V68" s="191">
        <v>0</v>
      </c>
      <c r="W68" s="191">
        <v>0</v>
      </c>
      <c r="X68" s="191">
        <v>0</v>
      </c>
      <c r="Y68" s="191">
        <v>0</v>
      </c>
      <c r="Z68" s="191">
        <v>0</v>
      </c>
      <c r="AA68" s="191">
        <v>0</v>
      </c>
      <c r="AB68" s="191">
        <v>0</v>
      </c>
      <c r="AC68" s="191">
        <v>0</v>
      </c>
      <c r="AD68" s="191">
        <v>0</v>
      </c>
      <c r="AE68" s="193">
        <v>0</v>
      </c>
      <c r="AF68" s="193">
        <v>0</v>
      </c>
      <c r="AG68" s="193">
        <v>0</v>
      </c>
      <c r="AH68" s="193">
        <v>0</v>
      </c>
      <c r="AI68" s="193">
        <v>0</v>
      </c>
      <c r="AJ68" s="193">
        <v>0</v>
      </c>
      <c r="AK68" s="193">
        <v>0</v>
      </c>
      <c r="AL68" s="193">
        <v>0</v>
      </c>
      <c r="AM68" s="193">
        <v>0</v>
      </c>
      <c r="AN68" s="193">
        <v>0</v>
      </c>
      <c r="AO68" s="193">
        <v>0</v>
      </c>
      <c r="AP68" s="193">
        <v>0</v>
      </c>
      <c r="AQ68" s="193">
        <v>0</v>
      </c>
      <c r="AR68" s="193">
        <v>0</v>
      </c>
      <c r="AS68" s="193">
        <v>0</v>
      </c>
      <c r="AT68" s="193">
        <v>0</v>
      </c>
      <c r="AU68" s="193">
        <v>0</v>
      </c>
      <c r="AV68" s="193">
        <v>0</v>
      </c>
      <c r="AW68" s="193">
        <v>0</v>
      </c>
      <c r="AX68" s="193">
        <v>0</v>
      </c>
      <c r="AY68" s="193">
        <v>0</v>
      </c>
      <c r="AZ68" s="193">
        <v>0</v>
      </c>
      <c r="BA68" s="193">
        <v>0</v>
      </c>
    </row>
    <row r="69" spans="6:54" s="172" customFormat="1" x14ac:dyDescent="0.35">
      <c r="F69" s="172" t="s">
        <v>513</v>
      </c>
      <c r="G69" s="191"/>
      <c r="H69" s="191"/>
      <c r="I69" s="191"/>
      <c r="J69" s="191"/>
      <c r="K69" s="191">
        <v>184.6</v>
      </c>
      <c r="L69" s="191"/>
      <c r="M69" s="191"/>
      <c r="N69" s="191"/>
      <c r="O69" s="191"/>
      <c r="P69" s="191"/>
      <c r="Q69" s="191"/>
      <c r="R69" s="191"/>
      <c r="S69" s="191"/>
      <c r="T69" s="191"/>
      <c r="U69" s="191"/>
      <c r="V69" s="191"/>
      <c r="W69" s="191"/>
      <c r="X69" s="191"/>
      <c r="Y69" s="191"/>
      <c r="Z69" s="191"/>
      <c r="AA69" s="191"/>
      <c r="AB69" s="191"/>
      <c r="AC69" s="191"/>
      <c r="AD69" s="191"/>
      <c r="AE69" s="193"/>
      <c r="AF69" s="193"/>
      <c r="AG69" s="193"/>
      <c r="AH69" s="193"/>
      <c r="AI69" s="193"/>
      <c r="AJ69" s="193"/>
      <c r="AK69" s="193"/>
      <c r="AL69" s="193"/>
      <c r="AM69" s="193"/>
      <c r="AN69" s="193"/>
      <c r="AO69" s="193"/>
      <c r="AP69" s="193"/>
      <c r="AQ69" s="193"/>
      <c r="AR69" s="193"/>
      <c r="AS69" s="193"/>
      <c r="AT69" s="193"/>
      <c r="AU69" s="193"/>
      <c r="AV69" s="193"/>
      <c r="AW69" s="193"/>
      <c r="AX69" s="193"/>
      <c r="AY69" s="193"/>
      <c r="AZ69" s="193"/>
      <c r="BA69" s="193"/>
    </row>
    <row r="70" spans="6:54" x14ac:dyDescent="0.35">
      <c r="F70" t="s">
        <v>460</v>
      </c>
      <c r="G70" s="191">
        <v>0.6</v>
      </c>
      <c r="H70" s="191">
        <v>0.6</v>
      </c>
      <c r="I70" s="191">
        <v>0.6</v>
      </c>
      <c r="J70" s="191">
        <v>0.6</v>
      </c>
      <c r="K70" s="191">
        <v>2.5</v>
      </c>
      <c r="L70" s="191">
        <v>2.5117162663822601</v>
      </c>
      <c r="M70" s="191">
        <v>2.5237017248805298</v>
      </c>
      <c r="N70" s="191">
        <v>2.5359307381504199</v>
      </c>
      <c r="O70" s="191">
        <v>2.54830075681441</v>
      </c>
      <c r="P70" s="191">
        <v>2.5605938634452499</v>
      </c>
      <c r="Q70" s="191">
        <v>2.5726946899932299</v>
      </c>
      <c r="R70" s="191">
        <v>2.5847186045080699</v>
      </c>
      <c r="S70" s="191">
        <v>2.59671688167853</v>
      </c>
      <c r="T70" s="191">
        <v>2.6087536148655599</v>
      </c>
      <c r="U70" s="191">
        <v>2.6209057161023002</v>
      </c>
      <c r="V70" s="191">
        <v>2.6331731853887699</v>
      </c>
      <c r="W70" s="191">
        <v>2.6455175667083699</v>
      </c>
      <c r="X70" s="191">
        <v>2.6578363106835901</v>
      </c>
      <c r="Y70" s="191">
        <v>2.6701935106753898</v>
      </c>
      <c r="Z70" s="191">
        <v>2.6825763480115699</v>
      </c>
      <c r="AA70" s="191">
        <v>2.69494636667556</v>
      </c>
      <c r="AB70" s="191">
        <v>2.7071625612732499</v>
      </c>
      <c r="AC70" s="191">
        <v>2.7192890251656201</v>
      </c>
      <c r="AD70" s="191">
        <v>2.73132575835265</v>
      </c>
      <c r="AE70" s="193">
        <v>2.7432855795065301</v>
      </c>
      <c r="AF70" s="193">
        <v>2.7551300326107002</v>
      </c>
      <c r="AG70" s="193">
        <v>2.76696166704268</v>
      </c>
      <c r="AH70" s="193">
        <v>2.7788061201468501</v>
      </c>
      <c r="AI70" s="193">
        <v>2.7906633919232098</v>
      </c>
      <c r="AJ70" s="193">
        <v>2.8025334823717598</v>
      </c>
      <c r="AK70" s="193">
        <v>2.8144804848534601</v>
      </c>
      <c r="AL70" s="193">
        <v>2.8264531246795301</v>
      </c>
      <c r="AM70" s="193">
        <v>2.8384770391943701</v>
      </c>
      <c r="AN70" s="193">
        <v>2.8506547777755</v>
      </c>
      <c r="AO70" s="193">
        <v>2.8629607030785298</v>
      </c>
      <c r="AP70" s="193">
        <v>2.87540763377566</v>
      </c>
      <c r="AQ70" s="193">
        <v>2.8879699325225099</v>
      </c>
      <c r="AR70" s="193">
        <v>2.9006219619746898</v>
      </c>
      <c r="AS70" s="193">
        <v>2.9132611727546802</v>
      </c>
      <c r="AT70" s="193">
        <v>2.9258747461902899</v>
      </c>
      <c r="AU70" s="193">
        <v>2.9385011382980899</v>
      </c>
      <c r="AV70" s="193">
        <v>2.9511275304058899</v>
      </c>
      <c r="AW70" s="193">
        <v>2.96375392251369</v>
      </c>
      <c r="AX70" s="193">
        <v>2.9764187706380598</v>
      </c>
      <c r="AY70" s="193">
        <v>2.9890964374346298</v>
      </c>
      <c r="AZ70" s="193">
        <v>3.0017997415755699</v>
      </c>
      <c r="BA70" s="193">
        <v>3.0144902270443201</v>
      </c>
    </row>
    <row r="71" spans="6:54" x14ac:dyDescent="0.35">
      <c r="F71" t="s">
        <v>461</v>
      </c>
      <c r="G71" s="192">
        <f>G67+G70</f>
        <v>75.099999999999994</v>
      </c>
      <c r="H71" s="192">
        <f t="shared" ref="H71:M71" si="15">H67+H70</f>
        <v>1086.5</v>
      </c>
      <c r="I71" s="192">
        <f t="shared" si="15"/>
        <v>1213.5</v>
      </c>
      <c r="J71" s="192">
        <f t="shared" si="15"/>
        <v>610.4</v>
      </c>
      <c r="K71" s="192">
        <f t="shared" si="15"/>
        <v>755.5</v>
      </c>
      <c r="L71" s="192">
        <f t="shared" si="15"/>
        <v>849.89529959971526</v>
      </c>
      <c r="M71" s="192">
        <f t="shared" si="15"/>
        <v>109.94061839154753</v>
      </c>
      <c r="N71" s="192">
        <f t="shared" ref="N71" si="16">N67+N70</f>
        <v>105.28618073815042</v>
      </c>
      <c r="O71" s="192">
        <f t="shared" ref="O71" si="17">O67+O70</f>
        <v>79.878550756814008</v>
      </c>
      <c r="P71" s="192">
        <f t="shared" ref="P71" si="18">P67+P70</f>
        <v>80.263888138732256</v>
      </c>
      <c r="Q71" s="192">
        <f t="shared" ref="Q71" si="19">Q67+Q70</f>
        <v>80.643198345750733</v>
      </c>
      <c r="R71" s="192">
        <f t="shared" ref="R71" si="20">R67+R70</f>
        <v>81.020097682809464</v>
      </c>
      <c r="S71" s="192">
        <f t="shared" ref="S71" si="21">S67+S70</f>
        <v>81.396193396548327</v>
      </c>
      <c r="T71" s="192">
        <f t="shared" ref="T71" si="22">T67+T70</f>
        <v>81.773494545266658</v>
      </c>
      <c r="U71" s="192">
        <f t="shared" ref="U71" si="23">U67+U70</f>
        <v>82.154411998924999</v>
      </c>
      <c r="V71" s="192">
        <f t="shared" ref="V71" si="24">V67+V70</f>
        <v>82.538945757523265</v>
      </c>
      <c r="W71" s="192">
        <f t="shared" ref="W71" si="25">W67+W70</f>
        <v>82.925890386081264</v>
      </c>
      <c r="X71" s="192">
        <f t="shared" ref="X71" si="26">X67+X70</f>
        <v>83.312031391319294</v>
      </c>
      <c r="Y71" s="192">
        <f t="shared" ref="Y71" si="27">Y67+Y70</f>
        <v>83.699377831536893</v>
      </c>
      <c r="Z71" s="192">
        <f t="shared" ref="Z71" si="28">Z67+Z70</f>
        <v>84.087527895075169</v>
      </c>
      <c r="AA71" s="192">
        <f t="shared" ref="AA71" si="29">AA67+AA70</f>
        <v>84.475276146953163</v>
      </c>
      <c r="AB71" s="192">
        <f t="shared" ref="AB71" si="30">AB67+AB70</f>
        <v>84.858202658910855</v>
      </c>
      <c r="AC71" s="192">
        <f t="shared" ref="AC71" si="31">AC67+AC70</f>
        <v>85.238316489249229</v>
      </c>
      <c r="AD71" s="192">
        <f t="shared" ref="AD71" si="32">AD67+AD70</f>
        <v>85.61561763796756</v>
      </c>
      <c r="AE71" s="192">
        <f t="shared" ref="AE71" si="33">AE67+AE70</f>
        <v>2.7432855795065301</v>
      </c>
      <c r="AF71" s="192">
        <f t="shared" ref="AF71" si="34">AF67+AF70</f>
        <v>2.7551300326107002</v>
      </c>
      <c r="AG71" s="192">
        <f t="shared" ref="AG71" si="35">AG67+AG70</f>
        <v>2.76696166704268</v>
      </c>
      <c r="AH71" s="192">
        <f t="shared" ref="AH71" si="36">AH67+AH70</f>
        <v>2.7788061201468501</v>
      </c>
      <c r="AI71" s="192">
        <f t="shared" ref="AI71" si="37">AI67+AI70</f>
        <v>2.7906633919232098</v>
      </c>
      <c r="AJ71" s="192">
        <f t="shared" ref="AJ71" si="38">AJ67+AJ70</f>
        <v>2.8025334823717598</v>
      </c>
      <c r="AK71" s="192">
        <f t="shared" ref="AK71" si="39">AK67+AK70</f>
        <v>2.8144804848534601</v>
      </c>
      <c r="AL71" s="192">
        <f t="shared" ref="AL71" si="40">AL67+AL70</f>
        <v>2.8264531246795301</v>
      </c>
      <c r="AM71" s="192">
        <f t="shared" ref="AM71" si="41">AM67+AM70</f>
        <v>2.8384770391943701</v>
      </c>
      <c r="AN71" s="192">
        <f t="shared" ref="AN71" si="42">AN67+AN70</f>
        <v>2.8506547777755</v>
      </c>
      <c r="AO71" s="192">
        <f t="shared" ref="AO71" si="43">AO67+AO70</f>
        <v>2.8629607030785298</v>
      </c>
      <c r="AP71" s="192">
        <f t="shared" ref="AP71" si="44">AP67+AP70</f>
        <v>2.87540763377566</v>
      </c>
      <c r="AQ71" s="192">
        <f t="shared" ref="AQ71" si="45">AQ67+AQ70</f>
        <v>2.8879699325225099</v>
      </c>
      <c r="AR71" s="192">
        <f t="shared" ref="AR71" si="46">AR67+AR70</f>
        <v>2.9006219619746898</v>
      </c>
      <c r="AS71" s="192">
        <f t="shared" ref="AS71" si="47">AS67+AS70</f>
        <v>2.9132611727546802</v>
      </c>
      <c r="AT71" s="192">
        <f t="shared" ref="AT71" si="48">AT67+AT70</f>
        <v>2.9258747461902899</v>
      </c>
      <c r="AU71" s="192">
        <f t="shared" ref="AU71" si="49">AU67+AU70</f>
        <v>2.9385011382980899</v>
      </c>
      <c r="AV71" s="192">
        <f t="shared" ref="AV71" si="50">AV67+AV70</f>
        <v>2.9511275304058899</v>
      </c>
      <c r="AW71" s="192">
        <f t="shared" ref="AW71" si="51">AW67+AW70</f>
        <v>2.96375392251369</v>
      </c>
      <c r="AX71" s="192">
        <f t="shared" ref="AX71" si="52">AX67+AX70</f>
        <v>2.9764187706380598</v>
      </c>
      <c r="AY71" s="192">
        <f t="shared" ref="AY71" si="53">AY67+AY70</f>
        <v>2.9890964374346298</v>
      </c>
      <c r="AZ71" s="192">
        <f t="shared" ref="AZ71" si="54">AZ67+AZ70</f>
        <v>3.0017997415755699</v>
      </c>
      <c r="BA71" s="192">
        <f t="shared" ref="BA71" si="55">BA67+BA70</f>
        <v>3.0144902270443201</v>
      </c>
    </row>
    <row r="73" spans="6:54" x14ac:dyDescent="0.35">
      <c r="L73">
        <f>325*4/2</f>
        <v>650</v>
      </c>
      <c r="M73" s="172">
        <v>650</v>
      </c>
    </row>
  </sheetData>
  <mergeCells count="20">
    <mergeCell ref="A2:K2"/>
    <mergeCell ref="A3:K3"/>
    <mergeCell ref="A4:K4"/>
    <mergeCell ref="A5:K5"/>
    <mergeCell ref="A7:A8"/>
    <mergeCell ref="B7:B8"/>
    <mergeCell ref="C7:F7"/>
    <mergeCell ref="G7:J7"/>
    <mergeCell ref="K7"/>
    <mergeCell ref="C8"/>
    <mergeCell ref="J8"/>
    <mergeCell ref="K8"/>
    <mergeCell ref="A12:K12"/>
    <mergeCell ref="A13:K13"/>
    <mergeCell ref="D8"/>
    <mergeCell ref="E8"/>
    <mergeCell ref="F8"/>
    <mergeCell ref="G8"/>
    <mergeCell ref="H8"/>
    <mergeCell ref="I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4AF8F-9AC6-404B-989A-506C62B1792F}">
  <dimension ref="A1:R33"/>
  <sheetViews>
    <sheetView topLeftCell="A2" zoomScale="118" workbookViewId="0">
      <selection activeCell="C7" sqref="C7"/>
    </sheetView>
  </sheetViews>
  <sheetFormatPr defaultColWidth="8.81640625" defaultRowHeight="14.5" x14ac:dyDescent="0.35"/>
  <sheetData>
    <row r="1" spans="1:18" x14ac:dyDescent="0.35">
      <c r="B1" t="s">
        <v>332</v>
      </c>
      <c r="M1" t="s">
        <v>424</v>
      </c>
    </row>
    <row r="3" spans="1:18" x14ac:dyDescent="0.35">
      <c r="A3" t="s">
        <v>354</v>
      </c>
      <c r="F3" t="s">
        <v>355</v>
      </c>
      <c r="M3" t="s">
        <v>426</v>
      </c>
    </row>
    <row r="4" spans="1:18" x14ac:dyDescent="0.35">
      <c r="A4" s="13" t="s">
        <v>28</v>
      </c>
      <c r="M4" t="s">
        <v>425</v>
      </c>
    </row>
    <row r="5" spans="1:18" x14ac:dyDescent="0.35">
      <c r="A5" t="s">
        <v>29</v>
      </c>
      <c r="M5" s="86" t="s">
        <v>427</v>
      </c>
      <c r="N5" s="86"/>
      <c r="O5" s="86"/>
      <c r="P5" s="86"/>
      <c r="Q5" s="86"/>
      <c r="R5" s="86"/>
    </row>
    <row r="6" spans="1:18" x14ac:dyDescent="0.35">
      <c r="A6" t="s">
        <v>73</v>
      </c>
      <c r="M6" s="86" t="s">
        <v>428</v>
      </c>
      <c r="N6" s="86"/>
      <c r="O6" s="86"/>
      <c r="P6" s="86"/>
      <c r="Q6" s="86"/>
      <c r="R6" s="86"/>
    </row>
    <row r="7" spans="1:18" x14ac:dyDescent="0.35">
      <c r="A7" t="s">
        <v>30</v>
      </c>
    </row>
    <row r="10" spans="1:18" x14ac:dyDescent="0.35">
      <c r="A10" s="13" t="s">
        <v>31</v>
      </c>
    </row>
    <row r="11" spans="1:18" x14ac:dyDescent="0.35">
      <c r="A11" t="s">
        <v>32</v>
      </c>
    </row>
    <row r="12" spans="1:18" x14ac:dyDescent="0.35">
      <c r="A12" t="s">
        <v>33</v>
      </c>
    </row>
    <row r="14" spans="1:18" x14ac:dyDescent="0.35">
      <c r="A14" s="13" t="s">
        <v>34</v>
      </c>
    </row>
    <row r="15" spans="1:18" x14ac:dyDescent="0.35">
      <c r="A15" t="s">
        <v>35</v>
      </c>
    </row>
    <row r="17" spans="1:2" x14ac:dyDescent="0.35">
      <c r="A17" t="s">
        <v>352</v>
      </c>
    </row>
    <row r="18" spans="1:2" x14ac:dyDescent="0.35">
      <c r="A18" t="s">
        <v>353</v>
      </c>
    </row>
    <row r="19" spans="1:2" s="152" customFormat="1" x14ac:dyDescent="0.35"/>
    <row r="20" spans="1:2" x14ac:dyDescent="0.35">
      <c r="A20" s="13" t="s">
        <v>223</v>
      </c>
    </row>
    <row r="21" spans="1:2" x14ac:dyDescent="0.35">
      <c r="A21" t="s">
        <v>37</v>
      </c>
    </row>
    <row r="23" spans="1:2" x14ac:dyDescent="0.35">
      <c r="A23" s="13" t="s">
        <v>74</v>
      </c>
      <c r="B23" s="13"/>
    </row>
    <row r="24" spans="1:2" x14ac:dyDescent="0.35">
      <c r="A24" t="s">
        <v>75</v>
      </c>
    </row>
    <row r="26" spans="1:2" x14ac:dyDescent="0.35">
      <c r="A26" t="s">
        <v>224</v>
      </c>
    </row>
    <row r="27" spans="1:2" x14ac:dyDescent="0.35">
      <c r="A27" t="s">
        <v>225</v>
      </c>
    </row>
    <row r="28" spans="1:2" x14ac:dyDescent="0.35">
      <c r="A28" t="s">
        <v>226</v>
      </c>
    </row>
    <row r="29" spans="1:2" x14ac:dyDescent="0.35">
      <c r="A29" t="s">
        <v>227</v>
      </c>
    </row>
    <row r="30" spans="1:2" x14ac:dyDescent="0.35">
      <c r="A30" t="s">
        <v>229</v>
      </c>
    </row>
    <row r="33" spans="1:1" x14ac:dyDescent="0.35">
      <c r="A33" t="s">
        <v>228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C705D-271A-40A9-A5FA-B2A4BF9E50D9}">
  <dimension ref="A1:BQ61"/>
  <sheetViews>
    <sheetView zoomScaleNormal="100" workbookViewId="0">
      <pane ySplit="13" topLeftCell="A43" activePane="bottomLeft" state="frozen"/>
      <selection pane="bottomLeft" activeCell="S55" sqref="S55:T55"/>
    </sheetView>
  </sheetViews>
  <sheetFormatPr defaultColWidth="8.6328125" defaultRowHeight="14.5" x14ac:dyDescent="0.35"/>
  <cols>
    <col min="1" max="9" width="8.6328125" style="91"/>
    <col min="10" max="10" width="11.1796875" style="91" bestFit="1" customWidth="1"/>
    <col min="11" max="26" width="9.6328125" style="91" customWidth="1"/>
    <col min="27" max="16384" width="8.6328125" style="91"/>
  </cols>
  <sheetData>
    <row r="1" spans="1:28" x14ac:dyDescent="0.35">
      <c r="A1" s="91" t="s">
        <v>294</v>
      </c>
    </row>
    <row r="2" spans="1:28" x14ac:dyDescent="0.35">
      <c r="A2" s="91" t="s">
        <v>295</v>
      </c>
    </row>
    <row r="3" spans="1:28" x14ac:dyDescent="0.35">
      <c r="A3" s="91" t="s">
        <v>312</v>
      </c>
    </row>
    <row r="4" spans="1:28" x14ac:dyDescent="0.35">
      <c r="A4" s="91" t="s">
        <v>304</v>
      </c>
    </row>
    <row r="5" spans="1:28" x14ac:dyDescent="0.35">
      <c r="A5" s="91" t="s">
        <v>303</v>
      </c>
    </row>
    <row r="7" spans="1:28" x14ac:dyDescent="0.35">
      <c r="A7" s="91" t="s">
        <v>296</v>
      </c>
    </row>
    <row r="8" spans="1:28" x14ac:dyDescent="0.35">
      <c r="D8" s="249" t="s">
        <v>298</v>
      </c>
      <c r="E8" s="249"/>
      <c r="F8" s="249"/>
      <c r="G8" s="249"/>
      <c r="H8" s="250" t="s">
        <v>299</v>
      </c>
      <c r="I8" s="250"/>
      <c r="J8" s="250"/>
      <c r="K8" s="250"/>
      <c r="L8" s="251" t="s">
        <v>300</v>
      </c>
      <c r="M8" s="251"/>
      <c r="N8" s="251"/>
      <c r="O8" s="251"/>
      <c r="P8" s="252" t="s">
        <v>309</v>
      </c>
      <c r="Q8" s="252"/>
      <c r="R8" s="252"/>
      <c r="S8" s="252"/>
      <c r="T8" s="253" t="s">
        <v>310</v>
      </c>
      <c r="U8" s="253"/>
      <c r="V8" s="253"/>
      <c r="W8" s="253"/>
    </row>
    <row r="9" spans="1:28" x14ac:dyDescent="0.35">
      <c r="D9" s="112" t="s">
        <v>273</v>
      </c>
      <c r="E9" s="112" t="s">
        <v>270</v>
      </c>
      <c r="F9" s="112" t="s">
        <v>271</v>
      </c>
      <c r="G9" s="112" t="s">
        <v>272</v>
      </c>
      <c r="H9" s="113" t="s">
        <v>273</v>
      </c>
      <c r="I9" s="113" t="s">
        <v>270</v>
      </c>
      <c r="J9" s="113" t="s">
        <v>271</v>
      </c>
      <c r="K9" s="113" t="s">
        <v>272</v>
      </c>
      <c r="L9" s="114" t="s">
        <v>273</v>
      </c>
      <c r="M9" s="114" t="s">
        <v>270</v>
      </c>
      <c r="N9" s="114" t="s">
        <v>271</v>
      </c>
      <c r="O9" s="114" t="s">
        <v>272</v>
      </c>
      <c r="P9" s="115" t="s">
        <v>273</v>
      </c>
      <c r="Q9" s="115" t="s">
        <v>270</v>
      </c>
      <c r="R9" s="115" t="s">
        <v>271</v>
      </c>
      <c r="S9" s="115" t="s">
        <v>272</v>
      </c>
      <c r="T9" s="21" t="s">
        <v>273</v>
      </c>
      <c r="U9" s="21" t="s">
        <v>270</v>
      </c>
      <c r="V9" s="21" t="s">
        <v>271</v>
      </c>
      <c r="W9" s="21" t="s">
        <v>272</v>
      </c>
      <c r="X9" s="114" t="s">
        <v>273</v>
      </c>
    </row>
    <row r="10" spans="1:28" x14ac:dyDescent="0.35">
      <c r="A10" s="91" t="s">
        <v>297</v>
      </c>
      <c r="B10" s="94"/>
      <c r="D10" s="91">
        <f>'grants history'!BV11</f>
        <v>382986</v>
      </c>
      <c r="E10" s="91">
        <f>'grants history'!BW11</f>
        <v>389195</v>
      </c>
      <c r="F10" s="91">
        <f>'grants history'!BX11</f>
        <v>386857</v>
      </c>
      <c r="G10" s="91">
        <f>'grants history'!BY11</f>
        <v>392516</v>
      </c>
      <c r="H10" s="91">
        <f>'grants history'!BZ11</f>
        <v>389624</v>
      </c>
      <c r="I10" s="91">
        <f>'grants history'!CA11</f>
        <v>404529</v>
      </c>
      <c r="J10" s="91">
        <f>'grants history'!CB11</f>
        <v>419672</v>
      </c>
      <c r="K10" s="91">
        <f>'grants history'!CC11</f>
        <v>418824</v>
      </c>
      <c r="L10" s="91">
        <f>'grants history'!CD11</f>
        <v>411409</v>
      </c>
      <c r="M10" s="91">
        <f>'grants history'!CE11</f>
        <v>423429</v>
      </c>
      <c r="N10" s="91">
        <f>'grants history'!CF11</f>
        <v>512640</v>
      </c>
      <c r="O10" s="91">
        <f>'grants history'!CG11</f>
        <v>486072</v>
      </c>
      <c r="P10" s="91">
        <f>'grants history'!CH11</f>
        <v>512193</v>
      </c>
      <c r="Q10" s="91">
        <f>'grants history'!CI11</f>
        <v>523163</v>
      </c>
    </row>
    <row r="11" spans="1:28" x14ac:dyDescent="0.35">
      <c r="A11" s="91" t="s">
        <v>301</v>
      </c>
      <c r="D11" s="91">
        <v>575805</v>
      </c>
      <c r="E11" s="91">
        <v>581821</v>
      </c>
      <c r="F11" s="91">
        <v>592577</v>
      </c>
      <c r="G11" s="91">
        <v>595140</v>
      </c>
      <c r="H11" s="91">
        <v>589819</v>
      </c>
      <c r="I11" s="91">
        <v>599372</v>
      </c>
      <c r="J11" s="91">
        <v>614976</v>
      </c>
      <c r="K11" s="91">
        <v>622265</v>
      </c>
      <c r="L11" s="91">
        <v>619362</v>
      </c>
      <c r="M11" s="91">
        <v>624096</v>
      </c>
      <c r="N11" s="91">
        <v>668823</v>
      </c>
      <c r="O11" s="91">
        <v>683703</v>
      </c>
      <c r="P11" s="91">
        <v>682428</v>
      </c>
      <c r="Q11" s="91">
        <v>694419</v>
      </c>
    </row>
    <row r="12" spans="1:28" x14ac:dyDescent="0.35">
      <c r="A12" s="91" t="s">
        <v>302</v>
      </c>
      <c r="D12" s="119">
        <f>D10/D11</f>
        <v>0.66513142470107067</v>
      </c>
      <c r="E12" s="119">
        <f t="shared" ref="E12:M12" si="0">E10/E11</f>
        <v>0.66892566614130466</v>
      </c>
      <c r="F12" s="119">
        <f t="shared" si="0"/>
        <v>0.65283836530948725</v>
      </c>
      <c r="G12" s="119">
        <f t="shared" si="0"/>
        <v>0.65953557146217701</v>
      </c>
      <c r="H12" s="119">
        <f t="shared" si="0"/>
        <v>0.66058231423538405</v>
      </c>
      <c r="I12" s="119">
        <f t="shared" si="0"/>
        <v>0.6749214177505789</v>
      </c>
      <c r="J12" s="119">
        <f t="shared" si="0"/>
        <v>0.68242012696430432</v>
      </c>
      <c r="K12" s="119">
        <f t="shared" si="0"/>
        <v>0.6730637268687778</v>
      </c>
      <c r="L12" s="119">
        <f t="shared" si="0"/>
        <v>0.66424643423393748</v>
      </c>
      <c r="M12" s="119">
        <f t="shared" si="0"/>
        <v>0.67846773573296415</v>
      </c>
      <c r="N12" s="119">
        <f t="shared" ref="N12" si="1">N10/N11</f>
        <v>0.76648081779484256</v>
      </c>
      <c r="O12" s="119">
        <f t="shared" ref="O12" si="2">O10/O11</f>
        <v>0.71094027669909299</v>
      </c>
      <c r="P12" s="119">
        <f t="shared" ref="P12" si="3">P10/P11</f>
        <v>0.75054511245142341</v>
      </c>
      <c r="Q12" s="119">
        <f t="shared" ref="Q12" si="4">Q10/Q11</f>
        <v>0.7533823239283487</v>
      </c>
      <c r="R12" s="118">
        <f>AVERAGE(P12:Q12)</f>
        <v>0.75196371818988605</v>
      </c>
      <c r="S12" s="118">
        <f>R12</f>
        <v>0.75196371818988605</v>
      </c>
      <c r="T12" s="118">
        <f>S12</f>
        <v>0.75196371818988605</v>
      </c>
      <c r="U12" s="118">
        <f>T12</f>
        <v>0.75196371818988605</v>
      </c>
      <c r="V12" s="118">
        <f>U12</f>
        <v>0.75196371818988605</v>
      </c>
      <c r="W12" s="118">
        <f>AVERAGE(H12:K12)</f>
        <v>0.67274689645476138</v>
      </c>
      <c r="X12" s="118">
        <f>W12</f>
        <v>0.67274689645476138</v>
      </c>
      <c r="Y12" s="118">
        <f t="shared" ref="Y12:AB12" si="5">X12</f>
        <v>0.67274689645476138</v>
      </c>
      <c r="Z12" s="118">
        <f t="shared" si="5"/>
        <v>0.67274689645476138</v>
      </c>
      <c r="AA12" s="118">
        <f t="shared" si="5"/>
        <v>0.67274689645476138</v>
      </c>
      <c r="AB12" s="118">
        <f t="shared" si="5"/>
        <v>0.67274689645476138</v>
      </c>
    </row>
    <row r="13" spans="1:28" x14ac:dyDescent="0.35">
      <c r="A13" s="91" t="s">
        <v>307</v>
      </c>
      <c r="E13" s="122">
        <f>(E11/D11)^4-1</f>
        <v>4.2451461929243983E-2</v>
      </c>
      <c r="F13" s="122">
        <f t="shared" ref="F13:Q13" si="6">(F11/E11)^4-1</f>
        <v>7.6023098304567549E-2</v>
      </c>
      <c r="G13" s="122">
        <f t="shared" si="6"/>
        <v>1.7413272122130952E-2</v>
      </c>
      <c r="H13" s="122">
        <f t="shared" si="6"/>
        <v>-3.5286243713296805E-2</v>
      </c>
      <c r="I13" s="122">
        <f t="shared" si="6"/>
        <v>6.637699914570816E-2</v>
      </c>
      <c r="J13" s="122">
        <f t="shared" si="6"/>
        <v>0.10827328937652037</v>
      </c>
      <c r="K13" s="122">
        <f t="shared" si="6"/>
        <v>4.8259550028108888E-2</v>
      </c>
      <c r="L13" s="122">
        <f t="shared" si="6"/>
        <v>-1.8530680203703964E-2</v>
      </c>
      <c r="M13" s="122">
        <f t="shared" si="6"/>
        <v>3.0925710744907242E-2</v>
      </c>
      <c r="N13" s="122">
        <f t="shared" si="6"/>
        <v>0.31898301142824748</v>
      </c>
      <c r="O13" s="122">
        <f t="shared" si="6"/>
        <v>9.2006300148567588E-2</v>
      </c>
      <c r="P13" s="122">
        <f t="shared" si="6"/>
        <v>-7.4385393435908442E-3</v>
      </c>
      <c r="Q13" s="122">
        <f t="shared" si="6"/>
        <v>7.2158590855043281E-2</v>
      </c>
    </row>
    <row r="14" spans="1:28" x14ac:dyDescent="0.35">
      <c r="A14" s="91" t="s">
        <v>308</v>
      </c>
      <c r="E14" s="122">
        <f>E11/D11-1</f>
        <v>1.0447981521522154E-2</v>
      </c>
      <c r="F14" s="122">
        <f t="shared" ref="F14:Q14" si="7">F11/E11-1</f>
        <v>1.8486785454632892E-2</v>
      </c>
      <c r="G14" s="122">
        <f t="shared" si="7"/>
        <v>4.3251763062015502E-3</v>
      </c>
      <c r="H14" s="122">
        <f t="shared" si="7"/>
        <v>-8.9407534361662933E-3</v>
      </c>
      <c r="I14" s="122">
        <f t="shared" si="7"/>
        <v>1.6196494178722709E-2</v>
      </c>
      <c r="J14" s="122">
        <f t="shared" si="7"/>
        <v>2.6033915498221427E-2</v>
      </c>
      <c r="K14" s="122">
        <f t="shared" si="7"/>
        <v>1.1852495056717594E-2</v>
      </c>
      <c r="L14" s="122">
        <f t="shared" si="7"/>
        <v>-4.665214980755783E-3</v>
      </c>
      <c r="M14" s="122">
        <f t="shared" si="7"/>
        <v>7.6433491237757334E-3</v>
      </c>
      <c r="N14" s="122">
        <f t="shared" si="7"/>
        <v>7.1666858944777756E-2</v>
      </c>
      <c r="O14" s="122">
        <f t="shared" si="7"/>
        <v>2.224803871876424E-2</v>
      </c>
      <c r="P14" s="122">
        <f t="shared" si="7"/>
        <v>-1.8648448229713344E-3</v>
      </c>
      <c r="Q14" s="122">
        <f t="shared" si="7"/>
        <v>1.7571084422092875E-2</v>
      </c>
    </row>
    <row r="15" spans="1:28" x14ac:dyDescent="0.35">
      <c r="A15" s="91" t="s">
        <v>305</v>
      </c>
    </row>
    <row r="16" spans="1:28" x14ac:dyDescent="0.35">
      <c r="A16" s="91" t="s">
        <v>306</v>
      </c>
      <c r="D16" s="91">
        <f>AVERAGE(D11:G11)</f>
        <v>586335.75</v>
      </c>
      <c r="H16" s="91">
        <f>AVERAGE(H11:K11)</f>
        <v>606608</v>
      </c>
      <c r="L16" s="91">
        <f>AVERAGE(L11:O11)</f>
        <v>648996</v>
      </c>
      <c r="P16" s="91">
        <f>AVERAGE(P11:S11)</f>
        <v>688423.5</v>
      </c>
    </row>
    <row r="17" spans="1:69" x14ac:dyDescent="0.35">
      <c r="A17" s="85" t="s">
        <v>408</v>
      </c>
      <c r="B17" s="86"/>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row>
    <row r="18" spans="1:69" x14ac:dyDescent="0.35">
      <c r="A18" s="85" t="s">
        <v>233</v>
      </c>
      <c r="B18" s="86"/>
      <c r="C18" s="86"/>
      <c r="D18" s="86"/>
      <c r="E18" s="86"/>
      <c r="F18" s="86"/>
      <c r="G18" s="86"/>
      <c r="H18" s="86"/>
      <c r="I18" s="86"/>
      <c r="J18" s="85" t="s">
        <v>232</v>
      </c>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6"/>
      <c r="BO18" s="86"/>
      <c r="BP18" s="86"/>
      <c r="BQ18" s="86"/>
    </row>
    <row r="19" spans="1:69" x14ac:dyDescent="0.35">
      <c r="A19" s="85"/>
      <c r="B19" s="85"/>
      <c r="C19" s="85"/>
      <c r="D19" s="85"/>
      <c r="E19" s="85"/>
      <c r="F19" s="85"/>
      <c r="G19" s="85"/>
      <c r="H19" s="85"/>
      <c r="I19" s="85"/>
      <c r="J19" s="85">
        <v>2019</v>
      </c>
      <c r="K19" s="85">
        <v>2020</v>
      </c>
      <c r="L19" s="85">
        <v>2021</v>
      </c>
      <c r="M19" s="85">
        <v>2022</v>
      </c>
      <c r="N19" s="85">
        <v>2023</v>
      </c>
      <c r="O19" s="85">
        <v>2024</v>
      </c>
      <c r="P19" s="85">
        <v>2025</v>
      </c>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row>
    <row r="20" spans="1:69" x14ac:dyDescent="0.35">
      <c r="A20" s="86" t="s">
        <v>407</v>
      </c>
      <c r="B20" s="86"/>
      <c r="C20" s="86"/>
      <c r="D20" s="86"/>
      <c r="E20" s="86"/>
      <c r="F20" s="86"/>
      <c r="G20" s="86"/>
      <c r="H20" s="86"/>
      <c r="I20" s="86"/>
      <c r="J20" s="120">
        <f>AVERAGE(H12:K12)</f>
        <v>0.67274689645476138</v>
      </c>
      <c r="K20" s="120">
        <f>AVERAGE(L12:O12)</f>
        <v>0.70503381611520921</v>
      </c>
      <c r="L20" s="120">
        <f>AVERAGE(P12:Q12)</f>
        <v>0.75196371818988605</v>
      </c>
      <c r="M20" s="120">
        <f>AVERAGE(T12:W12)</f>
        <v>0.73215951275610491</v>
      </c>
      <c r="N20" s="120">
        <f>X12</f>
        <v>0.67274689645476138</v>
      </c>
      <c r="O20" s="120">
        <f>N20</f>
        <v>0.67274689645476138</v>
      </c>
      <c r="P20" s="120">
        <f t="shared" ref="P20:V20" si="8">O20</f>
        <v>0.67274689645476138</v>
      </c>
      <c r="Q20" s="120">
        <f t="shared" si="8"/>
        <v>0.67274689645476138</v>
      </c>
      <c r="R20" s="120">
        <f t="shared" si="8"/>
        <v>0.67274689645476138</v>
      </c>
      <c r="S20" s="120">
        <f t="shared" si="8"/>
        <v>0.67274689645476138</v>
      </c>
      <c r="T20" s="120">
        <f t="shared" si="8"/>
        <v>0.67274689645476138</v>
      </c>
      <c r="U20" s="120">
        <f t="shared" si="8"/>
        <v>0.67274689645476138</v>
      </c>
      <c r="V20" s="120">
        <f t="shared" si="8"/>
        <v>0.67274689645476138</v>
      </c>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86"/>
      <c r="AW20" s="86"/>
      <c r="AX20" s="86"/>
      <c r="AY20" s="86"/>
      <c r="AZ20" s="86"/>
      <c r="BA20" s="86"/>
      <c r="BB20" s="86"/>
      <c r="BC20" s="86"/>
      <c r="BD20" s="86"/>
      <c r="BE20" s="86"/>
      <c r="BF20" s="86"/>
      <c r="BG20" s="86"/>
      <c r="BH20" s="86"/>
      <c r="BI20" s="86"/>
      <c r="BJ20" s="86"/>
      <c r="BK20" s="86"/>
      <c r="BL20" s="86"/>
      <c r="BM20" s="86"/>
      <c r="BN20" s="86"/>
      <c r="BO20" s="86"/>
      <c r="BP20" s="86"/>
      <c r="BQ20" s="86"/>
    </row>
    <row r="21" spans="1:69" x14ac:dyDescent="0.35">
      <c r="A21" s="86"/>
      <c r="B21" s="86"/>
      <c r="C21" s="86"/>
      <c r="D21" s="86"/>
      <c r="E21" s="8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row>
    <row r="22" spans="1:69" x14ac:dyDescent="0.35">
      <c r="A22" s="90" t="s">
        <v>236</v>
      </c>
      <c r="B22" s="86"/>
      <c r="C22" s="86"/>
      <c r="D22" s="86"/>
      <c r="E22" s="86"/>
      <c r="F22" s="86"/>
      <c r="G22" s="86"/>
      <c r="H22" s="86"/>
      <c r="I22" s="86"/>
      <c r="J22" s="86"/>
      <c r="K22" s="87">
        <v>458.46899999999999</v>
      </c>
      <c r="L22" s="87">
        <v>507.26100000000002</v>
      </c>
      <c r="M22" s="87">
        <v>514.14599999999996</v>
      </c>
      <c r="N22" s="87">
        <v>491.86900000000003</v>
      </c>
      <c r="O22" s="87">
        <v>503.505</v>
      </c>
      <c r="P22" s="87">
        <v>533.43499999999995</v>
      </c>
      <c r="Q22" s="87">
        <v>563.24099999999999</v>
      </c>
      <c r="R22" s="87">
        <v>597.41200000000003</v>
      </c>
      <c r="S22" s="87">
        <v>631.86</v>
      </c>
      <c r="T22" s="87">
        <v>667.45500000000004</v>
      </c>
      <c r="U22" s="87">
        <v>705.01099999999997</v>
      </c>
      <c r="V22" s="87">
        <v>744.03499999999997</v>
      </c>
      <c r="W22" s="87"/>
      <c r="X22" s="87"/>
      <c r="Y22" s="86"/>
      <c r="Z22" s="86"/>
      <c r="AA22" s="86"/>
      <c r="AB22" s="86"/>
      <c r="AC22" s="86"/>
      <c r="AD22" s="86"/>
      <c r="AE22" s="86"/>
      <c r="AF22" s="86"/>
      <c r="AG22" s="86"/>
      <c r="AH22" s="86"/>
      <c r="AI22" s="86"/>
      <c r="AJ22" s="86"/>
      <c r="AK22" s="86"/>
      <c r="AL22" s="86"/>
      <c r="AM22" s="86"/>
      <c r="AN22" s="86"/>
      <c r="AO22" s="86"/>
      <c r="AP22" s="86"/>
      <c r="AQ22" s="86"/>
      <c r="AR22" s="86"/>
      <c r="AS22" s="86"/>
      <c r="AT22" s="86"/>
      <c r="AU22" s="86"/>
      <c r="AV22" s="86"/>
      <c r="AW22" s="86"/>
      <c r="AX22" s="86"/>
      <c r="AY22" s="86"/>
      <c r="AZ22" s="86"/>
      <c r="BA22" s="86"/>
      <c r="BB22" s="86"/>
      <c r="BC22" s="86"/>
      <c r="BD22" s="86"/>
      <c r="BE22" s="86"/>
      <c r="BF22" s="86"/>
      <c r="BG22" s="86"/>
      <c r="BH22" s="86"/>
      <c r="BI22" s="86"/>
      <c r="BJ22" s="86"/>
      <c r="BK22" s="86"/>
      <c r="BL22" s="86"/>
      <c r="BM22" s="86"/>
      <c r="BN22" s="86"/>
      <c r="BO22" s="86"/>
      <c r="BP22" s="86"/>
      <c r="BQ22" s="86"/>
    </row>
    <row r="23" spans="1:69" x14ac:dyDescent="0.35">
      <c r="A23" s="90" t="s">
        <v>234</v>
      </c>
      <c r="B23" s="86"/>
      <c r="C23" s="86"/>
      <c r="D23" s="86"/>
      <c r="E23" s="86"/>
      <c r="F23" s="86"/>
      <c r="G23" s="86"/>
      <c r="H23" s="86"/>
      <c r="I23" s="86"/>
      <c r="J23" s="86"/>
      <c r="K23" s="87">
        <f>K22/K20</f>
        <v>650.27944691532616</v>
      </c>
      <c r="L23" s="87">
        <f t="shared" ref="L23:O23" si="9">L22/L20</f>
        <v>674.58174873259827</v>
      </c>
      <c r="M23" s="87">
        <f>M22/M20</f>
        <v>702.23221994968594</v>
      </c>
      <c r="N23" s="87">
        <f t="shared" si="9"/>
        <v>731.1352941084516</v>
      </c>
      <c r="O23" s="87">
        <f t="shared" si="9"/>
        <v>748.43154632651363</v>
      </c>
      <c r="P23" s="87">
        <f>P22/P20</f>
        <v>792.92078909779195</v>
      </c>
      <c r="Q23" s="87">
        <f t="shared" ref="Q23:V23" si="10">Q22/Q20</f>
        <v>837.22571292140469</v>
      </c>
      <c r="R23" s="87">
        <f t="shared" si="10"/>
        <v>888.01896099148007</v>
      </c>
      <c r="S23" s="87">
        <f t="shared" si="10"/>
        <v>939.22395380755086</v>
      </c>
      <c r="T23" s="87">
        <f t="shared" si="10"/>
        <v>992.13389688953077</v>
      </c>
      <c r="U23" s="87">
        <f t="shared" si="10"/>
        <v>1047.9587549422581</v>
      </c>
      <c r="V23" s="87">
        <f t="shared" si="10"/>
        <v>1105.9657115044488</v>
      </c>
      <c r="W23" s="87"/>
      <c r="X23" s="87"/>
      <c r="Y23" s="86"/>
      <c r="Z23" s="86"/>
      <c r="AA23" s="86"/>
      <c r="AB23" s="86"/>
      <c r="AC23" s="86"/>
      <c r="AD23" s="86"/>
      <c r="AE23" s="86"/>
      <c r="AF23" s="86"/>
      <c r="AG23" s="86"/>
      <c r="AH23" s="86"/>
      <c r="AI23" s="86"/>
      <c r="AJ23" s="86"/>
      <c r="AK23" s="86"/>
      <c r="AL23" s="8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row>
    <row r="24" spans="1:69" x14ac:dyDescent="0.35">
      <c r="A24" s="90" t="s">
        <v>235</v>
      </c>
      <c r="B24" s="86"/>
      <c r="C24" s="86"/>
      <c r="D24" s="86"/>
      <c r="E24" s="86"/>
      <c r="F24" s="86"/>
      <c r="G24" s="86"/>
      <c r="H24" s="86"/>
      <c r="I24" s="86"/>
      <c r="J24" s="86"/>
      <c r="K24" s="87">
        <f>K23-K22</f>
        <v>191.81044691532617</v>
      </c>
      <c r="L24" s="87">
        <f t="shared" ref="L24:P24" si="11">L23-L22</f>
        <v>167.32074873259825</v>
      </c>
      <c r="M24" s="87">
        <f t="shared" si="11"/>
        <v>188.08621994968598</v>
      </c>
      <c r="N24" s="87">
        <f t="shared" si="11"/>
        <v>239.26629410845158</v>
      </c>
      <c r="O24" s="87">
        <f t="shared" si="11"/>
        <v>244.92654632651363</v>
      </c>
      <c r="P24" s="87">
        <f t="shared" si="11"/>
        <v>259.48578909779201</v>
      </c>
      <c r="Q24" s="87">
        <f t="shared" ref="Q24:V24" si="12">Q23-Q22</f>
        <v>273.98471292140471</v>
      </c>
      <c r="R24" s="87">
        <f t="shared" si="12"/>
        <v>290.60696099148004</v>
      </c>
      <c r="S24" s="87">
        <f t="shared" si="12"/>
        <v>307.36395380755084</v>
      </c>
      <c r="T24" s="87">
        <f t="shared" si="12"/>
        <v>324.67889688953073</v>
      </c>
      <c r="U24" s="87">
        <f t="shared" si="12"/>
        <v>342.94775494225814</v>
      </c>
      <c r="V24" s="87">
        <f t="shared" si="12"/>
        <v>361.93071150444882</v>
      </c>
      <c r="W24" s="87"/>
      <c r="X24" s="87"/>
      <c r="Y24" s="86"/>
      <c r="Z24" s="86"/>
      <c r="AA24" s="86"/>
      <c r="AB24" s="86"/>
      <c r="AC24" s="86"/>
      <c r="AD24" s="86"/>
      <c r="AE24" s="86"/>
      <c r="AF24" s="86"/>
      <c r="AG24" s="86"/>
      <c r="AH24" s="86"/>
      <c r="AI24" s="86"/>
      <c r="AJ24" s="86"/>
      <c r="AK24" s="86"/>
      <c r="AL24" s="86"/>
      <c r="AM24" s="86"/>
      <c r="AN24" s="86"/>
      <c r="AO24" s="86"/>
      <c r="AP24" s="86"/>
      <c r="AQ24" s="86"/>
      <c r="AR24" s="86"/>
      <c r="AS24" s="86"/>
      <c r="AT24" s="86"/>
      <c r="AU24" s="86"/>
      <c r="AV24" s="86"/>
      <c r="AW24" s="86"/>
      <c r="AX24" s="86"/>
      <c r="AY24" s="86"/>
      <c r="AZ24" s="86"/>
      <c r="BA24" s="86"/>
      <c r="BB24" s="86"/>
      <c r="BC24" s="86"/>
      <c r="BD24" s="86"/>
      <c r="BE24" s="86"/>
      <c r="BF24" s="86"/>
      <c r="BG24" s="86"/>
      <c r="BH24" s="86"/>
      <c r="BI24" s="86"/>
      <c r="BJ24" s="86"/>
      <c r="BK24" s="86"/>
      <c r="BL24" s="86"/>
      <c r="BM24" s="86"/>
      <c r="BN24" s="86"/>
      <c r="BO24" s="86"/>
      <c r="BP24" s="86"/>
      <c r="BQ24" s="86"/>
    </row>
    <row r="25" spans="1:69" x14ac:dyDescent="0.35">
      <c r="A25" s="86" t="s">
        <v>237</v>
      </c>
      <c r="B25" s="86"/>
      <c r="C25" s="86"/>
      <c r="D25" s="86"/>
      <c r="E25" s="86"/>
      <c r="F25" s="86"/>
      <c r="G25" s="86"/>
      <c r="H25" s="86"/>
      <c r="I25" s="86"/>
      <c r="J25" s="86"/>
      <c r="K25" s="86"/>
      <c r="L25" s="88">
        <f>(L22/K22)-1</f>
        <v>0.10642377129097058</v>
      </c>
      <c r="M25" s="88">
        <f t="shared" ref="M25:V25" si="13">(M22/L22)-1</f>
        <v>1.3572894427129167E-2</v>
      </c>
      <c r="N25" s="88">
        <f t="shared" si="13"/>
        <v>-4.3328159705608771E-2</v>
      </c>
      <c r="O25" s="88">
        <f t="shared" si="13"/>
        <v>2.3656705342276041E-2</v>
      </c>
      <c r="P25" s="88">
        <f t="shared" si="13"/>
        <v>5.9443302449826652E-2</v>
      </c>
      <c r="Q25" s="88">
        <f t="shared" si="13"/>
        <v>5.5875598713995167E-2</v>
      </c>
      <c r="R25" s="88">
        <f t="shared" si="13"/>
        <v>6.0668523775790462E-2</v>
      </c>
      <c r="S25" s="88">
        <f t="shared" si="13"/>
        <v>5.7662048971229174E-2</v>
      </c>
      <c r="T25" s="88">
        <f t="shared" si="13"/>
        <v>5.633368151172724E-2</v>
      </c>
      <c r="U25" s="88">
        <f t="shared" si="13"/>
        <v>5.6267463724146038E-2</v>
      </c>
      <c r="V25" s="88">
        <f t="shared" si="13"/>
        <v>5.535232783601951E-2</v>
      </c>
      <c r="W25" s="88"/>
      <c r="X25" s="88"/>
      <c r="Y25" s="86"/>
      <c r="Z25" s="86"/>
      <c r="AA25" s="86"/>
      <c r="AB25" s="86"/>
      <c r="AC25" s="86"/>
      <c r="AD25" s="86"/>
      <c r="AE25" s="86"/>
      <c r="AF25" s="86"/>
      <c r="AG25" s="86"/>
      <c r="AH25" s="86"/>
      <c r="AI25" s="86"/>
      <c r="AJ25" s="86"/>
      <c r="AK25" s="86"/>
      <c r="AL25" s="8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row>
    <row r="26" spans="1:69" x14ac:dyDescent="0.35">
      <c r="A26" s="90" t="s">
        <v>238</v>
      </c>
      <c r="L26" s="84">
        <f>L24/K24-1</f>
        <v>-0.12767656077428768</v>
      </c>
      <c r="M26" s="84">
        <f t="shared" ref="M26:Q26" si="14">M24/L24-1</f>
        <v>0.12410577513177312</v>
      </c>
      <c r="N26" s="84">
        <f t="shared" si="14"/>
        <v>0.2721096429736134</v>
      </c>
      <c r="O26" s="84">
        <f t="shared" si="14"/>
        <v>2.3656705342276263E-2</v>
      </c>
      <c r="P26" s="84">
        <f t="shared" si="14"/>
        <v>5.944330244982643E-2</v>
      </c>
      <c r="Q26" s="84">
        <f t="shared" si="14"/>
        <v>5.5875598713995611E-2</v>
      </c>
      <c r="R26" s="84">
        <f t="shared" ref="R26" si="15">R24/Q24-1</f>
        <v>6.066852377579024E-2</v>
      </c>
      <c r="S26" s="84">
        <f t="shared" ref="S26" si="16">S24/R24-1</f>
        <v>5.7662048971229174E-2</v>
      </c>
      <c r="T26" s="84">
        <f t="shared" ref="T26" si="17">T24/S24-1</f>
        <v>5.6333681511727463E-2</v>
      </c>
      <c r="U26" s="84">
        <f t="shared" ref="U26:V26" si="18">U24/T24-1</f>
        <v>5.6267463724146038E-2</v>
      </c>
      <c r="V26" s="84">
        <f t="shared" si="18"/>
        <v>5.5352327836019288E-2</v>
      </c>
    </row>
    <row r="27" spans="1:69" x14ac:dyDescent="0.35">
      <c r="A27" s="127" t="s">
        <v>239</v>
      </c>
      <c r="B27" s="128"/>
      <c r="C27" s="128"/>
      <c r="D27" s="128"/>
      <c r="E27" s="128"/>
      <c r="F27" s="128"/>
      <c r="G27" s="128"/>
      <c r="H27" s="128"/>
      <c r="I27" s="128"/>
      <c r="J27" s="128"/>
      <c r="K27" s="128"/>
      <c r="L27" s="129">
        <f>L23/K23-1</f>
        <v>3.7372089695518973E-2</v>
      </c>
      <c r="M27" s="129">
        <f t="shared" ref="M27:Q27" si="19">M23/L23-1</f>
        <v>4.0989059174869835E-2</v>
      </c>
      <c r="N27" s="129">
        <f t="shared" si="19"/>
        <v>4.1158855059137744E-2</v>
      </c>
      <c r="O27" s="129">
        <f t="shared" si="19"/>
        <v>2.3656705342276041E-2</v>
      </c>
      <c r="P27" s="129">
        <f t="shared" si="19"/>
        <v>5.9443302449826652E-2</v>
      </c>
      <c r="Q27" s="129">
        <f t="shared" si="19"/>
        <v>5.5875598713995389E-2</v>
      </c>
      <c r="R27" s="129">
        <f t="shared" ref="R27" si="20">R23/Q23-1</f>
        <v>6.0668523775790462E-2</v>
      </c>
      <c r="S27" s="129">
        <f t="shared" ref="S27" si="21">S23/R23-1</f>
        <v>5.7662048971229174E-2</v>
      </c>
      <c r="T27" s="129">
        <f t="shared" ref="T27" si="22">T23/S23-1</f>
        <v>5.6333681511727463E-2</v>
      </c>
      <c r="U27" s="129">
        <f t="shared" ref="U27:V27" si="23">U23/T23-1</f>
        <v>5.6267463724146038E-2</v>
      </c>
      <c r="V27" s="129">
        <f t="shared" si="23"/>
        <v>5.535232783601951E-2</v>
      </c>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row>
    <row r="28" spans="1:69" x14ac:dyDescent="0.35">
      <c r="A28" s="90"/>
    </row>
    <row r="29" spans="1:69" x14ac:dyDescent="0.35">
      <c r="A29" s="90" t="s">
        <v>311</v>
      </c>
    </row>
    <row r="30" spans="1:69" x14ac:dyDescent="0.35">
      <c r="A30" s="90"/>
    </row>
    <row r="31" spans="1:69" x14ac:dyDescent="0.35">
      <c r="A31" s="100" t="s">
        <v>313</v>
      </c>
      <c r="B31" s="89"/>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c r="BG31" s="89"/>
      <c r="BH31" s="89"/>
      <c r="BI31" s="89"/>
      <c r="BJ31" s="89"/>
      <c r="BK31" s="89"/>
      <c r="BL31" s="89"/>
      <c r="BM31" s="89"/>
      <c r="BN31" s="89"/>
      <c r="BO31" s="89"/>
      <c r="BP31" s="89"/>
      <c r="BQ31" s="89"/>
    </row>
    <row r="32" spans="1:69" x14ac:dyDescent="0.35">
      <c r="A32" s="89"/>
      <c r="B32" s="89"/>
      <c r="C32" s="89"/>
      <c r="D32" s="89"/>
      <c r="E32" s="246" t="s">
        <v>51</v>
      </c>
      <c r="F32" s="247"/>
      <c r="G32" s="247"/>
      <c r="H32" s="248"/>
      <c r="I32" s="246" t="s">
        <v>52</v>
      </c>
      <c r="J32" s="247"/>
      <c r="K32" s="247"/>
      <c r="L32" s="248"/>
      <c r="M32" s="246" t="s">
        <v>53</v>
      </c>
      <c r="N32" s="247"/>
      <c r="O32" s="247"/>
      <c r="P32" s="248"/>
      <c r="Q32" s="246" t="s">
        <v>54</v>
      </c>
      <c r="R32" s="247"/>
      <c r="S32" s="247"/>
      <c r="T32" s="248"/>
      <c r="U32" s="246" t="s">
        <v>55</v>
      </c>
      <c r="V32" s="247"/>
      <c r="W32" s="247"/>
      <c r="X32" s="248"/>
      <c r="Y32" s="98"/>
      <c r="Z32" s="99"/>
      <c r="AA32" s="99"/>
      <c r="AB32" s="244"/>
      <c r="AC32" s="244"/>
      <c r="AD32" s="244"/>
      <c r="AE32" s="244"/>
      <c r="AF32" s="244"/>
      <c r="AG32" s="244"/>
      <c r="AH32" s="244"/>
      <c r="AI32" s="244"/>
      <c r="AJ32" s="244"/>
      <c r="AK32" s="245"/>
      <c r="AL32" s="103"/>
      <c r="AM32" s="89"/>
      <c r="AN32" s="89"/>
      <c r="AO32" s="89"/>
      <c r="AP32" s="89"/>
      <c r="AQ32" s="89"/>
      <c r="AR32" s="89"/>
      <c r="AS32" s="89"/>
      <c r="AT32" s="89"/>
      <c r="AU32" s="89"/>
      <c r="AV32" s="89"/>
      <c r="AW32" s="89"/>
      <c r="AX32" s="89"/>
      <c r="AY32" s="89"/>
      <c r="AZ32" s="89"/>
      <c r="BA32" s="89"/>
      <c r="BB32" s="89"/>
      <c r="BC32" s="89"/>
      <c r="BD32" s="89"/>
      <c r="BE32" s="89"/>
      <c r="BF32" s="89"/>
      <c r="BG32" s="89"/>
      <c r="BH32" s="89"/>
      <c r="BI32" s="89"/>
      <c r="BJ32" s="89"/>
      <c r="BK32" s="89"/>
      <c r="BL32" s="89"/>
      <c r="BM32" s="89"/>
      <c r="BN32" s="89"/>
      <c r="BO32" s="89"/>
      <c r="BP32" s="89"/>
      <c r="BQ32" s="89"/>
    </row>
    <row r="33" spans="1:69" x14ac:dyDescent="0.35">
      <c r="A33" s="89"/>
      <c r="B33" s="89"/>
      <c r="C33" s="89"/>
      <c r="D33" s="89"/>
      <c r="E33" s="109" t="s">
        <v>16</v>
      </c>
      <c r="F33" s="110" t="s">
        <v>17</v>
      </c>
      <c r="G33" s="110" t="s">
        <v>18</v>
      </c>
      <c r="H33" s="111" t="s">
        <v>19</v>
      </c>
      <c r="I33" s="109" t="s">
        <v>16</v>
      </c>
      <c r="J33" s="110" t="s">
        <v>17</v>
      </c>
      <c r="K33" s="110" t="s">
        <v>18</v>
      </c>
      <c r="L33" s="111" t="s">
        <v>19</v>
      </c>
      <c r="M33" s="109" t="s">
        <v>16</v>
      </c>
      <c r="N33" s="110" t="s">
        <v>17</v>
      </c>
      <c r="O33" s="110" t="s">
        <v>18</v>
      </c>
      <c r="P33" s="111" t="s">
        <v>19</v>
      </c>
      <c r="Q33" s="109" t="s">
        <v>16</v>
      </c>
      <c r="R33" s="110" t="s">
        <v>17</v>
      </c>
      <c r="S33" s="110" t="s">
        <v>18</v>
      </c>
      <c r="T33" s="111" t="s">
        <v>19</v>
      </c>
      <c r="U33" s="109" t="s">
        <v>16</v>
      </c>
      <c r="V33" s="110" t="s">
        <v>17</v>
      </c>
      <c r="W33" s="110" t="s">
        <v>18</v>
      </c>
      <c r="X33" s="111" t="s">
        <v>19</v>
      </c>
      <c r="Y33" s="100"/>
      <c r="Z33" s="89"/>
      <c r="AA33" s="89"/>
      <c r="AB33" s="98"/>
      <c r="AC33" s="98"/>
      <c r="AD33" s="101"/>
      <c r="AE33" s="98"/>
      <c r="AF33" s="99"/>
      <c r="AG33" s="99"/>
      <c r="AH33" s="102"/>
      <c r="AI33" s="102"/>
      <c r="AJ33" s="100"/>
      <c r="AK33" s="100"/>
      <c r="AL33" s="103"/>
      <c r="AM33" s="100" t="s">
        <v>57</v>
      </c>
      <c r="AN33" s="100" t="s">
        <v>54</v>
      </c>
      <c r="AO33" s="100" t="s">
        <v>55</v>
      </c>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M33" s="89"/>
      <c r="BN33" s="89"/>
      <c r="BO33" s="89"/>
      <c r="BP33" s="89"/>
      <c r="BQ33" s="89"/>
    </row>
    <row r="34" spans="1:69" x14ac:dyDescent="0.35">
      <c r="A34" s="89"/>
      <c r="B34" s="89"/>
      <c r="C34" s="89"/>
      <c r="D34" s="89"/>
      <c r="E34" s="89"/>
      <c r="F34" s="89"/>
      <c r="G34" s="89"/>
      <c r="H34" s="89"/>
      <c r="I34" s="103"/>
      <c r="J34" s="104"/>
      <c r="K34" s="104"/>
      <c r="L34" s="107"/>
      <c r="M34" s="121">
        <f>I34*(1+$L27)</f>
        <v>0</v>
      </c>
      <c r="N34" s="121">
        <f>N36/1000</f>
        <v>523.16300000000001</v>
      </c>
      <c r="O34" s="121">
        <f t="shared" ref="O34:S34" si="24">O36/1000</f>
        <v>526.98969330772354</v>
      </c>
      <c r="P34" s="121">
        <f t="shared" si="24"/>
        <v>531.84583349386833</v>
      </c>
      <c r="Q34" s="121">
        <f t="shared" si="24"/>
        <v>537.21397594767438</v>
      </c>
      <c r="R34" s="121">
        <f t="shared" si="24"/>
        <v>542.63630130861168</v>
      </c>
      <c r="S34" s="121">
        <f t="shared" si="24"/>
        <v>548.11335646742509</v>
      </c>
      <c r="T34" s="104"/>
      <c r="U34" s="104"/>
      <c r="V34" s="104"/>
      <c r="W34" s="104"/>
      <c r="X34" s="104"/>
      <c r="Y34" s="104"/>
      <c r="Z34" s="89"/>
      <c r="AA34" s="89"/>
      <c r="AB34" s="98"/>
      <c r="AC34" s="98"/>
      <c r="AD34" s="105"/>
      <c r="AE34" s="98"/>
      <c r="AF34" s="99"/>
      <c r="AG34" s="99"/>
      <c r="AH34" s="106"/>
      <c r="AI34" s="106"/>
      <c r="AJ34" s="100"/>
      <c r="AK34" s="100"/>
      <c r="AL34" s="104"/>
      <c r="AM34" s="100"/>
      <c r="AN34" s="100"/>
      <c r="AO34" s="100"/>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c r="BO34" s="89"/>
      <c r="BP34" s="89"/>
      <c r="BQ34" s="89"/>
    </row>
    <row r="35" spans="1:69" x14ac:dyDescent="0.35">
      <c r="A35" s="89" t="s">
        <v>301</v>
      </c>
      <c r="B35" s="89"/>
      <c r="C35" s="89"/>
      <c r="D35" s="89"/>
      <c r="E35" s="89"/>
      <c r="F35" s="89"/>
      <c r="G35" s="89"/>
      <c r="H35" s="89"/>
      <c r="I35" s="123">
        <f>L11</f>
        <v>619362</v>
      </c>
      <c r="J35" s="123">
        <f t="shared" ref="J35:N35" si="25">M11</f>
        <v>624096</v>
      </c>
      <c r="K35" s="123">
        <f t="shared" si="25"/>
        <v>668823</v>
      </c>
      <c r="L35" s="123">
        <f t="shared" si="25"/>
        <v>683703</v>
      </c>
      <c r="M35" s="123">
        <f t="shared" si="25"/>
        <v>682428</v>
      </c>
      <c r="N35" s="123">
        <f t="shared" si="25"/>
        <v>694419</v>
      </c>
      <c r="O35" s="123">
        <f>N35*(1+$L27)^0.25</f>
        <v>700817.97905926092</v>
      </c>
      <c r="P35" s="124">
        <f>O35*(1+$L27)^0.25</f>
        <v>707275.92386254796</v>
      </c>
      <c r="Q35" s="124">
        <f>P35*(1+$M27)^0.25</f>
        <v>714414.75559598336</v>
      </c>
      <c r="R35" s="124">
        <f>Q35*(1+$M27)^0.25</f>
        <v>721625.64254407946</v>
      </c>
      <c r="S35" s="124">
        <f>R35*(1+$M27)^0.25</f>
        <v>728909.31199025665</v>
      </c>
      <c r="T35" s="124">
        <f>S35*(1+$M27)^0.25</f>
        <v>736266.49855871091</v>
      </c>
      <c r="U35" s="124">
        <f>T35*(1+$N27)^0.25</f>
        <v>743728.2686050341</v>
      </c>
      <c r="V35" s="124">
        <f>U35*(1+$N27)^0.25</f>
        <v>751265.66074245225</v>
      </c>
      <c r="W35" s="124">
        <f>V35*(1+$N27)^0.25</f>
        <v>758879.4413709786</v>
      </c>
      <c r="X35" s="124">
        <f>W35*(1+$N27)^0.25</f>
        <v>766570.38465778751</v>
      </c>
      <c r="Y35" s="89"/>
      <c r="Z35" s="89"/>
      <c r="AA35" s="89"/>
      <c r="AB35" s="98"/>
      <c r="AC35" s="98"/>
      <c r="AD35" s="105"/>
      <c r="AE35" s="98"/>
      <c r="AF35" s="99"/>
      <c r="AG35" s="99"/>
      <c r="AH35" s="106"/>
      <c r="AI35" s="106"/>
      <c r="AJ35" s="100"/>
      <c r="AK35" s="100"/>
      <c r="AL35" s="104"/>
      <c r="AM35" s="100"/>
      <c r="AN35" s="100"/>
      <c r="AO35" s="100"/>
      <c r="AP35" s="89"/>
      <c r="AQ35" s="89"/>
      <c r="AR35" s="89"/>
      <c r="AS35" s="89"/>
      <c r="AT35" s="89"/>
      <c r="AU35" s="89"/>
      <c r="AV35" s="89"/>
      <c r="AW35" s="89"/>
      <c r="AX35" s="89"/>
      <c r="AY35" s="89"/>
      <c r="AZ35" s="89"/>
      <c r="BA35" s="89"/>
      <c r="BB35" s="89"/>
      <c r="BC35" s="89"/>
      <c r="BD35" s="89"/>
      <c r="BE35" s="89"/>
      <c r="BF35" s="89"/>
      <c r="BG35" s="89"/>
      <c r="BH35" s="89"/>
      <c r="BI35" s="89"/>
      <c r="BJ35" s="89"/>
      <c r="BK35" s="89"/>
      <c r="BL35" s="89"/>
      <c r="BM35" s="89"/>
      <c r="BN35" s="89"/>
      <c r="BO35" s="89"/>
      <c r="BP35" s="89"/>
      <c r="BQ35" s="89"/>
    </row>
    <row r="36" spans="1:69" x14ac:dyDescent="0.35">
      <c r="A36" s="89" t="s">
        <v>315</v>
      </c>
      <c r="B36" s="89"/>
      <c r="C36" s="89"/>
      <c r="D36" s="89"/>
      <c r="E36" s="89"/>
      <c r="F36" s="89"/>
      <c r="G36" s="89"/>
      <c r="H36" s="89"/>
      <c r="I36" s="123">
        <f>L10</f>
        <v>411409</v>
      </c>
      <c r="J36" s="123">
        <f t="shared" ref="J36:N36" si="26">M10</f>
        <v>423429</v>
      </c>
      <c r="K36" s="123">
        <f t="shared" si="26"/>
        <v>512640</v>
      </c>
      <c r="L36" s="123">
        <f t="shared" si="26"/>
        <v>486072</v>
      </c>
      <c r="M36" s="123">
        <f t="shared" si="26"/>
        <v>512193</v>
      </c>
      <c r="N36" s="123">
        <f t="shared" si="26"/>
        <v>523163</v>
      </c>
      <c r="O36" s="124">
        <f>O35*R12</f>
        <v>526989.6933077235</v>
      </c>
      <c r="P36" s="124">
        <f t="shared" ref="P36:X36" si="27">P35*S12</f>
        <v>531845.83349386835</v>
      </c>
      <c r="Q36" s="124">
        <f t="shared" si="27"/>
        <v>537213.97594767436</v>
      </c>
      <c r="R36" s="124">
        <f t="shared" si="27"/>
        <v>542636.30130861164</v>
      </c>
      <c r="S36" s="124">
        <f t="shared" si="27"/>
        <v>548113.35646742512</v>
      </c>
      <c r="T36" s="124">
        <f t="shared" si="27"/>
        <v>495321.00186898682</v>
      </c>
      <c r="U36" s="124">
        <f t="shared" si="27"/>
        <v>500340.88450970984</v>
      </c>
      <c r="V36" s="124">
        <f t="shared" si="27"/>
        <v>505411.64167752041</v>
      </c>
      <c r="W36" s="124">
        <f t="shared" si="27"/>
        <v>510533.78896564891</v>
      </c>
      <c r="X36" s="124">
        <f t="shared" si="27"/>
        <v>515707.84719265916</v>
      </c>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c r="BK36" s="89"/>
      <c r="BL36" s="89"/>
      <c r="BM36" s="89"/>
      <c r="BN36" s="89"/>
      <c r="BO36" s="89"/>
      <c r="BP36" s="89"/>
      <c r="BQ36" s="89"/>
    </row>
    <row r="37" spans="1:69" x14ac:dyDescent="0.35">
      <c r="A37" s="89" t="s">
        <v>314</v>
      </c>
      <c r="B37" s="89"/>
      <c r="C37" s="89"/>
      <c r="D37" s="89"/>
      <c r="E37" s="89"/>
      <c r="F37" s="89"/>
      <c r="G37" s="89"/>
      <c r="H37" s="89"/>
      <c r="I37" s="125">
        <f>I35-I36</f>
        <v>207953</v>
      </c>
      <c r="J37" s="125">
        <f>J35-J36</f>
        <v>200667</v>
      </c>
      <c r="K37" s="125">
        <f>K35-K36</f>
        <v>156183</v>
      </c>
      <c r="L37" s="125">
        <f>L35-L36</f>
        <v>197631</v>
      </c>
      <c r="M37" s="125">
        <f t="shared" ref="M37:X37" si="28">M35-M36</f>
        <v>170235</v>
      </c>
      <c r="N37" s="125">
        <f t="shared" si="28"/>
        <v>171256</v>
      </c>
      <c r="O37" s="125">
        <f t="shared" si="28"/>
        <v>173828.28575153742</v>
      </c>
      <c r="P37" s="126">
        <f t="shared" si="28"/>
        <v>175430.09036867961</v>
      </c>
      <c r="Q37" s="126">
        <f t="shared" si="28"/>
        <v>177200.77964830899</v>
      </c>
      <c r="R37" s="126">
        <f t="shared" si="28"/>
        <v>178989.34123546781</v>
      </c>
      <c r="S37" s="126">
        <f t="shared" si="28"/>
        <v>180795.95552283153</v>
      </c>
      <c r="T37" s="126">
        <f t="shared" si="28"/>
        <v>240945.4966897241</v>
      </c>
      <c r="U37" s="126">
        <f t="shared" si="28"/>
        <v>243387.38409532426</v>
      </c>
      <c r="V37" s="126">
        <f t="shared" si="28"/>
        <v>245854.01906493184</v>
      </c>
      <c r="W37" s="126">
        <f t="shared" si="28"/>
        <v>248345.65240532969</v>
      </c>
      <c r="X37" s="126">
        <f t="shared" si="28"/>
        <v>250862.53746512835</v>
      </c>
      <c r="Y37" s="108"/>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c r="BG37" s="89"/>
      <c r="BH37" s="89"/>
      <c r="BI37" s="89"/>
      <c r="BJ37" s="89"/>
      <c r="BK37" s="89"/>
      <c r="BL37" s="89"/>
      <c r="BM37" s="89"/>
      <c r="BN37" s="89"/>
      <c r="BO37" s="89"/>
      <c r="BP37" s="89"/>
      <c r="BQ37" s="89"/>
    </row>
    <row r="38" spans="1:69" x14ac:dyDescent="0.35">
      <c r="A38" s="89"/>
      <c r="B38" s="89"/>
      <c r="C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89"/>
      <c r="BM38" s="89"/>
      <c r="BN38" s="89"/>
      <c r="BO38" s="89"/>
      <c r="BP38" s="89"/>
      <c r="BQ38" s="89"/>
    </row>
    <row r="39" spans="1:69" x14ac:dyDescent="0.35">
      <c r="C39" s="172" t="s">
        <v>127</v>
      </c>
      <c r="D39" s="172"/>
      <c r="E39" s="172"/>
      <c r="F39" s="172"/>
      <c r="G39" s="172"/>
      <c r="H39" s="172" t="s">
        <v>436</v>
      </c>
      <c r="I39" s="172" t="s">
        <v>437</v>
      </c>
      <c r="J39" s="172" t="s">
        <v>438</v>
      </c>
      <c r="K39" s="172" t="s">
        <v>439</v>
      </c>
      <c r="L39" s="172" t="s">
        <v>440</v>
      </c>
      <c r="M39" s="172" t="s">
        <v>441</v>
      </c>
      <c r="N39" s="172" t="s">
        <v>442</v>
      </c>
      <c r="O39" s="172" t="s">
        <v>443</v>
      </c>
      <c r="P39" s="172" t="s">
        <v>444</v>
      </c>
      <c r="Q39" s="172" t="s">
        <v>445</v>
      </c>
      <c r="R39" s="172" t="s">
        <v>446</v>
      </c>
      <c r="S39" s="172" t="s">
        <v>447</v>
      </c>
      <c r="T39" s="172" t="s">
        <v>448</v>
      </c>
      <c r="U39" s="172" t="s">
        <v>449</v>
      </c>
      <c r="V39" s="172" t="s">
        <v>450</v>
      </c>
      <c r="W39" s="172" t="s">
        <v>451</v>
      </c>
      <c r="X39" s="172" t="s">
        <v>452</v>
      </c>
      <c r="Y39" s="172" t="s">
        <v>453</v>
      </c>
      <c r="Z39" s="172" t="s">
        <v>454</v>
      </c>
      <c r="AA39" s="172" t="s">
        <v>455</v>
      </c>
    </row>
    <row r="40" spans="1:69" x14ac:dyDescent="0.35">
      <c r="C40" s="172" t="s">
        <v>146</v>
      </c>
      <c r="D40" s="172"/>
      <c r="E40" s="172"/>
      <c r="F40" s="172"/>
      <c r="G40" s="172"/>
      <c r="H40" s="172">
        <v>595.751892914667</v>
      </c>
      <c r="I40" s="172">
        <v>604.48719065944897</v>
      </c>
      <c r="J40" s="172">
        <v>610.75988152107197</v>
      </c>
      <c r="K40" s="172">
        <v>611.78359973721001</v>
      </c>
      <c r="L40" s="172">
        <v>626.88250594583701</v>
      </c>
      <c r="M40" s="172">
        <v>644.48780269102895</v>
      </c>
      <c r="N40" s="172">
        <v>661.76818657100102</v>
      </c>
      <c r="O40" s="172">
        <v>661.31658149024702</v>
      </c>
      <c r="P40" s="172">
        <v>669.401554890988</v>
      </c>
      <c r="Q40" s="172">
        <v>665.81344890041203</v>
      </c>
      <c r="R40" s="172">
        <v>665.20588298632299</v>
      </c>
      <c r="S40" s="172">
        <v>684.314309798159</v>
      </c>
      <c r="T40" s="172">
        <v>676.87195587419399</v>
      </c>
      <c r="U40" s="172">
        <v>678.84220575318602</v>
      </c>
      <c r="V40" s="172">
        <v>681.44876887610997</v>
      </c>
      <c r="W40" s="172">
        <v>683.73777559061398</v>
      </c>
      <c r="X40" s="172">
        <v>695.58715522007299</v>
      </c>
      <c r="Y40" s="172">
        <v>707.43653484953302</v>
      </c>
      <c r="Z40" s="172">
        <v>719.28591447899203</v>
      </c>
      <c r="AA40" s="172">
        <v>731.13529410845194</v>
      </c>
      <c r="AB40" s="172"/>
      <c r="AC40" s="172"/>
      <c r="AD40" s="172"/>
      <c r="AE40" s="172"/>
      <c r="AF40" s="172"/>
      <c r="AG40" s="172"/>
      <c r="AH40" s="172"/>
    </row>
    <row r="41" spans="1:69" x14ac:dyDescent="0.35">
      <c r="C41" s="172" t="s">
        <v>431</v>
      </c>
      <c r="D41" s="172"/>
      <c r="E41" s="172"/>
      <c r="F41" s="172"/>
      <c r="G41" s="172"/>
      <c r="H41" s="172">
        <v>394.10525000000001</v>
      </c>
      <c r="I41" s="172">
        <v>399.21050000000002</v>
      </c>
      <c r="J41" s="172">
        <v>404.31574999999998</v>
      </c>
      <c r="K41" s="172">
        <v>409.42099999999999</v>
      </c>
      <c r="L41" s="172">
        <v>421.68299999999999</v>
      </c>
      <c r="M41" s="172">
        <v>433.94499999999999</v>
      </c>
      <c r="N41" s="172">
        <v>446.20699999999999</v>
      </c>
      <c r="O41" s="172">
        <v>458.46899999999999</v>
      </c>
      <c r="P41" s="172">
        <v>470.66699999999997</v>
      </c>
      <c r="Q41" s="172">
        <v>482.86500000000001</v>
      </c>
      <c r="R41" s="172">
        <v>495.06299999999999</v>
      </c>
      <c r="S41" s="172">
        <v>507.26100000000002</v>
      </c>
      <c r="T41" s="172">
        <v>508.98225000000002</v>
      </c>
      <c r="U41" s="172">
        <v>510.70350000000002</v>
      </c>
      <c r="V41" s="172">
        <v>512.42475000000002</v>
      </c>
      <c r="W41" s="172">
        <v>514.14599999999996</v>
      </c>
      <c r="X41" s="172">
        <v>508.57675</v>
      </c>
      <c r="Y41" s="172">
        <v>503.00749999999999</v>
      </c>
      <c r="Z41" s="172">
        <v>497.43824999999998</v>
      </c>
      <c r="AA41" s="172">
        <v>491.86900000000003</v>
      </c>
      <c r="AB41" s="172"/>
      <c r="AC41" s="172"/>
      <c r="AD41" s="172"/>
      <c r="AE41" s="172"/>
      <c r="AF41" s="172"/>
      <c r="AG41" s="172"/>
      <c r="AH41" s="172"/>
    </row>
    <row r="42" spans="1:69" x14ac:dyDescent="0.35">
      <c r="C42" s="172" t="s">
        <v>432</v>
      </c>
      <c r="D42" s="172"/>
      <c r="E42" s="172"/>
      <c r="F42" s="172"/>
      <c r="G42" s="172"/>
      <c r="H42" s="172">
        <v>201.64664291466701</v>
      </c>
      <c r="I42" s="172">
        <v>205.276690659449</v>
      </c>
      <c r="J42" s="172">
        <v>206.44413152107199</v>
      </c>
      <c r="K42" s="172">
        <v>202.36259973720999</v>
      </c>
      <c r="L42" s="172">
        <v>205.19950594583699</v>
      </c>
      <c r="M42" s="172">
        <v>210.54280269102901</v>
      </c>
      <c r="N42" s="172">
        <v>215.561186571001</v>
      </c>
      <c r="O42" s="172">
        <v>202.84758149024699</v>
      </c>
      <c r="P42" s="172">
        <v>198.73455489098799</v>
      </c>
      <c r="Q42" s="172">
        <v>182.94844890041199</v>
      </c>
      <c r="R42" s="172">
        <v>170.142882986323</v>
      </c>
      <c r="S42" s="172">
        <v>177.05330979815901</v>
      </c>
      <c r="T42" s="172">
        <v>167.88970587419399</v>
      </c>
      <c r="U42" s="172">
        <v>168.138705753186</v>
      </c>
      <c r="V42" s="172">
        <v>169.02401887611001</v>
      </c>
      <c r="W42" s="172">
        <v>169.59177559061399</v>
      </c>
      <c r="X42" s="172">
        <v>187.01040522007301</v>
      </c>
      <c r="Y42" s="172">
        <v>204.429034849533</v>
      </c>
      <c r="Z42" s="172">
        <v>221.84766447899199</v>
      </c>
      <c r="AA42" s="172">
        <v>239.266294108452</v>
      </c>
      <c r="AB42" s="172"/>
      <c r="AC42" s="172"/>
      <c r="AD42" s="172"/>
      <c r="AE42" s="172"/>
      <c r="AF42" s="172"/>
      <c r="AG42" s="172"/>
      <c r="AH42" s="172"/>
    </row>
    <row r="43" spans="1:69" x14ac:dyDescent="0.35">
      <c r="C43" s="172" t="s">
        <v>433</v>
      </c>
      <c r="D43" s="172"/>
      <c r="E43" s="172"/>
      <c r="F43" s="172"/>
      <c r="G43" s="172"/>
      <c r="H43" s="190">
        <v>1.53061715517149E-2</v>
      </c>
      <c r="I43" s="190">
        <v>1.4662643709020699E-2</v>
      </c>
      <c r="J43" s="190">
        <v>1.03768797065484E-2</v>
      </c>
      <c r="K43" s="190">
        <v>1.6761386055486E-3</v>
      </c>
      <c r="L43" s="190">
        <v>2.46801421533904E-2</v>
      </c>
      <c r="M43" s="190">
        <v>2.8083885860922898E-2</v>
      </c>
      <c r="N43" s="190">
        <v>2.68125848275464E-2</v>
      </c>
      <c r="O43" s="190">
        <v>-6.8242186602251998E-4</v>
      </c>
      <c r="P43" s="190">
        <v>1.22255718774227E-2</v>
      </c>
      <c r="Q43" s="190">
        <v>-5.3601697880129003E-3</v>
      </c>
      <c r="R43" s="190">
        <v>-9.1251673436853998E-4</v>
      </c>
      <c r="S43" s="190">
        <v>2.87255830120632E-2</v>
      </c>
      <c r="T43" s="190">
        <v>-1.0875636849039E-2</v>
      </c>
      <c r="U43" s="190">
        <v>2.9108162362079201E-3</v>
      </c>
      <c r="V43" s="190">
        <v>3.83971871641586E-3</v>
      </c>
      <c r="W43" s="190">
        <v>3.35902978925184E-3</v>
      </c>
      <c r="X43" s="190">
        <v>1.7330298328513301E-2</v>
      </c>
      <c r="Y43" s="190">
        <v>1.7035075389956598E-2</v>
      </c>
      <c r="Z43" s="190">
        <v>1.67497422676646E-2</v>
      </c>
      <c r="AA43" s="190">
        <v>1.6473810192769299E-2</v>
      </c>
      <c r="AB43" s="172"/>
      <c r="AC43" s="172"/>
      <c r="AD43" s="172"/>
      <c r="AE43" s="172"/>
      <c r="AF43" s="172"/>
      <c r="AG43" s="172"/>
      <c r="AH43" s="172"/>
    </row>
    <row r="44" spans="1:69" x14ac:dyDescent="0.35">
      <c r="C44" s="172" t="s">
        <v>434</v>
      </c>
      <c r="D44" s="172"/>
      <c r="E44" s="172"/>
      <c r="F44" s="172"/>
      <c r="G44" s="172"/>
      <c r="H44" s="190">
        <v>1.31240359897173E-2</v>
      </c>
      <c r="I44" s="190">
        <v>1.29540268748005E-2</v>
      </c>
      <c r="J44" s="190">
        <v>1.27883660374664E-2</v>
      </c>
      <c r="K44" s="190">
        <v>1.26268887620629E-2</v>
      </c>
      <c r="L44" s="190">
        <v>2.9949611768814902E-2</v>
      </c>
      <c r="M44" s="190">
        <v>2.9078715528015199E-2</v>
      </c>
      <c r="N44" s="190">
        <v>2.8257037182131399E-2</v>
      </c>
      <c r="O44" s="190">
        <v>2.74805191312553E-2</v>
      </c>
      <c r="P44" s="190">
        <v>2.6605942822742801E-2</v>
      </c>
      <c r="Q44" s="190">
        <v>2.5916412240501101E-2</v>
      </c>
      <c r="R44" s="190">
        <v>2.52617191140381E-2</v>
      </c>
      <c r="S44" s="190">
        <v>2.4639288333000199E-2</v>
      </c>
      <c r="T44" s="190">
        <v>3.3932236067823998E-3</v>
      </c>
      <c r="U44" s="190">
        <v>3.3817485776761499E-3</v>
      </c>
      <c r="V44" s="190">
        <v>3.3703508983198298E-3</v>
      </c>
      <c r="W44" s="190">
        <v>3.35902978925184E-3</v>
      </c>
      <c r="X44" s="190">
        <v>-1.08320399264022E-2</v>
      </c>
      <c r="Y44" s="190">
        <v>-1.09506578898858E-2</v>
      </c>
      <c r="Z44" s="190">
        <v>-1.10719025064238E-2</v>
      </c>
      <c r="AA44" s="190">
        <v>-1.11958619989516E-2</v>
      </c>
      <c r="AB44" s="172"/>
      <c r="AC44" s="172"/>
      <c r="AD44" s="172"/>
      <c r="AE44" s="172"/>
      <c r="AF44" s="172"/>
      <c r="AG44" s="172"/>
      <c r="AH44" s="172"/>
    </row>
    <row r="45" spans="1:69" x14ac:dyDescent="0.35">
      <c r="C45" s="172" t="s">
        <v>435</v>
      </c>
      <c r="D45" s="172"/>
      <c r="E45" s="172"/>
      <c r="F45" s="172"/>
      <c r="G45" s="172"/>
      <c r="H45" s="190">
        <v>1.9598267491647101E-2</v>
      </c>
      <c r="I45" s="190">
        <v>1.8002024195952902E-2</v>
      </c>
      <c r="J45" s="190">
        <v>5.6871574550041402E-3</v>
      </c>
      <c r="K45" s="190">
        <v>-1.9770636025299802E-2</v>
      </c>
      <c r="L45" s="190">
        <v>1.40189254946876E-2</v>
      </c>
      <c r="M45" s="190">
        <v>2.6039520517181901E-2</v>
      </c>
      <c r="N45" s="190">
        <v>2.3835456808926101E-2</v>
      </c>
      <c r="O45" s="190">
        <v>-5.8979101400364997E-2</v>
      </c>
      <c r="P45" s="190">
        <v>-2.0276438935295599E-2</v>
      </c>
      <c r="Q45" s="190">
        <v>-7.9433121226627004E-2</v>
      </c>
      <c r="R45" s="190">
        <v>-6.9995487751087299E-2</v>
      </c>
      <c r="S45" s="190">
        <v>4.0615432691309503E-2</v>
      </c>
      <c r="T45" s="190">
        <v>-5.1756185379488701E-2</v>
      </c>
      <c r="U45" s="190">
        <v>1.48311582116367E-3</v>
      </c>
      <c r="V45" s="190">
        <v>5.2653737219980901E-3</v>
      </c>
      <c r="W45" s="190">
        <v>3.3590297892516201E-3</v>
      </c>
      <c r="X45" s="190">
        <v>0.102709164809425</v>
      </c>
      <c r="Y45" s="190">
        <v>9.3142569307634204E-2</v>
      </c>
      <c r="Z45" s="190">
        <v>8.5206241091341006E-2</v>
      </c>
      <c r="AA45" s="190">
        <v>7.8516173115308605E-2</v>
      </c>
      <c r="AB45" s="172"/>
      <c r="AC45" s="172"/>
      <c r="AD45" s="172"/>
      <c r="AE45" s="172"/>
      <c r="AF45" s="172"/>
      <c r="AG45" s="172"/>
      <c r="AH45" s="172"/>
    </row>
    <row r="46" spans="1:69" x14ac:dyDescent="0.35">
      <c r="D46" s="172"/>
      <c r="E46" s="172"/>
      <c r="F46" s="172"/>
      <c r="G46" s="172"/>
      <c r="H46" s="172"/>
      <c r="I46" s="172"/>
      <c r="J46" s="172"/>
      <c r="N46" s="172"/>
      <c r="O46" s="172"/>
      <c r="P46" s="172"/>
      <c r="Q46" s="172"/>
      <c r="R46" s="172"/>
      <c r="S46" s="172"/>
      <c r="T46" s="172"/>
      <c r="U46" s="172"/>
      <c r="V46" s="172"/>
      <c r="W46" s="172"/>
      <c r="X46" s="172"/>
      <c r="Y46" s="172"/>
      <c r="Z46" s="172"/>
      <c r="AA46" s="172"/>
      <c r="AB46" s="172"/>
      <c r="AC46" s="172"/>
      <c r="AD46" s="172"/>
      <c r="AE46" s="172"/>
      <c r="AF46" s="172"/>
      <c r="AG46" s="172"/>
      <c r="AH46" s="172"/>
    </row>
    <row r="47" spans="1:69" x14ac:dyDescent="0.35">
      <c r="D47" s="172"/>
      <c r="E47" s="172"/>
      <c r="F47" s="172"/>
      <c r="G47" s="172"/>
      <c r="H47" s="172"/>
      <c r="I47" s="172"/>
      <c r="J47" s="172"/>
    </row>
    <row r="48" spans="1:69" x14ac:dyDescent="0.35">
      <c r="D48" s="172"/>
      <c r="E48" s="172"/>
      <c r="F48" s="172"/>
      <c r="G48" s="172"/>
      <c r="H48" s="172"/>
      <c r="I48" s="172" t="s">
        <v>446</v>
      </c>
      <c r="J48" s="172"/>
    </row>
    <row r="49" spans="4:24" x14ac:dyDescent="0.35">
      <c r="D49" s="172"/>
      <c r="E49" s="172"/>
      <c r="F49" s="172"/>
      <c r="G49" s="172"/>
      <c r="H49" s="172" t="s">
        <v>515</v>
      </c>
      <c r="I49" s="172">
        <f>R41</f>
        <v>495.06299999999999</v>
      </c>
      <c r="J49" s="172">
        <f t="shared" ref="J49:U49" si="29">S41</f>
        <v>507.26100000000002</v>
      </c>
      <c r="K49" s="172">
        <f t="shared" si="29"/>
        <v>508.98225000000002</v>
      </c>
      <c r="L49" s="172">
        <f t="shared" si="29"/>
        <v>510.70350000000002</v>
      </c>
      <c r="M49" s="172">
        <f t="shared" si="29"/>
        <v>512.42475000000002</v>
      </c>
      <c r="N49" s="172">
        <f t="shared" si="29"/>
        <v>514.14599999999996</v>
      </c>
      <c r="O49" s="172">
        <f t="shared" si="29"/>
        <v>508.57675</v>
      </c>
      <c r="P49" s="172">
        <f t="shared" si="29"/>
        <v>503.00749999999999</v>
      </c>
      <c r="Q49" s="172">
        <f t="shared" si="29"/>
        <v>497.43824999999998</v>
      </c>
      <c r="R49" s="172">
        <f t="shared" si="29"/>
        <v>491.86900000000003</v>
      </c>
      <c r="S49" s="172">
        <f t="shared" si="29"/>
        <v>0</v>
      </c>
      <c r="T49" s="172">
        <f t="shared" si="29"/>
        <v>0</v>
      </c>
      <c r="U49" s="172">
        <f t="shared" si="29"/>
        <v>0</v>
      </c>
      <c r="V49" s="172">
        <v>503.00749999999999</v>
      </c>
      <c r="W49" s="172">
        <v>497.43824999999998</v>
      </c>
      <c r="X49" s="172">
        <v>491.86900000000003</v>
      </c>
    </row>
    <row r="50" spans="4:24" x14ac:dyDescent="0.35">
      <c r="D50" s="172"/>
      <c r="E50" s="172"/>
      <c r="F50" s="172"/>
      <c r="G50" s="172"/>
      <c r="H50" s="172" t="s">
        <v>516</v>
      </c>
      <c r="I50" s="124">
        <f>O36</f>
        <v>526989.6933077235</v>
      </c>
      <c r="J50" s="124">
        <f t="shared" ref="J50:U50" si="30">P36</f>
        <v>531845.83349386835</v>
      </c>
      <c r="K50" s="124">
        <f t="shared" si="30"/>
        <v>537213.97594767436</v>
      </c>
      <c r="L50" s="124">
        <f t="shared" si="30"/>
        <v>542636.30130861164</v>
      </c>
      <c r="M50" s="124">
        <f t="shared" si="30"/>
        <v>548113.35646742512</v>
      </c>
      <c r="N50" s="124">
        <f t="shared" si="30"/>
        <v>495321.00186898682</v>
      </c>
      <c r="O50" s="124">
        <f t="shared" si="30"/>
        <v>500340.88450970984</v>
      </c>
      <c r="P50" s="124">
        <f t="shared" si="30"/>
        <v>505411.64167752041</v>
      </c>
      <c r="Q50" s="124">
        <f t="shared" si="30"/>
        <v>510533.78896564891</v>
      </c>
      <c r="R50" s="124">
        <f t="shared" si="30"/>
        <v>515707.84719265916</v>
      </c>
      <c r="S50" s="124">
        <f t="shared" si="30"/>
        <v>0</v>
      </c>
      <c r="T50" s="124">
        <f t="shared" si="30"/>
        <v>0</v>
      </c>
      <c r="U50" s="124">
        <f t="shared" si="30"/>
        <v>0</v>
      </c>
      <c r="V50" s="124">
        <f t="shared" ref="V50" si="31">V49*Y26</f>
        <v>0</v>
      </c>
      <c r="W50" s="124">
        <f t="shared" ref="W50" si="32">W49*Z26</f>
        <v>0</v>
      </c>
      <c r="X50" s="124">
        <f t="shared" ref="X50" si="33">X49*AA26</f>
        <v>0</v>
      </c>
    </row>
    <row r="51" spans="4:24" x14ac:dyDescent="0.35">
      <c r="D51" s="172"/>
      <c r="E51" s="172"/>
      <c r="F51" s="172"/>
      <c r="G51" s="172"/>
      <c r="H51" s="172"/>
      <c r="I51" s="172"/>
      <c r="J51" s="172"/>
    </row>
    <row r="52" spans="4:24" x14ac:dyDescent="0.35">
      <c r="D52" s="172"/>
      <c r="E52" s="172"/>
      <c r="F52" s="172"/>
      <c r="G52" s="172"/>
      <c r="H52" s="172"/>
      <c r="I52" s="172"/>
      <c r="J52" s="172"/>
    </row>
    <row r="53" spans="4:24" x14ac:dyDescent="0.35">
      <c r="D53" s="172"/>
      <c r="E53" s="172"/>
      <c r="F53" s="172"/>
      <c r="G53" s="172"/>
      <c r="H53" s="172"/>
      <c r="I53" s="172"/>
      <c r="J53" s="172"/>
    </row>
    <row r="54" spans="4:24" x14ac:dyDescent="0.35">
      <c r="D54" s="172"/>
      <c r="E54" s="172"/>
      <c r="F54" s="172"/>
      <c r="G54" s="172"/>
      <c r="H54" s="172"/>
      <c r="I54" s="172"/>
      <c r="J54" s="172"/>
    </row>
    <row r="55" spans="4:24" x14ac:dyDescent="0.35">
      <c r="D55" s="172"/>
      <c r="E55" s="172"/>
      <c r="F55" s="172"/>
      <c r="G55" s="172"/>
      <c r="H55" s="172"/>
      <c r="I55" s="172"/>
      <c r="J55" s="172"/>
    </row>
    <row r="56" spans="4:24" x14ac:dyDescent="0.35">
      <c r="D56" s="172"/>
      <c r="E56" s="172"/>
      <c r="F56" s="172"/>
      <c r="G56" s="172"/>
      <c r="H56" s="172"/>
      <c r="I56" s="172"/>
      <c r="J56" s="172"/>
    </row>
    <row r="57" spans="4:24" x14ac:dyDescent="0.35">
      <c r="D57" s="172"/>
      <c r="E57" s="172"/>
      <c r="F57" s="172"/>
      <c r="G57" s="172"/>
      <c r="H57" s="172"/>
      <c r="I57" s="172"/>
      <c r="J57" s="172"/>
    </row>
    <row r="58" spans="4:24" x14ac:dyDescent="0.35">
      <c r="D58" s="172"/>
      <c r="E58" s="172"/>
      <c r="F58" s="172"/>
      <c r="G58" s="172"/>
      <c r="H58" s="172"/>
      <c r="I58" s="172"/>
      <c r="J58" s="172"/>
    </row>
    <row r="59" spans="4:24" x14ac:dyDescent="0.35">
      <c r="D59" s="172"/>
      <c r="E59" s="172"/>
      <c r="F59" s="172"/>
      <c r="G59" s="172"/>
      <c r="H59" s="172"/>
      <c r="I59" s="172"/>
      <c r="J59" s="172"/>
    </row>
    <row r="60" spans="4:24" x14ac:dyDescent="0.35">
      <c r="D60" s="172"/>
      <c r="E60" s="172"/>
      <c r="F60" s="172"/>
      <c r="G60" s="172"/>
      <c r="H60" s="172"/>
      <c r="I60" s="172"/>
      <c r="J60" s="172"/>
    </row>
    <row r="61" spans="4:24" x14ac:dyDescent="0.35">
      <c r="D61" s="172"/>
      <c r="E61" s="172"/>
      <c r="F61" s="172"/>
      <c r="G61" s="172"/>
      <c r="H61" s="172"/>
      <c r="I61" s="172"/>
      <c r="J61" s="172"/>
    </row>
  </sheetData>
  <mergeCells count="11">
    <mergeCell ref="AB32:AK32"/>
    <mergeCell ref="E32:H32"/>
    <mergeCell ref="D8:G8"/>
    <mergeCell ref="H8:K8"/>
    <mergeCell ref="L8:O8"/>
    <mergeCell ref="P8:S8"/>
    <mergeCell ref="T8:W8"/>
    <mergeCell ref="I32:L32"/>
    <mergeCell ref="M32:P32"/>
    <mergeCell ref="Q32:T32"/>
    <mergeCell ref="U32:X32"/>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87690-CFF4-44B6-BD6B-0FEC4D0B5C2F}">
  <dimension ref="A1:Z46"/>
  <sheetViews>
    <sheetView topLeftCell="A12" zoomScale="110" zoomScaleNormal="110" workbookViewId="0">
      <pane xSplit="1" ySplit="8" topLeftCell="B36" activePane="bottomRight" state="frozen"/>
      <selection activeCell="A12" sqref="A12"/>
      <selection pane="topRight" activeCell="B12" sqref="B12"/>
      <selection pane="bottomLeft" activeCell="A20" sqref="A20"/>
      <selection pane="bottomRight" activeCell="C41" sqref="C41:F41"/>
    </sheetView>
  </sheetViews>
  <sheetFormatPr defaultColWidth="8.6328125" defaultRowHeight="14.5" x14ac:dyDescent="0.35"/>
  <cols>
    <col min="1" max="1" width="45.1796875" style="91" customWidth="1"/>
    <col min="2" max="2" width="12" style="91" bestFit="1" customWidth="1"/>
    <col min="3" max="3" width="8.6328125" style="91"/>
    <col min="4" max="4" width="9.1796875" style="91" bestFit="1" customWidth="1"/>
    <col min="5" max="5" width="8.6328125" style="91"/>
    <col min="6" max="6" width="11.1796875" style="91" bestFit="1" customWidth="1"/>
    <col min="7" max="22" width="9.6328125" style="91" customWidth="1"/>
    <col min="23" max="16384" width="8.6328125" style="91"/>
  </cols>
  <sheetData>
    <row r="1" spans="1:16" x14ac:dyDescent="0.35">
      <c r="A1" s="91" t="s">
        <v>316</v>
      </c>
    </row>
    <row r="2" spans="1:16" x14ac:dyDescent="0.35">
      <c r="A2" s="91" t="s">
        <v>317</v>
      </c>
    </row>
    <row r="3" spans="1:16" x14ac:dyDescent="0.35">
      <c r="A3" s="91" t="s">
        <v>318</v>
      </c>
    </row>
    <row r="4" spans="1:16" x14ac:dyDescent="0.35">
      <c r="A4" s="91" t="s">
        <v>319</v>
      </c>
    </row>
    <row r="5" spans="1:16" x14ac:dyDescent="0.35">
      <c r="A5" s="91" t="s">
        <v>320</v>
      </c>
    </row>
    <row r="6" spans="1:16" x14ac:dyDescent="0.35">
      <c r="A6" s="254" t="s">
        <v>321</v>
      </c>
      <c r="B6" s="254"/>
      <c r="C6" s="254"/>
      <c r="D6" s="254"/>
      <c r="E6" s="254"/>
      <c r="F6" s="254"/>
      <c r="G6" s="254"/>
      <c r="H6" s="254"/>
      <c r="I6" s="254"/>
      <c r="J6" s="254"/>
      <c r="K6" s="254"/>
      <c r="L6" s="254"/>
      <c r="M6" s="254"/>
      <c r="N6" s="141"/>
      <c r="O6" s="141"/>
    </row>
    <row r="7" spans="1:16" x14ac:dyDescent="0.35">
      <c r="A7" s="144" t="s">
        <v>322</v>
      </c>
      <c r="B7" s="142"/>
      <c r="C7" s="142"/>
      <c r="D7" s="142"/>
      <c r="E7" s="146"/>
      <c r="F7" s="146"/>
      <c r="G7" s="146"/>
      <c r="H7" s="146"/>
      <c r="I7" s="146"/>
      <c r="J7" s="146"/>
      <c r="K7" s="146"/>
      <c r="L7" s="146"/>
      <c r="M7" s="146"/>
      <c r="N7" s="146"/>
      <c r="O7" s="146"/>
    </row>
    <row r="8" spans="1:16" x14ac:dyDescent="0.35">
      <c r="A8" s="145"/>
      <c r="B8" s="147"/>
      <c r="C8" s="147"/>
      <c r="D8" s="147"/>
      <c r="E8" s="143"/>
      <c r="F8" s="143"/>
      <c r="G8" s="143"/>
      <c r="H8" s="143"/>
      <c r="I8" s="143"/>
      <c r="J8" s="143"/>
      <c r="K8" s="143"/>
      <c r="L8" s="143"/>
      <c r="M8" s="143"/>
      <c r="N8" s="143"/>
      <c r="O8" s="143"/>
    </row>
    <row r="9" spans="1:16" x14ac:dyDescent="0.35">
      <c r="A9" s="145"/>
      <c r="B9" s="147"/>
      <c r="C9" s="147"/>
      <c r="D9" s="147"/>
      <c r="E9" s="143"/>
      <c r="F9" s="143"/>
      <c r="G9" s="143"/>
      <c r="H9" s="143"/>
      <c r="I9" s="143"/>
      <c r="J9" s="143"/>
      <c r="K9" s="143"/>
      <c r="L9" s="143"/>
      <c r="M9" s="143"/>
      <c r="N9" s="256" t="s">
        <v>60</v>
      </c>
      <c r="O9" s="256"/>
    </row>
    <row r="10" spans="1:16" x14ac:dyDescent="0.35">
      <c r="A10" s="134"/>
      <c r="B10" s="138" t="s">
        <v>323</v>
      </c>
      <c r="C10" s="137"/>
      <c r="D10" s="137"/>
      <c r="E10" s="133"/>
      <c r="F10" s="133"/>
      <c r="G10" s="133"/>
      <c r="H10" s="133"/>
      <c r="I10" s="133"/>
      <c r="J10" s="133"/>
      <c r="K10" s="133"/>
      <c r="L10" s="133"/>
      <c r="M10" s="133"/>
      <c r="N10" s="136" t="s">
        <v>324</v>
      </c>
      <c r="O10" s="136" t="s">
        <v>324</v>
      </c>
    </row>
    <row r="11" spans="1:16" x14ac:dyDescent="0.35">
      <c r="A11" s="132" t="s">
        <v>332</v>
      </c>
      <c r="B11" s="131">
        <v>2020</v>
      </c>
      <c r="C11" s="131">
        <v>2021</v>
      </c>
      <c r="D11" s="131">
        <v>2022</v>
      </c>
      <c r="E11" s="131">
        <v>2023</v>
      </c>
      <c r="F11" s="131">
        <v>2024</v>
      </c>
      <c r="G11" s="131">
        <v>2025</v>
      </c>
      <c r="H11" s="131">
        <v>2026</v>
      </c>
      <c r="I11" s="131">
        <v>2027</v>
      </c>
      <c r="J11" s="131">
        <v>2028</v>
      </c>
      <c r="K11" s="131">
        <v>2029</v>
      </c>
      <c r="L11" s="131">
        <v>2030</v>
      </c>
      <c r="M11" s="131">
        <v>2031</v>
      </c>
      <c r="N11" s="131">
        <v>2026</v>
      </c>
      <c r="O11" s="131">
        <v>2031</v>
      </c>
    </row>
    <row r="12" spans="1:16" ht="28.5" x14ac:dyDescent="0.35">
      <c r="A12" s="157" t="s">
        <v>343</v>
      </c>
      <c r="B12" s="158">
        <v>473.16500000000002</v>
      </c>
      <c r="C12" s="158">
        <v>242.08699999999999</v>
      </c>
      <c r="D12" s="158">
        <v>40.164000000000001</v>
      </c>
      <c r="E12" s="158">
        <v>37.088999999999999</v>
      </c>
      <c r="F12" s="158">
        <v>36.167000000000002</v>
      </c>
      <c r="G12" s="158">
        <v>34.216999999999999</v>
      </c>
      <c r="H12" s="158">
        <v>33.183999999999997</v>
      </c>
      <c r="I12" s="158">
        <v>33.901000000000003</v>
      </c>
      <c r="J12" s="158">
        <v>35.832000000000001</v>
      </c>
      <c r="K12" s="158">
        <v>37.915999999999997</v>
      </c>
      <c r="L12" s="158">
        <v>40.545000000000002</v>
      </c>
      <c r="M12" s="158">
        <v>45.503</v>
      </c>
      <c r="N12" s="158">
        <v>180.821</v>
      </c>
      <c r="O12" s="158">
        <v>374.51799999999997</v>
      </c>
    </row>
    <row r="13" spans="1:16" s="152" customFormat="1" x14ac:dyDescent="0.35">
      <c r="A13" s="159" t="s">
        <v>345</v>
      </c>
      <c r="B13" s="158"/>
      <c r="C13" s="166">
        <f>(425+350)/4</f>
        <v>193.75</v>
      </c>
      <c r="D13" s="158" t="s">
        <v>357</v>
      </c>
      <c r="E13" s="158"/>
      <c r="F13" s="158"/>
      <c r="G13" s="158"/>
      <c r="H13" s="158"/>
      <c r="I13" s="158"/>
      <c r="J13" s="158"/>
      <c r="K13" s="158"/>
      <c r="L13" s="158"/>
      <c r="M13" s="158"/>
      <c r="N13" s="158"/>
      <c r="O13" s="158"/>
    </row>
    <row r="14" spans="1:16" s="152" customFormat="1" x14ac:dyDescent="0.35">
      <c r="A14" s="159"/>
      <c r="B14" s="158"/>
      <c r="C14" s="158">
        <f>C13+C12</f>
        <v>435.83699999999999</v>
      </c>
      <c r="D14" s="158"/>
      <c r="E14" s="158"/>
      <c r="F14" s="158"/>
      <c r="G14" s="158"/>
      <c r="H14" s="158"/>
      <c r="I14" s="158"/>
      <c r="J14" s="158"/>
      <c r="K14" s="158"/>
      <c r="L14" s="158"/>
      <c r="M14" s="158"/>
      <c r="N14" s="158"/>
      <c r="O14" s="158"/>
    </row>
    <row r="15" spans="1:16" s="130" customFormat="1" x14ac:dyDescent="0.35">
      <c r="A15" s="148"/>
      <c r="B15" s="149"/>
      <c r="C15" s="149"/>
      <c r="D15" s="149"/>
      <c r="E15" s="149"/>
      <c r="F15" s="149"/>
      <c r="G15" s="149"/>
      <c r="H15" s="149"/>
      <c r="I15" s="149"/>
      <c r="J15" s="149"/>
      <c r="K15" s="149"/>
      <c r="L15" s="149"/>
      <c r="M15" s="149"/>
      <c r="N15" s="149"/>
      <c r="O15" s="149"/>
      <c r="P15" s="135"/>
    </row>
    <row r="16" spans="1:16" x14ac:dyDescent="0.35">
      <c r="A16" s="104" t="s">
        <v>356</v>
      </c>
      <c r="B16" s="255" t="s">
        <v>331</v>
      </c>
      <c r="C16" s="255"/>
      <c r="D16" s="255"/>
      <c r="E16" s="255"/>
      <c r="F16" s="255"/>
      <c r="G16" s="255"/>
      <c r="H16" s="154"/>
      <c r="I16" s="154"/>
      <c r="J16" s="154"/>
      <c r="K16" s="154"/>
      <c r="L16" s="154"/>
      <c r="M16" s="154"/>
      <c r="N16" s="154"/>
      <c r="O16" s="154"/>
      <c r="P16" s="135"/>
    </row>
    <row r="17" spans="1:17" ht="12.5" customHeight="1" x14ac:dyDescent="0.35">
      <c r="A17" s="104"/>
      <c r="B17" s="155">
        <v>2019</v>
      </c>
      <c r="C17" s="255">
        <v>2020</v>
      </c>
      <c r="D17" s="255"/>
      <c r="E17" s="255"/>
      <c r="F17" s="255"/>
      <c r="G17" s="255">
        <v>2021</v>
      </c>
      <c r="H17" s="255"/>
      <c r="I17" s="255"/>
      <c r="J17" s="255"/>
      <c r="K17" s="255">
        <v>2022</v>
      </c>
      <c r="L17" s="255"/>
      <c r="M17" s="255"/>
      <c r="N17" s="255"/>
      <c r="O17" s="154"/>
      <c r="P17" s="135"/>
    </row>
    <row r="18" spans="1:17" x14ac:dyDescent="0.35">
      <c r="A18" s="104"/>
      <c r="B18" s="155" t="s">
        <v>273</v>
      </c>
      <c r="C18" s="155" t="s">
        <v>270</v>
      </c>
      <c r="D18" s="155" t="s">
        <v>271</v>
      </c>
      <c r="E18" s="155" t="s">
        <v>272</v>
      </c>
      <c r="F18" s="155" t="s">
        <v>273</v>
      </c>
      <c r="G18" s="155" t="s">
        <v>270</v>
      </c>
      <c r="H18" s="155" t="s">
        <v>271</v>
      </c>
      <c r="I18" s="155" t="s">
        <v>272</v>
      </c>
      <c r="J18" s="155" t="s">
        <v>273</v>
      </c>
      <c r="K18" s="155" t="s">
        <v>270</v>
      </c>
      <c r="L18" s="155" t="s">
        <v>271</v>
      </c>
      <c r="M18" s="155" t="s">
        <v>272</v>
      </c>
      <c r="N18" s="155" t="s">
        <v>273</v>
      </c>
      <c r="O18" s="155"/>
      <c r="P18" s="135"/>
    </row>
    <row r="19" spans="1:17" x14ac:dyDescent="0.35">
      <c r="A19" s="104"/>
      <c r="B19" s="104"/>
      <c r="C19" s="140"/>
      <c r="D19" s="140"/>
      <c r="E19" s="140"/>
      <c r="F19" s="140"/>
      <c r="G19" s="140"/>
      <c r="H19" s="140"/>
      <c r="I19" s="140"/>
      <c r="J19" s="140"/>
      <c r="K19" s="140"/>
      <c r="L19" s="140"/>
      <c r="M19" s="140"/>
      <c r="N19" s="104"/>
      <c r="O19" s="104"/>
      <c r="P19" s="104"/>
    </row>
    <row r="20" spans="1:17" x14ac:dyDescent="0.35">
      <c r="A20" s="160" t="s">
        <v>333</v>
      </c>
      <c r="B20" s="161">
        <v>27.9</v>
      </c>
      <c r="C20" s="161">
        <v>43.4</v>
      </c>
      <c r="D20" s="161">
        <v>1084.5999999999999</v>
      </c>
      <c r="E20" s="161">
        <v>775.2</v>
      </c>
      <c r="F20" s="161">
        <v>296.39999999999998</v>
      </c>
      <c r="G20" s="161">
        <v>544.29999999999995</v>
      </c>
      <c r="H20" s="140"/>
      <c r="I20" s="162"/>
      <c r="J20" s="140"/>
      <c r="K20" s="140"/>
      <c r="L20" s="140"/>
      <c r="M20" s="140"/>
      <c r="N20" s="104"/>
      <c r="O20" s="104"/>
      <c r="P20" s="104"/>
    </row>
    <row r="21" spans="1:17" s="139" customFormat="1" x14ac:dyDescent="0.35">
      <c r="A21" s="167" t="s">
        <v>326</v>
      </c>
      <c r="B21" s="150"/>
      <c r="C21" s="161" t="s">
        <v>327</v>
      </c>
      <c r="D21" s="161" t="s">
        <v>327</v>
      </c>
      <c r="E21" s="161">
        <v>3.1</v>
      </c>
      <c r="F21" s="161">
        <v>11</v>
      </c>
      <c r="G21" s="163">
        <v>18.600000000000001</v>
      </c>
      <c r="H21" s="140"/>
      <c r="I21" s="140"/>
      <c r="J21" s="140"/>
      <c r="K21" s="140"/>
      <c r="L21" s="140"/>
      <c r="M21" s="140"/>
      <c r="N21" s="104"/>
      <c r="O21" s="104"/>
      <c r="P21" s="104"/>
    </row>
    <row r="22" spans="1:17" s="139" customFormat="1" ht="18" customHeight="1" x14ac:dyDescent="0.35">
      <c r="A22" s="168" t="s">
        <v>328</v>
      </c>
      <c r="B22" s="164"/>
      <c r="C22" s="161" t="s">
        <v>327</v>
      </c>
      <c r="D22" s="161">
        <v>7.2</v>
      </c>
      <c r="E22" s="161">
        <v>23.9</v>
      </c>
      <c r="F22" s="161">
        <v>63.6</v>
      </c>
      <c r="G22" s="161">
        <v>74.099999999999994</v>
      </c>
      <c r="H22" s="140"/>
      <c r="I22" s="140"/>
      <c r="J22" s="140"/>
      <c r="K22" s="140"/>
      <c r="L22" s="140"/>
      <c r="M22" s="140"/>
      <c r="N22" s="104"/>
      <c r="O22" s="104"/>
      <c r="P22" s="104"/>
    </row>
    <row r="23" spans="1:17" s="139" customFormat="1" x14ac:dyDescent="0.35">
      <c r="A23" s="168" t="s">
        <v>329</v>
      </c>
      <c r="B23" s="164"/>
      <c r="C23" s="161" t="s">
        <v>327</v>
      </c>
      <c r="D23" s="161">
        <v>101.5</v>
      </c>
      <c r="E23" s="161">
        <v>156.1</v>
      </c>
      <c r="F23" s="161">
        <v>110.3</v>
      </c>
      <c r="G23" s="161">
        <v>97.2</v>
      </c>
      <c r="H23" s="140"/>
      <c r="I23" s="140"/>
      <c r="J23" s="140"/>
      <c r="K23" s="140"/>
      <c r="L23" s="140"/>
      <c r="M23" s="140"/>
      <c r="N23" s="104"/>
      <c r="O23" s="104"/>
      <c r="P23" s="104"/>
    </row>
    <row r="24" spans="1:17" s="139" customFormat="1" ht="15" customHeight="1" x14ac:dyDescent="0.35">
      <c r="A24" s="168" t="s">
        <v>330</v>
      </c>
      <c r="B24" s="164"/>
      <c r="C24" s="161" t="s">
        <v>327</v>
      </c>
      <c r="D24" s="161">
        <v>679.2</v>
      </c>
      <c r="E24" s="161">
        <v>373.1</v>
      </c>
      <c r="F24" s="161">
        <v>13.6</v>
      </c>
      <c r="G24" s="161">
        <v>283.60000000000002</v>
      </c>
      <c r="H24" s="140"/>
      <c r="I24" s="140"/>
      <c r="J24" s="140"/>
      <c r="K24" s="140"/>
      <c r="L24" s="140"/>
      <c r="M24" s="140"/>
      <c r="N24" s="104"/>
      <c r="O24" s="104"/>
      <c r="P24" s="104"/>
    </row>
    <row r="25" spans="1:17" ht="16.5" x14ac:dyDescent="0.35">
      <c r="A25" s="165" t="s">
        <v>342</v>
      </c>
      <c r="B25" s="140"/>
      <c r="C25" s="140"/>
      <c r="D25" s="140"/>
      <c r="E25" s="161">
        <v>106.2</v>
      </c>
      <c r="F25" s="161">
        <v>35.9</v>
      </c>
      <c r="G25" s="161">
        <v>1.6</v>
      </c>
      <c r="H25" s="135"/>
      <c r="I25" s="135"/>
      <c r="J25" s="135"/>
      <c r="K25" s="135"/>
      <c r="L25" s="135"/>
      <c r="M25" s="135"/>
      <c r="N25" s="135"/>
      <c r="O25" s="135"/>
      <c r="P25" s="135"/>
    </row>
    <row r="26" spans="1:17" x14ac:dyDescent="0.35">
      <c r="H26" s="255" t="s">
        <v>339</v>
      </c>
      <c r="I26" s="255"/>
      <c r="J26" s="255"/>
      <c r="K26" s="255"/>
      <c r="L26" s="255"/>
      <c r="M26" s="255"/>
      <c r="N26" s="255"/>
      <c r="O26" s="255"/>
    </row>
    <row r="27" spans="1:17" x14ac:dyDescent="0.35">
      <c r="A27" s="104" t="s">
        <v>334</v>
      </c>
      <c r="B27" s="151">
        <f t="shared" ref="B27:G27" si="0">B20+B25</f>
        <v>27.9</v>
      </c>
      <c r="C27" s="151">
        <f t="shared" si="0"/>
        <v>43.4</v>
      </c>
      <c r="D27" s="151">
        <f t="shared" si="0"/>
        <v>1084.5999999999999</v>
      </c>
      <c r="E27" s="151">
        <f t="shared" si="0"/>
        <v>881.40000000000009</v>
      </c>
      <c r="F27" s="151">
        <f t="shared" si="0"/>
        <v>332.29999999999995</v>
      </c>
      <c r="G27" s="151">
        <f t="shared" si="0"/>
        <v>545.9</v>
      </c>
      <c r="H27" s="151">
        <f>H30+H31</f>
        <v>534.29999999999995</v>
      </c>
      <c r="I27" s="151">
        <f t="shared" ref="I27:O27" si="1">I30+I31</f>
        <v>357.20484283016771</v>
      </c>
      <c r="J27" s="151">
        <f t="shared" si="1"/>
        <v>63.947884038653726</v>
      </c>
      <c r="K27" s="151">
        <f t="shared" si="1"/>
        <v>61.433755414861658</v>
      </c>
      <c r="L27" s="151">
        <f t="shared" si="1"/>
        <v>60.736054648450462</v>
      </c>
      <c r="M27" s="151">
        <f t="shared" si="1"/>
        <v>59.436887704098574</v>
      </c>
      <c r="N27" s="151">
        <f t="shared" si="1"/>
        <v>58.450483172275852</v>
      </c>
      <c r="O27" s="151">
        <f t="shared" si="1"/>
        <v>58.306131289570089</v>
      </c>
    </row>
    <row r="28" spans="1:17" x14ac:dyDescent="0.35">
      <c r="A28" s="104" t="s">
        <v>335</v>
      </c>
      <c r="E28" s="151">
        <f>E21</f>
        <v>3.1</v>
      </c>
      <c r="F28" s="151">
        <f>F21</f>
        <v>11</v>
      </c>
      <c r="G28" s="151">
        <f>G21</f>
        <v>18.600000000000001</v>
      </c>
      <c r="H28" s="91">
        <v>20</v>
      </c>
      <c r="I28" s="6">
        <f>H28*I34/H34</f>
        <v>18.787070976341219</v>
      </c>
      <c r="J28" s="6">
        <f t="shared" ref="J28:O28" si="2">I28*J34/I34</f>
        <v>17.714095301566143</v>
      </c>
      <c r="K28" s="6">
        <f t="shared" si="2"/>
        <v>17.017660779740083</v>
      </c>
      <c r="L28" s="6">
        <f t="shared" si="2"/>
        <v>16.824391869376871</v>
      </c>
      <c r="M28" s="6">
        <f t="shared" si="2"/>
        <v>16.464511829390197</v>
      </c>
      <c r="N28" s="6">
        <f t="shared" si="2"/>
        <v>16.191269576807727</v>
      </c>
      <c r="O28" s="6">
        <f t="shared" si="2"/>
        <v>16.1512829056981</v>
      </c>
      <c r="P28" s="91">
        <v>4</v>
      </c>
    </row>
    <row r="29" spans="1:17" x14ac:dyDescent="0.35">
      <c r="A29" s="104" t="s">
        <v>336</v>
      </c>
      <c r="D29" s="151">
        <f>SUM(D21:D24)</f>
        <v>787.90000000000009</v>
      </c>
      <c r="E29" s="151">
        <f>SUM(E21:E24)+E25</f>
        <v>662.40000000000009</v>
      </c>
      <c r="F29" s="151">
        <f>SUM(F21:F24)+F25</f>
        <v>234.39999999999998</v>
      </c>
      <c r="G29" s="151">
        <f>SUM(G21:G24)+G25</f>
        <v>475.1</v>
      </c>
      <c r="H29" s="151">
        <f>G29-13</f>
        <v>462.1</v>
      </c>
      <c r="I29" s="91">
        <f>H29*I34/H34*2/3</f>
        <v>289.38351660557595</v>
      </c>
      <c r="J29" s="91">
        <v>0</v>
      </c>
      <c r="K29" s="91">
        <v>0</v>
      </c>
      <c r="L29" s="91">
        <v>0</v>
      </c>
      <c r="M29" s="91">
        <v>0</v>
      </c>
      <c r="N29" s="91">
        <v>0</v>
      </c>
      <c r="O29" s="91">
        <v>0</v>
      </c>
      <c r="Q29" s="91" t="s">
        <v>350</v>
      </c>
    </row>
    <row r="30" spans="1:17" x14ac:dyDescent="0.35">
      <c r="A30" s="104" t="s">
        <v>337</v>
      </c>
      <c r="D30" s="151">
        <f>D29+D28</f>
        <v>787.90000000000009</v>
      </c>
      <c r="E30" s="151">
        <f t="shared" ref="E30:H30" si="3">E29+E28</f>
        <v>665.50000000000011</v>
      </c>
      <c r="F30" s="151">
        <f t="shared" si="3"/>
        <v>245.39999999999998</v>
      </c>
      <c r="G30" s="151">
        <f t="shared" si="3"/>
        <v>493.70000000000005</v>
      </c>
      <c r="H30" s="151">
        <f t="shared" si="3"/>
        <v>482.1</v>
      </c>
      <c r="I30" s="151">
        <f t="shared" ref="I30" si="4">I29+I28</f>
        <v>308.17058758191718</v>
      </c>
      <c r="J30" s="151">
        <f t="shared" ref="J30:K30" si="5">J29+J28</f>
        <v>17.714095301566143</v>
      </c>
      <c r="K30" s="151">
        <f t="shared" si="5"/>
        <v>17.017660779740083</v>
      </c>
      <c r="L30" s="151">
        <f t="shared" ref="L30" si="6">L29+L28</f>
        <v>16.824391869376871</v>
      </c>
      <c r="M30" s="151">
        <f t="shared" ref="M30" si="7">M29+M28</f>
        <v>16.464511829390197</v>
      </c>
      <c r="N30" s="151">
        <f t="shared" ref="N30" si="8">N29+N28</f>
        <v>16.191269576807727</v>
      </c>
      <c r="O30" s="151">
        <f t="shared" ref="O30" si="9">O29+O28</f>
        <v>16.1512829056981</v>
      </c>
      <c r="Q30" s="91" t="s">
        <v>351</v>
      </c>
    </row>
    <row r="31" spans="1:17" x14ac:dyDescent="0.35">
      <c r="A31" s="104" t="s">
        <v>338</v>
      </c>
      <c r="B31" s="151">
        <f>B27</f>
        <v>27.9</v>
      </c>
      <c r="C31" s="151">
        <f>C27</f>
        <v>43.4</v>
      </c>
      <c r="D31" s="151">
        <f>D27-D30</f>
        <v>296.69999999999982</v>
      </c>
      <c r="E31" s="151">
        <f t="shared" ref="E31:G31" si="10">E27-E30</f>
        <v>215.89999999999998</v>
      </c>
      <c r="F31" s="151">
        <f t="shared" si="10"/>
        <v>86.899999999999977</v>
      </c>
      <c r="G31" s="151">
        <f t="shared" si="10"/>
        <v>52.199999999999932</v>
      </c>
      <c r="H31" s="151">
        <f>G31</f>
        <v>52.199999999999932</v>
      </c>
      <c r="I31" s="151">
        <f t="shared" ref="I31:P31" si="11">I34/H34*H31</f>
        <v>49.034255248250524</v>
      </c>
      <c r="J31" s="151">
        <f t="shared" si="11"/>
        <v>46.233788737087579</v>
      </c>
      <c r="K31" s="151">
        <f t="shared" si="11"/>
        <v>44.416094635121574</v>
      </c>
      <c r="L31" s="151">
        <f t="shared" si="11"/>
        <v>43.911662779073588</v>
      </c>
      <c r="M31" s="151">
        <f t="shared" si="11"/>
        <v>42.972375874708376</v>
      </c>
      <c r="N31" s="151">
        <f t="shared" si="11"/>
        <v>42.259213595468125</v>
      </c>
      <c r="O31" s="151">
        <f t="shared" si="11"/>
        <v>42.154848383871993</v>
      </c>
      <c r="P31" s="151">
        <f t="shared" si="11"/>
        <v>41.519960013328841</v>
      </c>
      <c r="Q31" s="91" t="s">
        <v>341</v>
      </c>
    </row>
    <row r="34" spans="1:26" x14ac:dyDescent="0.35">
      <c r="A34" s="91" t="s">
        <v>340</v>
      </c>
      <c r="C34" s="156">
        <v>3.8</v>
      </c>
      <c r="D34" s="156">
        <v>13.066000000000001</v>
      </c>
      <c r="E34" s="156">
        <v>8.8000000000000007</v>
      </c>
      <c r="F34" s="156">
        <v>6.766</v>
      </c>
      <c r="G34" s="156">
        <v>6.0119999999999996</v>
      </c>
      <c r="H34" s="156">
        <v>6.0019999999999998</v>
      </c>
      <c r="I34" s="156">
        <v>5.6379999999999999</v>
      </c>
      <c r="J34" s="156">
        <v>5.3159999999999998</v>
      </c>
      <c r="K34" s="156">
        <v>5.1070000000000002</v>
      </c>
      <c r="L34" s="156">
        <v>5.0490000000000004</v>
      </c>
      <c r="M34" s="156">
        <v>4.9409999999999998</v>
      </c>
      <c r="N34" s="156">
        <v>4.859</v>
      </c>
      <c r="O34" s="156">
        <v>4.8470000000000004</v>
      </c>
      <c r="P34" s="156">
        <v>4.774</v>
      </c>
      <c r="Q34" s="91" t="s">
        <v>346</v>
      </c>
    </row>
    <row r="35" spans="1:26" x14ac:dyDescent="0.35">
      <c r="Q35" s="91" t="s">
        <v>347</v>
      </c>
    </row>
    <row r="36" spans="1:26" x14ac:dyDescent="0.35">
      <c r="Q36" s="91" t="s">
        <v>348</v>
      </c>
      <c r="R36" s="151">
        <f>AVERAGE(F27:I27)-(F25+G25)/4</f>
        <v>433.05121070754194</v>
      </c>
      <c r="S36" s="91" t="s">
        <v>349</v>
      </c>
    </row>
    <row r="41" spans="1:26" x14ac:dyDescent="0.35">
      <c r="C41" s="255">
        <v>2020</v>
      </c>
      <c r="D41" s="255"/>
      <c r="E41" s="255"/>
      <c r="F41" s="255"/>
      <c r="G41" s="255">
        <v>2021</v>
      </c>
      <c r="H41" s="255"/>
      <c r="I41" s="255"/>
      <c r="J41" s="255"/>
    </row>
    <row r="42" spans="1:26" x14ac:dyDescent="0.35">
      <c r="C42" s="155" t="s">
        <v>270</v>
      </c>
      <c r="D42" s="155" t="s">
        <v>271</v>
      </c>
      <c r="E42" s="155" t="s">
        <v>272</v>
      </c>
      <c r="F42" s="155" t="s">
        <v>273</v>
      </c>
      <c r="G42" s="155" t="s">
        <v>270</v>
      </c>
      <c r="H42" s="155" t="s">
        <v>271</v>
      </c>
      <c r="I42" s="155" t="s">
        <v>272</v>
      </c>
      <c r="J42" s="155" t="s">
        <v>273</v>
      </c>
    </row>
    <row r="43" spans="1:26" x14ac:dyDescent="0.35">
      <c r="B43" s="91" t="s">
        <v>456</v>
      </c>
      <c r="C43" s="191"/>
      <c r="D43" s="191">
        <v>788</v>
      </c>
      <c r="E43" s="191">
        <v>662.4</v>
      </c>
      <c r="F43" s="191">
        <v>234.333333333333</v>
      </c>
      <c r="G43" s="191">
        <v>475.13333333333298</v>
      </c>
      <c r="H43" s="191">
        <v>108</v>
      </c>
      <c r="I43" s="191">
        <v>0</v>
      </c>
      <c r="J43" s="191">
        <v>0</v>
      </c>
      <c r="K43" s="191">
        <v>0</v>
      </c>
      <c r="L43" s="191">
        <v>0</v>
      </c>
      <c r="M43" s="191">
        <v>0</v>
      </c>
      <c r="N43" s="191">
        <v>0</v>
      </c>
      <c r="O43" s="191">
        <v>0</v>
      </c>
      <c r="P43" s="191">
        <v>0</v>
      </c>
      <c r="Q43" s="191">
        <v>0</v>
      </c>
    </row>
    <row r="44" spans="1:26" x14ac:dyDescent="0.35">
      <c r="B44" s="91" t="s">
        <v>457</v>
      </c>
      <c r="C44" s="191">
        <v>0</v>
      </c>
      <c r="D44" s="191">
        <v>0</v>
      </c>
      <c r="E44" s="191">
        <v>0</v>
      </c>
      <c r="F44" s="191">
        <v>0</v>
      </c>
      <c r="G44" s="191">
        <v>0</v>
      </c>
      <c r="H44" s="191">
        <v>425.20704000000001</v>
      </c>
      <c r="I44" s="191">
        <v>350</v>
      </c>
      <c r="J44" s="191">
        <v>0</v>
      </c>
      <c r="K44" s="191">
        <v>0</v>
      </c>
      <c r="L44" s="191">
        <v>0</v>
      </c>
      <c r="M44" s="191">
        <v>0</v>
      </c>
      <c r="N44" s="191">
        <v>0</v>
      </c>
      <c r="O44" s="191">
        <v>0</v>
      </c>
      <c r="P44" s="191">
        <v>0</v>
      </c>
      <c r="Q44" s="191">
        <v>0</v>
      </c>
    </row>
    <row r="45" spans="1:26" x14ac:dyDescent="0.35">
      <c r="B45" s="91" t="s">
        <v>458</v>
      </c>
      <c r="C45" s="191">
        <v>43.4</v>
      </c>
      <c r="D45" s="191">
        <v>296.60000000000002</v>
      </c>
      <c r="E45" s="191">
        <v>112.8</v>
      </c>
      <c r="F45" s="191">
        <v>62.066666666666599</v>
      </c>
      <c r="G45" s="191">
        <v>69.1666666666666</v>
      </c>
      <c r="H45" s="191">
        <v>44</v>
      </c>
      <c r="I45" s="191">
        <v>44</v>
      </c>
      <c r="J45" s="191">
        <v>44</v>
      </c>
      <c r="K45" s="191">
        <v>44</v>
      </c>
      <c r="L45" s="191">
        <v>44</v>
      </c>
      <c r="M45" s="191">
        <v>44</v>
      </c>
      <c r="N45" s="191">
        <v>44</v>
      </c>
      <c r="O45" s="191">
        <v>0</v>
      </c>
      <c r="P45" s="191">
        <v>0</v>
      </c>
      <c r="Q45" s="191">
        <v>0</v>
      </c>
      <c r="R45" s="191">
        <v>0</v>
      </c>
      <c r="S45" s="191">
        <v>0</v>
      </c>
      <c r="T45" s="191">
        <v>0</v>
      </c>
      <c r="U45" s="191">
        <v>0</v>
      </c>
      <c r="V45" s="191">
        <v>0</v>
      </c>
      <c r="W45" s="191">
        <v>0</v>
      </c>
      <c r="X45" s="191">
        <v>0</v>
      </c>
      <c r="Y45" s="191">
        <v>0</v>
      </c>
      <c r="Z45" s="191">
        <v>0</v>
      </c>
    </row>
    <row r="46" spans="1:26" x14ac:dyDescent="0.35">
      <c r="B46" s="91" t="s">
        <v>459</v>
      </c>
      <c r="C46" s="192">
        <f>SUM(C43:C45)</f>
        <v>43.4</v>
      </c>
      <c r="D46" s="192">
        <f t="shared" ref="D46:N46" si="12">SUM(D43:D45)</f>
        <v>1084.5999999999999</v>
      </c>
      <c r="E46" s="192">
        <f t="shared" si="12"/>
        <v>775.19999999999993</v>
      </c>
      <c r="F46" s="192">
        <f t="shared" si="12"/>
        <v>296.39999999999958</v>
      </c>
      <c r="G46" s="192">
        <f t="shared" si="12"/>
        <v>544.29999999999961</v>
      </c>
      <c r="H46" s="192">
        <f t="shared" si="12"/>
        <v>577.20704000000001</v>
      </c>
      <c r="I46" s="192">
        <f t="shared" si="12"/>
        <v>394</v>
      </c>
      <c r="J46" s="192">
        <f t="shared" si="12"/>
        <v>44</v>
      </c>
      <c r="K46" s="192">
        <f t="shared" si="12"/>
        <v>44</v>
      </c>
      <c r="L46" s="192">
        <f t="shared" si="12"/>
        <v>44</v>
      </c>
      <c r="M46" s="192">
        <f t="shared" si="12"/>
        <v>44</v>
      </c>
      <c r="N46" s="192">
        <f t="shared" si="12"/>
        <v>44</v>
      </c>
    </row>
  </sheetData>
  <mergeCells count="9">
    <mergeCell ref="A6:M6"/>
    <mergeCell ref="C41:F41"/>
    <mergeCell ref="G41:J41"/>
    <mergeCell ref="N9:O9"/>
    <mergeCell ref="C17:F17"/>
    <mergeCell ref="B16:G16"/>
    <mergeCell ref="H26:O26"/>
    <mergeCell ref="G17:J17"/>
    <mergeCell ref="K17:N1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FD97E-A558-4064-BA73-038FE8EC3461}">
  <dimension ref="A1:K28"/>
  <sheetViews>
    <sheetView topLeftCell="A16" workbookViewId="0">
      <selection activeCell="D11" sqref="D11"/>
    </sheetView>
  </sheetViews>
  <sheetFormatPr defaultColWidth="8.81640625" defaultRowHeight="14.5" x14ac:dyDescent="0.35"/>
  <cols>
    <col min="1" max="1" width="12.6328125" customWidth="1"/>
  </cols>
  <sheetData>
    <row r="1" spans="1:11" x14ac:dyDescent="0.35">
      <c r="A1" t="s">
        <v>364</v>
      </c>
    </row>
    <row r="2" spans="1:11" x14ac:dyDescent="0.35">
      <c r="A2" t="s">
        <v>36</v>
      </c>
    </row>
    <row r="3" spans="1:11" x14ac:dyDescent="0.35">
      <c r="A3" t="s">
        <v>66</v>
      </c>
    </row>
    <row r="4" spans="1:11" x14ac:dyDescent="0.35">
      <c r="A4" t="s">
        <v>358</v>
      </c>
    </row>
    <row r="5" spans="1:11" x14ac:dyDescent="0.35">
      <c r="A5" t="s">
        <v>359</v>
      </c>
    </row>
    <row r="6" spans="1:11" x14ac:dyDescent="0.35">
      <c r="A6" t="s">
        <v>230</v>
      </c>
    </row>
    <row r="7" spans="1:11" x14ac:dyDescent="0.35">
      <c r="A7" t="s">
        <v>231</v>
      </c>
    </row>
    <row r="8" spans="1:11" x14ac:dyDescent="0.35">
      <c r="A8" t="s">
        <v>360</v>
      </c>
    </row>
    <row r="9" spans="1:11" x14ac:dyDescent="0.35">
      <c r="A9" t="s">
        <v>361</v>
      </c>
    </row>
    <row r="10" spans="1:11" x14ac:dyDescent="0.35">
      <c r="A10" t="s">
        <v>362</v>
      </c>
    </row>
    <row r="11" spans="1:11" x14ac:dyDescent="0.35">
      <c r="A11" t="s">
        <v>363</v>
      </c>
    </row>
    <row r="12" spans="1:11" x14ac:dyDescent="0.35">
      <c r="A12" t="s">
        <v>223</v>
      </c>
    </row>
    <row r="14" spans="1:11" x14ac:dyDescent="0.35">
      <c r="A14" t="s">
        <v>365</v>
      </c>
    </row>
    <row r="15" spans="1:11" x14ac:dyDescent="0.35">
      <c r="A15" s="257" t="s">
        <v>246</v>
      </c>
      <c r="B15" s="257" t="s">
        <v>247</v>
      </c>
      <c r="C15" s="257" t="s">
        <v>267</v>
      </c>
      <c r="D15" s="257"/>
      <c r="E15" s="257"/>
      <c r="F15" s="257"/>
      <c r="G15" s="257" t="s">
        <v>268</v>
      </c>
      <c r="H15" s="257"/>
      <c r="I15" s="257"/>
      <c r="J15" s="257"/>
      <c r="K15" s="93" t="s">
        <v>269</v>
      </c>
    </row>
    <row r="16" spans="1:11" ht="14" customHeight="1" x14ac:dyDescent="0.35">
      <c r="A16" s="257"/>
      <c r="B16" s="257"/>
      <c r="C16" s="93" t="s">
        <v>270</v>
      </c>
      <c r="D16" s="93" t="s">
        <v>271</v>
      </c>
      <c r="E16" s="93" t="s">
        <v>272</v>
      </c>
      <c r="F16" s="93" t="s">
        <v>273</v>
      </c>
      <c r="G16" s="93" t="s">
        <v>270</v>
      </c>
      <c r="H16" s="93" t="s">
        <v>271</v>
      </c>
      <c r="I16" s="93" t="s">
        <v>272</v>
      </c>
      <c r="J16" s="93" t="s">
        <v>273</v>
      </c>
      <c r="K16" s="93" t="s">
        <v>270</v>
      </c>
    </row>
    <row r="17" spans="1:11" x14ac:dyDescent="0.35">
      <c r="A17" s="94" t="s">
        <v>368</v>
      </c>
      <c r="C17" s="152">
        <v>2298792</v>
      </c>
      <c r="D17" s="152">
        <v>2315842</v>
      </c>
      <c r="E17" s="152">
        <v>2331428</v>
      </c>
      <c r="F17" s="152">
        <v>2347737</v>
      </c>
      <c r="G17" s="152">
        <v>2422546</v>
      </c>
      <c r="H17" s="152">
        <v>4815254</v>
      </c>
      <c r="I17" s="152">
        <v>3494888</v>
      </c>
      <c r="J17" s="152">
        <v>2918239</v>
      </c>
      <c r="K17" s="152">
        <v>5163185</v>
      </c>
    </row>
    <row r="18" spans="1:11" x14ac:dyDescent="0.35">
      <c r="A18" t="s">
        <v>369</v>
      </c>
      <c r="B18" s="152" t="s">
        <v>371</v>
      </c>
      <c r="C18" s="152">
        <v>767353</v>
      </c>
      <c r="D18" s="152">
        <v>779707</v>
      </c>
      <c r="E18" s="152">
        <v>789893</v>
      </c>
      <c r="F18" s="152">
        <v>797912</v>
      </c>
      <c r="G18" s="152">
        <v>804655</v>
      </c>
      <c r="H18" s="152">
        <v>824058</v>
      </c>
      <c r="I18" s="152">
        <v>842733</v>
      </c>
      <c r="J18" s="152">
        <v>860594</v>
      </c>
      <c r="K18" s="152">
        <v>880104</v>
      </c>
    </row>
    <row r="19" spans="1:11" x14ac:dyDescent="0.35">
      <c r="B19" t="s">
        <v>226</v>
      </c>
      <c r="C19" s="152">
        <v>28029</v>
      </c>
      <c r="D19" s="152">
        <v>27483</v>
      </c>
      <c r="E19" s="152">
        <v>27578</v>
      </c>
      <c r="F19" s="152">
        <v>27884</v>
      </c>
      <c r="G19" s="152">
        <v>43429</v>
      </c>
      <c r="H19" s="152">
        <v>1084572</v>
      </c>
      <c r="I19" s="152">
        <v>775154</v>
      </c>
      <c r="J19" s="152">
        <v>296443</v>
      </c>
      <c r="K19" s="152">
        <v>544313</v>
      </c>
    </row>
    <row r="20" spans="1:11" x14ac:dyDescent="0.35">
      <c r="A20" s="153" t="s">
        <v>370</v>
      </c>
      <c r="B20" s="152"/>
      <c r="C20" s="152">
        <v>738714</v>
      </c>
      <c r="D20" s="152">
        <v>755204</v>
      </c>
      <c r="E20" s="152">
        <v>763370</v>
      </c>
      <c r="F20" s="152">
        <v>760967</v>
      </c>
      <c r="G20" s="152">
        <v>767087</v>
      </c>
      <c r="H20" s="152">
        <v>812158</v>
      </c>
      <c r="I20" s="152">
        <v>828480</v>
      </c>
      <c r="J20" s="152">
        <v>827577</v>
      </c>
      <c r="K20" s="152">
        <v>840323</v>
      </c>
    </row>
    <row r="21" spans="1:11" x14ac:dyDescent="0.35">
      <c r="B21" s="152" t="s">
        <v>325</v>
      </c>
      <c r="C21" s="152">
        <v>599372</v>
      </c>
      <c r="D21" s="152">
        <v>614976</v>
      </c>
      <c r="E21" s="152">
        <v>622265</v>
      </c>
      <c r="F21" s="152">
        <v>619362</v>
      </c>
      <c r="G21" s="152">
        <v>624096</v>
      </c>
      <c r="H21" s="152">
        <v>668823</v>
      </c>
      <c r="I21" s="152">
        <v>683703</v>
      </c>
      <c r="J21" s="152">
        <v>682428</v>
      </c>
      <c r="K21" s="152">
        <v>694419</v>
      </c>
    </row>
    <row r="23" spans="1:11" x14ac:dyDescent="0.35">
      <c r="A23" s="153" t="s">
        <v>376</v>
      </c>
      <c r="B23" s="152" t="s">
        <v>367</v>
      </c>
      <c r="C23" s="152">
        <v>1388.8</v>
      </c>
      <c r="D23" s="152">
        <v>1410.6</v>
      </c>
      <c r="E23" s="152">
        <v>1429.3</v>
      </c>
      <c r="F23" s="152">
        <v>1447.9</v>
      </c>
      <c r="G23" s="152">
        <v>1452.6</v>
      </c>
      <c r="H23" s="152">
        <v>1504.8</v>
      </c>
      <c r="I23" s="152">
        <v>1487</v>
      </c>
      <c r="J23" s="152">
        <v>1493.4</v>
      </c>
      <c r="K23" s="152">
        <v>1557.2</v>
      </c>
    </row>
    <row r="24" spans="1:11" s="152" customFormat="1" x14ac:dyDescent="0.35">
      <c r="B24" s="152" t="s">
        <v>374</v>
      </c>
      <c r="C24" s="152">
        <v>1076</v>
      </c>
      <c r="D24" s="152">
        <v>1094.9000000000001</v>
      </c>
      <c r="E24" s="152">
        <v>1104.5999999999999</v>
      </c>
      <c r="F24" s="152">
        <v>1113.7</v>
      </c>
      <c r="G24" s="152">
        <v>1118</v>
      </c>
      <c r="H24" s="152">
        <v>1168.2</v>
      </c>
      <c r="I24" s="152">
        <v>1141</v>
      </c>
      <c r="J24" s="152">
        <v>1142.9000000000001</v>
      </c>
      <c r="K24" s="152">
        <v>1206.3</v>
      </c>
    </row>
    <row r="25" spans="1:11" s="152" customFormat="1" x14ac:dyDescent="0.35">
      <c r="B25" s="152" t="s">
        <v>375</v>
      </c>
      <c r="C25" s="152">
        <v>312.70000000000005</v>
      </c>
      <c r="D25" s="152">
        <v>315.7</v>
      </c>
      <c r="E25" s="152">
        <v>324.7</v>
      </c>
      <c r="F25" s="152">
        <v>334.3</v>
      </c>
      <c r="G25" s="152">
        <v>334.5</v>
      </c>
      <c r="H25" s="152">
        <v>336.7</v>
      </c>
      <c r="I25" s="152">
        <v>346.1</v>
      </c>
      <c r="J25" s="152">
        <v>350.5</v>
      </c>
      <c r="K25" s="152">
        <v>350.79999999999995</v>
      </c>
    </row>
    <row r="26" spans="1:11" x14ac:dyDescent="0.35">
      <c r="B26" s="152" t="s">
        <v>373</v>
      </c>
      <c r="C26" s="152">
        <v>2292.6999999999998</v>
      </c>
      <c r="D26" s="152">
        <v>2327</v>
      </c>
      <c r="E26" s="152">
        <v>2337.8000000000002</v>
      </c>
      <c r="F26" s="152">
        <v>2357.4</v>
      </c>
      <c r="G26" s="152">
        <v>2381.6</v>
      </c>
      <c r="H26" s="152">
        <v>2334.5</v>
      </c>
      <c r="I26" s="152">
        <v>2329.6</v>
      </c>
      <c r="J26" s="152">
        <v>2341.6999999999998</v>
      </c>
      <c r="K26" s="152">
        <v>2389.4</v>
      </c>
    </row>
    <row r="27" spans="1:11" x14ac:dyDescent="0.35">
      <c r="B27" s="152" t="s">
        <v>377</v>
      </c>
      <c r="C27" s="152">
        <v>1874.8</v>
      </c>
      <c r="D27" s="152">
        <v>1892.8</v>
      </c>
      <c r="E27" s="152">
        <v>1904.6</v>
      </c>
      <c r="F27" s="152">
        <v>1918.8</v>
      </c>
      <c r="G27" s="152">
        <v>1928</v>
      </c>
      <c r="H27" s="152">
        <v>1885</v>
      </c>
      <c r="I27" s="152">
        <v>1881.2</v>
      </c>
      <c r="J27" s="152">
        <v>1883.6</v>
      </c>
      <c r="K27" s="152">
        <v>1935.7</v>
      </c>
    </row>
    <row r="28" spans="1:11" x14ac:dyDescent="0.35">
      <c r="B28" s="152" t="s">
        <v>378</v>
      </c>
      <c r="C28" s="152">
        <v>417.9</v>
      </c>
      <c r="D28" s="152">
        <v>434.2</v>
      </c>
      <c r="E28" s="152">
        <v>433.2</v>
      </c>
      <c r="F28" s="152">
        <v>438.5</v>
      </c>
      <c r="G28" s="152">
        <v>453.6</v>
      </c>
      <c r="H28" s="152">
        <v>449.6</v>
      </c>
      <c r="I28" s="152">
        <v>448.4</v>
      </c>
      <c r="J28" s="152">
        <v>458.1</v>
      </c>
      <c r="K28" s="152">
        <v>453.7</v>
      </c>
    </row>
  </sheetData>
  <mergeCells count="4">
    <mergeCell ref="A15:A16"/>
    <mergeCell ref="B15:B16"/>
    <mergeCell ref="C15:F15"/>
    <mergeCell ref="G15:J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62F45-E0A5-4ADE-8492-3EE3B95664D9}">
  <dimension ref="A1:BA27"/>
  <sheetViews>
    <sheetView zoomScale="85" zoomScaleNormal="85" workbookViewId="0">
      <pane ySplit="5" topLeftCell="A9" activePane="bottomLeft" state="frozen"/>
      <selection pane="bottomLeft" activeCell="H19" sqref="H19"/>
    </sheetView>
  </sheetViews>
  <sheetFormatPr defaultColWidth="8.81640625" defaultRowHeight="14.5" x14ac:dyDescent="0.35"/>
  <cols>
    <col min="1" max="1" width="11.36328125" customWidth="1"/>
    <col min="6" max="6" width="11.1796875" bestFit="1" customWidth="1"/>
    <col min="7" max="22" width="9.6328125" customWidth="1"/>
  </cols>
  <sheetData>
    <row r="1" spans="1:37" x14ac:dyDescent="0.35">
      <c r="A1" t="s">
        <v>38</v>
      </c>
    </row>
    <row r="2" spans="1:37" x14ac:dyDescent="0.35">
      <c r="A2" t="s">
        <v>240</v>
      </c>
      <c r="F2" s="260" t="s">
        <v>61</v>
      </c>
      <c r="G2" s="260"/>
      <c r="H2" s="260"/>
      <c r="I2" s="260"/>
      <c r="J2" s="260"/>
      <c r="K2" s="260"/>
      <c r="L2" s="260"/>
      <c r="M2" s="260"/>
      <c r="N2" s="260"/>
      <c r="O2" s="260"/>
      <c r="P2" s="260"/>
      <c r="Q2" s="260"/>
      <c r="R2" s="260"/>
      <c r="S2" s="260"/>
      <c r="T2" s="260"/>
      <c r="U2" s="260"/>
    </row>
    <row r="3" spans="1:37" x14ac:dyDescent="0.35">
      <c r="A3" t="s">
        <v>241</v>
      </c>
    </row>
    <row r="4" spans="1:37" ht="23" customHeight="1" x14ac:dyDescent="0.35">
      <c r="E4" s="258" t="s">
        <v>52</v>
      </c>
      <c r="F4" s="258"/>
      <c r="G4" s="258"/>
      <c r="H4" s="258"/>
      <c r="I4" s="258" t="s">
        <v>53</v>
      </c>
      <c r="J4" s="258"/>
      <c r="K4" s="258"/>
      <c r="L4" s="258"/>
      <c r="M4" s="258" t="s">
        <v>54</v>
      </c>
      <c r="N4" s="258"/>
      <c r="O4" s="258"/>
      <c r="P4" s="258"/>
      <c r="Q4" s="258" t="s">
        <v>55</v>
      </c>
      <c r="R4" s="258"/>
      <c r="S4" s="258"/>
      <c r="T4" s="258"/>
      <c r="U4" s="10"/>
      <c r="V4" s="10"/>
      <c r="W4" s="10"/>
      <c r="X4" s="258" t="s">
        <v>56</v>
      </c>
      <c r="Y4" s="258"/>
      <c r="Z4" s="258"/>
      <c r="AA4" s="258"/>
      <c r="AB4" s="258"/>
      <c r="AC4" s="258"/>
      <c r="AD4" s="258"/>
      <c r="AE4" s="258"/>
      <c r="AF4" s="258"/>
      <c r="AG4" s="259"/>
      <c r="AH4" s="4"/>
    </row>
    <row r="5" spans="1:37" x14ac:dyDescent="0.35">
      <c r="F5" s="1" t="s">
        <v>17</v>
      </c>
      <c r="G5" s="1" t="s">
        <v>18</v>
      </c>
      <c r="H5" s="2" t="s">
        <v>19</v>
      </c>
      <c r="I5" s="2" t="s">
        <v>16</v>
      </c>
      <c r="J5" s="3" t="s">
        <v>17</v>
      </c>
      <c r="K5" t="s">
        <v>18</v>
      </c>
      <c r="L5" t="s">
        <v>19</v>
      </c>
      <c r="M5" t="s">
        <v>16</v>
      </c>
      <c r="N5" t="s">
        <v>17</v>
      </c>
      <c r="O5" t="s">
        <v>18</v>
      </c>
      <c r="P5" t="s">
        <v>19</v>
      </c>
      <c r="Q5" t="s">
        <v>16</v>
      </c>
      <c r="R5" t="s">
        <v>17</v>
      </c>
      <c r="S5" t="s">
        <v>18</v>
      </c>
      <c r="T5" t="s">
        <v>19</v>
      </c>
      <c r="U5" t="s">
        <v>16</v>
      </c>
      <c r="X5" s="29" t="s">
        <v>51</v>
      </c>
      <c r="Y5" s="29" t="s">
        <v>52</v>
      </c>
      <c r="Z5" s="30" t="s">
        <v>57</v>
      </c>
      <c r="AA5" s="29" t="s">
        <v>54</v>
      </c>
      <c r="AB5" s="10" t="s">
        <v>58</v>
      </c>
      <c r="AC5" s="10" t="s">
        <v>59</v>
      </c>
      <c r="AD5" s="31" t="s">
        <v>52</v>
      </c>
      <c r="AE5" s="31" t="s">
        <v>57</v>
      </c>
      <c r="AF5" s="32" t="s">
        <v>54</v>
      </c>
      <c r="AG5" s="32" t="s">
        <v>55</v>
      </c>
      <c r="AH5" s="4"/>
      <c r="AI5" s="32" t="s">
        <v>57</v>
      </c>
      <c r="AJ5" s="32" t="s">
        <v>54</v>
      </c>
      <c r="AK5" s="32" t="s">
        <v>55</v>
      </c>
    </row>
    <row r="6" spans="1:37" ht="30" customHeight="1" x14ac:dyDescent="0.35">
      <c r="A6" s="14"/>
      <c r="E6" t="s">
        <v>60</v>
      </c>
      <c r="F6" s="15"/>
      <c r="G6" s="33">
        <f>SUM(G8:G10)</f>
        <v>90400</v>
      </c>
      <c r="H6" s="33">
        <f>SUM(H8:H10)</f>
        <v>87800</v>
      </c>
      <c r="I6" s="33">
        <f>SUM(I8:I10)</f>
        <v>97200</v>
      </c>
      <c r="J6" s="34">
        <f t="shared" ref="J6:U6" si="0">J7+J11</f>
        <v>124900</v>
      </c>
      <c r="K6" s="35">
        <f t="shared" si="0"/>
        <v>126000</v>
      </c>
      <c r="L6" s="35">
        <f t="shared" si="0"/>
        <v>120000</v>
      </c>
      <c r="M6" s="35">
        <f t="shared" si="0"/>
        <v>119000</v>
      </c>
      <c r="N6" s="35">
        <f t="shared" si="0"/>
        <v>109000</v>
      </c>
      <c r="O6" s="35">
        <f t="shared" si="0"/>
        <v>109000</v>
      </c>
      <c r="P6" s="35">
        <f t="shared" si="0"/>
        <v>109000</v>
      </c>
      <c r="Q6" s="35">
        <f t="shared" si="0"/>
        <v>109000</v>
      </c>
      <c r="R6" s="35">
        <f t="shared" si="0"/>
        <v>109000</v>
      </c>
      <c r="S6" s="35">
        <f t="shared" si="0"/>
        <v>69000</v>
      </c>
      <c r="T6" s="35">
        <f t="shared" si="0"/>
        <v>59000</v>
      </c>
      <c r="U6" s="35">
        <f t="shared" si="0"/>
        <v>59000</v>
      </c>
      <c r="V6" s="35"/>
      <c r="W6" s="17"/>
      <c r="X6" s="6"/>
      <c r="Y6" s="6"/>
      <c r="Z6" s="6"/>
      <c r="AA6" s="6"/>
      <c r="AB6" s="6"/>
      <c r="AH6" s="4"/>
    </row>
    <row r="7" spans="1:37" x14ac:dyDescent="0.35">
      <c r="A7" s="18" t="s">
        <v>39</v>
      </c>
      <c r="E7" s="6">
        <f>SUM(E8:E10)</f>
        <v>199075</v>
      </c>
      <c r="F7" s="15"/>
      <c r="G7" s="6">
        <f>SUM(G8:G10)</f>
        <v>90400</v>
      </c>
      <c r="H7" s="6">
        <f t="shared" ref="H7:I7" si="1">SUM(H8:H10)</f>
        <v>87800</v>
      </c>
      <c r="I7" s="6">
        <f t="shared" si="1"/>
        <v>97200</v>
      </c>
      <c r="J7" s="34">
        <f t="shared" ref="J7:U7" si="2">SUM(J8:J10)</f>
        <v>72900</v>
      </c>
      <c r="K7" s="35">
        <f t="shared" si="2"/>
        <v>67000</v>
      </c>
      <c r="L7" s="35">
        <f t="shared" si="2"/>
        <v>61000</v>
      </c>
      <c r="M7" s="35">
        <f t="shared" si="2"/>
        <v>60000</v>
      </c>
      <c r="N7" s="35">
        <f t="shared" si="2"/>
        <v>50000</v>
      </c>
      <c r="O7" s="35">
        <f t="shared" si="2"/>
        <v>50000</v>
      </c>
      <c r="P7" s="35">
        <f t="shared" si="2"/>
        <v>50000</v>
      </c>
      <c r="Q7" s="35">
        <f t="shared" si="2"/>
        <v>50000</v>
      </c>
      <c r="R7" s="35">
        <f t="shared" si="2"/>
        <v>50000</v>
      </c>
      <c r="S7" s="35">
        <f t="shared" si="2"/>
        <v>10000</v>
      </c>
      <c r="T7" s="35">
        <f t="shared" si="2"/>
        <v>0</v>
      </c>
      <c r="U7" s="35">
        <f t="shared" si="2"/>
        <v>0</v>
      </c>
      <c r="V7" s="7"/>
      <c r="W7" s="6"/>
      <c r="X7" s="6"/>
      <c r="Y7" s="6"/>
      <c r="Z7" s="6"/>
      <c r="AA7" s="6"/>
      <c r="AB7" s="6"/>
      <c r="AH7" s="4"/>
    </row>
    <row r="8" spans="1:37" x14ac:dyDescent="0.35">
      <c r="A8" s="19" t="s">
        <v>40</v>
      </c>
      <c r="C8" t="s">
        <v>41</v>
      </c>
      <c r="E8" s="6">
        <f t="shared" ref="E8:E15" si="3">SUM(G8:V8)/4</f>
        <v>150000</v>
      </c>
      <c r="F8" s="15"/>
      <c r="G8" s="33">
        <v>35000</v>
      </c>
      <c r="H8" s="36">
        <v>45000</v>
      </c>
      <c r="I8" s="37">
        <v>60000</v>
      </c>
      <c r="J8" s="34">
        <v>50000</v>
      </c>
      <c r="K8" s="35">
        <v>50000</v>
      </c>
      <c r="L8" s="35">
        <v>50000</v>
      </c>
      <c r="M8" s="35">
        <v>50000</v>
      </c>
      <c r="N8" s="35">
        <v>50000</v>
      </c>
      <c r="O8" s="35">
        <v>50000</v>
      </c>
      <c r="P8" s="35">
        <v>50000</v>
      </c>
      <c r="Q8" s="35">
        <v>50000</v>
      </c>
      <c r="R8" s="35">
        <v>50000</v>
      </c>
      <c r="S8" s="7">
        <v>10000</v>
      </c>
      <c r="T8" s="7"/>
      <c r="U8" s="7"/>
      <c r="V8" s="7"/>
      <c r="W8" s="6"/>
      <c r="X8" s="6"/>
      <c r="Y8" s="6"/>
      <c r="Z8" s="6"/>
      <c r="AA8" s="6"/>
      <c r="AB8" s="6"/>
      <c r="AH8" s="4"/>
    </row>
    <row r="9" spans="1:37" s="21" customFormat="1" x14ac:dyDescent="0.35">
      <c r="A9" s="20" t="s">
        <v>42</v>
      </c>
      <c r="C9" s="21" t="s">
        <v>43</v>
      </c>
      <c r="E9" s="6">
        <f t="shared" si="3"/>
        <v>22075</v>
      </c>
      <c r="F9" s="22"/>
      <c r="G9" s="38">
        <v>28400</v>
      </c>
      <c r="H9" s="39">
        <v>15800</v>
      </c>
      <c r="I9" s="40">
        <v>15200</v>
      </c>
      <c r="J9" s="34">
        <v>10900</v>
      </c>
      <c r="K9" s="41">
        <v>10000</v>
      </c>
      <c r="L9" s="41">
        <v>4000</v>
      </c>
      <c r="M9" s="41">
        <v>4000</v>
      </c>
      <c r="N9" s="42"/>
      <c r="O9" s="42"/>
      <c r="P9" s="42"/>
      <c r="Q9" s="42"/>
      <c r="R9" s="42"/>
      <c r="S9" s="42"/>
      <c r="T9" s="42"/>
      <c r="U9" s="42"/>
      <c r="V9" s="42"/>
      <c r="W9" s="23"/>
      <c r="X9" s="23"/>
      <c r="Y9" s="23"/>
      <c r="Z9" s="23"/>
      <c r="AA9" s="23"/>
      <c r="AB9" s="23"/>
      <c r="AH9" s="24"/>
    </row>
    <row r="10" spans="1:37" s="21" customFormat="1" x14ac:dyDescent="0.35">
      <c r="A10" s="20" t="s">
        <v>44</v>
      </c>
      <c r="C10" s="21" t="s">
        <v>45</v>
      </c>
      <c r="E10" s="6">
        <f t="shared" si="3"/>
        <v>27000</v>
      </c>
      <c r="F10" s="22"/>
      <c r="G10" s="38">
        <v>27000</v>
      </c>
      <c r="H10" s="39">
        <v>27000</v>
      </c>
      <c r="I10" s="40">
        <v>22000</v>
      </c>
      <c r="J10" s="34">
        <v>12000</v>
      </c>
      <c r="K10" s="41">
        <v>7000</v>
      </c>
      <c r="L10" s="41">
        <v>7000</v>
      </c>
      <c r="M10" s="41">
        <v>6000</v>
      </c>
      <c r="N10" s="42"/>
      <c r="O10" s="42"/>
      <c r="P10" s="42"/>
      <c r="Q10" s="42"/>
      <c r="R10" s="42"/>
      <c r="S10" s="42"/>
      <c r="T10" s="42"/>
      <c r="U10" s="42"/>
      <c r="V10" s="42"/>
      <c r="W10" s="23"/>
      <c r="X10" s="23"/>
      <c r="Y10" s="23"/>
      <c r="Z10" s="23"/>
      <c r="AA10" s="23"/>
      <c r="AB10" s="23"/>
      <c r="AH10" s="24"/>
    </row>
    <row r="11" spans="1:37" x14ac:dyDescent="0.35">
      <c r="A11" s="5" t="s">
        <v>46</v>
      </c>
      <c r="E11" s="6">
        <f t="shared" si="3"/>
        <v>175250</v>
      </c>
      <c r="F11" s="15"/>
      <c r="G11" s="33"/>
      <c r="H11" s="36"/>
      <c r="I11" s="37"/>
      <c r="J11" s="34">
        <f>SUM(J12:J15)</f>
        <v>52000</v>
      </c>
      <c r="K11" s="35">
        <f t="shared" ref="K11:U11" si="4">SUM(K12:K15)</f>
        <v>59000</v>
      </c>
      <c r="L11" s="35">
        <f t="shared" si="4"/>
        <v>59000</v>
      </c>
      <c r="M11" s="35">
        <f t="shared" si="4"/>
        <v>59000</v>
      </c>
      <c r="N11" s="35">
        <f t="shared" si="4"/>
        <v>59000</v>
      </c>
      <c r="O11" s="35">
        <f t="shared" si="4"/>
        <v>59000</v>
      </c>
      <c r="P11" s="35">
        <f t="shared" si="4"/>
        <v>59000</v>
      </c>
      <c r="Q11" s="35">
        <f t="shared" si="4"/>
        <v>59000</v>
      </c>
      <c r="R11" s="35">
        <f t="shared" si="4"/>
        <v>59000</v>
      </c>
      <c r="S11" s="35">
        <f t="shared" si="4"/>
        <v>59000</v>
      </c>
      <c r="T11" s="35">
        <f t="shared" si="4"/>
        <v>59000</v>
      </c>
      <c r="U11" s="35">
        <f t="shared" si="4"/>
        <v>59000</v>
      </c>
      <c r="V11" s="35"/>
      <c r="W11" s="6"/>
      <c r="X11" s="6"/>
      <c r="Y11" s="6"/>
      <c r="Z11" s="6"/>
      <c r="AA11" s="6"/>
      <c r="AB11" s="6"/>
      <c r="AH11" s="4"/>
    </row>
    <row r="12" spans="1:37" s="26" customFormat="1" x14ac:dyDescent="0.35">
      <c r="A12" s="25" t="s">
        <v>47</v>
      </c>
      <c r="E12" s="6">
        <f t="shared" si="3"/>
        <v>29000.000000000004</v>
      </c>
      <c r="F12" s="15"/>
      <c r="G12" s="33"/>
      <c r="H12" s="36"/>
      <c r="I12" s="37"/>
      <c r="J12" s="34">
        <f>'[1]Stimulus Round 2'!$C$13*4/12</f>
        <v>9666.6666666666661</v>
      </c>
      <c r="K12" s="43">
        <f>'[1]Stimulus Round 2'!$C$13*4/12</f>
        <v>9666.6666666666661</v>
      </c>
      <c r="L12" s="43">
        <f>'[1]Stimulus Round 2'!$C$13*4/12</f>
        <v>9666.6666666666661</v>
      </c>
      <c r="M12" s="43">
        <f>'[1]Stimulus Round 2'!$C$13*4/12</f>
        <v>9666.6666666666661</v>
      </c>
      <c r="N12" s="43">
        <f>'[1]Stimulus Round 2'!$C$13*4/12</f>
        <v>9666.6666666666661</v>
      </c>
      <c r="O12" s="43">
        <f>'[1]Stimulus Round 2'!$C$13*4/12</f>
        <v>9666.6666666666661</v>
      </c>
      <c r="P12" s="43">
        <f>'[1]Stimulus Round 2'!$C$13*4/12</f>
        <v>9666.6666666666661</v>
      </c>
      <c r="Q12" s="43">
        <f>'[1]Stimulus Round 2'!$C$13*4/12</f>
        <v>9666.6666666666661</v>
      </c>
      <c r="R12" s="43">
        <f>'[1]Stimulus Round 2'!$C$13*4/12</f>
        <v>9666.6666666666661</v>
      </c>
      <c r="S12" s="43">
        <f>'[1]Stimulus Round 2'!$C$13*4/12</f>
        <v>9666.6666666666661</v>
      </c>
      <c r="T12" s="43">
        <f>'[1]Stimulus Round 2'!$C$13*4/12</f>
        <v>9666.6666666666661</v>
      </c>
      <c r="U12" s="43">
        <f>'[1]Stimulus Round 2'!$C$13*4/12</f>
        <v>9666.6666666666661</v>
      </c>
      <c r="V12" s="44"/>
      <c r="W12" s="27"/>
      <c r="X12" s="27"/>
      <c r="Y12" s="27"/>
      <c r="Z12" s="27"/>
      <c r="AA12" s="27"/>
      <c r="AB12" s="27"/>
      <c r="AH12" s="28"/>
    </row>
    <row r="13" spans="1:37" s="26" customFormat="1" x14ac:dyDescent="0.35">
      <c r="A13" s="25" t="s">
        <v>48</v>
      </c>
      <c r="E13" s="6">
        <f t="shared" si="3"/>
        <v>82000</v>
      </c>
      <c r="F13" s="15"/>
      <c r="G13" s="33"/>
      <c r="H13" s="36"/>
      <c r="I13" s="37"/>
      <c r="J13" s="34">
        <f>'[1]Stimulus Round 2'!$C$5*4/12 - 7000</f>
        <v>20333.333333333332</v>
      </c>
      <c r="K13" s="43">
        <f>'[1]Stimulus Round 2'!$C$5*4/12</f>
        <v>27333.333333333332</v>
      </c>
      <c r="L13" s="43">
        <f>'[1]Stimulus Round 2'!$C$5*4/12</f>
        <v>27333.333333333332</v>
      </c>
      <c r="M13" s="43">
        <f>'[1]Stimulus Round 2'!$C$5*4/12</f>
        <v>27333.333333333332</v>
      </c>
      <c r="N13" s="43">
        <f>'[1]Stimulus Round 2'!$C$5*4/12</f>
        <v>27333.333333333332</v>
      </c>
      <c r="O13" s="43">
        <f>'[1]Stimulus Round 2'!$C$5*4/12</f>
        <v>27333.333333333332</v>
      </c>
      <c r="P13" s="43">
        <f>'[1]Stimulus Round 2'!$C$5*4/12</f>
        <v>27333.333333333332</v>
      </c>
      <c r="Q13" s="43">
        <f>'[1]Stimulus Round 2'!$C$5*4/12</f>
        <v>27333.333333333332</v>
      </c>
      <c r="R13" s="43">
        <f>'[1]Stimulus Round 2'!$C$5*4/12</f>
        <v>27333.333333333332</v>
      </c>
      <c r="S13" s="43">
        <f>'[1]Stimulus Round 2'!$C$5*4/12</f>
        <v>27333.333333333332</v>
      </c>
      <c r="T13" s="43">
        <f>'[1]Stimulus Round 2'!$C$5*4/12</f>
        <v>27333.333333333332</v>
      </c>
      <c r="U13" s="43">
        <f>'[1]Stimulus Round 2'!$C$5*4/12</f>
        <v>27333.333333333332</v>
      </c>
      <c r="V13" s="44">
        <v>7000</v>
      </c>
      <c r="W13" s="27"/>
      <c r="X13" s="27"/>
      <c r="Y13" s="27"/>
      <c r="Z13" s="27"/>
      <c r="AA13" s="27"/>
      <c r="AB13" s="27"/>
      <c r="AH13" s="28"/>
    </row>
    <row r="14" spans="1:37" s="26" customFormat="1" x14ac:dyDescent="0.35">
      <c r="A14" s="25" t="s">
        <v>49</v>
      </c>
      <c r="E14" s="6">
        <f t="shared" si="3"/>
        <v>12000</v>
      </c>
      <c r="F14" s="15"/>
      <c r="G14" s="33"/>
      <c r="H14" s="36"/>
      <c r="I14" s="37"/>
      <c r="J14" s="34">
        <f>'[1]Stimulus Round 2'!$C$10*4/12</f>
        <v>4000</v>
      </c>
      <c r="K14" s="43">
        <f>'[1]Stimulus Round 2'!$C$10*4/12</f>
        <v>4000</v>
      </c>
      <c r="L14" s="43">
        <f>'[1]Stimulus Round 2'!$C$10*4/12</f>
        <v>4000</v>
      </c>
      <c r="M14" s="43">
        <f>'[1]Stimulus Round 2'!$C$10*4/12</f>
        <v>4000</v>
      </c>
      <c r="N14" s="43">
        <f>'[1]Stimulus Round 2'!$C$10*4/12</f>
        <v>4000</v>
      </c>
      <c r="O14" s="43">
        <f>'[1]Stimulus Round 2'!$C$10*4/12</f>
        <v>4000</v>
      </c>
      <c r="P14" s="43">
        <f>'[1]Stimulus Round 2'!$C$10*4/12</f>
        <v>4000</v>
      </c>
      <c r="Q14" s="43">
        <f>'[1]Stimulus Round 2'!$C$10*4/12</f>
        <v>4000</v>
      </c>
      <c r="R14" s="43">
        <f>'[1]Stimulus Round 2'!$C$10*4/12</f>
        <v>4000</v>
      </c>
      <c r="S14" s="43">
        <f>'[1]Stimulus Round 2'!$C$10*4/12</f>
        <v>4000</v>
      </c>
      <c r="T14" s="43">
        <f>'[1]Stimulus Round 2'!$C$10*4/12</f>
        <v>4000</v>
      </c>
      <c r="U14" s="43">
        <f>'[1]Stimulus Round 2'!$C$10*4/12</f>
        <v>4000</v>
      </c>
      <c r="V14" s="44"/>
      <c r="W14" s="27"/>
      <c r="X14" s="27"/>
      <c r="Y14" s="27"/>
      <c r="Z14" s="27"/>
      <c r="AA14" s="27"/>
      <c r="AB14" s="27"/>
      <c r="AH14" s="28"/>
    </row>
    <row r="15" spans="1:37" s="26" customFormat="1" x14ac:dyDescent="0.35">
      <c r="A15" s="25" t="s">
        <v>50</v>
      </c>
      <c r="E15" s="6">
        <f t="shared" si="3"/>
        <v>54000</v>
      </c>
      <c r="F15" s="15"/>
      <c r="G15" s="33"/>
      <c r="H15" s="36"/>
      <c r="I15" s="37"/>
      <c r="J15" s="34">
        <f>'[1]Stimulus Round 2'!$C$16*4/12</f>
        <v>18000</v>
      </c>
      <c r="K15" s="43">
        <f>'[1]Stimulus Round 2'!$C$16*4/12</f>
        <v>18000</v>
      </c>
      <c r="L15" s="43">
        <f>'[1]Stimulus Round 2'!$C$16*4/12</f>
        <v>18000</v>
      </c>
      <c r="M15" s="43">
        <f>'[1]Stimulus Round 2'!$C$16*4/12</f>
        <v>18000</v>
      </c>
      <c r="N15" s="43">
        <f>'[1]Stimulus Round 2'!$C$16*4/12</f>
        <v>18000</v>
      </c>
      <c r="O15" s="43">
        <f>'[1]Stimulus Round 2'!$C$16*4/12</f>
        <v>18000</v>
      </c>
      <c r="P15" s="43">
        <f>'[1]Stimulus Round 2'!$C$16*4/12</f>
        <v>18000</v>
      </c>
      <c r="Q15" s="43">
        <f>'[1]Stimulus Round 2'!$C$16*4/12</f>
        <v>18000</v>
      </c>
      <c r="R15" s="43">
        <f>'[1]Stimulus Round 2'!$C$16*4/12</f>
        <v>18000</v>
      </c>
      <c r="S15" s="43">
        <f>'[1]Stimulus Round 2'!$C$16*4/12</f>
        <v>18000</v>
      </c>
      <c r="T15" s="43">
        <f>'[1]Stimulus Round 2'!$C$16*4/12</f>
        <v>18000</v>
      </c>
      <c r="U15" s="43">
        <f>'[1]Stimulus Round 2'!$C$16*4/12</f>
        <v>18000</v>
      </c>
      <c r="V15" s="44"/>
      <c r="W15" s="27"/>
      <c r="X15" s="27"/>
      <c r="Y15" s="27"/>
      <c r="Z15" s="27"/>
      <c r="AA15" s="27"/>
      <c r="AB15" s="27"/>
      <c r="AH15" s="28"/>
    </row>
    <row r="16" spans="1:37" x14ac:dyDescent="0.35">
      <c r="A16" s="25" t="s">
        <v>220</v>
      </c>
      <c r="J16" s="6">
        <f>J11+J7</f>
        <v>124900</v>
      </c>
      <c r="K16" s="6">
        <f t="shared" ref="K16:U16" si="5">K11+K7</f>
        <v>126000</v>
      </c>
      <c r="L16" s="6">
        <f t="shared" si="5"/>
        <v>120000</v>
      </c>
      <c r="M16" s="6">
        <f t="shared" si="5"/>
        <v>119000</v>
      </c>
      <c r="N16" s="6">
        <f t="shared" si="5"/>
        <v>109000</v>
      </c>
      <c r="O16" s="6">
        <f t="shared" si="5"/>
        <v>109000</v>
      </c>
      <c r="P16" s="6">
        <f t="shared" si="5"/>
        <v>109000</v>
      </c>
      <c r="Q16" s="6">
        <f t="shared" si="5"/>
        <v>109000</v>
      </c>
      <c r="R16" s="6">
        <f t="shared" si="5"/>
        <v>109000</v>
      </c>
      <c r="S16" s="6">
        <f t="shared" si="5"/>
        <v>69000</v>
      </c>
      <c r="T16" s="6">
        <f t="shared" si="5"/>
        <v>59000</v>
      </c>
      <c r="U16" s="6">
        <f t="shared" si="5"/>
        <v>59000</v>
      </c>
    </row>
    <row r="17" spans="1:53" x14ac:dyDescent="0.35">
      <c r="A17" s="25" t="s">
        <v>76</v>
      </c>
      <c r="E17" s="6">
        <f>SUM(G17:V17)/4</f>
        <v>693.04099999999983</v>
      </c>
      <c r="K17">
        <f>4*0.5*'ARP Spreadsheet'!BB4</f>
        <v>724.86299999999994</v>
      </c>
      <c r="L17">
        <f>K17</f>
        <v>724.86299999999994</v>
      </c>
      <c r="M17">
        <f>'ARP Spreadsheet'!BB5</f>
        <v>225.26649999999998</v>
      </c>
      <c r="N17">
        <f>M17</f>
        <v>225.26649999999998</v>
      </c>
      <c r="O17">
        <f>N17</f>
        <v>225.26649999999998</v>
      </c>
      <c r="P17">
        <f>O17</f>
        <v>225.26649999999998</v>
      </c>
      <c r="Q17">
        <f>'ARP Spreadsheet'!BB6</f>
        <v>82.164999999999992</v>
      </c>
      <c r="R17">
        <f>Q17</f>
        <v>82.164999999999992</v>
      </c>
      <c r="S17">
        <f>R17</f>
        <v>82.164999999999992</v>
      </c>
      <c r="T17">
        <f>S17</f>
        <v>82.164999999999992</v>
      </c>
      <c r="U17">
        <f>'ARP Spreadsheet'!BB7</f>
        <v>46.355999999999987</v>
      </c>
      <c r="V17">
        <f>U17</f>
        <v>46.355999999999987</v>
      </c>
      <c r="W17">
        <f>V17</f>
        <v>46.355999999999987</v>
      </c>
      <c r="X17">
        <f>W17</f>
        <v>46.355999999999987</v>
      </c>
    </row>
    <row r="18" spans="1:53" x14ac:dyDescent="0.35">
      <c r="A18" s="228" t="s">
        <v>544</v>
      </c>
      <c r="B18" s="228"/>
      <c r="C18" s="228"/>
      <c r="D18" s="228"/>
      <c r="E18" s="228"/>
      <c r="F18" s="228"/>
      <c r="G18" s="228"/>
      <c r="H18" s="228"/>
      <c r="I18" s="228"/>
      <c r="J18" s="228"/>
      <c r="K18" s="228">
        <v>50.740409999999997</v>
      </c>
      <c r="L18" s="228">
        <v>101.48081999999999</v>
      </c>
      <c r="M18" s="228">
        <v>102.02735199999999</v>
      </c>
      <c r="N18" s="228">
        <v>102.57388400000001</v>
      </c>
      <c r="O18" s="228">
        <v>113.611943</v>
      </c>
      <c r="P18" s="228">
        <v>124.650001</v>
      </c>
      <c r="Q18" s="228">
        <v>125.67095500000001</v>
      </c>
      <c r="R18" s="228">
        <v>126.691908</v>
      </c>
      <c r="S18" s="228">
        <v>130.71799300000001</v>
      </c>
      <c r="T18" s="228">
        <v>134.744078</v>
      </c>
      <c r="U18" s="228">
        <v>136.263533</v>
      </c>
      <c r="V18" s="228">
        <v>137.78298799999999</v>
      </c>
      <c r="W18" s="228">
        <v>138.96713800000001</v>
      </c>
      <c r="X18" s="228">
        <v>140.151287</v>
      </c>
      <c r="Y18" s="228">
        <v>140.74846099999999</v>
      </c>
      <c r="Z18" s="228">
        <v>141.34563600000001</v>
      </c>
      <c r="AA18" s="228">
        <v>142.34372099999999</v>
      </c>
      <c r="AB18" s="228">
        <v>143.34180599999999</v>
      </c>
      <c r="AC18" s="228">
        <v>143.433074</v>
      </c>
      <c r="AD18" s="228">
        <v>135.488631</v>
      </c>
      <c r="AE18" s="228">
        <v>100.698267</v>
      </c>
      <c r="AF18" s="228">
        <v>71.139992000000007</v>
      </c>
      <c r="AG18" s="228">
        <v>60.370299299999999</v>
      </c>
      <c r="AH18" s="228">
        <v>49.600606499999998</v>
      </c>
      <c r="AI18" s="228">
        <v>38.830913799999998</v>
      </c>
      <c r="AJ18" s="228">
        <v>29.492235999999998</v>
      </c>
      <c r="AK18" s="228">
        <v>25.548501000000002</v>
      </c>
      <c r="AL18" s="228">
        <v>21.604766000000001</v>
      </c>
      <c r="AM18" s="228">
        <v>17.661031000000001</v>
      </c>
      <c r="AN18" s="228">
        <v>14.075386</v>
      </c>
      <c r="AO18" s="228">
        <v>11.85661</v>
      </c>
      <c r="AP18" s="228">
        <v>9.6547000000000001</v>
      </c>
      <c r="AQ18" s="228">
        <v>7.4527900000000002</v>
      </c>
      <c r="AR18" s="228">
        <v>5.4417900000000001</v>
      </c>
      <c r="AS18" s="228">
        <v>4.1467025</v>
      </c>
      <c r="AT18" s="228">
        <v>2.8516149999999998</v>
      </c>
      <c r="AU18" s="228">
        <v>1.5565275000000001</v>
      </c>
      <c r="AV18" s="228">
        <v>0.42165000000000002</v>
      </c>
      <c r="AW18" s="228">
        <v>0</v>
      </c>
      <c r="AX18" s="228">
        <v>0</v>
      </c>
      <c r="AY18" s="228">
        <v>0</v>
      </c>
      <c r="AZ18" s="228">
        <v>0</v>
      </c>
      <c r="BA18" s="228">
        <v>0</v>
      </c>
    </row>
    <row r="19" spans="1:53" x14ac:dyDescent="0.35">
      <c r="A19" s="25" t="s">
        <v>219</v>
      </c>
      <c r="G19" s="6">
        <f>G7+G11+G17</f>
        <v>90400</v>
      </c>
      <c r="H19" s="6">
        <f t="shared" ref="H19:X19" si="6">H7+H11+H17</f>
        <v>87800</v>
      </c>
      <c r="I19" s="6">
        <f t="shared" si="6"/>
        <v>97200</v>
      </c>
      <c r="J19" s="6">
        <f t="shared" si="6"/>
        <v>124900</v>
      </c>
      <c r="K19" s="6">
        <f t="shared" si="6"/>
        <v>126724.863</v>
      </c>
      <c r="L19" s="6">
        <f t="shared" si="6"/>
        <v>120724.863</v>
      </c>
      <c r="M19" s="6">
        <f t="shared" si="6"/>
        <v>119225.2665</v>
      </c>
      <c r="N19" s="6">
        <f t="shared" si="6"/>
        <v>109225.2665</v>
      </c>
      <c r="O19" s="6">
        <f t="shared" si="6"/>
        <v>109225.2665</v>
      </c>
      <c r="P19" s="6">
        <f t="shared" si="6"/>
        <v>109225.2665</v>
      </c>
      <c r="Q19" s="6">
        <f t="shared" si="6"/>
        <v>109082.16499999999</v>
      </c>
      <c r="R19" s="6">
        <f t="shared" si="6"/>
        <v>109082.16499999999</v>
      </c>
      <c r="S19" s="6">
        <f t="shared" si="6"/>
        <v>69082.164999999994</v>
      </c>
      <c r="T19" s="6">
        <f t="shared" si="6"/>
        <v>59082.165000000001</v>
      </c>
      <c r="U19" s="6">
        <f t="shared" si="6"/>
        <v>59046.356</v>
      </c>
      <c r="V19" s="6">
        <f t="shared" si="6"/>
        <v>46.355999999999987</v>
      </c>
      <c r="W19" s="6">
        <f t="shared" si="6"/>
        <v>46.355999999999987</v>
      </c>
      <c r="X19" s="6">
        <f t="shared" si="6"/>
        <v>46.355999999999987</v>
      </c>
    </row>
    <row r="21" spans="1:53" x14ac:dyDescent="0.35">
      <c r="A21" s="25" t="s">
        <v>292</v>
      </c>
      <c r="K21">
        <f>1.025^0.25</f>
        <v>1.0061922463256361</v>
      </c>
    </row>
    <row r="22" spans="1:53" x14ac:dyDescent="0.35">
      <c r="A22" t="s">
        <v>221</v>
      </c>
      <c r="F22" s="16"/>
      <c r="G22" s="6"/>
      <c r="J22">
        <v>197736.8</v>
      </c>
      <c r="K22">
        <f>J22*$K21</f>
        <v>198961.23497324303</v>
      </c>
      <c r="L22" s="188">
        <f t="shared" ref="L22:X22" si="7">K22*$K21</f>
        <v>200193.25194945012</v>
      </c>
      <c r="M22" s="188">
        <f t="shared" si="7"/>
        <v>201432.89787825124</v>
      </c>
      <c r="N22" s="188">
        <f t="shared" si="7"/>
        <v>202680.22000000006</v>
      </c>
      <c r="O22" s="188">
        <f t="shared" si="7"/>
        <v>203935.26584757416</v>
      </c>
      <c r="P22" s="188">
        <f t="shared" si="7"/>
        <v>205198.08324818642</v>
      </c>
      <c r="Q22" s="188">
        <f t="shared" si="7"/>
        <v>206468.72032520757</v>
      </c>
      <c r="R22" s="188">
        <f t="shared" si="7"/>
        <v>207747.22550000012</v>
      </c>
      <c r="S22" s="188">
        <f t="shared" si="7"/>
        <v>209033.64749376359</v>
      </c>
      <c r="T22" s="188">
        <f t="shared" si="7"/>
        <v>210328.03532939116</v>
      </c>
      <c r="U22" s="188">
        <f t="shared" si="7"/>
        <v>211630.43833333784</v>
      </c>
      <c r="V22" s="188">
        <f t="shared" si="7"/>
        <v>212940.90613750019</v>
      </c>
      <c r="W22" s="188">
        <f t="shared" si="7"/>
        <v>214259.48868110776</v>
      </c>
      <c r="X22" s="188">
        <f t="shared" si="7"/>
        <v>215586.23621262601</v>
      </c>
    </row>
    <row r="23" spans="1:53" x14ac:dyDescent="0.35">
      <c r="A23" t="s">
        <v>290</v>
      </c>
      <c r="B23">
        <f>'grants history'!CD30</f>
        <v>2.5350038755113269E-2</v>
      </c>
      <c r="J23" t="s">
        <v>222</v>
      </c>
    </row>
    <row r="24" spans="1:53" x14ac:dyDescent="0.35">
      <c r="A24" t="s">
        <v>291</v>
      </c>
      <c r="B24">
        <f>'grants history'!CD26</f>
        <v>1.8988234632578017E-2</v>
      </c>
    </row>
    <row r="25" spans="1:53" x14ac:dyDescent="0.35">
      <c r="J25" s="6">
        <f>(J22+J16)/1000</f>
        <v>322.63679999999999</v>
      </c>
      <c r="K25" s="6">
        <f t="shared" ref="K25:X25" si="8">(K22+K16)/1000</f>
        <v>324.96123497324305</v>
      </c>
      <c r="L25" s="6">
        <f t="shared" si="8"/>
        <v>320.19325194945014</v>
      </c>
      <c r="M25" s="6">
        <f t="shared" si="8"/>
        <v>320.43289787825125</v>
      </c>
      <c r="N25" s="6">
        <f t="shared" si="8"/>
        <v>311.68022000000008</v>
      </c>
      <c r="O25" s="6">
        <f t="shared" si="8"/>
        <v>312.93526584757416</v>
      </c>
      <c r="P25" s="6">
        <f t="shared" si="8"/>
        <v>314.19808324818638</v>
      </c>
      <c r="Q25" s="6">
        <f t="shared" si="8"/>
        <v>315.46872032520758</v>
      </c>
      <c r="R25" s="6">
        <f t="shared" si="8"/>
        <v>316.74722550000013</v>
      </c>
      <c r="S25" s="6">
        <f t="shared" si="8"/>
        <v>278.03364749376357</v>
      </c>
      <c r="T25" s="6">
        <f t="shared" si="8"/>
        <v>269.32803532939113</v>
      </c>
      <c r="U25" s="6">
        <f t="shared" si="8"/>
        <v>270.63043833333785</v>
      </c>
      <c r="V25" s="6">
        <f t="shared" si="8"/>
        <v>212.94090613750018</v>
      </c>
      <c r="W25" s="6">
        <f t="shared" si="8"/>
        <v>214.25948868110777</v>
      </c>
      <c r="X25" s="6">
        <f t="shared" si="8"/>
        <v>215.58623621262601</v>
      </c>
    </row>
    <row r="27" spans="1:53" x14ac:dyDescent="0.35">
      <c r="F27" s="188">
        <v>204376</v>
      </c>
      <c r="G27" s="188">
        <v>884250</v>
      </c>
      <c r="H27" s="188">
        <v>242100</v>
      </c>
      <c r="I27" s="188">
        <v>225949</v>
      </c>
      <c r="J27" s="188">
        <v>262461</v>
      </c>
    </row>
  </sheetData>
  <mergeCells count="6">
    <mergeCell ref="X4:AG4"/>
    <mergeCell ref="F2:U2"/>
    <mergeCell ref="E4:H4"/>
    <mergeCell ref="I4:L4"/>
    <mergeCell ref="M4:P4"/>
    <mergeCell ref="Q4:T4"/>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549EF-7045-4550-968F-40BE96E0F2D8}">
  <dimension ref="A1:DY36"/>
  <sheetViews>
    <sheetView topLeftCell="BZ24" workbookViewId="0">
      <selection activeCell="CD26" sqref="CD26"/>
    </sheetView>
  </sheetViews>
  <sheetFormatPr defaultColWidth="8.81640625" defaultRowHeight="14.5" x14ac:dyDescent="0.35"/>
  <sheetData>
    <row r="1" spans="1:87" s="91" customFormat="1" x14ac:dyDescent="0.35"/>
    <row r="2" spans="1:87" s="91" customFormat="1" ht="18" x14ac:dyDescent="0.4">
      <c r="A2" s="261" t="s">
        <v>242</v>
      </c>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2"/>
      <c r="AB2" s="262"/>
      <c r="AC2" s="262"/>
      <c r="AD2" s="262"/>
      <c r="AE2" s="262"/>
      <c r="AF2" s="262"/>
      <c r="AG2" s="262"/>
      <c r="AH2" s="262"/>
      <c r="AI2" s="262"/>
      <c r="AJ2" s="262"/>
      <c r="AK2" s="262"/>
      <c r="AL2" s="262"/>
      <c r="AM2" s="262"/>
      <c r="AN2" s="262"/>
      <c r="AO2" s="262"/>
      <c r="AP2" s="262"/>
      <c r="AQ2" s="262"/>
      <c r="AR2" s="262"/>
      <c r="AS2" s="262"/>
      <c r="AT2" s="262"/>
      <c r="AU2" s="262"/>
      <c r="AV2" s="262"/>
      <c r="AW2" s="262"/>
      <c r="AX2" s="262"/>
      <c r="AY2" s="262"/>
      <c r="AZ2" s="262"/>
      <c r="BA2" s="262"/>
      <c r="BB2" s="262"/>
      <c r="BC2" s="262"/>
      <c r="BD2" s="262"/>
      <c r="BE2" s="262"/>
      <c r="BF2" s="262"/>
      <c r="BG2" s="262"/>
      <c r="BH2" s="262"/>
      <c r="BI2" s="262"/>
      <c r="BJ2" s="262"/>
      <c r="BK2" s="262"/>
      <c r="BL2" s="262"/>
      <c r="BM2" s="262"/>
      <c r="BN2" s="262"/>
      <c r="BO2" s="262"/>
      <c r="BP2" s="262"/>
      <c r="BQ2" s="262"/>
      <c r="BR2" s="262"/>
      <c r="BS2" s="262"/>
      <c r="BT2" s="262"/>
      <c r="BU2" s="262"/>
      <c r="BV2" s="262"/>
      <c r="BW2" s="262"/>
      <c r="BX2" s="262"/>
      <c r="BY2" s="262"/>
      <c r="BZ2" s="262"/>
      <c r="CA2" s="262"/>
      <c r="CB2" s="262"/>
      <c r="CC2" s="262"/>
      <c r="CD2" s="262"/>
      <c r="CE2" s="262"/>
      <c r="CF2" s="262"/>
      <c r="CG2" s="262"/>
      <c r="CH2" s="262"/>
      <c r="CI2" s="262"/>
    </row>
    <row r="3" spans="1:87" s="91" customFormat="1" ht="16.5" x14ac:dyDescent="0.35">
      <c r="A3" s="263" t="s">
        <v>243</v>
      </c>
      <c r="B3" s="262"/>
      <c r="C3" s="262"/>
      <c r="D3" s="262"/>
      <c r="E3" s="262"/>
      <c r="F3" s="262"/>
      <c r="G3" s="262"/>
      <c r="H3" s="262"/>
      <c r="I3" s="262"/>
      <c r="J3" s="262"/>
      <c r="K3" s="262"/>
      <c r="L3" s="262"/>
      <c r="M3" s="262"/>
      <c r="N3" s="262"/>
      <c r="O3" s="262"/>
      <c r="P3" s="262"/>
      <c r="Q3" s="262"/>
      <c r="R3" s="262"/>
      <c r="S3" s="262"/>
      <c r="T3" s="262"/>
      <c r="U3" s="262"/>
      <c r="V3" s="262"/>
      <c r="W3" s="262"/>
      <c r="X3" s="262"/>
      <c r="Y3" s="262"/>
      <c r="Z3" s="262"/>
      <c r="AA3" s="262"/>
      <c r="AB3" s="262"/>
      <c r="AC3" s="262"/>
      <c r="AD3" s="262"/>
      <c r="AE3" s="262"/>
      <c r="AF3" s="262"/>
      <c r="AG3" s="262"/>
      <c r="AH3" s="262"/>
      <c r="AI3" s="262"/>
      <c r="AJ3" s="262"/>
      <c r="AK3" s="262"/>
      <c r="AL3" s="262"/>
      <c r="AM3" s="262"/>
      <c r="AN3" s="262"/>
      <c r="AO3" s="262"/>
      <c r="AP3" s="262"/>
      <c r="AQ3" s="262"/>
      <c r="AR3" s="262"/>
      <c r="AS3" s="262"/>
      <c r="AT3" s="262"/>
      <c r="AU3" s="262"/>
      <c r="AV3" s="262"/>
      <c r="AW3" s="262"/>
      <c r="AX3" s="262"/>
      <c r="AY3" s="262"/>
      <c r="AZ3" s="262"/>
      <c r="BA3" s="262"/>
      <c r="BB3" s="262"/>
      <c r="BC3" s="262"/>
      <c r="BD3" s="262"/>
      <c r="BE3" s="262"/>
      <c r="BF3" s="262"/>
      <c r="BG3" s="262"/>
      <c r="BH3" s="262"/>
      <c r="BI3" s="262"/>
      <c r="BJ3" s="262"/>
      <c r="BK3" s="262"/>
      <c r="BL3" s="262"/>
      <c r="BM3" s="262"/>
      <c r="BN3" s="262"/>
      <c r="BO3" s="262"/>
      <c r="BP3" s="262"/>
      <c r="BQ3" s="262"/>
      <c r="BR3" s="262"/>
      <c r="BS3" s="262"/>
      <c r="BT3" s="262"/>
      <c r="BU3" s="262"/>
      <c r="BV3" s="262"/>
      <c r="BW3" s="262"/>
      <c r="BX3" s="262"/>
      <c r="BY3" s="262"/>
      <c r="BZ3" s="262"/>
      <c r="CA3" s="262"/>
      <c r="CB3" s="262"/>
      <c r="CC3" s="262"/>
      <c r="CD3" s="262"/>
      <c r="CE3" s="262"/>
      <c r="CF3" s="262"/>
      <c r="CG3" s="262"/>
      <c r="CH3" s="262"/>
      <c r="CI3" s="262"/>
    </row>
    <row r="4" spans="1:87" s="91" customFormat="1" x14ac:dyDescent="0.35">
      <c r="A4" s="262" t="s">
        <v>244</v>
      </c>
      <c r="B4" s="262"/>
      <c r="C4" s="262"/>
      <c r="D4" s="262"/>
      <c r="E4" s="262"/>
      <c r="F4" s="262"/>
      <c r="G4" s="262"/>
      <c r="H4" s="262"/>
      <c r="I4" s="262"/>
      <c r="J4" s="262"/>
      <c r="K4" s="262"/>
      <c r="L4" s="262"/>
      <c r="M4" s="262"/>
      <c r="N4" s="262"/>
      <c r="O4" s="262"/>
      <c r="P4" s="262"/>
      <c r="Q4" s="262"/>
      <c r="R4" s="262"/>
      <c r="S4" s="262"/>
      <c r="T4" s="262"/>
      <c r="U4" s="262"/>
      <c r="V4" s="262"/>
      <c r="W4" s="262"/>
      <c r="X4" s="262"/>
      <c r="Y4" s="262"/>
      <c r="Z4" s="262"/>
      <c r="AA4" s="262"/>
      <c r="AB4" s="262"/>
      <c r="AC4" s="262"/>
      <c r="AD4" s="262"/>
      <c r="AE4" s="262"/>
      <c r="AF4" s="262"/>
      <c r="AG4" s="262"/>
      <c r="AH4" s="262"/>
      <c r="AI4" s="262"/>
      <c r="AJ4" s="262"/>
      <c r="AK4" s="262"/>
      <c r="AL4" s="262"/>
      <c r="AM4" s="262"/>
      <c r="AN4" s="262"/>
      <c r="AO4" s="262"/>
      <c r="AP4" s="262"/>
      <c r="AQ4" s="262"/>
      <c r="AR4" s="262"/>
      <c r="AS4" s="262"/>
      <c r="AT4" s="262"/>
      <c r="AU4" s="262"/>
      <c r="AV4" s="262"/>
      <c r="AW4" s="262"/>
      <c r="AX4" s="262"/>
      <c r="AY4" s="262"/>
      <c r="AZ4" s="262"/>
      <c r="BA4" s="262"/>
      <c r="BB4" s="262"/>
      <c r="BC4" s="262"/>
      <c r="BD4" s="262"/>
      <c r="BE4" s="262"/>
      <c r="BF4" s="262"/>
      <c r="BG4" s="262"/>
      <c r="BH4" s="262"/>
      <c r="BI4" s="262"/>
      <c r="BJ4" s="262"/>
      <c r="BK4" s="262"/>
      <c r="BL4" s="262"/>
      <c r="BM4" s="262"/>
      <c r="BN4" s="262"/>
      <c r="BO4" s="262"/>
      <c r="BP4" s="262"/>
      <c r="BQ4" s="262"/>
      <c r="BR4" s="262"/>
      <c r="BS4" s="262"/>
      <c r="BT4" s="262"/>
      <c r="BU4" s="262"/>
      <c r="BV4" s="262"/>
      <c r="BW4" s="262"/>
      <c r="BX4" s="262"/>
      <c r="BY4" s="262"/>
      <c r="BZ4" s="262"/>
      <c r="CA4" s="262"/>
      <c r="CB4" s="262"/>
      <c r="CC4" s="262"/>
      <c r="CD4" s="262"/>
      <c r="CE4" s="262"/>
      <c r="CF4" s="262"/>
      <c r="CG4" s="262"/>
      <c r="CH4" s="262"/>
      <c r="CI4" s="262"/>
    </row>
    <row r="5" spans="1:87" s="91" customFormat="1" x14ac:dyDescent="0.35">
      <c r="A5" s="262" t="s">
        <v>245</v>
      </c>
      <c r="B5" s="262"/>
      <c r="C5" s="262"/>
      <c r="D5" s="262"/>
      <c r="E5" s="262"/>
      <c r="F5" s="262"/>
      <c r="G5" s="262"/>
      <c r="H5" s="262"/>
      <c r="I5" s="262"/>
      <c r="J5" s="262"/>
      <c r="K5" s="262"/>
      <c r="L5" s="262"/>
      <c r="M5" s="262"/>
      <c r="N5" s="262"/>
      <c r="O5" s="262"/>
      <c r="P5" s="262"/>
      <c r="Q5" s="262"/>
      <c r="R5" s="262"/>
      <c r="S5" s="262"/>
      <c r="T5" s="262"/>
      <c r="U5" s="262"/>
      <c r="V5" s="262"/>
      <c r="W5" s="262"/>
      <c r="X5" s="262"/>
      <c r="Y5" s="262"/>
      <c r="Z5" s="262"/>
      <c r="AA5" s="262"/>
      <c r="AB5" s="262"/>
      <c r="AC5" s="262"/>
      <c r="AD5" s="262"/>
      <c r="AE5" s="262"/>
      <c r="AF5" s="262"/>
      <c r="AG5" s="262"/>
      <c r="AH5" s="262"/>
      <c r="AI5" s="262"/>
      <c r="AJ5" s="262"/>
      <c r="AK5" s="262"/>
      <c r="AL5" s="262"/>
      <c r="AM5" s="262"/>
      <c r="AN5" s="262"/>
      <c r="AO5" s="262"/>
      <c r="AP5" s="262"/>
      <c r="AQ5" s="262"/>
      <c r="AR5" s="262"/>
      <c r="AS5" s="262"/>
      <c r="AT5" s="262"/>
      <c r="AU5" s="262"/>
      <c r="AV5" s="262"/>
      <c r="AW5" s="262"/>
      <c r="AX5" s="262"/>
      <c r="AY5" s="262"/>
      <c r="AZ5" s="262"/>
      <c r="BA5" s="262"/>
      <c r="BB5" s="262"/>
      <c r="BC5" s="262"/>
      <c r="BD5" s="262"/>
      <c r="BE5" s="262"/>
      <c r="BF5" s="262"/>
      <c r="BG5" s="262"/>
      <c r="BH5" s="262"/>
      <c r="BI5" s="262"/>
      <c r="BJ5" s="262"/>
      <c r="BK5" s="262"/>
      <c r="BL5" s="262"/>
      <c r="BM5" s="262"/>
      <c r="BN5" s="262"/>
      <c r="BO5" s="262"/>
      <c r="BP5" s="262"/>
      <c r="BQ5" s="262"/>
      <c r="BR5" s="262"/>
      <c r="BS5" s="262"/>
      <c r="BT5" s="262"/>
      <c r="BU5" s="262"/>
      <c r="BV5" s="262"/>
      <c r="BW5" s="262"/>
      <c r="BX5" s="262"/>
      <c r="BY5" s="262"/>
      <c r="BZ5" s="262"/>
      <c r="CA5" s="262"/>
      <c r="CB5" s="262"/>
      <c r="CC5" s="262"/>
      <c r="CD5" s="262"/>
      <c r="CE5" s="262"/>
      <c r="CF5" s="262"/>
      <c r="CG5" s="262"/>
      <c r="CH5" s="262"/>
      <c r="CI5" s="262"/>
    </row>
    <row r="6" spans="1:87" s="91" customFormat="1" x14ac:dyDescent="0.35"/>
    <row r="7" spans="1:87" s="91" customFormat="1" x14ac:dyDescent="0.35">
      <c r="A7" s="257" t="s">
        <v>246</v>
      </c>
      <c r="B7" s="257" t="s">
        <v>247</v>
      </c>
      <c r="C7" s="257" t="s">
        <v>248</v>
      </c>
      <c r="D7" s="257"/>
      <c r="E7" s="257"/>
      <c r="F7" s="257"/>
      <c r="G7" s="257" t="s">
        <v>249</v>
      </c>
      <c r="H7" s="257"/>
      <c r="I7" s="257"/>
      <c r="J7" s="257"/>
      <c r="K7" s="257" t="s">
        <v>250</v>
      </c>
      <c r="L7" s="257"/>
      <c r="M7" s="257"/>
      <c r="N7" s="257"/>
      <c r="O7" s="257" t="s">
        <v>251</v>
      </c>
      <c r="P7" s="257"/>
      <c r="Q7" s="257"/>
      <c r="R7" s="257"/>
      <c r="S7" s="257" t="s">
        <v>252</v>
      </c>
      <c r="T7" s="257"/>
      <c r="U7" s="257"/>
      <c r="V7" s="257"/>
      <c r="W7" s="257" t="s">
        <v>253</v>
      </c>
      <c r="X7" s="257"/>
      <c r="Y7" s="257"/>
      <c r="Z7" s="257"/>
      <c r="AA7" s="257" t="s">
        <v>254</v>
      </c>
      <c r="AB7" s="257"/>
      <c r="AC7" s="257"/>
      <c r="AD7" s="257"/>
      <c r="AE7" s="257" t="s">
        <v>255</v>
      </c>
      <c r="AF7" s="257"/>
      <c r="AG7" s="257"/>
      <c r="AH7" s="257"/>
      <c r="AI7" s="257" t="s">
        <v>256</v>
      </c>
      <c r="AJ7" s="257"/>
      <c r="AK7" s="257"/>
      <c r="AL7" s="257"/>
      <c r="AM7" s="257" t="s">
        <v>257</v>
      </c>
      <c r="AN7" s="257"/>
      <c r="AO7" s="257"/>
      <c r="AP7" s="257"/>
      <c r="AQ7" s="257" t="s">
        <v>258</v>
      </c>
      <c r="AR7" s="257"/>
      <c r="AS7" s="257"/>
      <c r="AT7" s="257"/>
      <c r="AU7" s="257" t="s">
        <v>259</v>
      </c>
      <c r="AV7" s="257"/>
      <c r="AW7" s="257"/>
      <c r="AX7" s="257"/>
      <c r="AY7" s="257" t="s">
        <v>260</v>
      </c>
      <c r="AZ7" s="257"/>
      <c r="BA7" s="257"/>
      <c r="BB7" s="257"/>
      <c r="BC7" s="257" t="s">
        <v>261</v>
      </c>
      <c r="BD7" s="257"/>
      <c r="BE7" s="257"/>
      <c r="BF7" s="257"/>
      <c r="BG7" s="257" t="s">
        <v>262</v>
      </c>
      <c r="BH7" s="257"/>
      <c r="BI7" s="257"/>
      <c r="BJ7" s="257"/>
      <c r="BK7" s="257" t="s">
        <v>263</v>
      </c>
      <c r="BL7" s="257"/>
      <c r="BM7" s="257"/>
      <c r="BN7" s="257"/>
      <c r="BO7" s="257" t="s">
        <v>264</v>
      </c>
      <c r="BP7" s="257"/>
      <c r="BQ7" s="257"/>
      <c r="BR7" s="257"/>
      <c r="BS7" s="257" t="s">
        <v>265</v>
      </c>
      <c r="BT7" s="257"/>
      <c r="BU7" s="257"/>
      <c r="BV7" s="257"/>
      <c r="BW7" s="257" t="s">
        <v>266</v>
      </c>
      <c r="BX7" s="257"/>
      <c r="BY7" s="257"/>
      <c r="BZ7" s="257"/>
      <c r="CA7" s="257" t="s">
        <v>267</v>
      </c>
      <c r="CB7" s="257"/>
      <c r="CC7" s="257"/>
      <c r="CD7" s="257"/>
      <c r="CE7" s="257" t="s">
        <v>268</v>
      </c>
      <c r="CF7" s="257"/>
      <c r="CG7" s="257"/>
      <c r="CH7" s="257"/>
      <c r="CI7" s="93" t="s">
        <v>269</v>
      </c>
    </row>
    <row r="8" spans="1:87" s="91" customFormat="1" x14ac:dyDescent="0.35">
      <c r="A8" s="257"/>
      <c r="B8" s="257"/>
      <c r="C8" s="93" t="s">
        <v>270</v>
      </c>
      <c r="D8" s="93" t="s">
        <v>271</v>
      </c>
      <c r="E8" s="93" t="s">
        <v>272</v>
      </c>
      <c r="F8" s="93" t="s">
        <v>273</v>
      </c>
      <c r="G8" s="93" t="s">
        <v>270</v>
      </c>
      <c r="H8" s="93" t="s">
        <v>271</v>
      </c>
      <c r="I8" s="93" t="s">
        <v>272</v>
      </c>
      <c r="J8" s="93" t="s">
        <v>273</v>
      </c>
      <c r="K8" s="93" t="s">
        <v>270</v>
      </c>
      <c r="L8" s="93" t="s">
        <v>271</v>
      </c>
      <c r="M8" s="93" t="s">
        <v>272</v>
      </c>
      <c r="N8" s="93" t="s">
        <v>273</v>
      </c>
      <c r="O8" s="93" t="s">
        <v>270</v>
      </c>
      <c r="P8" s="93" t="s">
        <v>271</v>
      </c>
      <c r="Q8" s="93" t="s">
        <v>272</v>
      </c>
      <c r="R8" s="93" t="s">
        <v>273</v>
      </c>
      <c r="S8" s="93" t="s">
        <v>270</v>
      </c>
      <c r="T8" s="93" t="s">
        <v>271</v>
      </c>
      <c r="U8" s="93" t="s">
        <v>272</v>
      </c>
      <c r="V8" s="93" t="s">
        <v>273</v>
      </c>
      <c r="W8" s="93" t="s">
        <v>270</v>
      </c>
      <c r="X8" s="93" t="s">
        <v>271</v>
      </c>
      <c r="Y8" s="93" t="s">
        <v>272</v>
      </c>
      <c r="Z8" s="93" t="s">
        <v>273</v>
      </c>
      <c r="AA8" s="93" t="s">
        <v>270</v>
      </c>
      <c r="AB8" s="93" t="s">
        <v>271</v>
      </c>
      <c r="AC8" s="93" t="s">
        <v>272</v>
      </c>
      <c r="AD8" s="93" t="s">
        <v>273</v>
      </c>
      <c r="AE8" s="93" t="s">
        <v>270</v>
      </c>
      <c r="AF8" s="93" t="s">
        <v>271</v>
      </c>
      <c r="AG8" s="93" t="s">
        <v>272</v>
      </c>
      <c r="AH8" s="93" t="s">
        <v>273</v>
      </c>
      <c r="AI8" s="93" t="s">
        <v>270</v>
      </c>
      <c r="AJ8" s="93" t="s">
        <v>271</v>
      </c>
      <c r="AK8" s="93" t="s">
        <v>272</v>
      </c>
      <c r="AL8" s="93" t="s">
        <v>273</v>
      </c>
      <c r="AM8" s="93" t="s">
        <v>270</v>
      </c>
      <c r="AN8" s="93" t="s">
        <v>271</v>
      </c>
      <c r="AO8" s="93" t="s">
        <v>272</v>
      </c>
      <c r="AP8" s="93" t="s">
        <v>273</v>
      </c>
      <c r="AQ8" s="93" t="s">
        <v>270</v>
      </c>
      <c r="AR8" s="93" t="s">
        <v>271</v>
      </c>
      <c r="AS8" s="93" t="s">
        <v>272</v>
      </c>
      <c r="AT8" s="93" t="s">
        <v>273</v>
      </c>
      <c r="AU8" s="93" t="s">
        <v>270</v>
      </c>
      <c r="AV8" s="93" t="s">
        <v>271</v>
      </c>
      <c r="AW8" s="93" t="s">
        <v>272</v>
      </c>
      <c r="AX8" s="93" t="s">
        <v>273</v>
      </c>
      <c r="AY8" s="93" t="s">
        <v>270</v>
      </c>
      <c r="AZ8" s="93" t="s">
        <v>271</v>
      </c>
      <c r="BA8" s="93" t="s">
        <v>272</v>
      </c>
      <c r="BB8" s="93" t="s">
        <v>273</v>
      </c>
      <c r="BC8" s="93" t="s">
        <v>270</v>
      </c>
      <c r="BD8" s="93" t="s">
        <v>271</v>
      </c>
      <c r="BE8" s="93" t="s">
        <v>272</v>
      </c>
      <c r="BF8" s="93" t="s">
        <v>273</v>
      </c>
      <c r="BG8" s="93" t="s">
        <v>270</v>
      </c>
      <c r="BH8" s="93" t="s">
        <v>271</v>
      </c>
      <c r="BI8" s="93" t="s">
        <v>272</v>
      </c>
      <c r="BJ8" s="93" t="s">
        <v>273</v>
      </c>
      <c r="BK8" s="93" t="s">
        <v>270</v>
      </c>
      <c r="BL8" s="93" t="s">
        <v>271</v>
      </c>
      <c r="BM8" s="93" t="s">
        <v>272</v>
      </c>
      <c r="BN8" s="93" t="s">
        <v>273</v>
      </c>
      <c r="BO8" s="93" t="s">
        <v>270</v>
      </c>
      <c r="BP8" s="93" t="s">
        <v>271</v>
      </c>
      <c r="BQ8" s="93" t="s">
        <v>272</v>
      </c>
      <c r="BR8" s="93" t="s">
        <v>273</v>
      </c>
      <c r="BS8" s="93" t="s">
        <v>270</v>
      </c>
      <c r="BT8" s="93" t="s">
        <v>271</v>
      </c>
      <c r="BU8" s="93" t="s">
        <v>272</v>
      </c>
      <c r="BV8" s="93" t="s">
        <v>273</v>
      </c>
      <c r="BW8" s="93" t="s">
        <v>270</v>
      </c>
      <c r="BX8" s="93" t="s">
        <v>271</v>
      </c>
      <c r="BY8" s="93" t="s">
        <v>272</v>
      </c>
      <c r="BZ8" s="93" t="s">
        <v>273</v>
      </c>
      <c r="CA8" s="93" t="s">
        <v>270</v>
      </c>
      <c r="CB8" s="93" t="s">
        <v>271</v>
      </c>
      <c r="CC8" s="93" t="s">
        <v>272</v>
      </c>
      <c r="CD8" s="93" t="s">
        <v>273</v>
      </c>
      <c r="CE8" s="93" t="s">
        <v>270</v>
      </c>
      <c r="CF8" s="93"/>
      <c r="CG8" s="93"/>
      <c r="CH8" s="93"/>
      <c r="CI8" s="93"/>
    </row>
    <row r="9" spans="1:87" s="91" customFormat="1" x14ac:dyDescent="0.35">
      <c r="A9" s="91" t="s">
        <v>274</v>
      </c>
      <c r="B9" s="94" t="s">
        <v>275</v>
      </c>
      <c r="C9" s="91">
        <v>224473</v>
      </c>
      <c r="D9" s="91">
        <v>227390</v>
      </c>
      <c r="E9" s="91">
        <v>239502</v>
      </c>
      <c r="F9" s="91">
        <v>241060</v>
      </c>
      <c r="G9" s="91">
        <v>253980</v>
      </c>
      <c r="H9" s="91">
        <v>262211</v>
      </c>
      <c r="I9" s="91">
        <v>258466</v>
      </c>
      <c r="J9" s="91">
        <v>270372</v>
      </c>
      <c r="K9" s="91">
        <v>277331</v>
      </c>
      <c r="L9" s="91">
        <v>285734</v>
      </c>
      <c r="M9" s="91">
        <v>294331</v>
      </c>
      <c r="N9" s="91">
        <v>297416</v>
      </c>
      <c r="O9" s="91">
        <v>299641</v>
      </c>
      <c r="P9" s="91">
        <v>323261</v>
      </c>
      <c r="Q9" s="91">
        <v>329604</v>
      </c>
      <c r="R9" s="91">
        <v>334314</v>
      </c>
      <c r="S9" s="91">
        <v>327981</v>
      </c>
      <c r="T9" s="91">
        <v>332840</v>
      </c>
      <c r="U9" s="91">
        <v>328420</v>
      </c>
      <c r="V9" s="91">
        <v>340026</v>
      </c>
      <c r="W9" s="91">
        <v>341553</v>
      </c>
      <c r="X9" s="91">
        <v>344823</v>
      </c>
      <c r="Y9" s="91">
        <v>342541</v>
      </c>
      <c r="Z9" s="91">
        <v>345120</v>
      </c>
      <c r="AA9" s="91">
        <v>339993</v>
      </c>
      <c r="AB9" s="91">
        <v>341498</v>
      </c>
      <c r="AC9" s="91">
        <v>347881</v>
      </c>
      <c r="AD9" s="91">
        <v>334692</v>
      </c>
      <c r="AE9" s="91">
        <v>358389</v>
      </c>
      <c r="AF9" s="91">
        <v>359386</v>
      </c>
      <c r="AG9" s="91">
        <v>359758</v>
      </c>
      <c r="AH9" s="91">
        <v>358857</v>
      </c>
      <c r="AI9" s="91">
        <v>365747</v>
      </c>
      <c r="AJ9" s="91">
        <v>371468</v>
      </c>
      <c r="AK9" s="91">
        <v>368842</v>
      </c>
      <c r="AL9" s="91">
        <v>378621</v>
      </c>
      <c r="AM9" s="91">
        <v>421084</v>
      </c>
      <c r="AN9" s="91">
        <v>473900</v>
      </c>
      <c r="AO9" s="91">
        <v>465350</v>
      </c>
      <c r="AP9" s="91">
        <v>472144</v>
      </c>
      <c r="AQ9" s="91">
        <v>496198</v>
      </c>
      <c r="AR9" s="91">
        <v>492593</v>
      </c>
      <c r="AS9" s="91">
        <v>517838</v>
      </c>
      <c r="AT9" s="91">
        <v>514352</v>
      </c>
      <c r="AU9" s="91">
        <v>500534</v>
      </c>
      <c r="AV9" s="91">
        <v>503390</v>
      </c>
      <c r="AW9" s="91">
        <v>448309</v>
      </c>
      <c r="AX9" s="91">
        <v>437715</v>
      </c>
      <c r="AY9" s="91">
        <v>441747</v>
      </c>
      <c r="AZ9" s="91">
        <v>447876</v>
      </c>
      <c r="BA9" s="91">
        <v>439984</v>
      </c>
      <c r="BB9" s="91">
        <v>448177</v>
      </c>
      <c r="BC9" s="91">
        <v>440011</v>
      </c>
      <c r="BD9" s="91">
        <v>459188</v>
      </c>
      <c r="BE9" s="91">
        <v>454006</v>
      </c>
      <c r="BF9" s="91">
        <v>447329</v>
      </c>
      <c r="BG9" s="91">
        <v>467827</v>
      </c>
      <c r="BH9" s="91">
        <v>492479</v>
      </c>
      <c r="BI9" s="91">
        <v>511054</v>
      </c>
      <c r="BJ9" s="91">
        <v>508781</v>
      </c>
      <c r="BK9" s="91">
        <v>524774</v>
      </c>
      <c r="BL9" s="91">
        <v>528906</v>
      </c>
      <c r="BM9" s="91">
        <v>530419</v>
      </c>
      <c r="BN9" s="91">
        <v>548189</v>
      </c>
      <c r="BO9" s="91">
        <v>538879</v>
      </c>
      <c r="BP9" s="91">
        <v>551774</v>
      </c>
      <c r="BQ9" s="91">
        <v>562675</v>
      </c>
      <c r="BR9" s="91">
        <v>573873</v>
      </c>
      <c r="BS9" s="91">
        <v>560959</v>
      </c>
      <c r="BT9" s="91">
        <v>542252</v>
      </c>
      <c r="BU9" s="91">
        <v>562913</v>
      </c>
      <c r="BV9" s="91">
        <v>572891</v>
      </c>
      <c r="BW9" s="91">
        <v>581458</v>
      </c>
      <c r="BX9" s="91">
        <v>578048</v>
      </c>
      <c r="BY9" s="91">
        <v>584255</v>
      </c>
      <c r="BZ9" s="91">
        <v>586475</v>
      </c>
      <c r="CA9" s="116">
        <v>594213</v>
      </c>
      <c r="CB9" s="116">
        <v>612547</v>
      </c>
      <c r="CC9" s="116">
        <v>610331</v>
      </c>
      <c r="CD9" s="116">
        <v>615406</v>
      </c>
      <c r="CE9" s="116">
        <v>627805</v>
      </c>
      <c r="CF9" s="116">
        <v>1396890</v>
      </c>
      <c r="CG9" s="116">
        <v>728172</v>
      </c>
      <c r="CH9" s="116">
        <v>738142</v>
      </c>
      <c r="CI9" s="116">
        <v>785624</v>
      </c>
    </row>
    <row r="10" spans="1:87" s="91" customFormat="1" x14ac:dyDescent="0.35">
      <c r="A10" s="91" t="s">
        <v>276</v>
      </c>
      <c r="B10" s="91" t="s">
        <v>225</v>
      </c>
      <c r="C10" s="91">
        <v>121898</v>
      </c>
      <c r="D10" s="91">
        <v>123319</v>
      </c>
      <c r="E10" s="91">
        <v>133626</v>
      </c>
      <c r="F10" s="91">
        <v>129622</v>
      </c>
      <c r="G10" s="91">
        <v>138716</v>
      </c>
      <c r="H10" s="91">
        <v>145774</v>
      </c>
      <c r="I10" s="91">
        <v>143219</v>
      </c>
      <c r="J10" s="91">
        <v>153809</v>
      </c>
      <c r="K10" s="91">
        <v>156084</v>
      </c>
      <c r="L10" s="91">
        <v>157455</v>
      </c>
      <c r="M10" s="91">
        <v>164010</v>
      </c>
      <c r="N10" s="91">
        <v>166934</v>
      </c>
      <c r="O10" s="91">
        <v>165906</v>
      </c>
      <c r="P10" s="91">
        <v>171106</v>
      </c>
      <c r="Q10" s="91">
        <v>186792</v>
      </c>
      <c r="R10" s="91">
        <v>182543</v>
      </c>
      <c r="S10" s="91">
        <v>190070</v>
      </c>
      <c r="T10" s="91">
        <v>194963</v>
      </c>
      <c r="U10" s="91">
        <v>186476</v>
      </c>
      <c r="V10" s="91">
        <v>191752</v>
      </c>
      <c r="W10" s="91">
        <v>199036</v>
      </c>
      <c r="X10" s="91">
        <v>200246</v>
      </c>
      <c r="Y10" s="91">
        <v>195231</v>
      </c>
      <c r="Z10" s="91">
        <v>197352</v>
      </c>
      <c r="AA10" s="91">
        <v>191747</v>
      </c>
      <c r="AB10" s="91">
        <v>189018</v>
      </c>
      <c r="AC10" s="91">
        <v>197488</v>
      </c>
      <c r="AD10" s="91">
        <v>189083</v>
      </c>
      <c r="AE10" s="91">
        <v>209347</v>
      </c>
      <c r="AF10" s="91">
        <v>201383</v>
      </c>
      <c r="AG10" s="91">
        <v>204318</v>
      </c>
      <c r="AH10" s="91">
        <v>206110</v>
      </c>
      <c r="AI10" s="91">
        <v>209603</v>
      </c>
      <c r="AJ10" s="91">
        <v>216570</v>
      </c>
      <c r="AK10" s="91">
        <v>213016</v>
      </c>
      <c r="AL10" s="91">
        <v>217491</v>
      </c>
      <c r="AM10" s="91">
        <v>266407</v>
      </c>
      <c r="AN10" s="91">
        <v>284526</v>
      </c>
      <c r="AO10" s="91">
        <v>273903</v>
      </c>
      <c r="AP10" s="91">
        <v>272345</v>
      </c>
      <c r="AQ10" s="91">
        <v>283268</v>
      </c>
      <c r="AR10" s="91">
        <v>290808</v>
      </c>
      <c r="AS10" s="91">
        <v>297130</v>
      </c>
      <c r="AT10" s="91">
        <v>309668</v>
      </c>
      <c r="AU10" s="91">
        <v>293840</v>
      </c>
      <c r="AV10" s="91">
        <v>288900</v>
      </c>
      <c r="AW10" s="91">
        <v>248813</v>
      </c>
      <c r="AX10" s="91">
        <v>249625</v>
      </c>
      <c r="AY10" s="91">
        <v>258161</v>
      </c>
      <c r="AZ10" s="91">
        <v>273390</v>
      </c>
      <c r="BA10" s="91">
        <v>263079</v>
      </c>
      <c r="BB10" s="91">
        <v>269710</v>
      </c>
      <c r="BC10" s="91">
        <v>272063</v>
      </c>
      <c r="BD10" s="91">
        <v>283408</v>
      </c>
      <c r="BE10" s="91">
        <v>281455</v>
      </c>
      <c r="BF10" s="91">
        <v>282107</v>
      </c>
      <c r="BG10" s="91">
        <v>303390</v>
      </c>
      <c r="BH10" s="91">
        <v>320015</v>
      </c>
      <c r="BI10" s="91">
        <v>343692</v>
      </c>
      <c r="BJ10" s="91">
        <v>345712</v>
      </c>
      <c r="BK10" s="91">
        <v>362792</v>
      </c>
      <c r="BL10" s="91">
        <v>363410</v>
      </c>
      <c r="BM10" s="91">
        <v>365384</v>
      </c>
      <c r="BN10" s="91">
        <v>384032</v>
      </c>
      <c r="BO10" s="91">
        <v>372707</v>
      </c>
      <c r="BP10" s="91">
        <v>387235</v>
      </c>
      <c r="BQ10" s="91">
        <v>396396</v>
      </c>
      <c r="BR10" s="91">
        <v>409098</v>
      </c>
      <c r="BS10" s="91">
        <v>392206</v>
      </c>
      <c r="BT10" s="91">
        <v>375242</v>
      </c>
      <c r="BU10" s="91">
        <v>397198</v>
      </c>
      <c r="BV10" s="91">
        <v>400144</v>
      </c>
      <c r="BW10" s="91">
        <v>411384</v>
      </c>
      <c r="BX10" s="91">
        <v>405388</v>
      </c>
      <c r="BY10" s="91">
        <v>414827</v>
      </c>
      <c r="BZ10" s="91">
        <v>409361</v>
      </c>
      <c r="CA10" s="117">
        <v>428612</v>
      </c>
      <c r="CB10" s="117">
        <v>439939</v>
      </c>
      <c r="CC10" s="117">
        <v>438361</v>
      </c>
      <c r="CD10" s="117">
        <v>436040</v>
      </c>
      <c r="CE10" s="117">
        <v>444822</v>
      </c>
      <c r="CF10" s="117">
        <v>596610</v>
      </c>
      <c r="CG10" s="117">
        <v>533712</v>
      </c>
      <c r="CH10" s="117">
        <v>547131</v>
      </c>
      <c r="CI10" s="117">
        <v>561511</v>
      </c>
    </row>
    <row r="11" spans="1:87" s="91" customFormat="1" x14ac:dyDescent="0.35">
      <c r="A11" s="91" t="s">
        <v>277</v>
      </c>
      <c r="B11" s="91" t="s">
        <v>278</v>
      </c>
      <c r="C11" s="91">
        <v>114852</v>
      </c>
      <c r="D11" s="91">
        <v>116168</v>
      </c>
      <c r="E11" s="91">
        <v>125392</v>
      </c>
      <c r="F11" s="91">
        <v>121748</v>
      </c>
      <c r="G11" s="91">
        <v>129388</v>
      </c>
      <c r="H11" s="91">
        <v>132128</v>
      </c>
      <c r="I11" s="91">
        <v>133364</v>
      </c>
      <c r="J11" s="91">
        <v>143652</v>
      </c>
      <c r="K11" s="91">
        <v>145547</v>
      </c>
      <c r="L11" s="91">
        <v>146352</v>
      </c>
      <c r="M11" s="91">
        <v>152896</v>
      </c>
      <c r="N11" s="91">
        <v>155307</v>
      </c>
      <c r="O11" s="91">
        <v>154378</v>
      </c>
      <c r="P11" s="91">
        <v>158020</v>
      </c>
      <c r="Q11" s="91">
        <v>174229</v>
      </c>
      <c r="R11" s="91">
        <v>170506</v>
      </c>
      <c r="S11" s="91">
        <v>177772</v>
      </c>
      <c r="T11" s="91">
        <v>182692</v>
      </c>
      <c r="U11" s="91">
        <v>173330</v>
      </c>
      <c r="V11" s="91">
        <v>177282</v>
      </c>
      <c r="W11" s="91">
        <v>183908</v>
      </c>
      <c r="X11" s="91">
        <v>185818</v>
      </c>
      <c r="Y11" s="91">
        <v>179683</v>
      </c>
      <c r="Z11" s="91">
        <v>182944</v>
      </c>
      <c r="AA11" s="91">
        <v>175956</v>
      </c>
      <c r="AB11" s="91">
        <v>176530</v>
      </c>
      <c r="AC11" s="91">
        <v>186733</v>
      </c>
      <c r="AD11" s="91">
        <v>177659</v>
      </c>
      <c r="AE11" s="91">
        <v>200218</v>
      </c>
      <c r="AF11" s="91">
        <v>190602</v>
      </c>
      <c r="AG11" s="91">
        <v>194111</v>
      </c>
      <c r="AH11" s="91">
        <v>196028</v>
      </c>
      <c r="AI11" s="91">
        <v>200294</v>
      </c>
      <c r="AJ11" s="91">
        <v>203794</v>
      </c>
      <c r="AK11" s="91">
        <v>205059</v>
      </c>
      <c r="AL11" s="91">
        <v>208505</v>
      </c>
      <c r="AM11" s="91">
        <v>256944</v>
      </c>
      <c r="AN11" s="91">
        <v>274664</v>
      </c>
      <c r="AO11" s="91">
        <v>263924</v>
      </c>
      <c r="AP11" s="91">
        <v>261944</v>
      </c>
      <c r="AQ11" s="91">
        <v>271844</v>
      </c>
      <c r="AR11" s="91">
        <v>272456</v>
      </c>
      <c r="AS11" s="91">
        <v>283691</v>
      </c>
      <c r="AT11" s="91">
        <v>297609</v>
      </c>
      <c r="AU11" s="91">
        <v>282445</v>
      </c>
      <c r="AV11" s="91">
        <v>277196</v>
      </c>
      <c r="AW11" s="91">
        <v>237739</v>
      </c>
      <c r="AX11" s="91">
        <v>239291</v>
      </c>
      <c r="AY11" s="91">
        <v>246248</v>
      </c>
      <c r="AZ11" s="91">
        <v>262324</v>
      </c>
      <c r="BA11" s="91">
        <v>250540</v>
      </c>
      <c r="BB11" s="91">
        <v>259562</v>
      </c>
      <c r="BC11" s="91">
        <v>258450</v>
      </c>
      <c r="BD11" s="91">
        <v>270887</v>
      </c>
      <c r="BE11" s="91">
        <v>269279</v>
      </c>
      <c r="BF11" s="91">
        <v>269982</v>
      </c>
      <c r="BG11" s="91">
        <v>291590</v>
      </c>
      <c r="BH11" s="91">
        <v>307775</v>
      </c>
      <c r="BI11" s="91">
        <v>332400</v>
      </c>
      <c r="BJ11" s="91">
        <v>335611</v>
      </c>
      <c r="BK11" s="91">
        <v>352188</v>
      </c>
      <c r="BL11" s="91">
        <v>353442</v>
      </c>
      <c r="BM11" s="91">
        <v>352909</v>
      </c>
      <c r="BN11" s="91">
        <v>366274</v>
      </c>
      <c r="BO11" s="91">
        <v>359556</v>
      </c>
      <c r="BP11" s="91">
        <v>364761</v>
      </c>
      <c r="BQ11" s="91">
        <v>377980</v>
      </c>
      <c r="BR11" s="91">
        <v>387911</v>
      </c>
      <c r="BS11" s="91">
        <v>375901</v>
      </c>
      <c r="BT11" s="91">
        <v>353506</v>
      </c>
      <c r="BU11" s="91">
        <v>376693</v>
      </c>
      <c r="BV11" s="91">
        <v>382986</v>
      </c>
      <c r="BW11" s="91">
        <v>389195</v>
      </c>
      <c r="BX11" s="91">
        <v>386857</v>
      </c>
      <c r="BY11" s="91">
        <v>392516</v>
      </c>
      <c r="BZ11" s="91">
        <v>389624</v>
      </c>
      <c r="CA11" s="117">
        <v>404529</v>
      </c>
      <c r="CB11" s="117">
        <v>419672</v>
      </c>
      <c r="CC11" s="117">
        <v>418824</v>
      </c>
      <c r="CD11" s="117">
        <v>411409</v>
      </c>
      <c r="CE11" s="117">
        <v>423429</v>
      </c>
      <c r="CF11" s="117">
        <v>512640</v>
      </c>
      <c r="CG11" s="117">
        <v>486072</v>
      </c>
      <c r="CH11" s="117">
        <v>512193</v>
      </c>
      <c r="CI11" s="117">
        <v>523163</v>
      </c>
    </row>
    <row r="12" spans="1:87" s="91" customFormat="1" x14ac:dyDescent="0.35">
      <c r="A12" s="91" t="s">
        <v>279</v>
      </c>
      <c r="B12" s="91" t="s">
        <v>280</v>
      </c>
      <c r="C12" s="91">
        <v>0</v>
      </c>
      <c r="D12" s="91">
        <v>0</v>
      </c>
      <c r="E12" s="91">
        <v>0</v>
      </c>
      <c r="F12" s="91">
        <v>0</v>
      </c>
      <c r="G12" s="91">
        <v>0</v>
      </c>
      <c r="H12" s="91">
        <v>0</v>
      </c>
      <c r="I12" s="91">
        <v>0</v>
      </c>
      <c r="J12" s="91">
        <v>0</v>
      </c>
      <c r="K12" s="91">
        <v>0</v>
      </c>
      <c r="L12" s="91">
        <v>0</v>
      </c>
      <c r="M12" s="91">
        <v>0</v>
      </c>
      <c r="N12" s="91">
        <v>0</v>
      </c>
      <c r="O12" s="91">
        <v>0</v>
      </c>
      <c r="P12" s="91">
        <v>0</v>
      </c>
      <c r="Q12" s="91">
        <v>0</v>
      </c>
      <c r="R12" s="91">
        <v>0</v>
      </c>
      <c r="S12" s="91">
        <v>0</v>
      </c>
      <c r="T12" s="91">
        <v>0</v>
      </c>
      <c r="U12" s="91">
        <v>0</v>
      </c>
      <c r="V12" s="91">
        <v>0</v>
      </c>
      <c r="W12" s="91">
        <v>0</v>
      </c>
      <c r="X12" s="91">
        <v>0</v>
      </c>
      <c r="Y12" s="91">
        <v>0</v>
      </c>
      <c r="Z12" s="91">
        <v>0</v>
      </c>
      <c r="AA12" s="91">
        <v>0</v>
      </c>
      <c r="AB12" s="91">
        <v>-7408</v>
      </c>
      <c r="AC12" s="91">
        <v>-7112</v>
      </c>
      <c r="AD12" s="91">
        <v>-7376</v>
      </c>
      <c r="AE12" s="91">
        <v>-6988</v>
      </c>
      <c r="AF12" s="91">
        <v>-6720</v>
      </c>
      <c r="AG12" s="91">
        <v>-6824</v>
      </c>
      <c r="AH12" s="91">
        <v>-7096</v>
      </c>
      <c r="AI12" s="91">
        <v>-7044</v>
      </c>
      <c r="AJ12" s="91">
        <v>-6860</v>
      </c>
      <c r="AK12" s="91">
        <v>-7168</v>
      </c>
      <c r="AL12" s="91">
        <v>-7344</v>
      </c>
      <c r="AM12" s="91">
        <v>-7328</v>
      </c>
      <c r="AN12" s="91">
        <v>-7708</v>
      </c>
      <c r="AO12" s="91">
        <v>-7636</v>
      </c>
      <c r="AP12" s="91">
        <v>-7616</v>
      </c>
      <c r="AQ12" s="91">
        <v>-5644</v>
      </c>
      <c r="AR12" s="91">
        <v>-236</v>
      </c>
      <c r="AS12" s="91">
        <v>-4473</v>
      </c>
      <c r="AT12" s="91">
        <v>-5799</v>
      </c>
      <c r="AU12" s="91">
        <v>-6503</v>
      </c>
      <c r="AV12" s="91">
        <v>-6291</v>
      </c>
      <c r="AW12" s="91">
        <v>-7551</v>
      </c>
      <c r="AX12" s="91">
        <v>-8120</v>
      </c>
      <c r="AY12" s="91">
        <v>-8158</v>
      </c>
      <c r="AZ12" s="91">
        <v>-8321</v>
      </c>
      <c r="BA12" s="91">
        <v>-8698</v>
      </c>
      <c r="BB12" s="91">
        <v>-8555</v>
      </c>
      <c r="BC12" s="91">
        <v>-8942</v>
      </c>
      <c r="BD12" s="91">
        <v>-8395</v>
      </c>
      <c r="BE12" s="91">
        <v>-8771</v>
      </c>
      <c r="BF12" s="91">
        <v>-8995</v>
      </c>
      <c r="BG12" s="91">
        <v>-9087</v>
      </c>
      <c r="BH12" s="91">
        <v>-8086</v>
      </c>
      <c r="BI12" s="91">
        <v>-8738</v>
      </c>
      <c r="BJ12" s="91">
        <v>-8774</v>
      </c>
      <c r="BK12" s="91">
        <v>-8648</v>
      </c>
      <c r="BL12" s="91">
        <v>-8720</v>
      </c>
      <c r="BM12" s="91">
        <v>-9045</v>
      </c>
      <c r="BN12" s="91">
        <v>-9172</v>
      </c>
      <c r="BO12" s="91">
        <v>-9170</v>
      </c>
      <c r="BP12" s="91">
        <v>-10179</v>
      </c>
      <c r="BQ12" s="91">
        <v>-10498</v>
      </c>
      <c r="BR12" s="91">
        <v>-10307</v>
      </c>
      <c r="BS12" s="91">
        <v>-10879</v>
      </c>
      <c r="BT12" s="91">
        <v>-11160</v>
      </c>
      <c r="BU12" s="91">
        <v>-11943</v>
      </c>
      <c r="BV12" s="91">
        <v>-11659</v>
      </c>
      <c r="BW12" s="91">
        <v>-10940</v>
      </c>
      <c r="BX12" s="91">
        <v>-12073</v>
      </c>
      <c r="BY12" s="91">
        <v>-12007</v>
      </c>
      <c r="BZ12" s="91">
        <v>-11729</v>
      </c>
      <c r="CA12" s="117">
        <v>-11502</v>
      </c>
      <c r="CB12" s="117">
        <v>-13234</v>
      </c>
      <c r="CC12" s="117">
        <v>-12152</v>
      </c>
      <c r="CD12" s="117">
        <v>-12266</v>
      </c>
      <c r="CE12" s="117">
        <v>-12269</v>
      </c>
      <c r="CF12" s="117">
        <v>-13813</v>
      </c>
      <c r="CG12" s="117">
        <v>-8531</v>
      </c>
      <c r="CH12" s="117">
        <v>-11641</v>
      </c>
      <c r="CI12" s="117">
        <v>-11383</v>
      </c>
    </row>
    <row r="13" spans="1:87" s="91" customFormat="1" x14ac:dyDescent="0.35">
      <c r="A13" s="91" t="s">
        <v>281</v>
      </c>
      <c r="B13" s="91" t="s">
        <v>282</v>
      </c>
      <c r="C13" s="91">
        <v>7046</v>
      </c>
      <c r="D13" s="91">
        <v>7151</v>
      </c>
      <c r="E13" s="91">
        <v>8234</v>
      </c>
      <c r="F13" s="91">
        <v>7874</v>
      </c>
      <c r="G13" s="91">
        <v>9328</v>
      </c>
      <c r="H13" s="91">
        <v>13646</v>
      </c>
      <c r="I13" s="91">
        <v>9855</v>
      </c>
      <c r="J13" s="91">
        <v>10157</v>
      </c>
      <c r="K13" s="91">
        <v>10537</v>
      </c>
      <c r="L13" s="91">
        <v>11103</v>
      </c>
      <c r="M13" s="91">
        <v>11114</v>
      </c>
      <c r="N13" s="91">
        <v>11626</v>
      </c>
      <c r="O13" s="91">
        <v>11527</v>
      </c>
      <c r="P13" s="91">
        <v>13085</v>
      </c>
      <c r="Q13" s="91">
        <v>12564</v>
      </c>
      <c r="R13" s="91">
        <v>12037</v>
      </c>
      <c r="S13" s="91">
        <v>12298</v>
      </c>
      <c r="T13" s="91">
        <v>12270</v>
      </c>
      <c r="U13" s="91">
        <v>13145</v>
      </c>
      <c r="V13" s="91">
        <v>14469</v>
      </c>
      <c r="W13" s="91">
        <v>15128</v>
      </c>
      <c r="X13" s="91">
        <v>14428</v>
      </c>
      <c r="Y13" s="91">
        <v>15548</v>
      </c>
      <c r="Z13" s="91">
        <v>14408</v>
      </c>
      <c r="AA13" s="91">
        <v>15790</v>
      </c>
      <c r="AB13" s="91">
        <v>19896</v>
      </c>
      <c r="AC13" s="91">
        <v>17867</v>
      </c>
      <c r="AD13" s="91">
        <v>18800</v>
      </c>
      <c r="AE13" s="91">
        <v>16117</v>
      </c>
      <c r="AF13" s="91">
        <v>17501</v>
      </c>
      <c r="AG13" s="91">
        <v>17030</v>
      </c>
      <c r="AH13" s="91">
        <v>17178</v>
      </c>
      <c r="AI13" s="91">
        <v>16353</v>
      </c>
      <c r="AJ13" s="91">
        <v>19636</v>
      </c>
      <c r="AK13" s="91">
        <v>15125</v>
      </c>
      <c r="AL13" s="91">
        <v>16330</v>
      </c>
      <c r="AM13" s="91">
        <v>16790</v>
      </c>
      <c r="AN13" s="91">
        <v>17571</v>
      </c>
      <c r="AO13" s="91">
        <v>17616</v>
      </c>
      <c r="AP13" s="91">
        <v>18018</v>
      </c>
      <c r="AQ13" s="91">
        <v>17068</v>
      </c>
      <c r="AR13" s="91">
        <v>18588</v>
      </c>
      <c r="AS13" s="91">
        <v>17912</v>
      </c>
      <c r="AT13" s="91">
        <v>17858</v>
      </c>
      <c r="AU13" s="91">
        <v>17898</v>
      </c>
      <c r="AV13" s="91">
        <v>17995</v>
      </c>
      <c r="AW13" s="91">
        <v>18624</v>
      </c>
      <c r="AX13" s="91">
        <v>18454</v>
      </c>
      <c r="AY13" s="91">
        <v>20072</v>
      </c>
      <c r="AZ13" s="91">
        <v>19387</v>
      </c>
      <c r="BA13" s="91">
        <v>21237</v>
      </c>
      <c r="BB13" s="91">
        <v>18703</v>
      </c>
      <c r="BC13" s="91">
        <v>22555</v>
      </c>
      <c r="BD13" s="91">
        <v>20915</v>
      </c>
      <c r="BE13" s="91">
        <v>20947</v>
      </c>
      <c r="BF13" s="91">
        <v>21120</v>
      </c>
      <c r="BG13" s="91">
        <v>20886</v>
      </c>
      <c r="BH13" s="91">
        <v>20325</v>
      </c>
      <c r="BI13" s="91">
        <v>20030</v>
      </c>
      <c r="BJ13" s="91">
        <v>18875</v>
      </c>
      <c r="BK13" s="91">
        <v>19252</v>
      </c>
      <c r="BL13" s="91">
        <v>18688</v>
      </c>
      <c r="BM13" s="91">
        <v>21520</v>
      </c>
      <c r="BN13" s="91">
        <v>26930</v>
      </c>
      <c r="BO13" s="91">
        <v>22321</v>
      </c>
      <c r="BP13" s="91">
        <v>32653</v>
      </c>
      <c r="BQ13" s="91">
        <v>28914</v>
      </c>
      <c r="BR13" s="91">
        <v>31494</v>
      </c>
      <c r="BS13" s="91">
        <v>27185</v>
      </c>
      <c r="BT13" s="91">
        <v>32896</v>
      </c>
      <c r="BU13" s="91">
        <v>32449</v>
      </c>
      <c r="BV13" s="91">
        <v>28816</v>
      </c>
      <c r="BW13" s="91">
        <v>33129</v>
      </c>
      <c r="BX13" s="91">
        <v>30604</v>
      </c>
      <c r="BY13" s="91">
        <v>34318</v>
      </c>
      <c r="BZ13" s="91">
        <v>31467</v>
      </c>
      <c r="CA13" s="117">
        <v>35585</v>
      </c>
      <c r="CB13" s="117">
        <v>33500</v>
      </c>
      <c r="CC13" s="117">
        <v>31690</v>
      </c>
      <c r="CD13" s="117">
        <v>36897</v>
      </c>
      <c r="CE13" s="117">
        <v>33662</v>
      </c>
      <c r="CF13" s="117">
        <v>97783</v>
      </c>
      <c r="CG13" s="117">
        <v>56172</v>
      </c>
      <c r="CH13" s="117">
        <v>46579</v>
      </c>
      <c r="CI13" s="117">
        <v>49731</v>
      </c>
    </row>
    <row r="14" spans="1:87" s="91" customFormat="1" x14ac:dyDescent="0.35">
      <c r="B14" s="95" t="s">
        <v>283</v>
      </c>
      <c r="C14" s="91">
        <f>C9-C11</f>
        <v>109621</v>
      </c>
      <c r="D14" s="91">
        <f t="shared" ref="D14:BO14" si="0">D9-D11</f>
        <v>111222</v>
      </c>
      <c r="E14" s="91">
        <f t="shared" si="0"/>
        <v>114110</v>
      </c>
      <c r="F14" s="91">
        <f t="shared" si="0"/>
        <v>119312</v>
      </c>
      <c r="G14" s="91">
        <f t="shared" si="0"/>
        <v>124592</v>
      </c>
      <c r="H14" s="91">
        <f t="shared" si="0"/>
        <v>130083</v>
      </c>
      <c r="I14" s="91">
        <f t="shared" si="0"/>
        <v>125102</v>
      </c>
      <c r="J14" s="91">
        <f t="shared" si="0"/>
        <v>126720</v>
      </c>
      <c r="K14" s="91">
        <f t="shared" si="0"/>
        <v>131784</v>
      </c>
      <c r="L14" s="91">
        <f t="shared" si="0"/>
        <v>139382</v>
      </c>
      <c r="M14" s="91">
        <f t="shared" si="0"/>
        <v>141435</v>
      </c>
      <c r="N14" s="91">
        <f t="shared" si="0"/>
        <v>142109</v>
      </c>
      <c r="O14" s="91">
        <f t="shared" si="0"/>
        <v>145263</v>
      </c>
      <c r="P14" s="91">
        <f t="shared" si="0"/>
        <v>165241</v>
      </c>
      <c r="Q14" s="91">
        <f t="shared" si="0"/>
        <v>155375</v>
      </c>
      <c r="R14" s="91">
        <f t="shared" si="0"/>
        <v>163808</v>
      </c>
      <c r="S14" s="91">
        <f t="shared" si="0"/>
        <v>150209</v>
      </c>
      <c r="T14" s="91">
        <f t="shared" si="0"/>
        <v>150148</v>
      </c>
      <c r="U14" s="91">
        <f t="shared" si="0"/>
        <v>155090</v>
      </c>
      <c r="V14" s="91">
        <f t="shared" si="0"/>
        <v>162744</v>
      </c>
      <c r="W14" s="91">
        <f t="shared" si="0"/>
        <v>157645</v>
      </c>
      <c r="X14" s="91">
        <f t="shared" si="0"/>
        <v>159005</v>
      </c>
      <c r="Y14" s="91">
        <f t="shared" si="0"/>
        <v>162858</v>
      </c>
      <c r="Z14" s="91">
        <f t="shared" si="0"/>
        <v>162176</v>
      </c>
      <c r="AA14" s="91">
        <f t="shared" si="0"/>
        <v>164037</v>
      </c>
      <c r="AB14" s="91">
        <f t="shared" si="0"/>
        <v>164968</v>
      </c>
      <c r="AC14" s="91">
        <f t="shared" si="0"/>
        <v>161148</v>
      </c>
      <c r="AD14" s="91">
        <f t="shared" si="0"/>
        <v>157033</v>
      </c>
      <c r="AE14" s="91">
        <f t="shared" si="0"/>
        <v>158171</v>
      </c>
      <c r="AF14" s="91">
        <f t="shared" si="0"/>
        <v>168784</v>
      </c>
      <c r="AG14" s="91">
        <f t="shared" si="0"/>
        <v>165647</v>
      </c>
      <c r="AH14" s="91">
        <f t="shared" si="0"/>
        <v>162829</v>
      </c>
      <c r="AI14" s="91">
        <f t="shared" si="0"/>
        <v>165453</v>
      </c>
      <c r="AJ14" s="91">
        <f t="shared" si="0"/>
        <v>167674</v>
      </c>
      <c r="AK14" s="91">
        <f t="shared" si="0"/>
        <v>163783</v>
      </c>
      <c r="AL14" s="91">
        <f t="shared" si="0"/>
        <v>170116</v>
      </c>
      <c r="AM14" s="91">
        <f t="shared" si="0"/>
        <v>164140</v>
      </c>
      <c r="AN14" s="91">
        <f t="shared" si="0"/>
        <v>199236</v>
      </c>
      <c r="AO14" s="91">
        <f t="shared" si="0"/>
        <v>201426</v>
      </c>
      <c r="AP14" s="91">
        <f t="shared" si="0"/>
        <v>210200</v>
      </c>
      <c r="AQ14" s="91">
        <f t="shared" si="0"/>
        <v>224354</v>
      </c>
      <c r="AR14" s="91">
        <f t="shared" si="0"/>
        <v>220137</v>
      </c>
      <c r="AS14" s="91">
        <f t="shared" si="0"/>
        <v>234147</v>
      </c>
      <c r="AT14" s="91">
        <f t="shared" si="0"/>
        <v>216743</v>
      </c>
      <c r="AU14" s="91">
        <f t="shared" si="0"/>
        <v>218089</v>
      </c>
      <c r="AV14" s="91">
        <f t="shared" si="0"/>
        <v>226194</v>
      </c>
      <c r="AW14" s="91">
        <f t="shared" si="0"/>
        <v>210570</v>
      </c>
      <c r="AX14" s="91">
        <f t="shared" si="0"/>
        <v>198424</v>
      </c>
      <c r="AY14" s="91">
        <f t="shared" si="0"/>
        <v>195499</v>
      </c>
      <c r="AZ14" s="91">
        <f t="shared" si="0"/>
        <v>185552</v>
      </c>
      <c r="BA14" s="91">
        <f t="shared" si="0"/>
        <v>189444</v>
      </c>
      <c r="BB14" s="91">
        <f t="shared" si="0"/>
        <v>188615</v>
      </c>
      <c r="BC14" s="91">
        <f t="shared" si="0"/>
        <v>181561</v>
      </c>
      <c r="BD14" s="91">
        <f t="shared" si="0"/>
        <v>188301</v>
      </c>
      <c r="BE14" s="91">
        <f t="shared" si="0"/>
        <v>184727</v>
      </c>
      <c r="BF14" s="91">
        <f t="shared" si="0"/>
        <v>177347</v>
      </c>
      <c r="BG14" s="91">
        <f t="shared" si="0"/>
        <v>176237</v>
      </c>
      <c r="BH14" s="91">
        <f t="shared" si="0"/>
        <v>184704</v>
      </c>
      <c r="BI14" s="91">
        <f t="shared" si="0"/>
        <v>178654</v>
      </c>
      <c r="BJ14" s="91">
        <f t="shared" si="0"/>
        <v>173170</v>
      </c>
      <c r="BK14" s="91">
        <f t="shared" si="0"/>
        <v>172586</v>
      </c>
      <c r="BL14" s="91">
        <f t="shared" si="0"/>
        <v>175464</v>
      </c>
      <c r="BM14" s="91">
        <f t="shared" si="0"/>
        <v>177510</v>
      </c>
      <c r="BN14" s="91">
        <f t="shared" si="0"/>
        <v>181915</v>
      </c>
      <c r="BO14" s="91">
        <f t="shared" si="0"/>
        <v>179323</v>
      </c>
      <c r="BP14" s="91">
        <f t="shared" ref="BP14:CI14" si="1">BP9-BP11</f>
        <v>187013</v>
      </c>
      <c r="BQ14" s="91">
        <f t="shared" si="1"/>
        <v>184695</v>
      </c>
      <c r="BR14" s="91">
        <f t="shared" si="1"/>
        <v>185962</v>
      </c>
      <c r="BS14" s="91">
        <f t="shared" si="1"/>
        <v>185058</v>
      </c>
      <c r="BT14" s="91">
        <f t="shared" si="1"/>
        <v>188746</v>
      </c>
      <c r="BU14" s="91">
        <f t="shared" si="1"/>
        <v>186220</v>
      </c>
      <c r="BV14" s="91">
        <f t="shared" si="1"/>
        <v>189905</v>
      </c>
      <c r="BW14" s="91">
        <f t="shared" si="1"/>
        <v>192263</v>
      </c>
      <c r="BX14" s="91">
        <f t="shared" si="1"/>
        <v>191191</v>
      </c>
      <c r="BY14" s="91">
        <f t="shared" si="1"/>
        <v>191739</v>
      </c>
      <c r="BZ14" s="91">
        <f t="shared" si="1"/>
        <v>196851</v>
      </c>
      <c r="CA14" s="91">
        <f t="shared" si="1"/>
        <v>189684</v>
      </c>
      <c r="CB14" s="91">
        <f t="shared" si="1"/>
        <v>192875</v>
      </c>
      <c r="CC14" s="91">
        <f t="shared" si="1"/>
        <v>191507</v>
      </c>
      <c r="CD14" s="91">
        <f t="shared" si="1"/>
        <v>203997</v>
      </c>
      <c r="CE14" s="91">
        <f t="shared" si="1"/>
        <v>204376</v>
      </c>
      <c r="CF14" s="91">
        <f t="shared" si="1"/>
        <v>884250</v>
      </c>
      <c r="CG14" s="91">
        <f t="shared" si="1"/>
        <v>242100</v>
      </c>
      <c r="CH14" s="91">
        <f t="shared" si="1"/>
        <v>225949</v>
      </c>
      <c r="CI14" s="91">
        <f t="shared" si="1"/>
        <v>262461</v>
      </c>
    </row>
    <row r="15" spans="1:87" s="91" customFormat="1" x14ac:dyDescent="0.35"/>
    <row r="16" spans="1:87" s="91" customFormat="1" ht="18" x14ac:dyDescent="0.4">
      <c r="A16" s="261" t="s">
        <v>284</v>
      </c>
      <c r="B16" s="262"/>
      <c r="C16" s="262"/>
      <c r="D16" s="262"/>
      <c r="E16" s="262"/>
      <c r="F16" s="262"/>
      <c r="G16" s="262"/>
      <c r="H16" s="262"/>
      <c r="I16" s="262"/>
      <c r="J16" s="262"/>
      <c r="K16" s="262"/>
      <c r="L16" s="262"/>
      <c r="M16" s="262"/>
      <c r="N16" s="262"/>
      <c r="O16" s="262"/>
      <c r="P16" s="262"/>
      <c r="Q16" s="262"/>
      <c r="R16" s="262"/>
      <c r="S16" s="262"/>
      <c r="T16" s="262"/>
      <c r="U16" s="262"/>
      <c r="V16" s="262"/>
      <c r="W16" s="262"/>
      <c r="X16" s="262"/>
      <c r="Y16" s="262"/>
      <c r="Z16" s="262"/>
      <c r="AA16" s="262"/>
      <c r="AB16" s="262"/>
      <c r="AC16" s="262"/>
      <c r="AD16" s="262"/>
      <c r="AE16" s="262"/>
      <c r="AF16" s="262"/>
      <c r="AG16" s="262"/>
      <c r="AH16" s="262"/>
      <c r="AI16" s="262"/>
      <c r="AJ16" s="262"/>
      <c r="AK16" s="262"/>
      <c r="AL16" s="262"/>
      <c r="AM16" s="262"/>
      <c r="AN16" s="262"/>
      <c r="AO16" s="262"/>
      <c r="AP16" s="262"/>
      <c r="AQ16" s="262"/>
      <c r="AR16" s="262"/>
      <c r="AS16" s="262"/>
      <c r="AT16" s="262"/>
      <c r="AU16" s="262"/>
      <c r="AV16" s="262"/>
      <c r="AW16" s="262"/>
      <c r="AX16" s="262"/>
      <c r="AY16" s="262"/>
      <c r="AZ16" s="262"/>
      <c r="BA16" s="262"/>
      <c r="BB16" s="262"/>
      <c r="BC16" s="262"/>
      <c r="BD16" s="262"/>
      <c r="BE16" s="262"/>
      <c r="BF16" s="262"/>
      <c r="BG16" s="262"/>
      <c r="BH16" s="262"/>
      <c r="BI16" s="262"/>
      <c r="BJ16" s="262"/>
      <c r="BK16" s="262"/>
      <c r="BL16" s="262"/>
      <c r="BM16" s="262"/>
      <c r="BN16" s="262"/>
      <c r="BO16" s="262"/>
      <c r="BP16" s="262"/>
      <c r="BQ16" s="262"/>
      <c r="BR16" s="262"/>
      <c r="BS16" s="262"/>
      <c r="BT16" s="262"/>
      <c r="BU16" s="262"/>
      <c r="BV16" s="262"/>
      <c r="BW16" s="262"/>
      <c r="BX16" s="262"/>
      <c r="BY16" s="262"/>
      <c r="BZ16" s="262"/>
      <c r="CA16" s="262"/>
      <c r="CB16" s="262"/>
      <c r="CC16" s="262"/>
      <c r="CD16" s="262"/>
      <c r="CE16" s="262"/>
      <c r="CF16" s="262"/>
      <c r="CG16" s="262"/>
      <c r="CH16" s="262"/>
      <c r="CI16" s="262"/>
    </row>
    <row r="17" spans="1:106" s="91" customFormat="1" ht="16.5" x14ac:dyDescent="0.35">
      <c r="A17" s="263" t="s">
        <v>243</v>
      </c>
      <c r="B17" s="262"/>
      <c r="C17" s="262"/>
      <c r="D17" s="262"/>
      <c r="E17" s="262"/>
      <c r="F17" s="262"/>
      <c r="G17" s="262"/>
      <c r="H17" s="262"/>
      <c r="I17" s="262"/>
      <c r="J17" s="262"/>
      <c r="K17" s="262"/>
      <c r="L17" s="262"/>
      <c r="M17" s="262"/>
      <c r="N17" s="262"/>
      <c r="O17" s="262"/>
      <c r="P17" s="262"/>
      <c r="Q17" s="262"/>
      <c r="R17" s="262"/>
      <c r="S17" s="262"/>
      <c r="T17" s="262"/>
      <c r="U17" s="262"/>
      <c r="V17" s="262"/>
      <c r="W17" s="262"/>
      <c r="X17" s="262"/>
      <c r="Y17" s="262"/>
      <c r="Z17" s="262"/>
      <c r="AA17" s="262"/>
      <c r="AB17" s="262"/>
      <c r="AC17" s="262"/>
      <c r="AD17" s="262"/>
      <c r="AE17" s="262"/>
      <c r="AF17" s="262"/>
      <c r="AG17" s="262"/>
      <c r="AH17" s="262"/>
      <c r="AI17" s="262"/>
      <c r="AJ17" s="262"/>
      <c r="AK17" s="262"/>
      <c r="AL17" s="262"/>
      <c r="AM17" s="262"/>
      <c r="AN17" s="262"/>
      <c r="AO17" s="262"/>
      <c r="AP17" s="262"/>
      <c r="AQ17" s="262"/>
      <c r="AR17" s="262"/>
      <c r="AS17" s="262"/>
      <c r="AT17" s="262"/>
      <c r="AU17" s="262"/>
      <c r="AV17" s="262"/>
      <c r="AW17" s="262"/>
      <c r="AX17" s="262"/>
      <c r="AY17" s="262"/>
      <c r="AZ17" s="262"/>
      <c r="BA17" s="262"/>
      <c r="BB17" s="262"/>
      <c r="BC17" s="262"/>
      <c r="BD17" s="262"/>
      <c r="BE17" s="262"/>
      <c r="BF17" s="262"/>
      <c r="BG17" s="262"/>
      <c r="BH17" s="262"/>
      <c r="BI17" s="262"/>
      <c r="BJ17" s="262"/>
      <c r="BK17" s="262"/>
      <c r="BL17" s="262"/>
      <c r="BM17" s="262"/>
      <c r="BN17" s="262"/>
      <c r="BO17" s="262"/>
      <c r="BP17" s="262"/>
      <c r="BQ17" s="262"/>
      <c r="BR17" s="262"/>
      <c r="BS17" s="262"/>
      <c r="BT17" s="262"/>
      <c r="BU17" s="262"/>
      <c r="BV17" s="262"/>
      <c r="BW17" s="262"/>
      <c r="BX17" s="262"/>
      <c r="BY17" s="262"/>
      <c r="BZ17" s="262"/>
      <c r="CA17" s="262"/>
      <c r="CB17" s="262"/>
      <c r="CC17" s="262"/>
      <c r="CD17" s="262"/>
      <c r="CE17" s="262"/>
      <c r="CF17" s="262"/>
      <c r="CG17" s="262"/>
      <c r="CH17" s="262"/>
      <c r="CI17" s="262"/>
    </row>
    <row r="18" spans="1:106" s="91" customFormat="1" x14ac:dyDescent="0.35">
      <c r="A18" s="262" t="s">
        <v>244</v>
      </c>
      <c r="B18" s="262"/>
      <c r="C18" s="262"/>
      <c r="D18" s="262"/>
      <c r="E18" s="262"/>
      <c r="F18" s="262"/>
      <c r="G18" s="262"/>
      <c r="H18" s="262"/>
      <c r="I18" s="262"/>
      <c r="J18" s="262"/>
      <c r="K18" s="262"/>
      <c r="L18" s="262"/>
      <c r="M18" s="262"/>
      <c r="N18" s="262"/>
      <c r="O18" s="262"/>
      <c r="P18" s="262"/>
      <c r="Q18" s="262"/>
      <c r="R18" s="262"/>
      <c r="S18" s="262"/>
      <c r="T18" s="262"/>
      <c r="U18" s="262"/>
      <c r="V18" s="262"/>
      <c r="W18" s="262"/>
      <c r="X18" s="262"/>
      <c r="Y18" s="262"/>
      <c r="Z18" s="262"/>
      <c r="AA18" s="262"/>
      <c r="AB18" s="262"/>
      <c r="AC18" s="262"/>
      <c r="AD18" s="262"/>
      <c r="AE18" s="262"/>
      <c r="AF18" s="262"/>
      <c r="AG18" s="262"/>
      <c r="AH18" s="262"/>
      <c r="AI18" s="262"/>
      <c r="AJ18" s="262"/>
      <c r="AK18" s="262"/>
      <c r="AL18" s="262"/>
      <c r="AM18" s="262"/>
      <c r="AN18" s="262"/>
      <c r="AO18" s="262"/>
      <c r="AP18" s="262"/>
      <c r="AQ18" s="262"/>
      <c r="AR18" s="262"/>
      <c r="AS18" s="262"/>
      <c r="AT18" s="262"/>
      <c r="AU18" s="262"/>
      <c r="AV18" s="262"/>
      <c r="AW18" s="262"/>
      <c r="AX18" s="262"/>
      <c r="AY18" s="262"/>
      <c r="AZ18" s="262"/>
      <c r="BA18" s="262"/>
      <c r="BB18" s="262"/>
      <c r="BC18" s="262"/>
      <c r="BD18" s="262"/>
      <c r="BE18" s="262"/>
      <c r="BF18" s="262"/>
      <c r="BG18" s="262"/>
      <c r="BH18" s="262"/>
      <c r="BI18" s="262"/>
      <c r="BJ18" s="262"/>
      <c r="BK18" s="262"/>
      <c r="BL18" s="262"/>
      <c r="BM18" s="262"/>
      <c r="BN18" s="262"/>
      <c r="BO18" s="262"/>
      <c r="BP18" s="262"/>
      <c r="BQ18" s="262"/>
      <c r="BR18" s="262"/>
      <c r="BS18" s="262"/>
      <c r="BT18" s="262"/>
      <c r="BU18" s="262"/>
      <c r="BV18" s="262"/>
      <c r="BW18" s="262"/>
      <c r="BX18" s="262"/>
      <c r="BY18" s="262"/>
      <c r="BZ18" s="262"/>
      <c r="CA18" s="262"/>
      <c r="CB18" s="262"/>
      <c r="CC18" s="262"/>
      <c r="CD18" s="262"/>
      <c r="CE18" s="262"/>
      <c r="CF18" s="262"/>
      <c r="CG18" s="262"/>
      <c r="CH18" s="262"/>
      <c r="CI18" s="262"/>
    </row>
    <row r="19" spans="1:106" s="91" customFormat="1" x14ac:dyDescent="0.35">
      <c r="A19" s="262" t="s">
        <v>245</v>
      </c>
      <c r="B19" s="262"/>
      <c r="C19" s="262"/>
      <c r="D19" s="262"/>
      <c r="E19" s="262"/>
      <c r="F19" s="262"/>
      <c r="G19" s="262"/>
      <c r="H19" s="262"/>
      <c r="I19" s="262"/>
      <c r="J19" s="262"/>
      <c r="K19" s="262"/>
      <c r="L19" s="262"/>
      <c r="M19" s="262"/>
      <c r="N19" s="262"/>
      <c r="O19" s="262"/>
      <c r="P19" s="262"/>
      <c r="Q19" s="262"/>
      <c r="R19" s="262"/>
      <c r="S19" s="262"/>
      <c r="T19" s="262"/>
      <c r="U19" s="262"/>
      <c r="V19" s="262"/>
      <c r="W19" s="262"/>
      <c r="X19" s="262"/>
      <c r="Y19" s="262"/>
      <c r="Z19" s="262"/>
      <c r="AA19" s="262"/>
      <c r="AB19" s="262"/>
      <c r="AC19" s="262"/>
      <c r="AD19" s="262"/>
      <c r="AE19" s="262"/>
      <c r="AF19" s="262"/>
      <c r="AG19" s="262"/>
      <c r="AH19" s="262"/>
      <c r="AI19" s="262"/>
      <c r="AJ19" s="262"/>
      <c r="AK19" s="262"/>
      <c r="AL19" s="262"/>
      <c r="AM19" s="262"/>
      <c r="AN19" s="262"/>
      <c r="AO19" s="262"/>
      <c r="AP19" s="262"/>
      <c r="AQ19" s="262"/>
      <c r="AR19" s="262"/>
      <c r="AS19" s="262"/>
      <c r="AT19" s="262"/>
      <c r="AU19" s="262"/>
      <c r="AV19" s="262"/>
      <c r="AW19" s="262"/>
      <c r="AX19" s="262"/>
      <c r="AY19" s="262"/>
      <c r="AZ19" s="262"/>
      <c r="BA19" s="262"/>
      <c r="BB19" s="262"/>
      <c r="BC19" s="262"/>
      <c r="BD19" s="262"/>
      <c r="BE19" s="262"/>
      <c r="BF19" s="262"/>
      <c r="BG19" s="262"/>
      <c r="BH19" s="262"/>
      <c r="BI19" s="262"/>
      <c r="BJ19" s="262"/>
      <c r="BK19" s="262"/>
      <c r="BL19" s="262"/>
      <c r="BM19" s="262"/>
      <c r="BN19" s="262"/>
      <c r="BO19" s="262"/>
      <c r="BP19" s="262"/>
      <c r="BQ19" s="262"/>
      <c r="BR19" s="262"/>
      <c r="BS19" s="262"/>
      <c r="BT19" s="262"/>
      <c r="BU19" s="262"/>
      <c r="BV19" s="262"/>
      <c r="BW19" s="262"/>
      <c r="BX19" s="262"/>
      <c r="BY19" s="262"/>
      <c r="BZ19" s="262"/>
      <c r="CA19" s="262"/>
      <c r="CB19" s="262"/>
      <c r="CC19" s="262"/>
      <c r="CD19" s="262"/>
      <c r="CE19" s="262"/>
      <c r="CF19" s="262"/>
      <c r="CG19" s="262"/>
      <c r="CH19" s="262"/>
      <c r="CI19" s="262"/>
    </row>
    <row r="20" spans="1:106" s="91" customFormat="1" x14ac:dyDescent="0.35"/>
    <row r="21" spans="1:106" s="91" customFormat="1" x14ac:dyDescent="0.35">
      <c r="A21" s="257" t="s">
        <v>246</v>
      </c>
      <c r="B21" s="257" t="s">
        <v>247</v>
      </c>
      <c r="C21" s="257" t="s">
        <v>248</v>
      </c>
      <c r="D21" s="257"/>
      <c r="E21" s="257"/>
      <c r="F21" s="257"/>
      <c r="G21" s="257" t="s">
        <v>249</v>
      </c>
      <c r="H21" s="257"/>
      <c r="I21" s="257"/>
      <c r="J21" s="257"/>
      <c r="K21" s="257" t="s">
        <v>250</v>
      </c>
      <c r="L21" s="257"/>
      <c r="M21" s="257"/>
      <c r="N21" s="257"/>
      <c r="O21" s="257" t="s">
        <v>251</v>
      </c>
      <c r="P21" s="257"/>
      <c r="Q21" s="257"/>
      <c r="R21" s="257"/>
      <c r="S21" s="257" t="s">
        <v>252</v>
      </c>
      <c r="T21" s="257"/>
      <c r="U21" s="257"/>
      <c r="V21" s="257"/>
      <c r="W21" s="257" t="s">
        <v>253</v>
      </c>
      <c r="X21" s="257"/>
      <c r="Y21" s="257"/>
      <c r="Z21" s="257"/>
      <c r="AA21" s="257" t="s">
        <v>254</v>
      </c>
      <c r="AB21" s="257"/>
      <c r="AC21" s="257"/>
      <c r="AD21" s="257"/>
      <c r="AE21" s="257" t="s">
        <v>255</v>
      </c>
      <c r="AF21" s="257"/>
      <c r="AG21" s="257"/>
      <c r="AH21" s="257"/>
      <c r="AI21" s="257" t="s">
        <v>256</v>
      </c>
      <c r="AJ21" s="257"/>
      <c r="AK21" s="257"/>
      <c r="AL21" s="257"/>
      <c r="AM21" s="257" t="s">
        <v>257</v>
      </c>
      <c r="AN21" s="257"/>
      <c r="AO21" s="257"/>
      <c r="AP21" s="257"/>
      <c r="AQ21" s="257" t="s">
        <v>258</v>
      </c>
      <c r="AR21" s="257"/>
      <c r="AS21" s="257"/>
      <c r="AT21" s="257"/>
      <c r="AU21" s="257" t="s">
        <v>259</v>
      </c>
      <c r="AV21" s="257"/>
      <c r="AW21" s="257"/>
      <c r="AX21" s="257"/>
      <c r="AY21" s="257" t="s">
        <v>260</v>
      </c>
      <c r="AZ21" s="257"/>
      <c r="BA21" s="257"/>
      <c r="BB21" s="257"/>
      <c r="BC21" s="257" t="s">
        <v>261</v>
      </c>
      <c r="BD21" s="257"/>
      <c r="BE21" s="257"/>
      <c r="BF21" s="257"/>
      <c r="BG21" s="257" t="s">
        <v>262</v>
      </c>
      <c r="BH21" s="257"/>
      <c r="BI21" s="257"/>
      <c r="BJ21" s="257"/>
      <c r="BK21" s="257" t="s">
        <v>263</v>
      </c>
      <c r="BL21" s="257"/>
      <c r="BM21" s="257"/>
      <c r="BN21" s="257"/>
      <c r="BO21" s="257" t="s">
        <v>264</v>
      </c>
      <c r="BP21" s="257"/>
      <c r="BQ21" s="257"/>
      <c r="BR21" s="257"/>
      <c r="BS21" s="257" t="s">
        <v>265</v>
      </c>
      <c r="BT21" s="257"/>
      <c r="BU21" s="257"/>
      <c r="BV21" s="257"/>
      <c r="BW21" s="257" t="s">
        <v>266</v>
      </c>
      <c r="BX21" s="257"/>
      <c r="BY21" s="257"/>
      <c r="BZ21" s="257"/>
      <c r="CA21" s="257" t="s">
        <v>267</v>
      </c>
      <c r="CB21" s="257"/>
      <c r="CC21" s="257"/>
      <c r="CD21" s="257"/>
      <c r="CE21" s="257" t="s">
        <v>268</v>
      </c>
      <c r="CF21" s="257"/>
      <c r="CG21" s="257"/>
      <c r="CH21" s="257"/>
      <c r="CI21" s="93" t="s">
        <v>269</v>
      </c>
    </row>
    <row r="22" spans="1:106" s="91" customFormat="1" x14ac:dyDescent="0.35">
      <c r="A22" s="257"/>
      <c r="B22" s="257"/>
      <c r="C22" s="93" t="s">
        <v>270</v>
      </c>
      <c r="D22" s="93" t="s">
        <v>271</v>
      </c>
      <c r="E22" s="93" t="s">
        <v>272</v>
      </c>
      <c r="F22" s="93" t="s">
        <v>273</v>
      </c>
      <c r="G22" s="93" t="s">
        <v>270</v>
      </c>
      <c r="H22" s="93" t="s">
        <v>271</v>
      </c>
      <c r="I22" s="93" t="s">
        <v>272</v>
      </c>
      <c r="J22" s="93" t="s">
        <v>273</v>
      </c>
      <c r="K22" s="93" t="s">
        <v>270</v>
      </c>
      <c r="L22" s="93" t="s">
        <v>271</v>
      </c>
      <c r="M22" s="93" t="s">
        <v>272</v>
      </c>
      <c r="N22" s="93" t="s">
        <v>273</v>
      </c>
      <c r="O22" s="93" t="s">
        <v>270</v>
      </c>
      <c r="P22" s="93" t="s">
        <v>271</v>
      </c>
      <c r="Q22" s="93" t="s">
        <v>272</v>
      </c>
      <c r="R22" s="93" t="s">
        <v>273</v>
      </c>
      <c r="S22" s="93" t="s">
        <v>270</v>
      </c>
      <c r="T22" s="93" t="s">
        <v>271</v>
      </c>
      <c r="U22" s="93" t="s">
        <v>272</v>
      </c>
      <c r="V22" s="93" t="s">
        <v>273</v>
      </c>
      <c r="W22" s="93" t="s">
        <v>270</v>
      </c>
      <c r="X22" s="93" t="s">
        <v>271</v>
      </c>
      <c r="Y22" s="93" t="s">
        <v>272</v>
      </c>
      <c r="Z22" s="93" t="s">
        <v>273</v>
      </c>
      <c r="AA22" s="93" t="s">
        <v>270</v>
      </c>
      <c r="AB22" s="93" t="s">
        <v>271</v>
      </c>
      <c r="AC22" s="93" t="s">
        <v>272</v>
      </c>
      <c r="AD22" s="93" t="s">
        <v>273</v>
      </c>
      <c r="AE22" s="93" t="s">
        <v>270</v>
      </c>
      <c r="AF22" s="93" t="s">
        <v>271</v>
      </c>
      <c r="AG22" s="93" t="s">
        <v>272</v>
      </c>
      <c r="AH22" s="93" t="s">
        <v>273</v>
      </c>
      <c r="AI22" s="93" t="s">
        <v>270</v>
      </c>
      <c r="AJ22" s="93" t="s">
        <v>271</v>
      </c>
      <c r="AK22" s="93" t="s">
        <v>272</v>
      </c>
      <c r="AL22" s="93" t="s">
        <v>273</v>
      </c>
      <c r="AM22" s="93" t="s">
        <v>270</v>
      </c>
      <c r="AN22" s="93" t="s">
        <v>271</v>
      </c>
      <c r="AO22" s="93" t="s">
        <v>272</v>
      </c>
      <c r="AP22" s="93" t="s">
        <v>273</v>
      </c>
      <c r="AQ22" s="93" t="s">
        <v>270</v>
      </c>
      <c r="AR22" s="93" t="s">
        <v>271</v>
      </c>
      <c r="AS22" s="93" t="s">
        <v>272</v>
      </c>
      <c r="AT22" s="93" t="s">
        <v>273</v>
      </c>
      <c r="AU22" s="93" t="s">
        <v>270</v>
      </c>
      <c r="AV22" s="93" t="s">
        <v>271</v>
      </c>
      <c r="AW22" s="93" t="s">
        <v>272</v>
      </c>
      <c r="AX22" s="93" t="s">
        <v>273</v>
      </c>
      <c r="AY22" s="93" t="s">
        <v>270</v>
      </c>
      <c r="AZ22" s="93" t="s">
        <v>271</v>
      </c>
      <c r="BA22" s="93" t="s">
        <v>272</v>
      </c>
      <c r="BB22" s="93" t="s">
        <v>273</v>
      </c>
      <c r="BC22" s="93" t="s">
        <v>270</v>
      </c>
      <c r="BD22" s="93" t="s">
        <v>271</v>
      </c>
      <c r="BE22" s="93" t="s">
        <v>272</v>
      </c>
      <c r="BF22" s="93" t="s">
        <v>273</v>
      </c>
      <c r="BG22" s="93" t="s">
        <v>270</v>
      </c>
      <c r="BH22" s="93" t="s">
        <v>271</v>
      </c>
      <c r="BI22" s="93" t="s">
        <v>272</v>
      </c>
      <c r="BJ22" s="93" t="s">
        <v>273</v>
      </c>
      <c r="BK22" s="93" t="s">
        <v>270</v>
      </c>
      <c r="BL22" s="93" t="s">
        <v>271</v>
      </c>
      <c r="BM22" s="93" t="s">
        <v>272</v>
      </c>
      <c r="BN22" s="93" t="s">
        <v>273</v>
      </c>
      <c r="BO22" s="93" t="s">
        <v>270</v>
      </c>
      <c r="BP22" s="93" t="s">
        <v>271</v>
      </c>
      <c r="BQ22" s="93" t="s">
        <v>272</v>
      </c>
      <c r="BR22" s="93" t="s">
        <v>273</v>
      </c>
      <c r="BS22" s="93" t="s">
        <v>270</v>
      </c>
      <c r="BT22" s="93" t="s">
        <v>271</v>
      </c>
      <c r="BU22" s="93" t="s">
        <v>272</v>
      </c>
      <c r="BV22" s="93" t="s">
        <v>273</v>
      </c>
      <c r="BW22" s="93" t="s">
        <v>270</v>
      </c>
      <c r="BX22" s="93" t="s">
        <v>271</v>
      </c>
      <c r="BY22" s="93" t="s">
        <v>272</v>
      </c>
      <c r="BZ22" s="93" t="s">
        <v>273</v>
      </c>
      <c r="CA22" s="93" t="s">
        <v>270</v>
      </c>
      <c r="CB22" s="93" t="s">
        <v>271</v>
      </c>
      <c r="CC22" s="93" t="s">
        <v>272</v>
      </c>
      <c r="CD22" s="93" t="s">
        <v>273</v>
      </c>
      <c r="CE22" s="93" t="s">
        <v>270</v>
      </c>
      <c r="CF22" s="93" t="s">
        <v>271</v>
      </c>
      <c r="CG22" s="93" t="s">
        <v>272</v>
      </c>
      <c r="CH22" s="93" t="s">
        <v>273</v>
      </c>
      <c r="CI22" s="93" t="s">
        <v>270</v>
      </c>
    </row>
    <row r="23" spans="1:106" s="91" customFormat="1" ht="101.5" x14ac:dyDescent="0.35">
      <c r="A23" s="91" t="s">
        <v>285</v>
      </c>
      <c r="B23" s="8" t="s">
        <v>286</v>
      </c>
      <c r="C23" s="91">
        <v>35572</v>
      </c>
      <c r="D23" s="91">
        <v>36040</v>
      </c>
      <c r="E23" s="91">
        <v>35728</v>
      </c>
      <c r="F23" s="91">
        <v>39260</v>
      </c>
      <c r="G23" s="91">
        <v>40316</v>
      </c>
      <c r="H23" s="91">
        <v>43008</v>
      </c>
      <c r="I23" s="91">
        <v>42668</v>
      </c>
      <c r="J23" s="91">
        <v>43008</v>
      </c>
      <c r="K23" s="91">
        <v>50609</v>
      </c>
      <c r="L23" s="91">
        <v>45405</v>
      </c>
      <c r="M23" s="91">
        <v>41342</v>
      </c>
      <c r="N23" s="91">
        <v>44814</v>
      </c>
      <c r="O23" s="91">
        <v>43171</v>
      </c>
      <c r="P23" s="91">
        <v>48719</v>
      </c>
      <c r="Q23" s="91">
        <v>46443</v>
      </c>
      <c r="R23" s="91">
        <v>45507</v>
      </c>
      <c r="S23" s="91">
        <v>47601</v>
      </c>
      <c r="T23" s="91">
        <v>44213</v>
      </c>
      <c r="U23" s="91">
        <v>50413</v>
      </c>
      <c r="V23" s="91">
        <v>44947</v>
      </c>
      <c r="W23" s="91">
        <v>49943</v>
      </c>
      <c r="X23" s="91">
        <v>51172</v>
      </c>
      <c r="Y23" s="91">
        <v>47383</v>
      </c>
      <c r="Z23" s="91">
        <v>49225</v>
      </c>
      <c r="AA23" s="91">
        <v>53557</v>
      </c>
      <c r="AB23" s="91">
        <v>53237</v>
      </c>
      <c r="AC23" s="91">
        <v>52165</v>
      </c>
      <c r="AD23" s="91">
        <v>51704</v>
      </c>
      <c r="AE23" s="91">
        <v>50937</v>
      </c>
      <c r="AF23" s="91">
        <v>56121</v>
      </c>
      <c r="AG23" s="91">
        <v>55528</v>
      </c>
      <c r="AH23" s="91">
        <v>54619</v>
      </c>
      <c r="AI23" s="91">
        <v>56613</v>
      </c>
      <c r="AJ23" s="91">
        <v>58842</v>
      </c>
      <c r="AK23" s="91">
        <v>56868</v>
      </c>
      <c r="AL23" s="91">
        <v>58177</v>
      </c>
      <c r="AM23" s="91">
        <v>58334</v>
      </c>
      <c r="AN23" s="91">
        <v>59643</v>
      </c>
      <c r="AO23" s="91">
        <v>67126</v>
      </c>
      <c r="AP23" s="91">
        <v>68543</v>
      </c>
      <c r="AQ23" s="91">
        <v>64721</v>
      </c>
      <c r="AR23" s="91">
        <v>73737</v>
      </c>
      <c r="AS23" s="91">
        <v>74821</v>
      </c>
      <c r="AT23" s="91">
        <v>75022</v>
      </c>
      <c r="AU23" s="91">
        <v>70503</v>
      </c>
      <c r="AV23" s="91">
        <v>69145</v>
      </c>
      <c r="AW23" s="91">
        <v>65916</v>
      </c>
      <c r="AX23" s="91">
        <v>70531</v>
      </c>
      <c r="AY23" s="91">
        <v>67107</v>
      </c>
      <c r="AZ23" s="91">
        <v>67670</v>
      </c>
      <c r="BA23" s="91">
        <v>65880</v>
      </c>
      <c r="BB23" s="91">
        <v>65507</v>
      </c>
      <c r="BC23" s="91">
        <v>67564</v>
      </c>
      <c r="BD23" s="91">
        <v>63979</v>
      </c>
      <c r="BE23" s="91">
        <v>68014</v>
      </c>
      <c r="BF23" s="91">
        <v>65742</v>
      </c>
      <c r="BG23" s="91">
        <v>65276</v>
      </c>
      <c r="BH23" s="91">
        <v>67164</v>
      </c>
      <c r="BI23" s="91">
        <v>68840</v>
      </c>
      <c r="BJ23" s="91">
        <v>61403</v>
      </c>
      <c r="BK23" s="91">
        <v>63534</v>
      </c>
      <c r="BL23" s="91">
        <v>62907</v>
      </c>
      <c r="BM23" s="91">
        <v>66760</v>
      </c>
      <c r="BN23" s="91">
        <v>64462</v>
      </c>
      <c r="BO23" s="91">
        <v>67049</v>
      </c>
      <c r="BP23" s="91">
        <v>67197</v>
      </c>
      <c r="BQ23" s="91">
        <v>68094</v>
      </c>
      <c r="BR23" s="91">
        <v>66717</v>
      </c>
      <c r="BS23" s="91">
        <v>67197</v>
      </c>
      <c r="BT23" s="91">
        <v>68784</v>
      </c>
      <c r="BU23" s="91">
        <v>63911</v>
      </c>
      <c r="BV23" s="91">
        <v>64776</v>
      </c>
      <c r="BW23" s="91">
        <v>65084</v>
      </c>
      <c r="BX23" s="91">
        <v>64961</v>
      </c>
      <c r="BY23" s="91">
        <v>68573</v>
      </c>
      <c r="BZ23" s="91">
        <v>64617</v>
      </c>
      <c r="CA23" s="91">
        <v>67605</v>
      </c>
      <c r="CB23" s="91">
        <v>66614</v>
      </c>
      <c r="CC23" s="91">
        <v>68895</v>
      </c>
      <c r="CD23" s="91">
        <v>69791</v>
      </c>
      <c r="CE23" s="91">
        <v>72240</v>
      </c>
    </row>
    <row r="24" spans="1:106" s="91" customFormat="1" x14ac:dyDescent="0.35">
      <c r="B24" s="95" t="s">
        <v>287</v>
      </c>
      <c r="D24" s="96">
        <f>(D23/C23)^4-1</f>
        <v>5.3673347193295751E-2</v>
      </c>
      <c r="E24" s="96">
        <f t="shared" ref="E24:BP24" si="2">(E23/D23)^4-1</f>
        <v>-3.4181113622072878E-2</v>
      </c>
      <c r="F24" s="96">
        <f t="shared" si="2"/>
        <v>0.4580296580855665</v>
      </c>
      <c r="G24" s="96">
        <f t="shared" si="2"/>
        <v>0.11200967305082088</v>
      </c>
      <c r="H24" s="96">
        <f t="shared" si="2"/>
        <v>0.2950521047007153</v>
      </c>
      <c r="I24" s="96">
        <f t="shared" si="2"/>
        <v>-3.1249014039859357E-2</v>
      </c>
      <c r="J24" s="96">
        <f t="shared" si="2"/>
        <v>3.2257013920752531E-2</v>
      </c>
      <c r="K24" s="96">
        <f t="shared" si="2"/>
        <v>0.91740579649288767</v>
      </c>
      <c r="L24" s="96">
        <f t="shared" si="2"/>
        <v>-0.35210639102643904</v>
      </c>
      <c r="M24" s="96">
        <f t="shared" si="2"/>
        <v>-0.31269229821354028</v>
      </c>
      <c r="N24" s="96">
        <f t="shared" si="2"/>
        <v>0.38066688563831685</v>
      </c>
      <c r="O24" s="96">
        <f t="shared" si="2"/>
        <v>-0.1387810144523679</v>
      </c>
      <c r="P24" s="96">
        <f t="shared" si="2"/>
        <v>0.62190356058065865</v>
      </c>
      <c r="Q24" s="96">
        <f t="shared" si="2"/>
        <v>-0.17417581074305688</v>
      </c>
      <c r="R24" s="96">
        <f t="shared" si="2"/>
        <v>-7.8210487350608759E-2</v>
      </c>
      <c r="S24" s="96">
        <f t="shared" si="2"/>
        <v>0.19715802639292046</v>
      </c>
      <c r="T24" s="96">
        <f t="shared" si="2"/>
        <v>-0.25572123019793924</v>
      </c>
      <c r="U24" s="96">
        <f t="shared" si="2"/>
        <v>0.6903250696693044</v>
      </c>
      <c r="V24" s="96">
        <f t="shared" si="2"/>
        <v>-0.36812282168624966</v>
      </c>
      <c r="W24" s="96">
        <f t="shared" si="2"/>
        <v>0.52438850461769171</v>
      </c>
      <c r="X24" s="96">
        <f t="shared" si="2"/>
        <v>0.10212552335365666</v>
      </c>
      <c r="Y24" s="96">
        <f t="shared" si="2"/>
        <v>-0.26487591544324252</v>
      </c>
      <c r="Z24" s="96">
        <f t="shared" si="2"/>
        <v>0.16480354252716212</v>
      </c>
      <c r="AA24" s="96">
        <f t="shared" si="2"/>
        <v>0.40127078870002353</v>
      </c>
      <c r="AB24" s="96">
        <f t="shared" si="2"/>
        <v>-2.3686422650668337E-2</v>
      </c>
      <c r="AC24" s="96">
        <f t="shared" si="2"/>
        <v>-7.8145139230080041E-2</v>
      </c>
      <c r="AD24" s="96">
        <f t="shared" si="2"/>
        <v>-3.4883535029945234E-2</v>
      </c>
      <c r="AE24" s="96">
        <f t="shared" si="2"/>
        <v>-5.8030414266801E-2</v>
      </c>
      <c r="AF24" s="96">
        <f t="shared" si="2"/>
        <v>0.47356111163836623</v>
      </c>
      <c r="AG24" s="96">
        <f t="shared" si="2"/>
        <v>-4.1600625230654331E-2</v>
      </c>
      <c r="AH24" s="96">
        <f t="shared" si="2"/>
        <v>-6.3890069125231097E-2</v>
      </c>
      <c r="AI24" s="96">
        <f t="shared" si="2"/>
        <v>0.15422293383742969</v>
      </c>
      <c r="AJ24" s="96">
        <f t="shared" si="2"/>
        <v>0.16703807514941715</v>
      </c>
      <c r="AK24" s="96">
        <f t="shared" si="2"/>
        <v>-0.12758702452773851</v>
      </c>
      <c r="AL24" s="96">
        <f t="shared" si="2"/>
        <v>9.5300965029210927E-2</v>
      </c>
      <c r="AM24" s="96">
        <f t="shared" si="2"/>
        <v>1.0838419226012252E-2</v>
      </c>
      <c r="AN24" s="96">
        <f t="shared" si="2"/>
        <v>9.282567770168626E-2</v>
      </c>
      <c r="AO24" s="96">
        <f t="shared" si="2"/>
        <v>0.60444618252580451</v>
      </c>
      <c r="AP24" s="96">
        <f t="shared" si="2"/>
        <v>8.7149725942228695E-2</v>
      </c>
      <c r="AQ24" s="96">
        <f t="shared" si="2"/>
        <v>-0.2050708175531939</v>
      </c>
      <c r="AR24" s="96">
        <f t="shared" si="2"/>
        <v>0.68484898857260101</v>
      </c>
      <c r="AS24" s="96">
        <f t="shared" si="2"/>
        <v>6.0113038974670241E-2</v>
      </c>
      <c r="AT24" s="96">
        <f t="shared" si="2"/>
        <v>1.0789024719823015E-2</v>
      </c>
      <c r="AU24" s="96">
        <f t="shared" si="2"/>
        <v>-0.22003370128371103</v>
      </c>
      <c r="AV24" s="96">
        <f t="shared" si="2"/>
        <v>-7.4848760572481465E-2</v>
      </c>
      <c r="AW24" s="96">
        <f t="shared" si="2"/>
        <v>-0.1741137105753584</v>
      </c>
      <c r="AX24" s="96">
        <f t="shared" si="2"/>
        <v>0.31086143011141942</v>
      </c>
      <c r="AY24" s="96">
        <f t="shared" si="2"/>
        <v>-0.18049589868641991</v>
      </c>
      <c r="AZ24" s="96">
        <f t="shared" si="2"/>
        <v>3.3983025079172391E-2</v>
      </c>
      <c r="BA24" s="96">
        <f t="shared" si="2"/>
        <v>-0.10168292224900399</v>
      </c>
      <c r="BB24" s="96">
        <f t="shared" si="2"/>
        <v>-2.2455625844795546E-2</v>
      </c>
      <c r="BC24" s="96">
        <f t="shared" si="2"/>
        <v>0.13164594184112643</v>
      </c>
      <c r="BD24" s="96">
        <f t="shared" si="2"/>
        <v>-0.1959401475376864</v>
      </c>
      <c r="BE24" s="96">
        <f t="shared" si="2"/>
        <v>0.27715461605956437</v>
      </c>
      <c r="BF24" s="96">
        <f t="shared" si="2"/>
        <v>-0.12707208901854694</v>
      </c>
      <c r="BG24" s="96">
        <f t="shared" si="2"/>
        <v>-2.8053216523705404E-2</v>
      </c>
      <c r="BH24" s="96">
        <f t="shared" si="2"/>
        <v>0.1208102056852991</v>
      </c>
      <c r="BI24" s="96">
        <f t="shared" si="2"/>
        <v>0.10361408558330898</v>
      </c>
      <c r="BJ24" s="96">
        <f t="shared" si="2"/>
        <v>-0.36701281999260738</v>
      </c>
      <c r="BK24" s="96">
        <f t="shared" si="2"/>
        <v>0.14621591394281519</v>
      </c>
      <c r="BL24" s="96">
        <f t="shared" si="2"/>
        <v>-3.8894410669905066E-2</v>
      </c>
      <c r="BM24" s="96">
        <f t="shared" si="2"/>
        <v>0.26843849703359846</v>
      </c>
      <c r="BN24" s="96">
        <f t="shared" si="2"/>
        <v>-0.13073980840348298</v>
      </c>
      <c r="BO24" s="96">
        <f t="shared" si="2"/>
        <v>0.17045337048760056</v>
      </c>
      <c r="BP24" s="96">
        <f t="shared" si="2"/>
        <v>8.8586407663699962E-3</v>
      </c>
      <c r="BQ24" s="96">
        <f t="shared" ref="BQ24:CE24" si="3">(BQ23/BP23)^4-1</f>
        <v>5.4473931552968091E-2</v>
      </c>
      <c r="BR24" s="96">
        <f t="shared" si="3"/>
        <v>-7.8467507588515173E-2</v>
      </c>
      <c r="BS24" s="96">
        <f t="shared" si="3"/>
        <v>2.9090335560059577E-2</v>
      </c>
      <c r="BT24" s="96">
        <f t="shared" si="3"/>
        <v>9.7868117507755592E-2</v>
      </c>
      <c r="BU24" s="96">
        <f t="shared" si="3"/>
        <v>-0.25466289785449847</v>
      </c>
      <c r="BV24" s="96">
        <f t="shared" si="3"/>
        <v>5.5246823365948439E-2</v>
      </c>
      <c r="BW24" s="96">
        <f t="shared" si="3"/>
        <v>1.9155471856961537E-2</v>
      </c>
      <c r="BX24" s="96">
        <f t="shared" si="3"/>
        <v>-7.5380590578946194E-3</v>
      </c>
      <c r="BY24" s="96">
        <f t="shared" si="3"/>
        <v>0.2416574318610456</v>
      </c>
      <c r="BZ24" s="96">
        <f t="shared" si="3"/>
        <v>-0.21154926092158555</v>
      </c>
      <c r="CA24" s="96">
        <f t="shared" si="3"/>
        <v>0.19819665980873991</v>
      </c>
      <c r="CB24" s="96">
        <f t="shared" si="3"/>
        <v>-5.7358008203252542E-2</v>
      </c>
      <c r="CC24" s="96">
        <f t="shared" si="3"/>
        <v>0.14416528580667887</v>
      </c>
      <c r="CD24" s="96">
        <f t="shared" si="3"/>
        <v>5.3044845668100971E-2</v>
      </c>
      <c r="CE24" s="96">
        <f t="shared" si="3"/>
        <v>0.14792434014419276</v>
      </c>
      <c r="CF24" s="96"/>
      <c r="CG24" s="96"/>
      <c r="CH24" s="96"/>
      <c r="CI24" s="96"/>
    </row>
    <row r="25" spans="1:106" s="91" customFormat="1" x14ac:dyDescent="0.35">
      <c r="B25" s="95" t="s">
        <v>288</v>
      </c>
      <c r="K25" s="97">
        <f>AVERAGE(D24:K24)</f>
        <v>0.2253746832227633</v>
      </c>
      <c r="L25" s="97">
        <f t="shared" ref="L25:BW25" si="4">AVERAGE(E24:L24)</f>
        <v>0.17465221594529645</v>
      </c>
      <c r="M25" s="97">
        <f t="shared" si="4"/>
        <v>0.13983831787136303</v>
      </c>
      <c r="N25" s="97">
        <f t="shared" si="4"/>
        <v>0.13016797131545682</v>
      </c>
      <c r="O25" s="97">
        <f t="shared" si="4"/>
        <v>9.8819135377558223E-2</v>
      </c>
      <c r="P25" s="97">
        <f t="shared" si="4"/>
        <v>0.13967556736255116</v>
      </c>
      <c r="Q25" s="97">
        <f t="shared" si="4"/>
        <v>0.12180971777465147</v>
      </c>
      <c r="R25" s="97">
        <f t="shared" si="4"/>
        <v>0.1080012801157313</v>
      </c>
      <c r="S25" s="97">
        <f t="shared" si="4"/>
        <v>1.7970308853235389E-2</v>
      </c>
      <c r="T25" s="97">
        <f t="shared" si="4"/>
        <v>3.0018453956797864E-2</v>
      </c>
      <c r="U25" s="97">
        <f t="shared" si="4"/>
        <v>0.15539562494215345</v>
      </c>
      <c r="V25" s="97">
        <f t="shared" si="4"/>
        <v>6.1796911526582635E-2</v>
      </c>
      <c r="W25" s="97">
        <f t="shared" si="4"/>
        <v>0.14469310141034009</v>
      </c>
      <c r="X25" s="97">
        <f t="shared" si="4"/>
        <v>7.9720846756964836E-2</v>
      </c>
      <c r="Y25" s="97">
        <f t="shared" si="4"/>
        <v>6.8383333669441632E-2</v>
      </c>
      <c r="Z25" s="97">
        <f t="shared" si="4"/>
        <v>9.8760087404162991E-2</v>
      </c>
      <c r="AA25" s="97">
        <f t="shared" si="4"/>
        <v>0.12427418269255087</v>
      </c>
      <c r="AB25" s="97">
        <f t="shared" si="4"/>
        <v>0.15327853363595972</v>
      </c>
      <c r="AC25" s="97">
        <f t="shared" si="4"/>
        <v>5.7219757523536682E-2</v>
      </c>
      <c r="AD25" s="97">
        <f t="shared" si="4"/>
        <v>9.8874668355574735E-2</v>
      </c>
      <c r="AE25" s="97">
        <f t="shared" si="4"/>
        <v>2.6072303495013147E-2</v>
      </c>
      <c r="AF25" s="97">
        <f t="shared" si="4"/>
        <v>7.2501752030601843E-2</v>
      </c>
      <c r="AG25" s="97">
        <f t="shared" si="4"/>
        <v>0.10041116330717537</v>
      </c>
      <c r="AH25" s="97">
        <f t="shared" si="4"/>
        <v>7.1824461850626214E-2</v>
      </c>
      <c r="AI25" s="97">
        <f t="shared" si="4"/>
        <v>4.0943479992801984E-2</v>
      </c>
      <c r="AJ25" s="97">
        <f t="shared" si="4"/>
        <v>6.4784042217812671E-2</v>
      </c>
      <c r="AK25" s="97">
        <f t="shared" si="4"/>
        <v>5.8603806555605362E-2</v>
      </c>
      <c r="AL25" s="97">
        <f t="shared" si="4"/>
        <v>7.4876869062999882E-2</v>
      </c>
      <c r="AM25" s="97">
        <f t="shared" si="4"/>
        <v>8.3485473249601538E-2</v>
      </c>
      <c r="AN25" s="97">
        <f t="shared" si="4"/>
        <v>3.5893544007516542E-2</v>
      </c>
      <c r="AO25" s="97">
        <f t="shared" si="4"/>
        <v>0.1166493949770739</v>
      </c>
      <c r="AP25" s="97">
        <f t="shared" si="4"/>
        <v>0.13552936936050636</v>
      </c>
      <c r="AQ25" s="97">
        <f t="shared" si="4"/>
        <v>9.0617650436678424E-2</v>
      </c>
      <c r="AR25" s="97">
        <f t="shared" si="4"/>
        <v>0.15534401461457642</v>
      </c>
      <c r="AS25" s="97">
        <f t="shared" si="4"/>
        <v>0.1788065225523775</v>
      </c>
      <c r="AT25" s="97">
        <f t="shared" si="4"/>
        <v>0.16824253001370401</v>
      </c>
      <c r="AU25" s="97">
        <f t="shared" si="4"/>
        <v>0.1393835149499886</v>
      </c>
      <c r="AV25" s="97">
        <f t="shared" si="4"/>
        <v>0.11842421016571764</v>
      </c>
      <c r="AW25" s="97">
        <f t="shared" si="4"/>
        <v>2.1104223528072272E-2</v>
      </c>
      <c r="AX25" s="97">
        <f t="shared" si="4"/>
        <v>4.9068186549221113E-2</v>
      </c>
      <c r="AY25" s="97">
        <f t="shared" si="4"/>
        <v>5.2140051407567861E-2</v>
      </c>
      <c r="AZ25" s="97">
        <f t="shared" si="4"/>
        <v>-2.9218194029110717E-2</v>
      </c>
      <c r="BA25" s="97">
        <f t="shared" si="4"/>
        <v>-4.9442689182069996E-2</v>
      </c>
      <c r="BB25" s="97">
        <f t="shared" si="4"/>
        <v>-5.3598270502647316E-2</v>
      </c>
      <c r="BC25" s="97">
        <f t="shared" si="4"/>
        <v>-9.6383151120426336E-3</v>
      </c>
      <c r="BD25" s="97">
        <f t="shared" si="4"/>
        <v>-2.4774738482693251E-2</v>
      </c>
      <c r="BE25" s="97">
        <f t="shared" si="4"/>
        <v>3.1633802346672096E-2</v>
      </c>
      <c r="BF25" s="97">
        <f t="shared" si="4"/>
        <v>-2.3107887544573699E-2</v>
      </c>
      <c r="BG25" s="97">
        <f t="shared" si="4"/>
        <v>-4.0525522742343861E-3</v>
      </c>
      <c r="BH25" s="97">
        <f t="shared" si="4"/>
        <v>6.8008453015314524E-3</v>
      </c>
      <c r="BI25" s="97">
        <f t="shared" si="4"/>
        <v>3.2462971280570574E-2</v>
      </c>
      <c r="BJ25" s="97">
        <f t="shared" si="4"/>
        <v>-1.0606677987905905E-2</v>
      </c>
      <c r="BK25" s="97">
        <f t="shared" si="4"/>
        <v>-8.7854314751948104E-3</v>
      </c>
      <c r="BL25" s="97">
        <f t="shared" si="4"/>
        <v>1.0845285633277857E-2</v>
      </c>
      <c r="BM25" s="97">
        <f t="shared" si="4"/>
        <v>9.7557707550321171E-3</v>
      </c>
      <c r="BN25" s="97">
        <f t="shared" si="4"/>
        <v>9.297305831915112E-3</v>
      </c>
      <c r="BO25" s="97">
        <f t="shared" si="4"/>
        <v>3.4110629208328358E-2</v>
      </c>
      <c r="BP25" s="97">
        <f t="shared" si="4"/>
        <v>2.011668359346222E-2</v>
      </c>
      <c r="BQ25" s="97">
        <f t="shared" si="4"/>
        <v>1.3974164339669609E-2</v>
      </c>
      <c r="BR25" s="97">
        <f t="shared" si="4"/>
        <v>5.0042328390181134E-2</v>
      </c>
      <c r="BS25" s="97">
        <f t="shared" si="4"/>
        <v>3.5401631092336683E-2</v>
      </c>
      <c r="BT25" s="97">
        <f t="shared" si="4"/>
        <v>5.2496947114544265E-2</v>
      </c>
      <c r="BU25" s="97">
        <f t="shared" si="4"/>
        <v>-1.2890727246467851E-2</v>
      </c>
      <c r="BV25" s="97">
        <f t="shared" si="4"/>
        <v>1.0357601724711077E-2</v>
      </c>
      <c r="BW25" s="97">
        <f t="shared" si="4"/>
        <v>-8.5546356041188015E-3</v>
      </c>
      <c r="BX25" s="97">
        <f t="shared" ref="BX25:CE25" si="5">AVERAGE(BQ24:BX24)</f>
        <v>-1.0604223082151878E-2</v>
      </c>
      <c r="BY25" s="97">
        <f t="shared" si="5"/>
        <v>1.279371445635781E-2</v>
      </c>
      <c r="BZ25" s="97">
        <f t="shared" si="5"/>
        <v>-3.8415047102759864E-3</v>
      </c>
      <c r="CA25" s="97">
        <f t="shared" si="5"/>
        <v>1.7296785820809055E-2</v>
      </c>
      <c r="CB25" s="97">
        <f t="shared" si="5"/>
        <v>-2.106479893066962E-3</v>
      </c>
      <c r="CC25" s="97">
        <f t="shared" si="5"/>
        <v>4.7747043064580205E-2</v>
      </c>
      <c r="CD25" s="97">
        <f t="shared" si="5"/>
        <v>4.7471795852349272E-2</v>
      </c>
      <c r="CE25" s="97">
        <f t="shared" si="5"/>
        <v>6.3567904388253174E-2</v>
      </c>
      <c r="CF25" s="97"/>
      <c r="CG25" s="97"/>
      <c r="CH25" s="97"/>
      <c r="CI25" s="97"/>
    </row>
    <row r="26" spans="1:106" s="91" customFormat="1" x14ac:dyDescent="0.35">
      <c r="CD26" s="97">
        <f>AVERAGE(BO25:CD25)</f>
        <v>1.8988234632578017E-2</v>
      </c>
    </row>
    <row r="27" spans="1:106" s="91" customFormat="1" x14ac:dyDescent="0.35">
      <c r="B27" s="95" t="s">
        <v>289</v>
      </c>
    </row>
    <row r="28" spans="1:106" s="91" customFormat="1" x14ac:dyDescent="0.35">
      <c r="B28" s="95" t="s">
        <v>287</v>
      </c>
      <c r="D28" s="96">
        <f>(D14/C14)^4-1</f>
        <v>5.9711782556416404E-2</v>
      </c>
      <c r="E28" s="96">
        <f t="shared" ref="E28:BP28" si="6">(E14/D14)^4-1</f>
        <v>0.10798025291381652</v>
      </c>
      <c r="F28" s="96">
        <f t="shared" si="6"/>
        <v>0.19520301910648685</v>
      </c>
      <c r="G28" s="96">
        <f t="shared" si="6"/>
        <v>0.18911573626274869</v>
      </c>
      <c r="H28" s="96">
        <f t="shared" si="6"/>
        <v>0.18828755072664238</v>
      </c>
      <c r="I28" s="96">
        <f t="shared" si="6"/>
        <v>-0.14458899233934019</v>
      </c>
      <c r="J28" s="96">
        <f t="shared" si="6"/>
        <v>5.2746111131154461E-2</v>
      </c>
      <c r="K28" s="96">
        <f t="shared" si="6"/>
        <v>0.16968813537167504</v>
      </c>
      <c r="L28" s="96">
        <f t="shared" si="6"/>
        <v>0.25134201336075224</v>
      </c>
      <c r="M28" s="96">
        <f t="shared" si="6"/>
        <v>6.0231764171394975E-2</v>
      </c>
      <c r="N28" s="96">
        <f t="shared" si="6"/>
        <v>1.919844972396012E-2</v>
      </c>
      <c r="O28" s="96">
        <f t="shared" si="6"/>
        <v>9.1776400865845487E-2</v>
      </c>
      <c r="P28" s="96">
        <f t="shared" si="6"/>
        <v>0.67436918254059153</v>
      </c>
      <c r="Q28" s="96">
        <f t="shared" si="6"/>
        <v>-0.2182762470400379</v>
      </c>
      <c r="R28" s="96">
        <f t="shared" si="6"/>
        <v>0.23542351914831938</v>
      </c>
      <c r="S28" s="96">
        <f t="shared" si="6"/>
        <v>-0.29296097071950755</v>
      </c>
      <c r="T28" s="96">
        <f t="shared" si="6"/>
        <v>-1.6234140919054729E-3</v>
      </c>
      <c r="U28" s="96">
        <f t="shared" si="6"/>
        <v>0.13830063247059865</v>
      </c>
      <c r="V28" s="96">
        <f t="shared" si="6"/>
        <v>0.21250841245561602</v>
      </c>
      <c r="W28" s="96">
        <f t="shared" si="6"/>
        <v>-0.11955778224166669</v>
      </c>
      <c r="X28" s="96">
        <f t="shared" si="6"/>
        <v>3.4957035663067293E-2</v>
      </c>
      <c r="Y28" s="96">
        <f t="shared" si="6"/>
        <v>0.10050815127740576</v>
      </c>
      <c r="Z28" s="96">
        <f t="shared" si="6"/>
        <v>-1.6645861628837189E-2</v>
      </c>
      <c r="AA28" s="96">
        <f t="shared" si="6"/>
        <v>4.6696890911839706E-2</v>
      </c>
      <c r="AB28" s="96">
        <f t="shared" si="6"/>
        <v>2.2896198679556168E-2</v>
      </c>
      <c r="AC28" s="96">
        <f t="shared" si="6"/>
        <v>-8.9456197913739599E-2</v>
      </c>
      <c r="AD28" s="96">
        <f t="shared" si="6"/>
        <v>-9.8295927639161396E-2</v>
      </c>
      <c r="AE28" s="96">
        <f t="shared" si="6"/>
        <v>2.9304166759737349E-2</v>
      </c>
      <c r="AF28" s="96">
        <f t="shared" si="6"/>
        <v>0.29663475574019893</v>
      </c>
      <c r="AG28" s="96">
        <f t="shared" si="6"/>
        <v>-7.229649050688769E-2</v>
      </c>
      <c r="AH28" s="96">
        <f t="shared" si="6"/>
        <v>-6.633146460753403E-2</v>
      </c>
      <c r="AI28" s="96">
        <f t="shared" si="6"/>
        <v>6.6035241479767581E-2</v>
      </c>
      <c r="AJ28" s="96">
        <f t="shared" si="6"/>
        <v>5.4785897865370581E-2</v>
      </c>
      <c r="AK28" s="96">
        <f t="shared" si="6"/>
        <v>-8.964163425487981E-2</v>
      </c>
      <c r="AL28" s="96">
        <f t="shared" si="6"/>
        <v>0.1638723815576677</v>
      </c>
      <c r="AM28" s="96">
        <f t="shared" si="6"/>
        <v>-0.13328349573408704</v>
      </c>
      <c r="AN28" s="96">
        <f t="shared" si="6"/>
        <v>1.1707686426758088</v>
      </c>
      <c r="AO28" s="96">
        <f t="shared" si="6"/>
        <v>4.4698227559252013E-2</v>
      </c>
      <c r="AP28" s="96">
        <f t="shared" si="6"/>
        <v>0.18595642726005357</v>
      </c>
      <c r="AQ28" s="96">
        <f t="shared" si="6"/>
        <v>0.2977899929808685</v>
      </c>
      <c r="AR28" s="96">
        <f t="shared" si="6"/>
        <v>-7.3091410235698095E-2</v>
      </c>
      <c r="AS28" s="96">
        <f t="shared" si="6"/>
        <v>0.27991820525732725</v>
      </c>
      <c r="AT28" s="96">
        <f t="shared" si="6"/>
        <v>-0.26578047413104711</v>
      </c>
      <c r="AU28" s="96">
        <f t="shared" si="6"/>
        <v>2.5072832281321178E-2</v>
      </c>
      <c r="AV28" s="96">
        <f t="shared" si="6"/>
        <v>0.15714898362811569</v>
      </c>
      <c r="AW28" s="96">
        <f t="shared" si="6"/>
        <v>-0.24896242477670938</v>
      </c>
      <c r="AX28" s="96">
        <f t="shared" si="6"/>
        <v>-0.2115197626815708</v>
      </c>
      <c r="AY28" s="96">
        <f t="shared" si="6"/>
        <v>-5.7673596427508245E-2</v>
      </c>
      <c r="AZ28" s="96">
        <f t="shared" si="6"/>
        <v>-0.18850770954318474</v>
      </c>
      <c r="BA28" s="96">
        <f t="shared" si="6"/>
        <v>8.6577882870754852E-2</v>
      </c>
      <c r="BB28" s="96">
        <f t="shared" si="6"/>
        <v>-1.7389293865842537E-2</v>
      </c>
      <c r="BC28" s="96">
        <f t="shared" si="6"/>
        <v>-0.14141093591392251</v>
      </c>
      <c r="BD28" s="96">
        <f t="shared" si="6"/>
        <v>0.15696505392762106</v>
      </c>
      <c r="BE28" s="96">
        <f t="shared" si="6"/>
        <v>-7.3786720303460895E-2</v>
      </c>
      <c r="BF28" s="96">
        <f t="shared" si="6"/>
        <v>-0.15047947474561518</v>
      </c>
      <c r="BG28" s="96">
        <f t="shared" si="6"/>
        <v>-2.480159957075212E-2</v>
      </c>
      <c r="BH28" s="96">
        <f t="shared" si="6"/>
        <v>0.20647086136830684</v>
      </c>
      <c r="BI28" s="96">
        <f t="shared" si="6"/>
        <v>-0.12472248015786735</v>
      </c>
      <c r="BJ28" s="96">
        <f t="shared" si="6"/>
        <v>-0.11724608891318256</v>
      </c>
      <c r="BK28" s="96">
        <f t="shared" si="6"/>
        <v>-1.3421548914163361E-2</v>
      </c>
      <c r="BL28" s="96">
        <f t="shared" si="6"/>
        <v>6.8390085869985073E-2</v>
      </c>
      <c r="BM28" s="96">
        <f t="shared" si="6"/>
        <v>4.7464211701440773E-2</v>
      </c>
      <c r="BN28" s="96">
        <f t="shared" si="6"/>
        <v>0.10301837433005279</v>
      </c>
      <c r="BO28" s="96">
        <f t="shared" si="6"/>
        <v>-5.5787076769747368E-2</v>
      </c>
      <c r="BP28" s="96">
        <f t="shared" si="6"/>
        <v>0.18288685330719145</v>
      </c>
      <c r="BQ28" s="96">
        <f t="shared" ref="BQ28:CE28" si="7">(BQ14/BP14)^4-1</f>
        <v>-4.8665239051184472E-2</v>
      </c>
      <c r="BR28" s="96">
        <f t="shared" si="7"/>
        <v>2.7723480913075971E-2</v>
      </c>
      <c r="BS28" s="96">
        <f t="shared" si="7"/>
        <v>-1.9303503693216872E-2</v>
      </c>
      <c r="BT28" s="96">
        <f t="shared" si="7"/>
        <v>8.2130329506463484E-2</v>
      </c>
      <c r="BU28" s="96">
        <f t="shared" si="7"/>
        <v>-5.2467177595004633E-2</v>
      </c>
      <c r="BV28" s="96">
        <f t="shared" si="7"/>
        <v>8.1534327595634393E-2</v>
      </c>
      <c r="BW28" s="96">
        <f t="shared" si="7"/>
        <v>5.0599671718883243E-2</v>
      </c>
      <c r="BX28" s="96">
        <f t="shared" si="7"/>
        <v>-2.2116945256428489E-2</v>
      </c>
      <c r="BY28" s="96">
        <f t="shared" si="7"/>
        <v>1.1514361189888911E-2</v>
      </c>
      <c r="BZ28" s="96">
        <f t="shared" si="7"/>
        <v>0.11098621250101881</v>
      </c>
      <c r="CA28" s="96">
        <f t="shared" si="7"/>
        <v>-0.13787091660794137</v>
      </c>
      <c r="CB28" s="96">
        <f t="shared" si="7"/>
        <v>6.9008008932415432E-2</v>
      </c>
      <c r="CC28" s="96">
        <f t="shared" si="7"/>
        <v>-2.8070294735416779E-2</v>
      </c>
      <c r="CD28" s="96">
        <f t="shared" si="7"/>
        <v>0.28752749092835073</v>
      </c>
      <c r="CE28" s="96">
        <f t="shared" si="7"/>
        <v>7.4522175943996238E-3</v>
      </c>
      <c r="CF28" s="96"/>
      <c r="CG28" s="96"/>
      <c r="CH28" s="96"/>
      <c r="CI28" s="96"/>
    </row>
    <row r="29" spans="1:106" s="91" customFormat="1" x14ac:dyDescent="0.35">
      <c r="B29" s="95" t="s">
        <v>288</v>
      </c>
      <c r="K29" s="97">
        <f>AVERAGE(D28:K28)</f>
        <v>0.10226794946620002</v>
      </c>
      <c r="L29" s="97">
        <f t="shared" ref="L29:BW29" si="8">AVERAGE(E28:L28)</f>
        <v>0.126221728316742</v>
      </c>
      <c r="M29" s="97">
        <f t="shared" si="8"/>
        <v>0.12025316722393931</v>
      </c>
      <c r="N29" s="97">
        <f t="shared" si="8"/>
        <v>9.8252596051123464E-2</v>
      </c>
      <c r="O29" s="97">
        <f t="shared" si="8"/>
        <v>8.6085179126510564E-2</v>
      </c>
      <c r="P29" s="97">
        <f t="shared" si="8"/>
        <v>0.14684538310325421</v>
      </c>
      <c r="Q29" s="97">
        <f t="shared" si="8"/>
        <v>0.13763447626566699</v>
      </c>
      <c r="R29" s="97">
        <f t="shared" si="8"/>
        <v>0.16046915226781261</v>
      </c>
      <c r="S29" s="97">
        <f t="shared" si="8"/>
        <v>0.10263801400641479</v>
      </c>
      <c r="T29" s="97">
        <f t="shared" si="8"/>
        <v>7.1017335574832571E-2</v>
      </c>
      <c r="U29" s="97">
        <f t="shared" si="8"/>
        <v>8.0775944112233031E-2</v>
      </c>
      <c r="V29" s="97">
        <f t="shared" si="8"/>
        <v>0.10493968945369002</v>
      </c>
      <c r="W29" s="97">
        <f t="shared" si="8"/>
        <v>7.8522916565250997E-2</v>
      </c>
      <c r="X29" s="97">
        <f t="shared" si="8"/>
        <v>-1.4036017944395324E-3</v>
      </c>
      <c r="Y29" s="97">
        <f t="shared" si="8"/>
        <v>3.8444447995240924E-2</v>
      </c>
      <c r="Z29" s="97">
        <f t="shared" si="8"/>
        <v>6.9357753980963527E-3</v>
      </c>
      <c r="AA29" s="97">
        <f t="shared" si="8"/>
        <v>4.939300810201476E-2</v>
      </c>
      <c r="AB29" s="97">
        <f t="shared" si="8"/>
        <v>5.2457959698447465E-2</v>
      </c>
      <c r="AC29" s="97">
        <f t="shared" si="8"/>
        <v>2.3988355900405184E-2</v>
      </c>
      <c r="AD29" s="97">
        <f t="shared" si="8"/>
        <v>-1.4862186611441994E-2</v>
      </c>
      <c r="AE29" s="97">
        <f t="shared" si="8"/>
        <v>3.7455570137335109E-3</v>
      </c>
      <c r="AF29" s="97">
        <f t="shared" si="8"/>
        <v>3.6455272023374966E-2</v>
      </c>
      <c r="AG29" s="97">
        <f t="shared" si="8"/>
        <v>1.4854691800338285E-2</v>
      </c>
      <c r="AH29" s="97">
        <f t="shared" si="8"/>
        <v>8.6439914280011798E-3</v>
      </c>
      <c r="AI29" s="97">
        <f t="shared" si="8"/>
        <v>1.1061285248992164E-2</v>
      </c>
      <c r="AJ29" s="97">
        <f t="shared" si="8"/>
        <v>1.5047497647218966E-2</v>
      </c>
      <c r="AK29" s="97">
        <f t="shared" si="8"/>
        <v>1.502431810457644E-2</v>
      </c>
      <c r="AL29" s="97">
        <f t="shared" si="8"/>
        <v>4.7795356754180077E-2</v>
      </c>
      <c r="AM29" s="97">
        <f t="shared" si="8"/>
        <v>2.7471898942452028E-2</v>
      </c>
      <c r="AN29" s="97">
        <f t="shared" si="8"/>
        <v>0.13673863480940326</v>
      </c>
      <c r="AO29" s="97">
        <f t="shared" si="8"/>
        <v>0.15136297456767073</v>
      </c>
      <c r="AP29" s="97">
        <f t="shared" si="8"/>
        <v>0.18289896105111916</v>
      </c>
      <c r="AQ29" s="97">
        <f t="shared" si="8"/>
        <v>0.21186830498875678</v>
      </c>
      <c r="AR29" s="97">
        <f t="shared" si="8"/>
        <v>0.19588364147612322</v>
      </c>
      <c r="AS29" s="97">
        <f t="shared" si="8"/>
        <v>0.24207862141514908</v>
      </c>
      <c r="AT29" s="97">
        <f t="shared" si="8"/>
        <v>0.18837201445405971</v>
      </c>
      <c r="AU29" s="97">
        <f t="shared" si="8"/>
        <v>0.20816655545598575</v>
      </c>
      <c r="AV29" s="97">
        <f t="shared" si="8"/>
        <v>8.1464098075024124E-2</v>
      </c>
      <c r="AW29" s="97">
        <f t="shared" si="8"/>
        <v>4.475651653302895E-2</v>
      </c>
      <c r="AX29" s="97">
        <f t="shared" si="8"/>
        <v>-4.9280072096740957E-3</v>
      </c>
      <c r="AY29" s="97">
        <f t="shared" si="8"/>
        <v>-4.9360955885721189E-2</v>
      </c>
      <c r="AZ29" s="97">
        <f t="shared" si="8"/>
        <v>-6.378799329915702E-2</v>
      </c>
      <c r="BA29" s="97">
        <f t="shared" si="8"/>
        <v>-8.7955533597478569E-2</v>
      </c>
      <c r="BB29" s="97">
        <f t="shared" si="8"/>
        <v>-5.6906636064327998E-2</v>
      </c>
      <c r="BC29" s="97">
        <f t="shared" si="8"/>
        <v>-7.7717107088733459E-2</v>
      </c>
      <c r="BD29" s="97">
        <f t="shared" si="8"/>
        <v>-7.7740098301295288E-2</v>
      </c>
      <c r="BE29" s="97">
        <f t="shared" si="8"/>
        <v>-5.5843135242139227E-2</v>
      </c>
      <c r="BF29" s="97">
        <f t="shared" si="8"/>
        <v>-4.8213099250144775E-2</v>
      </c>
      <c r="BG29" s="97">
        <f t="shared" si="8"/>
        <v>-4.410409964305026E-2</v>
      </c>
      <c r="BH29" s="97">
        <f t="shared" si="8"/>
        <v>5.2682217208861876E-3</v>
      </c>
      <c r="BI29" s="97">
        <f t="shared" si="8"/>
        <v>-2.1144323657691588E-2</v>
      </c>
      <c r="BJ29" s="97">
        <f t="shared" si="8"/>
        <v>-3.3626423038609091E-2</v>
      </c>
      <c r="BK29" s="97">
        <f t="shared" si="8"/>
        <v>-1.7627749663639197E-2</v>
      </c>
      <c r="BL29" s="97">
        <f t="shared" si="8"/>
        <v>-2.8699620670843695E-2</v>
      </c>
      <c r="BM29" s="97">
        <f t="shared" si="8"/>
        <v>-1.3543254170230987E-2</v>
      </c>
      <c r="BN29" s="97">
        <f t="shared" si="8"/>
        <v>1.8143976964227509E-2</v>
      </c>
      <c r="BO29" s="97">
        <f t="shared" si="8"/>
        <v>1.4270792314353103E-2</v>
      </c>
      <c r="BP29" s="97">
        <f t="shared" si="8"/>
        <v>1.1322791306713681E-2</v>
      </c>
      <c r="BQ29" s="97">
        <f t="shared" si="8"/>
        <v>2.0829946445049041E-2</v>
      </c>
      <c r="BR29" s="97">
        <f t="shared" si="8"/>
        <v>3.8951142673331357E-2</v>
      </c>
      <c r="BS29" s="97">
        <f t="shared" si="8"/>
        <v>3.8215898325949668E-2</v>
      </c>
      <c r="BT29" s="97">
        <f t="shared" si="8"/>
        <v>3.993342878050947E-2</v>
      </c>
      <c r="BU29" s="97">
        <f t="shared" si="8"/>
        <v>2.7442005118453794E-2</v>
      </c>
      <c r="BV29" s="97">
        <f t="shared" si="8"/>
        <v>2.4756499276651495E-2</v>
      </c>
      <c r="BW29" s="97">
        <f t="shared" si="8"/>
        <v>3.8054842837730321E-2</v>
      </c>
      <c r="BX29" s="97">
        <f t="shared" ref="BX29:CE29" si="9">AVERAGE(BQ28:BX28)</f>
        <v>1.2429368017277828E-2</v>
      </c>
      <c r="BY29" s="97">
        <f t="shared" si="9"/>
        <v>1.9951818047412001E-2</v>
      </c>
      <c r="BZ29" s="97">
        <f t="shared" si="9"/>
        <v>3.0359659495904856E-2</v>
      </c>
      <c r="CA29" s="97">
        <f t="shared" si="9"/>
        <v>1.5538732881564293E-2</v>
      </c>
      <c r="CB29" s="97">
        <f t="shared" si="9"/>
        <v>1.3898442809808287E-2</v>
      </c>
      <c r="CC29" s="97">
        <f t="shared" si="9"/>
        <v>1.6948053167256769E-2</v>
      </c>
      <c r="CD29" s="97">
        <f t="shared" si="9"/>
        <v>4.269719858384631E-2</v>
      </c>
      <c r="CE29" s="97">
        <f t="shared" si="9"/>
        <v>3.7303766818285858E-2</v>
      </c>
      <c r="CF29" s="97"/>
      <c r="CG29" s="97"/>
      <c r="CH29" s="97"/>
      <c r="CI29" s="97"/>
    </row>
    <row r="30" spans="1:106" s="91" customFormat="1" x14ac:dyDescent="0.35">
      <c r="CD30" s="97">
        <f>AVERAGE(BO29:CD29)</f>
        <v>2.5350038755113269E-2</v>
      </c>
    </row>
    <row r="32" spans="1:106" x14ac:dyDescent="0.35">
      <c r="CD32" t="s">
        <v>508</v>
      </c>
      <c r="CE32" s="191">
        <v>204.37100000000001</v>
      </c>
      <c r="CF32" s="191">
        <v>283.95</v>
      </c>
      <c r="CG32" s="191">
        <v>291.39999999999998</v>
      </c>
      <c r="CH32" s="191">
        <v>294.149</v>
      </c>
      <c r="CI32" s="191">
        <v>322.636796</v>
      </c>
      <c r="CJ32" s="191">
        <v>324.52774318399997</v>
      </c>
      <c r="CK32" s="191">
        <v>319.32185415673598</v>
      </c>
      <c r="CL32" s="191">
        <v>319.11914157336298</v>
      </c>
      <c r="CM32" s="191">
        <v>309.919618139656</v>
      </c>
      <c r="CN32" s="191">
        <v>310.72329661221499</v>
      </c>
      <c r="CO32" s="191">
        <v>311.53018979866403</v>
      </c>
      <c r="CP32" s="191">
        <v>312.34031055785903</v>
      </c>
      <c r="CQ32" s="191">
        <v>313.15367180009002</v>
      </c>
      <c r="CR32" s="191">
        <v>330.50545802602699</v>
      </c>
      <c r="CS32" s="191">
        <v>330.50545802602699</v>
      </c>
      <c r="CT32" s="191">
        <v>330.50545802602699</v>
      </c>
      <c r="CU32" s="191">
        <v>333.78582925174499</v>
      </c>
      <c r="CV32" s="191">
        <v>337.09010427322499</v>
      </c>
      <c r="CW32" s="191">
        <v>340.43479411501301</v>
      </c>
      <c r="CX32" s="191">
        <v>343.8158354665</v>
      </c>
      <c r="CY32" s="191">
        <v>347.21186736981002</v>
      </c>
      <c r="CZ32" s="191">
        <v>350.62708384827198</v>
      </c>
      <c r="DA32" s="191">
        <v>354.058533950401</v>
      </c>
      <c r="DB32" s="191">
        <v>357.51747852385301</v>
      </c>
    </row>
    <row r="33" spans="82:129" x14ac:dyDescent="0.35">
      <c r="CD33" t="s">
        <v>509</v>
      </c>
      <c r="CF33" s="189">
        <f>(CF32/CE32)^4-1</f>
        <v>2.7264080742517347</v>
      </c>
      <c r="CG33" s="189">
        <f t="shared" ref="CG33:DB33" si="10">(CG32/CF32)^4-1</f>
        <v>0.10915105762000032</v>
      </c>
      <c r="CH33" s="189">
        <f t="shared" si="10"/>
        <v>3.8272414129785659E-2</v>
      </c>
      <c r="CI33" s="189">
        <f t="shared" si="10"/>
        <v>0.44739170585387389</v>
      </c>
      <c r="CJ33" s="189">
        <f t="shared" si="10"/>
        <v>2.365057280035554E-2</v>
      </c>
      <c r="CK33" s="189">
        <f t="shared" si="10"/>
        <v>-6.2638199962149921E-2</v>
      </c>
      <c r="CL33" s="189">
        <f t="shared" si="10"/>
        <v>-2.5368715953794085E-3</v>
      </c>
      <c r="CM33" s="189">
        <f t="shared" si="10"/>
        <v>-0.1104203225339484</v>
      </c>
      <c r="CN33" s="189">
        <f t="shared" si="10"/>
        <v>1.0413151824085531E-2</v>
      </c>
      <c r="CO33" s="189">
        <f t="shared" si="10"/>
        <v>1.0427820217143724E-2</v>
      </c>
      <c r="CP33" s="189">
        <f t="shared" si="10"/>
        <v>1.0442471306129741E-2</v>
      </c>
      <c r="CQ33" s="189">
        <f t="shared" si="10"/>
        <v>1.045710500509367E-2</v>
      </c>
      <c r="CR33" s="189">
        <f t="shared" si="10"/>
        <v>0.24075064747683994</v>
      </c>
      <c r="CS33" s="189">
        <f t="shared" si="10"/>
        <v>0</v>
      </c>
      <c r="CT33" s="189">
        <f t="shared" si="10"/>
        <v>0</v>
      </c>
      <c r="CU33" s="189">
        <f t="shared" si="10"/>
        <v>4.0296257572372429E-2</v>
      </c>
      <c r="CV33" s="189">
        <f t="shared" si="10"/>
        <v>4.0189424301171783E-2</v>
      </c>
      <c r="CW33" s="189">
        <f t="shared" si="10"/>
        <v>4.0283593497157488E-2</v>
      </c>
      <c r="CX33" s="189">
        <f t="shared" si="10"/>
        <v>4.0321895931081153E-2</v>
      </c>
      <c r="CY33" s="189">
        <f t="shared" si="10"/>
        <v>4.009914637120704E-2</v>
      </c>
      <c r="CZ33" s="189">
        <f t="shared" si="10"/>
        <v>3.9928778228555339E-2</v>
      </c>
      <c r="DA33" s="189">
        <f t="shared" si="10"/>
        <v>3.9724859974590743E-2</v>
      </c>
      <c r="DB33" s="189">
        <f t="shared" si="10"/>
        <v>3.9654045472893529E-2</v>
      </c>
    </row>
    <row r="34" spans="82:129" x14ac:dyDescent="0.35">
      <c r="CD34" t="s">
        <v>510</v>
      </c>
      <c r="CE34" s="197">
        <v>72.239999999999995</v>
      </c>
      <c r="CF34" s="197">
        <v>72.53</v>
      </c>
      <c r="CG34" s="197">
        <v>73.849999999999994</v>
      </c>
      <c r="CH34" s="197">
        <v>73.56</v>
      </c>
      <c r="CI34" s="197">
        <v>72.010000000000005</v>
      </c>
      <c r="CJ34" s="197">
        <v>70.59</v>
      </c>
      <c r="CK34" s="197">
        <v>70.3</v>
      </c>
      <c r="CL34" s="197">
        <v>70.95</v>
      </c>
      <c r="CM34" s="197">
        <v>71.66</v>
      </c>
      <c r="CN34" s="197">
        <v>72.34</v>
      </c>
      <c r="CO34" s="197">
        <v>73.03</v>
      </c>
      <c r="CP34" s="197">
        <v>73.73</v>
      </c>
      <c r="CQ34" s="197">
        <v>74.430000000000007</v>
      </c>
      <c r="CR34" s="197">
        <v>75.150000000000006</v>
      </c>
      <c r="CS34" s="197">
        <v>75.88</v>
      </c>
      <c r="CT34" s="197">
        <v>76.62</v>
      </c>
      <c r="CU34" s="197">
        <v>77.38</v>
      </c>
      <c r="CV34" s="197">
        <v>78.150000000000006</v>
      </c>
      <c r="CW34" s="197">
        <v>78.930000000000007</v>
      </c>
      <c r="CX34" s="197">
        <v>79.709999999999994</v>
      </c>
      <c r="CY34" s="197">
        <v>80.5</v>
      </c>
      <c r="CZ34" s="197">
        <v>81.290000000000006</v>
      </c>
      <c r="DA34" s="197">
        <v>82.08</v>
      </c>
      <c r="DB34" s="197">
        <v>82.89</v>
      </c>
      <c r="DC34" s="200">
        <v>83.692959810000005</v>
      </c>
      <c r="DD34" s="200">
        <v>84.503999089999994</v>
      </c>
      <c r="DE34" s="200">
        <v>85.323151780000003</v>
      </c>
      <c r="DF34" s="200">
        <v>86.149929560000004</v>
      </c>
      <c r="DG34" s="200">
        <v>86.985050099999995</v>
      </c>
      <c r="DH34" s="200">
        <v>87.827227449999995</v>
      </c>
      <c r="DI34" s="200">
        <v>88.679185219999994</v>
      </c>
      <c r="DJ34" s="200">
        <v>89.539389589999999</v>
      </c>
      <c r="DK34" s="200">
        <v>90.403947009999996</v>
      </c>
      <c r="DL34" s="200">
        <v>91.278181959999998</v>
      </c>
      <c r="DM34" s="200">
        <v>92.161360790000003</v>
      </c>
      <c r="DN34" s="200">
        <v>93.053970489999998</v>
      </c>
      <c r="DO34" s="200">
        <v>93.953186619999997</v>
      </c>
      <c r="DP34" s="200">
        <v>94.860301070000006</v>
      </c>
      <c r="DQ34" s="200">
        <v>95.772015039999999</v>
      </c>
      <c r="DR34" s="200">
        <v>96.688610670000003</v>
      </c>
      <c r="DS34" s="200">
        <v>97.610659670000004</v>
      </c>
      <c r="DT34" s="200">
        <v>98.537751880000002</v>
      </c>
      <c r="DU34" s="200">
        <v>99.469896360000007</v>
      </c>
      <c r="DV34" s="200">
        <v>100.4091059</v>
      </c>
      <c r="DW34" s="200">
        <v>101.35383760000001</v>
      </c>
      <c r="DX34" s="200">
        <v>102.3059801</v>
      </c>
      <c r="DY34" s="200">
        <v>103.2628191</v>
      </c>
    </row>
    <row r="35" spans="82:129" x14ac:dyDescent="0.35">
      <c r="CD35" t="s">
        <v>511</v>
      </c>
      <c r="CF35" s="190">
        <f>(CF34/CE34)^4-1</f>
        <v>1.6154537132261781E-2</v>
      </c>
      <c r="CG35" s="190">
        <f t="shared" ref="CG35:DY35" si="11">(CG34/CF34)^4-1</f>
        <v>7.4808986063186866E-2</v>
      </c>
      <c r="CH35" s="190">
        <f t="shared" si="11"/>
        <v>-1.5615234948547441E-2</v>
      </c>
      <c r="CI35" s="190">
        <f t="shared" si="11"/>
        <v>-8.1658181078828163E-2</v>
      </c>
      <c r="CJ35" s="190">
        <f t="shared" si="11"/>
        <v>-7.6575306572730262E-2</v>
      </c>
      <c r="CK35" s="190">
        <f t="shared" si="11"/>
        <v>-1.6331934219700583E-2</v>
      </c>
      <c r="CL35" s="190">
        <f t="shared" si="11"/>
        <v>3.7500462761429709E-2</v>
      </c>
      <c r="CM35" s="190">
        <f t="shared" si="11"/>
        <v>4.0633053320178192E-2</v>
      </c>
      <c r="CN35" s="190">
        <f t="shared" si="11"/>
        <v>3.8500720983597247E-2</v>
      </c>
      <c r="CO35" s="190">
        <f t="shared" si="11"/>
        <v>3.870251903818267E-2</v>
      </c>
      <c r="CP35" s="190">
        <f t="shared" si="11"/>
        <v>3.8895184069507094E-2</v>
      </c>
      <c r="CQ35" s="190">
        <f t="shared" si="11"/>
        <v>3.8520659238658883E-2</v>
      </c>
      <c r="CR35" s="190">
        <f t="shared" si="11"/>
        <v>3.925916638967486E-2</v>
      </c>
      <c r="CS35" s="190">
        <f t="shared" si="11"/>
        <v>3.9425457170897404E-2</v>
      </c>
      <c r="CT35" s="190">
        <f t="shared" si="11"/>
        <v>3.9583317711697541E-2</v>
      </c>
      <c r="CU35" s="190">
        <f t="shared" si="11"/>
        <v>4.0270567109379707E-2</v>
      </c>
      <c r="CV35" s="190">
        <f t="shared" si="11"/>
        <v>4.0401639451247862E-2</v>
      </c>
      <c r="CW35" s="190">
        <f t="shared" si="11"/>
        <v>4.0524910450603358E-2</v>
      </c>
      <c r="CX35" s="190">
        <f t="shared" si="11"/>
        <v>4.0118510305536148E-2</v>
      </c>
      <c r="CY35" s="190">
        <f t="shared" si="11"/>
        <v>4.0236971010501721E-2</v>
      </c>
      <c r="CZ35" s="190">
        <f t="shared" si="11"/>
        <v>3.9836296275318706E-2</v>
      </c>
      <c r="DA35" s="190">
        <f t="shared" si="11"/>
        <v>3.9443521694762174E-2</v>
      </c>
      <c r="DB35" s="190">
        <f t="shared" si="11"/>
        <v>4.0061852272653242E-2</v>
      </c>
      <c r="DC35" s="190">
        <f t="shared" si="11"/>
        <v>3.9314890219820153E-2</v>
      </c>
      <c r="DD35" s="190">
        <f t="shared" si="11"/>
        <v>3.9329706019974209E-2</v>
      </c>
      <c r="DE35" s="190">
        <f t="shared" si="11"/>
        <v>3.9342077783279139E-2</v>
      </c>
      <c r="DF35" s="190">
        <f t="shared" si="11"/>
        <v>3.9326852999506334E-2</v>
      </c>
      <c r="DG35" s="190">
        <f t="shared" si="11"/>
        <v>3.9342687940379317E-2</v>
      </c>
      <c r="DH35" s="190">
        <f t="shared" si="11"/>
        <v>3.9293522428443861E-2</v>
      </c>
      <c r="DI35" s="190">
        <f t="shared" si="11"/>
        <v>3.9369777775434267E-2</v>
      </c>
      <c r="DJ35" s="190">
        <f t="shared" si="11"/>
        <v>3.9368955146541706E-2</v>
      </c>
      <c r="DK35" s="190">
        <f t="shared" si="11"/>
        <v>3.9185434066200564E-2</v>
      </c>
      <c r="DL35" s="190">
        <f t="shared" si="11"/>
        <v>3.9245989874004295E-2</v>
      </c>
      <c r="DM35" s="190">
        <f t="shared" si="11"/>
        <v>3.9268080570910691E-2</v>
      </c>
      <c r="DN35" s="190">
        <f t="shared" si="11"/>
        <v>3.9307640627057383E-2</v>
      </c>
      <c r="DO35" s="190">
        <f t="shared" si="11"/>
        <v>3.9217434877228063E-2</v>
      </c>
      <c r="DP35" s="190">
        <f t="shared" si="11"/>
        <v>3.9182766662421598E-2</v>
      </c>
      <c r="DQ35" s="190">
        <f t="shared" si="11"/>
        <v>3.9002291673702505E-2</v>
      </c>
      <c r="DR35" s="190">
        <f t="shared" si="11"/>
        <v>3.8835492488785928E-2</v>
      </c>
      <c r="DS35" s="190">
        <f t="shared" si="11"/>
        <v>3.869421275927909E-2</v>
      </c>
      <c r="DT35" s="190">
        <f t="shared" si="11"/>
        <v>3.8536124219015866E-2</v>
      </c>
      <c r="DU35" s="190">
        <f t="shared" si="11"/>
        <v>3.8379398068906445E-2</v>
      </c>
      <c r="DV35" s="190">
        <f t="shared" si="11"/>
        <v>3.8306894487334375E-2</v>
      </c>
      <c r="DW35" s="190">
        <f t="shared" si="11"/>
        <v>3.8169795227806169E-2</v>
      </c>
      <c r="DX35" s="190">
        <f t="shared" si="11"/>
        <v>3.8109803610516746E-2</v>
      </c>
      <c r="DY35" s="190">
        <f t="shared" si="11"/>
        <v>3.7938992849441799E-2</v>
      </c>
    </row>
    <row r="36" spans="82:129" x14ac:dyDescent="0.35">
      <c r="CD36" t="s">
        <v>512</v>
      </c>
    </row>
  </sheetData>
  <mergeCells count="54">
    <mergeCell ref="BS21:BV21"/>
    <mergeCell ref="BW21:BZ21"/>
    <mergeCell ref="CA21:CD21"/>
    <mergeCell ref="CE21:CH21"/>
    <mergeCell ref="AU21:AX21"/>
    <mergeCell ref="AY21:BB21"/>
    <mergeCell ref="BC21:BF21"/>
    <mergeCell ref="BG21:BJ21"/>
    <mergeCell ref="BK21:BN21"/>
    <mergeCell ref="BO21:BR21"/>
    <mergeCell ref="AQ21:AT21"/>
    <mergeCell ref="A17:CI17"/>
    <mergeCell ref="A18:CI18"/>
    <mergeCell ref="A19:CI19"/>
    <mergeCell ref="A21:A22"/>
    <mergeCell ref="B21:B22"/>
    <mergeCell ref="C21:F21"/>
    <mergeCell ref="G21:J21"/>
    <mergeCell ref="K21:N21"/>
    <mergeCell ref="O21:R21"/>
    <mergeCell ref="S21:V21"/>
    <mergeCell ref="W21:Z21"/>
    <mergeCell ref="AA21:AD21"/>
    <mergeCell ref="AE21:AH21"/>
    <mergeCell ref="AI21:AL21"/>
    <mergeCell ref="AM21:AP21"/>
    <mergeCell ref="A16:CI16"/>
    <mergeCell ref="AQ7:AT7"/>
    <mergeCell ref="AU7:AX7"/>
    <mergeCell ref="AY7:BB7"/>
    <mergeCell ref="BC7:BF7"/>
    <mergeCell ref="BG7:BJ7"/>
    <mergeCell ref="BK7:BN7"/>
    <mergeCell ref="S7:V7"/>
    <mergeCell ref="W7:Z7"/>
    <mergeCell ref="AA7:AD7"/>
    <mergeCell ref="AE7:AH7"/>
    <mergeCell ref="AI7:AL7"/>
    <mergeCell ref="AM7:AP7"/>
    <mergeCell ref="BO7:BR7"/>
    <mergeCell ref="BS7:BV7"/>
    <mergeCell ref="BW7:BZ7"/>
    <mergeCell ref="A2:CI2"/>
    <mergeCell ref="A3:CI3"/>
    <mergeCell ref="A4:CI4"/>
    <mergeCell ref="A5:CI5"/>
    <mergeCell ref="A7:A8"/>
    <mergeCell ref="B7:B8"/>
    <mergeCell ref="C7:F7"/>
    <mergeCell ref="G7:J7"/>
    <mergeCell ref="K7:N7"/>
    <mergeCell ref="O7:R7"/>
    <mergeCell ref="CA7:CD7"/>
    <mergeCell ref="CE7:CH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2006/documentManagement/types"/>
    <ds:schemaRef ds:uri="deabcd68-119c-429a-9d71-422d03771023"/>
    <ds:schemaRef ds:uri="http://purl.org/dc/dcmitype/"/>
    <ds:schemaRef ds:uri="http://purl.org/dc/terms/"/>
    <ds:schemaRef ds:uri="077f7628-a02d-4539-9cae-e7e6d8970771"/>
    <ds:schemaRef ds:uri="http://purl.org/dc/elements/1.1/"/>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Changes to Make Possibly</vt:lpstr>
      <vt:lpstr>Code output using CBO</vt:lpstr>
      <vt:lpstr>subsidies</vt:lpstr>
      <vt:lpstr>Why we need add factors</vt:lpstr>
      <vt:lpstr>Medicaid Adjustments</vt:lpstr>
      <vt:lpstr>UI Adjustments</vt:lpstr>
      <vt:lpstr>LS Estimates</vt:lpstr>
      <vt:lpstr>Grant Adjustments</vt:lpstr>
      <vt:lpstr>grants history</vt:lpstr>
      <vt:lpstr>Purchases</vt:lpstr>
      <vt:lpstr>S&amp;L Purchases</vt:lpstr>
      <vt:lpstr>Taxes</vt:lpstr>
      <vt:lpstr>ARP Spreadsheet</vt:lpstr>
      <vt:lpstr>ARP Timing</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2021-06-04T16:16:58Z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